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8"/>
  <workbookPr defaultThemeVersion="124226"/>
  <mc:AlternateContent xmlns:mc="http://schemas.openxmlformats.org/markup-compatibility/2006">
    <mc:Choice Requires="x15">
      <x15ac:absPath xmlns:x15ac="http://schemas.microsoft.com/office/spreadsheetml/2010/11/ac" url="https://usepa-my.sharepoint.com/personal/ford_joe_epa_gov/Documents/Documents/GGRB Branch stuff/ICR 2024/Clean Documents - 11-16-2023/"/>
    </mc:Choice>
  </mc:AlternateContent>
  <xr:revisionPtr revIDLastSave="0" documentId="8_{882A020A-FAFC-4117-B7ED-44AF14C9833C}" xr6:coauthVersionLast="47" xr6:coauthVersionMax="47" xr10:uidLastSave="{00000000-0000-0000-0000-000000000000}"/>
  <bookViews>
    <workbookView xWindow="19090" yWindow="-110" windowWidth="19420" windowHeight="10300" tabRatio="852" xr2:uid="{00000000-000D-0000-FFFF-FFFF00000000}"/>
  </bookViews>
  <sheets>
    <sheet name="Summary" sheetId="23" r:id="rId1"/>
    <sheet name="C only" sheetId="25" r:id="rId2"/>
    <sheet name="C plus" sheetId="52" r:id="rId3"/>
    <sheet name="D" sheetId="26" r:id="rId4"/>
    <sheet name="E" sheetId="5" r:id="rId5"/>
    <sheet name="F" sheetId="27" r:id="rId6"/>
    <sheet name="G" sheetId="6" r:id="rId7"/>
    <sheet name="H" sheetId="7" r:id="rId8"/>
    <sheet name="I" sheetId="37" r:id="rId9"/>
    <sheet name="K" sheetId="8" r:id="rId10"/>
    <sheet name="L" sheetId="36" r:id="rId11"/>
    <sheet name="N" sheetId="14" r:id="rId12"/>
    <sheet name="O" sheetId="41" r:id="rId13"/>
    <sheet name="P" sheetId="15" r:id="rId14"/>
    <sheet name="Q" sheetId="10" r:id="rId15"/>
    <sheet name="R" sheetId="16" r:id="rId16"/>
    <sheet name="S" sheetId="17" r:id="rId17"/>
    <sheet name="T" sheetId="28" r:id="rId18"/>
    <sheet name="U" sheetId="43" r:id="rId19"/>
    <sheet name="V" sheetId="18" r:id="rId20"/>
    <sheet name="W" sheetId="47" r:id="rId21"/>
    <sheet name="X" sheetId="31" r:id="rId22"/>
    <sheet name="Y" sheetId="33" r:id="rId23"/>
    <sheet name="Z" sheetId="19" r:id="rId24"/>
    <sheet name="AA" sheetId="24" r:id="rId25"/>
    <sheet name="BB" sheetId="9" r:id="rId26"/>
    <sheet name="CC" sheetId="11" r:id="rId27"/>
    <sheet name="DD" sheetId="34" r:id="rId28"/>
    <sheet name="EE" sheetId="12" r:id="rId29"/>
    <sheet name="FF" sheetId="35" r:id="rId30"/>
    <sheet name="GG" sheetId="13" r:id="rId31"/>
    <sheet name="HH" sheetId="32" r:id="rId32"/>
    <sheet name="II" sheetId="44" r:id="rId33"/>
    <sheet name="LL" sheetId="38" r:id="rId34"/>
    <sheet name="MM" sheetId="51" r:id="rId35"/>
    <sheet name="NN" sheetId="45" r:id="rId36"/>
    <sheet name="OO" sheetId="39" r:id="rId37"/>
    <sheet name="PP" sheetId="42" r:id="rId38"/>
    <sheet name="QQ" sheetId="40" r:id="rId39"/>
    <sheet name="RR" sheetId="21" r:id="rId40"/>
    <sheet name="SS" sheetId="22" r:id="rId41"/>
    <sheet name="TT" sheetId="29" r:id="rId42"/>
    <sheet name="UU" sheetId="30" r:id="rId43"/>
  </sheets>
  <definedNames>
    <definedName name="_xlnm._FilterDatabase" localSheetId="0" hidden="1">Summary!$A$2:$U$46</definedName>
    <definedName name="_Key1" localSheetId="24" hidden="1">#REF!</definedName>
    <definedName name="_Key1" localSheetId="25" hidden="1">#REF!</definedName>
    <definedName name="_Key1" localSheetId="1" hidden="1">#REF!</definedName>
    <definedName name="_Key1" localSheetId="26" hidden="1">#REF!</definedName>
    <definedName name="_Key1" localSheetId="3" hidden="1">#REF!</definedName>
    <definedName name="_Key1" localSheetId="27" hidden="1">#REF!</definedName>
    <definedName name="_Key1" localSheetId="4" hidden="1">#REF!</definedName>
    <definedName name="_Key1" localSheetId="28" hidden="1">#REF!</definedName>
    <definedName name="_Key1" localSheetId="5" hidden="1">#REF!</definedName>
    <definedName name="_Key1" localSheetId="29" hidden="1">#REF!</definedName>
    <definedName name="_Key1" localSheetId="6" hidden="1">#REF!</definedName>
    <definedName name="_Key1" localSheetId="30" hidden="1">#REF!</definedName>
    <definedName name="_Key1" localSheetId="7" hidden="1">#REF!</definedName>
    <definedName name="_Key1" localSheetId="31" hidden="1">#REF!</definedName>
    <definedName name="_Key1" localSheetId="8" hidden="1">#REF!</definedName>
    <definedName name="_Key1" localSheetId="32" hidden="1">#REF!</definedName>
    <definedName name="_Key1" localSheetId="9" hidden="1">#REF!</definedName>
    <definedName name="_Key1" localSheetId="10" hidden="1">#REF!</definedName>
    <definedName name="_Key1" localSheetId="33" hidden="1">#REF!</definedName>
    <definedName name="_Key1" localSheetId="34" hidden="1">#REF!</definedName>
    <definedName name="_Key1" localSheetId="11" hidden="1">#REF!</definedName>
    <definedName name="_Key1" localSheetId="35" hidden="1">#REF!</definedName>
    <definedName name="_Key1" localSheetId="12" hidden="1">#REF!</definedName>
    <definedName name="_Key1" localSheetId="36" hidden="1">#REF!</definedName>
    <definedName name="_Key1" localSheetId="13" hidden="1">#REF!</definedName>
    <definedName name="_Key1" localSheetId="37" hidden="1">#REF!</definedName>
    <definedName name="_Key1" localSheetId="14" hidden="1">#REF!</definedName>
    <definedName name="_Key1" localSheetId="38" hidden="1">#REF!</definedName>
    <definedName name="_Key1" localSheetId="15" hidden="1">#REF!</definedName>
    <definedName name="_Key1" localSheetId="39" hidden="1">#REF!</definedName>
    <definedName name="_Key1" localSheetId="16" hidden="1">#REF!</definedName>
    <definedName name="_Key1" localSheetId="40" hidden="1">#REF!</definedName>
    <definedName name="_Key1" localSheetId="17" hidden="1">#REF!</definedName>
    <definedName name="_Key1" localSheetId="41" hidden="1">#REF!</definedName>
    <definedName name="_Key1" localSheetId="18" hidden="1">#REF!</definedName>
    <definedName name="_Key1" localSheetId="42" hidden="1">#REF!</definedName>
    <definedName name="_Key1" localSheetId="19" hidden="1">#REF!</definedName>
    <definedName name="_Key1" localSheetId="21" hidden="1">#REF!</definedName>
    <definedName name="_Key1" localSheetId="22" hidden="1">#REF!</definedName>
    <definedName name="_Key1" localSheetId="23" hidden="1">#REF!</definedName>
    <definedName name="_Key1" hidden="1">#REF!</definedName>
    <definedName name="_Order1" hidden="1">0</definedName>
    <definedName name="_Order2" hidden="1">0</definedName>
    <definedName name="_Sort" localSheetId="24" hidden="1">#REF!</definedName>
    <definedName name="_Sort" localSheetId="25" hidden="1">#REF!</definedName>
    <definedName name="_Sort" localSheetId="1" hidden="1">#REF!</definedName>
    <definedName name="_Sort" localSheetId="26" hidden="1">#REF!</definedName>
    <definedName name="_Sort" localSheetId="3" hidden="1">#REF!</definedName>
    <definedName name="_Sort" localSheetId="27" hidden="1">#REF!</definedName>
    <definedName name="_Sort" localSheetId="4" hidden="1">#REF!</definedName>
    <definedName name="_Sort" localSheetId="28" hidden="1">#REF!</definedName>
    <definedName name="_Sort" localSheetId="5" hidden="1">#REF!</definedName>
    <definedName name="_Sort" localSheetId="29" hidden="1">#REF!</definedName>
    <definedName name="_Sort" localSheetId="6" hidden="1">#REF!</definedName>
    <definedName name="_Sort" localSheetId="30" hidden="1">#REF!</definedName>
    <definedName name="_Sort" localSheetId="7" hidden="1">#REF!</definedName>
    <definedName name="_Sort" localSheetId="31" hidden="1">#REF!</definedName>
    <definedName name="_Sort" localSheetId="8" hidden="1">#REF!</definedName>
    <definedName name="_Sort" localSheetId="32" hidden="1">#REF!</definedName>
    <definedName name="_Sort" localSheetId="9" hidden="1">#REF!</definedName>
    <definedName name="_Sort" localSheetId="10" hidden="1">#REF!</definedName>
    <definedName name="_Sort" localSheetId="33" hidden="1">#REF!</definedName>
    <definedName name="_Sort" localSheetId="34" hidden="1">#REF!</definedName>
    <definedName name="_Sort" localSheetId="11" hidden="1">#REF!</definedName>
    <definedName name="_Sort" localSheetId="35" hidden="1">#REF!</definedName>
    <definedName name="_Sort" localSheetId="12" hidden="1">#REF!</definedName>
    <definedName name="_Sort" localSheetId="36" hidden="1">#REF!</definedName>
    <definedName name="_Sort" localSheetId="13" hidden="1">#REF!</definedName>
    <definedName name="_Sort" localSheetId="37" hidden="1">#REF!</definedName>
    <definedName name="_Sort" localSheetId="14" hidden="1">#REF!</definedName>
    <definedName name="_Sort" localSheetId="38" hidden="1">#REF!</definedName>
    <definedName name="_Sort" localSheetId="15" hidden="1">#REF!</definedName>
    <definedName name="_Sort" localSheetId="39" hidden="1">#REF!</definedName>
    <definedName name="_Sort" localSheetId="16" hidden="1">#REF!</definedName>
    <definedName name="_Sort" localSheetId="40" hidden="1">#REF!</definedName>
    <definedName name="_Sort" localSheetId="17" hidden="1">#REF!</definedName>
    <definedName name="_Sort" localSheetId="41" hidden="1">#REF!</definedName>
    <definedName name="_Sort" localSheetId="18" hidden="1">#REF!</definedName>
    <definedName name="_Sort" localSheetId="42" hidden="1">#REF!</definedName>
    <definedName name="_Sort" localSheetId="19" hidden="1">#REF!</definedName>
    <definedName name="_Sort" localSheetId="21" hidden="1">#REF!</definedName>
    <definedName name="_Sort" localSheetId="22" hidden="1">#REF!</definedName>
    <definedName name="_Sort" localSheetId="23" hidden="1">#REF!</definedName>
    <definedName name="_Sort"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23" l="1"/>
  <c r="R10" i="23"/>
  <c r="Q10" i="23"/>
  <c r="D10" i="23"/>
  <c r="AJ3" i="37"/>
  <c r="AA11" i="6"/>
  <c r="AA10" i="6"/>
  <c r="M11" i="6"/>
  <c r="M10" i="6"/>
  <c r="I28" i="28"/>
  <c r="V29" i="37"/>
  <c r="E3" i="27"/>
  <c r="B3" i="15"/>
  <c r="B3" i="38"/>
  <c r="N3" i="38"/>
  <c r="Z3" i="38"/>
  <c r="O3" i="38"/>
  <c r="B3" i="26" l="1"/>
  <c r="O9" i="33"/>
  <c r="M11" i="19"/>
  <c r="B3" i="6"/>
  <c r="BC17" i="10"/>
  <c r="BC18" i="10"/>
  <c r="M10" i="40"/>
  <c r="J28" i="8"/>
  <c r="N10" i="8"/>
  <c r="J28" i="44"/>
  <c r="N10" i="44"/>
  <c r="K28" i="37"/>
  <c r="N10" i="37"/>
  <c r="J28" i="7"/>
  <c r="N10" i="7"/>
  <c r="AB9" i="6"/>
  <c r="N10" i="6"/>
  <c r="I29" i="34"/>
  <c r="J28" i="34"/>
  <c r="I28" i="34"/>
  <c r="I30" i="34"/>
  <c r="N10" i="34"/>
  <c r="J28" i="24"/>
  <c r="N10" i="24"/>
  <c r="J28" i="30"/>
  <c r="N10" i="30"/>
  <c r="J28" i="43"/>
  <c r="N10" i="43"/>
  <c r="J28" i="28"/>
  <c r="N10" i="28"/>
  <c r="J28" i="16"/>
  <c r="N10" i="16"/>
  <c r="J28" i="42"/>
  <c r="N10" i="42"/>
  <c r="B3" i="42"/>
  <c r="AB9" i="41"/>
  <c r="AP9" i="41" s="1"/>
  <c r="N10" i="41"/>
  <c r="AB9" i="45"/>
  <c r="N10" i="45"/>
  <c r="B3" i="14"/>
  <c r="J28" i="38"/>
  <c r="N10" i="38"/>
  <c r="J28" i="13"/>
  <c r="N10" i="13"/>
  <c r="AB9" i="27"/>
  <c r="AB10" i="27"/>
  <c r="AB11" i="27"/>
  <c r="N10" i="27"/>
  <c r="N11" i="27" s="1"/>
  <c r="J28" i="12"/>
  <c r="N10" i="12"/>
  <c r="AB9" i="5"/>
  <c r="N10" i="5"/>
  <c r="AP9" i="11"/>
  <c r="AB9" i="11"/>
  <c r="N10" i="11"/>
  <c r="B3" i="11"/>
  <c r="O3" i="31"/>
  <c r="J29" i="30" l="1"/>
  <c r="N11" i="30"/>
  <c r="J30" i="30" s="1"/>
  <c r="J29" i="42"/>
  <c r="N11" i="42"/>
  <c r="J30" i="42" s="1"/>
  <c r="AB10" i="45"/>
  <c r="N11" i="45"/>
  <c r="AB11" i="45" s="1"/>
  <c r="J29" i="38"/>
  <c r="N11" i="38"/>
  <c r="J30" i="38" s="1"/>
  <c r="J29" i="44"/>
  <c r="N11" i="44"/>
  <c r="J30" i="44" s="1"/>
  <c r="J29" i="13"/>
  <c r="N11" i="13"/>
  <c r="J30" i="13" s="1"/>
  <c r="J29" i="12"/>
  <c r="N11" i="12"/>
  <c r="J30" i="12" s="1"/>
  <c r="J29" i="34"/>
  <c r="N11" i="34"/>
  <c r="J30" i="34" s="1"/>
  <c r="AP10" i="11"/>
  <c r="AB10" i="11"/>
  <c r="N11" i="11"/>
  <c r="J29" i="24"/>
  <c r="N11" i="24"/>
  <c r="J30" i="24" s="1"/>
  <c r="J29" i="43"/>
  <c r="N11" i="43"/>
  <c r="J30" i="43" s="1"/>
  <c r="J29" i="28"/>
  <c r="N11" i="28"/>
  <c r="J30" i="28" s="1"/>
  <c r="J29" i="16"/>
  <c r="N11" i="16"/>
  <c r="J30" i="16" s="1"/>
  <c r="AB10" i="41"/>
  <c r="AP10" i="41" s="1"/>
  <c r="N11" i="41"/>
  <c r="AB11" i="41" s="1"/>
  <c r="AP11" i="41" s="1"/>
  <c r="J29" i="8"/>
  <c r="N11" i="8"/>
  <c r="J30" i="8" s="1"/>
  <c r="K29" i="37"/>
  <c r="N11" i="37"/>
  <c r="K30" i="37" s="1"/>
  <c r="J29" i="7"/>
  <c r="N11" i="7"/>
  <c r="J30" i="7" s="1"/>
  <c r="AB10" i="6"/>
  <c r="N11" i="6"/>
  <c r="AB11" i="6" s="1"/>
  <c r="AB10" i="5"/>
  <c r="N11" i="5"/>
  <c r="AB11" i="5" s="1"/>
  <c r="I28" i="26"/>
  <c r="I30" i="26" s="1"/>
  <c r="M10" i="26"/>
  <c r="B3" i="32"/>
  <c r="D3" i="32" s="1"/>
  <c r="M10" i="32"/>
  <c r="M11" i="32" s="1"/>
  <c r="Q3" i="6"/>
  <c r="R3" i="6"/>
  <c r="S3" i="6"/>
  <c r="T3" i="6"/>
  <c r="Z3" i="52"/>
  <c r="N3" i="52"/>
  <c r="B3" i="52"/>
  <c r="D3" i="52" s="1"/>
  <c r="Z3" i="25"/>
  <c r="N3" i="25"/>
  <c r="B3" i="25"/>
  <c r="E3" i="25"/>
  <c r="F3" i="25"/>
  <c r="Q3" i="25"/>
  <c r="K3" i="25"/>
  <c r="Z3" i="21"/>
  <c r="N3" i="21"/>
  <c r="B3" i="21"/>
  <c r="B3" i="47"/>
  <c r="D3" i="47" s="1"/>
  <c r="B3" i="43"/>
  <c r="B3" i="28"/>
  <c r="Z3" i="14"/>
  <c r="N3" i="14"/>
  <c r="AL3" i="14" s="1"/>
  <c r="C13" i="23" s="1"/>
  <c r="I35" i="21"/>
  <c r="M18" i="21"/>
  <c r="AA18" i="21"/>
  <c r="L3" i="32"/>
  <c r="I36" i="32"/>
  <c r="I33" i="32"/>
  <c r="W36" i="32"/>
  <c r="W33" i="32"/>
  <c r="M16" i="32"/>
  <c r="M18" i="32"/>
  <c r="AA16" i="32"/>
  <c r="AA18" i="32"/>
  <c r="J33" i="37"/>
  <c r="M16" i="37"/>
  <c r="M18" i="37"/>
  <c r="V30" i="37"/>
  <c r="J28" i="37"/>
  <c r="J35" i="37" s="1"/>
  <c r="Q3" i="37"/>
  <c r="B3" i="37"/>
  <c r="AJ3" i="31"/>
  <c r="X3" i="31"/>
  <c r="R33" i="31"/>
  <c r="F3" i="37"/>
  <c r="H3" i="37"/>
  <c r="G3" i="37"/>
  <c r="E3" i="37"/>
  <c r="I3" i="37" s="1"/>
  <c r="T35" i="37"/>
  <c r="AJ3" i="52"/>
  <c r="AI3" i="52"/>
  <c r="AF3" i="52"/>
  <c r="AE3" i="52"/>
  <c r="AD3" i="52"/>
  <c r="AC3" i="52"/>
  <c r="X3" i="52"/>
  <c r="W3" i="52"/>
  <c r="T3" i="52"/>
  <c r="S3" i="52"/>
  <c r="R3" i="52"/>
  <c r="Q3" i="52"/>
  <c r="L3" i="52"/>
  <c r="K3" i="52"/>
  <c r="H3" i="52"/>
  <c r="G3" i="52"/>
  <c r="F3" i="52"/>
  <c r="AP3" i="52" s="1"/>
  <c r="G4" i="23" s="1"/>
  <c r="E3" i="52"/>
  <c r="J3" i="52" s="1"/>
  <c r="M3" i="52" s="1"/>
  <c r="AJ3" i="25"/>
  <c r="X3" i="25"/>
  <c r="AI3" i="25"/>
  <c r="W3" i="25"/>
  <c r="AF3" i="25"/>
  <c r="AE3" i="25"/>
  <c r="AD3" i="25"/>
  <c r="AC3" i="25"/>
  <c r="T3" i="25"/>
  <c r="S3" i="25"/>
  <c r="R3" i="25"/>
  <c r="H3" i="25"/>
  <c r="G3" i="25"/>
  <c r="L3" i="25"/>
  <c r="O175" i="33"/>
  <c r="P175" i="33" s="1"/>
  <c r="O161" i="33"/>
  <c r="P161" i="33" s="1"/>
  <c r="O147" i="33"/>
  <c r="P147" i="33" s="1"/>
  <c r="O133" i="33"/>
  <c r="P133" i="33" s="1"/>
  <c r="O119" i="33"/>
  <c r="P119" i="33" s="1"/>
  <c r="O105" i="33"/>
  <c r="P105" i="33" s="1"/>
  <c r="O91" i="33"/>
  <c r="P91" i="33" s="1"/>
  <c r="O77" i="33"/>
  <c r="P77" i="33"/>
  <c r="O63" i="33"/>
  <c r="P63" i="33" s="1"/>
  <c r="O49" i="33"/>
  <c r="P49" i="33" s="1"/>
  <c r="O34" i="33"/>
  <c r="P34" i="33" s="1"/>
  <c r="O18" i="33"/>
  <c r="P18" i="33" s="1"/>
  <c r="E3" i="36"/>
  <c r="F3" i="36"/>
  <c r="R3" i="36"/>
  <c r="AD3" i="36" s="1"/>
  <c r="AJ3" i="44"/>
  <c r="X3" i="44"/>
  <c r="L3" i="44"/>
  <c r="L3" i="11"/>
  <c r="AJ3" i="17"/>
  <c r="X3" i="17"/>
  <c r="L3" i="17"/>
  <c r="X3" i="27"/>
  <c r="L3" i="27"/>
  <c r="X3" i="6"/>
  <c r="L3" i="6"/>
  <c r="AJ3" i="5"/>
  <c r="L3" i="5"/>
  <c r="X3" i="5"/>
  <c r="W3" i="5"/>
  <c r="I30" i="28"/>
  <c r="I29" i="28"/>
  <c r="L3" i="45"/>
  <c r="H3" i="45"/>
  <c r="G3" i="45"/>
  <c r="F3" i="45"/>
  <c r="E3" i="45"/>
  <c r="E3" i="6"/>
  <c r="B3" i="45"/>
  <c r="M10" i="45"/>
  <c r="M11" i="45" s="1"/>
  <c r="AA10" i="45"/>
  <c r="AA11" i="45" s="1"/>
  <c r="AJ3" i="45" s="1"/>
  <c r="D3" i="45"/>
  <c r="AF3" i="21"/>
  <c r="AE3" i="21"/>
  <c r="AD3" i="21"/>
  <c r="AA24" i="21"/>
  <c r="X3" i="21"/>
  <c r="AJ3" i="21"/>
  <c r="L3" i="21"/>
  <c r="AV3" i="21"/>
  <c r="M41" i="23" s="1"/>
  <c r="T3" i="21"/>
  <c r="S3" i="21"/>
  <c r="R3" i="21"/>
  <c r="Q3" i="21"/>
  <c r="AC3" i="21"/>
  <c r="H3" i="21"/>
  <c r="M33" i="21" s="1"/>
  <c r="G3" i="21"/>
  <c r="F3" i="21"/>
  <c r="AP3" i="21" s="1"/>
  <c r="E3" i="21"/>
  <c r="K3" i="21"/>
  <c r="O3" i="35"/>
  <c r="AA3" i="35" s="1"/>
  <c r="AM3" i="35" s="1"/>
  <c r="D31" i="23" s="1"/>
  <c r="N3" i="35"/>
  <c r="Z3" i="35" s="1"/>
  <c r="L3" i="35"/>
  <c r="H3" i="35"/>
  <c r="T3" i="35" s="1"/>
  <c r="AF3" i="35" s="1"/>
  <c r="F3" i="35"/>
  <c r="R3" i="35" s="1"/>
  <c r="G3" i="35"/>
  <c r="S3" i="35" s="1"/>
  <c r="AE3" i="35" s="1"/>
  <c r="E3" i="35"/>
  <c r="Q3" i="35" s="1"/>
  <c r="L3" i="39"/>
  <c r="X3" i="39" s="1"/>
  <c r="O3" i="39"/>
  <c r="AA3" i="39" s="1"/>
  <c r="K3" i="39"/>
  <c r="W3" i="39"/>
  <c r="H3" i="39"/>
  <c r="T3" i="39" s="1"/>
  <c r="AF3" i="39" s="1"/>
  <c r="G3" i="39"/>
  <c r="S3" i="39" s="1"/>
  <c r="AE3" i="39" s="1"/>
  <c r="AQ3" i="39" s="1"/>
  <c r="H38" i="23" s="1"/>
  <c r="F3" i="39"/>
  <c r="R3" i="39" s="1"/>
  <c r="AD3" i="39"/>
  <c r="AP3" i="39" s="1"/>
  <c r="G38" i="23" s="1"/>
  <c r="E3" i="39"/>
  <c r="B3" i="39"/>
  <c r="N3" i="39" s="1"/>
  <c r="Z3" i="39" s="1"/>
  <c r="AL3" i="39" s="1"/>
  <c r="C38" i="23" s="1"/>
  <c r="O3" i="33"/>
  <c r="AA3" i="33" s="1"/>
  <c r="AM3" i="33" s="1"/>
  <c r="D24" i="23" s="1"/>
  <c r="H3" i="33"/>
  <c r="F3" i="33"/>
  <c r="R3" i="33" s="1"/>
  <c r="AD3" i="33" s="1"/>
  <c r="G3" i="33"/>
  <c r="E3" i="33"/>
  <c r="Q3" i="33" s="1"/>
  <c r="B3" i="33"/>
  <c r="E3" i="31"/>
  <c r="F3" i="31"/>
  <c r="G3" i="31"/>
  <c r="H3" i="31"/>
  <c r="AO16" i="31"/>
  <c r="AA16" i="31"/>
  <c r="M18" i="31"/>
  <c r="AA18" i="31"/>
  <c r="AD3" i="31"/>
  <c r="R3" i="31"/>
  <c r="AF3" i="31"/>
  <c r="AE3" i="31"/>
  <c r="AC3" i="31"/>
  <c r="T3" i="31"/>
  <c r="AR3" i="31" s="1"/>
  <c r="I23" i="23" s="1"/>
  <c r="S3" i="31"/>
  <c r="Q3" i="31"/>
  <c r="L3" i="31"/>
  <c r="Z3" i="31"/>
  <c r="N3" i="31"/>
  <c r="B3" i="31"/>
  <c r="D3" i="31" s="1"/>
  <c r="AA35" i="31"/>
  <c r="R35" i="31"/>
  <c r="I35" i="31"/>
  <c r="AO18" i="31"/>
  <c r="AU3" i="31"/>
  <c r="L23" i="23" s="1"/>
  <c r="AA3" i="31"/>
  <c r="B3" i="10"/>
  <c r="N3" i="10" s="1"/>
  <c r="AU3" i="10"/>
  <c r="AJ3" i="10"/>
  <c r="AF3" i="10"/>
  <c r="AE3" i="10"/>
  <c r="AD3" i="10"/>
  <c r="AC3" i="10"/>
  <c r="AA3" i="10"/>
  <c r="X3" i="10"/>
  <c r="T3" i="10"/>
  <c r="S3" i="10"/>
  <c r="R3" i="10"/>
  <c r="Q3" i="10"/>
  <c r="O3" i="10"/>
  <c r="AM3" i="10" s="1"/>
  <c r="D16" i="23" s="1"/>
  <c r="L3" i="10"/>
  <c r="H3" i="10"/>
  <c r="G3" i="10"/>
  <c r="AQ3" i="10" s="1"/>
  <c r="H16" i="23" s="1"/>
  <c r="F3" i="10"/>
  <c r="AP3" i="10" s="1"/>
  <c r="G16" i="23" s="1"/>
  <c r="E3" i="10"/>
  <c r="AJ35" i="10"/>
  <c r="AA35" i="10"/>
  <c r="R35" i="10"/>
  <c r="I35" i="10"/>
  <c r="AO18" i="10"/>
  <c r="AO17" i="10"/>
  <c r="AA15" i="15"/>
  <c r="AA16" i="15"/>
  <c r="BQ16" i="15"/>
  <c r="BC16" i="15"/>
  <c r="AO16" i="15"/>
  <c r="M16" i="15"/>
  <c r="G3" i="15"/>
  <c r="AQ3" i="15" s="1"/>
  <c r="H15" i="23" s="1"/>
  <c r="F3" i="15"/>
  <c r="I3" i="15" s="1"/>
  <c r="E3" i="15"/>
  <c r="H3" i="15"/>
  <c r="I34" i="15"/>
  <c r="R34" i="15"/>
  <c r="AA34" i="15"/>
  <c r="AJ34" i="15"/>
  <c r="AS34" i="15"/>
  <c r="M17" i="15"/>
  <c r="AA17" i="15"/>
  <c r="AO17" i="15"/>
  <c r="BC17" i="15"/>
  <c r="BQ17" i="15"/>
  <c r="N3" i="15"/>
  <c r="AF3" i="15"/>
  <c r="AE3" i="15"/>
  <c r="AD3" i="15"/>
  <c r="AC3" i="15"/>
  <c r="X3" i="15"/>
  <c r="T3" i="15"/>
  <c r="AR3" i="15" s="1"/>
  <c r="I15" i="23" s="1"/>
  <c r="S3" i="15"/>
  <c r="U3" i="15" s="1"/>
  <c r="R3" i="15"/>
  <c r="Q3" i="15"/>
  <c r="AJ3" i="15"/>
  <c r="L3" i="15"/>
  <c r="W3" i="36"/>
  <c r="AI3" i="36" s="1"/>
  <c r="AU3" i="36" s="1"/>
  <c r="L12" i="23" s="1"/>
  <c r="L3" i="36"/>
  <c r="X3" i="36" s="1"/>
  <c r="AJ3" i="36"/>
  <c r="AV3" i="36" s="1"/>
  <c r="M12" i="23" s="1"/>
  <c r="H3" i="36"/>
  <c r="G3" i="36"/>
  <c r="P3" i="31"/>
  <c r="AQ3" i="31"/>
  <c r="H23" i="23" s="1"/>
  <c r="H3" i="32"/>
  <c r="G3" i="32"/>
  <c r="F3" i="32"/>
  <c r="E3" i="32"/>
  <c r="O3" i="11"/>
  <c r="AA3" i="11" s="1"/>
  <c r="N3" i="11"/>
  <c r="Z3" i="11" s="1"/>
  <c r="AL3" i="11" s="1"/>
  <c r="C28" i="23" s="1"/>
  <c r="K3" i="11"/>
  <c r="W3" i="11" s="1"/>
  <c r="AI3" i="11" s="1"/>
  <c r="H3" i="11"/>
  <c r="G3" i="11"/>
  <c r="S3" i="11" s="1"/>
  <c r="AE3" i="11" s="1"/>
  <c r="F3" i="11"/>
  <c r="R3" i="11" s="1"/>
  <c r="AD3" i="11" s="1"/>
  <c r="AP3" i="11" s="1"/>
  <c r="G28" i="23" s="1"/>
  <c r="E3" i="11"/>
  <c r="I28" i="43"/>
  <c r="I30" i="43" s="1"/>
  <c r="M10" i="43"/>
  <c r="M11" i="43"/>
  <c r="B3" i="17"/>
  <c r="O3" i="41"/>
  <c r="AA3" i="41" s="1"/>
  <c r="L3" i="41"/>
  <c r="H3" i="41"/>
  <c r="T3" i="41" s="1"/>
  <c r="G3" i="41"/>
  <c r="F3" i="41"/>
  <c r="R3" i="41" s="1"/>
  <c r="E3" i="41"/>
  <c r="B3" i="41"/>
  <c r="N3" i="41"/>
  <c r="AJ3" i="6"/>
  <c r="L3" i="30"/>
  <c r="L3" i="29"/>
  <c r="X3" i="29"/>
  <c r="AJ3" i="29"/>
  <c r="L3" i="22"/>
  <c r="L3" i="40"/>
  <c r="L3" i="42"/>
  <c r="L3" i="51"/>
  <c r="L3" i="38"/>
  <c r="L3" i="13"/>
  <c r="L3" i="12"/>
  <c r="L3" i="34"/>
  <c r="L3" i="9"/>
  <c r="L3" i="24"/>
  <c r="L3" i="19"/>
  <c r="O3" i="18"/>
  <c r="AA3" i="18" s="1"/>
  <c r="AM3" i="18" s="1"/>
  <c r="D21" i="23" s="1"/>
  <c r="L3" i="18"/>
  <c r="L3" i="28"/>
  <c r="X3" i="28"/>
  <c r="AJ3" i="28"/>
  <c r="AV3" i="28" s="1"/>
  <c r="M19" i="23" s="1"/>
  <c r="L3" i="16"/>
  <c r="X3" i="11"/>
  <c r="X3" i="18"/>
  <c r="AJ3" i="14"/>
  <c r="X3" i="14"/>
  <c r="L3" i="14"/>
  <c r="AJ3" i="8"/>
  <c r="X3" i="8"/>
  <c r="L3" i="8"/>
  <c r="L3" i="7"/>
  <c r="L3" i="26"/>
  <c r="I30" i="29"/>
  <c r="I29" i="29"/>
  <c r="I30" i="44"/>
  <c r="I29" i="44"/>
  <c r="I28" i="30"/>
  <c r="I28" i="29"/>
  <c r="I28" i="22"/>
  <c r="I28" i="40"/>
  <c r="I30" i="40" s="1"/>
  <c r="I28" i="42"/>
  <c r="I30" i="42" s="1"/>
  <c r="I29" i="42"/>
  <c r="I28" i="51"/>
  <c r="I28" i="38"/>
  <c r="I29" i="38" s="1"/>
  <c r="I28" i="44"/>
  <c r="I28" i="13"/>
  <c r="I29" i="13" s="1"/>
  <c r="I28" i="12"/>
  <c r="I28" i="9"/>
  <c r="I29" i="9" s="1"/>
  <c r="I28" i="24"/>
  <c r="I28" i="19"/>
  <c r="I28" i="16"/>
  <c r="M10" i="16"/>
  <c r="AI3" i="8"/>
  <c r="AF3" i="8"/>
  <c r="AE3" i="8"/>
  <c r="AD3" i="8"/>
  <c r="AC3" i="8"/>
  <c r="AA3" i="8"/>
  <c r="Z3" i="8"/>
  <c r="W3" i="8"/>
  <c r="T3" i="8"/>
  <c r="S3" i="8"/>
  <c r="R3" i="8"/>
  <c r="Q3" i="8"/>
  <c r="O3" i="8"/>
  <c r="N3" i="8"/>
  <c r="K3" i="8"/>
  <c r="H3" i="8"/>
  <c r="AR3" i="8" s="1"/>
  <c r="G3" i="8"/>
  <c r="F3" i="8"/>
  <c r="E3" i="8"/>
  <c r="B3" i="8"/>
  <c r="B3" i="30"/>
  <c r="B3" i="29"/>
  <c r="D3" i="29" s="1"/>
  <c r="B3" i="22"/>
  <c r="B3" i="40"/>
  <c r="B3" i="51"/>
  <c r="D3" i="51" s="1"/>
  <c r="B3" i="44"/>
  <c r="B3" i="13"/>
  <c r="B3" i="12"/>
  <c r="D3" i="12" s="1"/>
  <c r="B3" i="34"/>
  <c r="B3" i="9"/>
  <c r="B3" i="24"/>
  <c r="B3" i="19"/>
  <c r="D3" i="19" s="1"/>
  <c r="B3" i="16"/>
  <c r="M11" i="30"/>
  <c r="AI3" i="30" s="1"/>
  <c r="M10" i="30"/>
  <c r="W3" i="30"/>
  <c r="M11" i="22"/>
  <c r="M10" i="22"/>
  <c r="X3" i="22" s="1"/>
  <c r="M11" i="40"/>
  <c r="R3" i="40"/>
  <c r="M11" i="42"/>
  <c r="M10" i="42"/>
  <c r="S3" i="42" s="1"/>
  <c r="M11" i="51"/>
  <c r="AJ3" i="51" s="1"/>
  <c r="M10" i="51"/>
  <c r="S3" i="51" s="1"/>
  <c r="M11" i="13"/>
  <c r="M10" i="13"/>
  <c r="M11" i="12"/>
  <c r="AI3" i="12"/>
  <c r="M10" i="12"/>
  <c r="AJ3" i="34"/>
  <c r="AI3" i="34"/>
  <c r="M11" i="9"/>
  <c r="M10" i="9"/>
  <c r="X3" i="9" s="1"/>
  <c r="M11" i="24"/>
  <c r="M10" i="24"/>
  <c r="X3" i="24"/>
  <c r="M10" i="19"/>
  <c r="W3" i="19" s="1"/>
  <c r="M11" i="16"/>
  <c r="AC3" i="47"/>
  <c r="P3" i="47"/>
  <c r="O3" i="47"/>
  <c r="AB3" i="47" s="1"/>
  <c r="M3" i="47"/>
  <c r="AM3" i="47" s="1"/>
  <c r="Z3" i="47"/>
  <c r="AZ3" i="47" s="1"/>
  <c r="L3" i="47"/>
  <c r="AL3" i="47"/>
  <c r="Y3" i="47"/>
  <c r="I3" i="47"/>
  <c r="H3" i="47"/>
  <c r="AH3" i="47" s="1"/>
  <c r="G3" i="47"/>
  <c r="F3" i="47"/>
  <c r="E3" i="47"/>
  <c r="AE3" i="28"/>
  <c r="Z3" i="28"/>
  <c r="AD3" i="28"/>
  <c r="AC3" i="28"/>
  <c r="AF3" i="28"/>
  <c r="T3" i="28"/>
  <c r="S3" i="28"/>
  <c r="N3" i="28"/>
  <c r="R3" i="28"/>
  <c r="Q3" i="28"/>
  <c r="M22" i="23"/>
  <c r="AF3" i="30"/>
  <c r="AA3" i="30"/>
  <c r="Q3" i="30"/>
  <c r="O3" i="30"/>
  <c r="AM3" i="30"/>
  <c r="D44" i="23" s="1"/>
  <c r="K3" i="30"/>
  <c r="H3" i="30"/>
  <c r="G3" i="30"/>
  <c r="F3" i="30"/>
  <c r="E3" i="30"/>
  <c r="AI3" i="29"/>
  <c r="AF3" i="29"/>
  <c r="AE3" i="29"/>
  <c r="AD3" i="29"/>
  <c r="AC3" i="29"/>
  <c r="AA3" i="29"/>
  <c r="Z3" i="29"/>
  <c r="W3" i="29"/>
  <c r="T3" i="29"/>
  <c r="S3" i="29"/>
  <c r="R3" i="29"/>
  <c r="Q3" i="29"/>
  <c r="O3" i="29"/>
  <c r="AM3" i="29" s="1"/>
  <c r="D43" i="23" s="1"/>
  <c r="N3" i="29"/>
  <c r="P3" i="29" s="1"/>
  <c r="K3" i="29"/>
  <c r="H3" i="29"/>
  <c r="AR3" i="29" s="1"/>
  <c r="I43" i="23" s="1"/>
  <c r="G3" i="29"/>
  <c r="F3" i="29"/>
  <c r="E3" i="29"/>
  <c r="AA3" i="22"/>
  <c r="O3" i="22"/>
  <c r="K3" i="22"/>
  <c r="H3" i="22"/>
  <c r="G3" i="22"/>
  <c r="F3" i="22"/>
  <c r="E3" i="22"/>
  <c r="AA3" i="21"/>
  <c r="O3" i="21"/>
  <c r="AU3" i="21"/>
  <c r="L41" i="23"/>
  <c r="AR3" i="21"/>
  <c r="I41" i="23" s="1"/>
  <c r="G41" i="23"/>
  <c r="AA3" i="40"/>
  <c r="O3" i="40"/>
  <c r="K3" i="40"/>
  <c r="H3" i="40"/>
  <c r="G3" i="40"/>
  <c r="F3" i="40"/>
  <c r="E3" i="40"/>
  <c r="AE3" i="42"/>
  <c r="AA3" i="42"/>
  <c r="O3" i="42"/>
  <c r="K3" i="42"/>
  <c r="H3" i="42"/>
  <c r="G3" i="42"/>
  <c r="F3" i="42"/>
  <c r="E3" i="42"/>
  <c r="J3" i="42" s="1"/>
  <c r="M3" i="42" s="1"/>
  <c r="AR3" i="39"/>
  <c r="I38" i="23" s="1"/>
  <c r="AA3" i="45"/>
  <c r="AU3" i="45"/>
  <c r="L37" i="23"/>
  <c r="O3" i="45"/>
  <c r="AI3" i="51"/>
  <c r="AF3" i="51"/>
  <c r="AD3" i="51"/>
  <c r="AC3" i="51"/>
  <c r="AA3" i="51"/>
  <c r="R3" i="51"/>
  <c r="O3" i="51"/>
  <c r="K3" i="51"/>
  <c r="H3" i="51"/>
  <c r="G3" i="51"/>
  <c r="F3" i="51"/>
  <c r="E3" i="51"/>
  <c r="AA3" i="38"/>
  <c r="K3" i="38"/>
  <c r="H3" i="38"/>
  <c r="G3" i="38"/>
  <c r="F3" i="38"/>
  <c r="J3" i="38" s="1"/>
  <c r="M3" i="38" s="1"/>
  <c r="E3" i="38"/>
  <c r="AI3" i="44"/>
  <c r="AF3" i="44"/>
  <c r="AE3" i="44"/>
  <c r="AD3" i="44"/>
  <c r="AC3" i="44"/>
  <c r="AH3" i="44" s="1"/>
  <c r="AA3" i="44"/>
  <c r="Z3" i="44"/>
  <c r="W3" i="44"/>
  <c r="T3" i="44"/>
  <c r="S3" i="44"/>
  <c r="R3" i="44"/>
  <c r="Q3" i="44"/>
  <c r="O3" i="44"/>
  <c r="N3" i="44"/>
  <c r="K3" i="44"/>
  <c r="H3" i="44"/>
  <c r="G3" i="44"/>
  <c r="F3" i="44"/>
  <c r="E3" i="44"/>
  <c r="AA3" i="32"/>
  <c r="O3" i="32"/>
  <c r="AM3" i="32" s="1"/>
  <c r="D33" i="23" s="1"/>
  <c r="AU3" i="32"/>
  <c r="L33" i="23" s="1"/>
  <c r="AC3" i="13"/>
  <c r="AA3" i="13"/>
  <c r="O3" i="13"/>
  <c r="AM3" i="13" s="1"/>
  <c r="D32" i="23" s="1"/>
  <c r="K3" i="13"/>
  <c r="H3" i="13"/>
  <c r="G3" i="13"/>
  <c r="F3" i="13"/>
  <c r="E3" i="13"/>
  <c r="K3" i="35"/>
  <c r="W3" i="35" s="1"/>
  <c r="AI3" i="35" s="1"/>
  <c r="AQ3" i="35"/>
  <c r="H31" i="23" s="1"/>
  <c r="AF3" i="12"/>
  <c r="AD3" i="12"/>
  <c r="AC3" i="12"/>
  <c r="AA3" i="12"/>
  <c r="O3" i="12"/>
  <c r="K3" i="12"/>
  <c r="H3" i="12"/>
  <c r="G3" i="12"/>
  <c r="F3" i="12"/>
  <c r="E3" i="12"/>
  <c r="AF3" i="34"/>
  <c r="AE3" i="34"/>
  <c r="AD3" i="34"/>
  <c r="AC3" i="34"/>
  <c r="AA3" i="34"/>
  <c r="Z3" i="34"/>
  <c r="S3" i="34"/>
  <c r="O3" i="34"/>
  <c r="N3" i="34"/>
  <c r="P3" i="34" s="1"/>
  <c r="K3" i="34"/>
  <c r="H3" i="34"/>
  <c r="G3" i="34"/>
  <c r="F3" i="34"/>
  <c r="E3" i="34"/>
  <c r="AI3" i="9"/>
  <c r="AF3" i="9"/>
  <c r="AD3" i="9"/>
  <c r="AA3" i="9"/>
  <c r="Z3" i="9"/>
  <c r="O3" i="9"/>
  <c r="K3" i="9"/>
  <c r="H3" i="9"/>
  <c r="G3" i="9"/>
  <c r="F3" i="9"/>
  <c r="E3" i="9"/>
  <c r="AA3" i="24"/>
  <c r="W3" i="24"/>
  <c r="T3" i="24"/>
  <c r="S3" i="24"/>
  <c r="R3" i="24"/>
  <c r="Q3" i="24"/>
  <c r="O3" i="24"/>
  <c r="N3" i="24"/>
  <c r="K3" i="24"/>
  <c r="H3" i="24"/>
  <c r="G3" i="24"/>
  <c r="F3" i="24"/>
  <c r="E3" i="24"/>
  <c r="D3" i="24"/>
  <c r="AI3" i="19"/>
  <c r="AF3" i="19"/>
  <c r="AE3" i="19"/>
  <c r="AC3" i="19"/>
  <c r="AA3" i="19"/>
  <c r="Z3" i="19"/>
  <c r="O3" i="19"/>
  <c r="K3" i="19"/>
  <c r="H3" i="19"/>
  <c r="G3" i="19"/>
  <c r="F3" i="19"/>
  <c r="E3" i="19"/>
  <c r="K3" i="33"/>
  <c r="AA3" i="43"/>
  <c r="X3" i="43"/>
  <c r="W3" i="43"/>
  <c r="T3" i="43"/>
  <c r="S3" i="43"/>
  <c r="R3" i="43"/>
  <c r="O3" i="43"/>
  <c r="L3" i="43"/>
  <c r="K3" i="43"/>
  <c r="H3" i="43"/>
  <c r="G3" i="43"/>
  <c r="F3" i="43"/>
  <c r="E3" i="43"/>
  <c r="AI3" i="28"/>
  <c r="AA3" i="28"/>
  <c r="AB3" i="28" s="1"/>
  <c r="W3" i="28"/>
  <c r="O3" i="28"/>
  <c r="AM3" i="28"/>
  <c r="D19" i="23" s="1"/>
  <c r="K3" i="28"/>
  <c r="H3" i="28"/>
  <c r="G3" i="28"/>
  <c r="F3" i="28"/>
  <c r="E3" i="28"/>
  <c r="AI3" i="17"/>
  <c r="AF3" i="17"/>
  <c r="AE3" i="17"/>
  <c r="AD3" i="17"/>
  <c r="AC3" i="17"/>
  <c r="AA3" i="17"/>
  <c r="Z3" i="17"/>
  <c r="W3" i="17"/>
  <c r="T3" i="17"/>
  <c r="S3" i="17"/>
  <c r="R3" i="17"/>
  <c r="Q3" i="17"/>
  <c r="O3" i="17"/>
  <c r="N3" i="17"/>
  <c r="K3" i="17"/>
  <c r="H3" i="17"/>
  <c r="AR3" i="17" s="1"/>
  <c r="I18" i="23" s="1"/>
  <c r="G3" i="17"/>
  <c r="F3" i="17"/>
  <c r="E3" i="17"/>
  <c r="J3" i="17"/>
  <c r="AI3" i="16"/>
  <c r="AF3" i="16"/>
  <c r="AD3" i="16"/>
  <c r="AC3" i="16"/>
  <c r="AA3" i="16"/>
  <c r="O3" i="16"/>
  <c r="N3" i="16"/>
  <c r="K3" i="16"/>
  <c r="H3" i="16"/>
  <c r="G3" i="16"/>
  <c r="F3" i="16"/>
  <c r="E3" i="16"/>
  <c r="AA3" i="15"/>
  <c r="O3" i="15"/>
  <c r="AM3" i="15" s="1"/>
  <c r="D15" i="23" s="1"/>
  <c r="AU3" i="15"/>
  <c r="L15" i="23" s="1"/>
  <c r="AM3" i="41"/>
  <c r="D14" i="23" s="1"/>
  <c r="K3" i="41"/>
  <c r="W3" i="41" s="1"/>
  <c r="AI3" i="41" s="1"/>
  <c r="O3" i="36"/>
  <c r="AA3" i="36" s="1"/>
  <c r="AM3" i="36" s="1"/>
  <c r="D12" i="23" s="1"/>
  <c r="AP3" i="36"/>
  <c r="G12" i="23" s="1"/>
  <c r="AA3" i="37"/>
  <c r="O3" i="37"/>
  <c r="AM3" i="37" s="1"/>
  <c r="D3" i="37"/>
  <c r="AA3" i="7"/>
  <c r="O3" i="7"/>
  <c r="K3" i="7"/>
  <c r="H3" i="7"/>
  <c r="G3" i="7"/>
  <c r="F3" i="7"/>
  <c r="E3" i="7"/>
  <c r="AJ3" i="27"/>
  <c r="AI3" i="27"/>
  <c r="AF3" i="27"/>
  <c r="AE3" i="27"/>
  <c r="AD3" i="27"/>
  <c r="AC3" i="27"/>
  <c r="AA3" i="27"/>
  <c r="Z3" i="27"/>
  <c r="W3" i="27"/>
  <c r="T3" i="27"/>
  <c r="S3" i="27"/>
  <c r="R3" i="27"/>
  <c r="Q3" i="27"/>
  <c r="O3" i="27"/>
  <c r="N3" i="27"/>
  <c r="K3" i="27"/>
  <c r="H3" i="27"/>
  <c r="G3" i="27"/>
  <c r="F3" i="27"/>
  <c r="AA3" i="52"/>
  <c r="O3" i="52"/>
  <c r="AV3" i="52"/>
  <c r="M4" i="23" s="1"/>
  <c r="AU3" i="52"/>
  <c r="L4" i="23" s="1"/>
  <c r="AR3" i="52"/>
  <c r="I4" i="23" s="1"/>
  <c r="AQ3" i="52"/>
  <c r="H4" i="23" s="1"/>
  <c r="AO3" i="52"/>
  <c r="F4" i="23" s="1"/>
  <c r="AA3" i="25"/>
  <c r="AB3" i="25" s="1"/>
  <c r="O3" i="25"/>
  <c r="P3" i="25" s="1"/>
  <c r="AQ3" i="25"/>
  <c r="H3" i="23" s="1"/>
  <c r="AP3" i="25"/>
  <c r="G3" i="23" s="1"/>
  <c r="B3" i="27"/>
  <c r="D3" i="27"/>
  <c r="M11" i="7"/>
  <c r="M10" i="7"/>
  <c r="X3" i="7" s="1"/>
  <c r="AA3" i="26"/>
  <c r="R3" i="26"/>
  <c r="Q3" i="26"/>
  <c r="AO3" i="26" s="1"/>
  <c r="F5" i="23" s="1"/>
  <c r="O3" i="26"/>
  <c r="K3" i="26"/>
  <c r="H3" i="26"/>
  <c r="G3" i="26"/>
  <c r="F3" i="26"/>
  <c r="E3" i="26"/>
  <c r="D3" i="26"/>
  <c r="M11" i="26"/>
  <c r="AI3" i="26" s="1"/>
  <c r="I29" i="26"/>
  <c r="X3" i="26"/>
  <c r="AF3" i="5"/>
  <c r="AE3" i="5"/>
  <c r="AD3" i="5"/>
  <c r="AC3" i="5"/>
  <c r="AA3" i="5"/>
  <c r="Z3" i="5"/>
  <c r="T3" i="5"/>
  <c r="S3" i="5"/>
  <c r="R3" i="5"/>
  <c r="Q3" i="5"/>
  <c r="O3" i="5"/>
  <c r="N3" i="5"/>
  <c r="AU3" i="5"/>
  <c r="L6" i="23" s="1"/>
  <c r="H3" i="5"/>
  <c r="G3" i="5"/>
  <c r="F3" i="5"/>
  <c r="E3" i="5"/>
  <c r="AO3" i="5" s="1"/>
  <c r="F6" i="23" s="1"/>
  <c r="B3" i="5"/>
  <c r="AU3" i="37"/>
  <c r="L10" i="23"/>
  <c r="AV3" i="25"/>
  <c r="M3" i="23" s="1"/>
  <c r="AR3" i="25"/>
  <c r="I3" i="23" s="1"/>
  <c r="L16" i="23"/>
  <c r="AP3" i="15"/>
  <c r="G15" i="23" s="1"/>
  <c r="AO3" i="17"/>
  <c r="F18" i="23" s="1"/>
  <c r="AQ3" i="17"/>
  <c r="H18" i="23" s="1"/>
  <c r="U3" i="27"/>
  <c r="AG3" i="29"/>
  <c r="AU3" i="44"/>
  <c r="L34" i="23" s="1"/>
  <c r="AR3" i="28"/>
  <c r="I19" i="23" s="1"/>
  <c r="I3" i="38"/>
  <c r="P3" i="38"/>
  <c r="AG3" i="44"/>
  <c r="AK3" i="44"/>
  <c r="J3" i="30"/>
  <c r="M3" i="30" s="1"/>
  <c r="J3" i="51"/>
  <c r="M3" i="51" s="1"/>
  <c r="AP3" i="44"/>
  <c r="G34" i="23" s="1"/>
  <c r="J3" i="35"/>
  <c r="V3" i="35" s="1"/>
  <c r="AH3" i="35" s="1"/>
  <c r="I3" i="35"/>
  <c r="P3" i="17"/>
  <c r="J3" i="37"/>
  <c r="AH3" i="25"/>
  <c r="AK3" i="25" s="1"/>
  <c r="I11" i="23"/>
  <c r="L174" i="47"/>
  <c r="J174" i="47"/>
  <c r="H174" i="47"/>
  <c r="F174" i="47"/>
  <c r="D174" i="47"/>
  <c r="L172" i="47"/>
  <c r="J172" i="47"/>
  <c r="H172" i="47"/>
  <c r="F172" i="47"/>
  <c r="D172" i="47"/>
  <c r="O166" i="47"/>
  <c r="M170" i="47"/>
  <c r="L170" i="47"/>
  <c r="I170" i="47"/>
  <c r="E170" i="47"/>
  <c r="P161" i="47"/>
  <c r="O151" i="47"/>
  <c r="O136" i="47"/>
  <c r="O121" i="47"/>
  <c r="O106" i="47"/>
  <c r="O91" i="47"/>
  <c r="O76" i="47"/>
  <c r="O61" i="47"/>
  <c r="O46" i="47"/>
  <c r="O28" i="47"/>
  <c r="G14" i="47"/>
  <c r="G13" i="47"/>
  <c r="G12" i="47"/>
  <c r="G11" i="47"/>
  <c r="G10" i="47"/>
  <c r="U2" i="47"/>
  <c r="AH2" i="47" s="1"/>
  <c r="AU2" i="47" s="1"/>
  <c r="T2" i="47"/>
  <c r="AG2" i="47" s="1"/>
  <c r="AT2" i="47" s="1"/>
  <c r="S2" i="47"/>
  <c r="AF2" i="47" s="1"/>
  <c r="AS2" i="47"/>
  <c r="R2" i="47"/>
  <c r="AE2" i="47"/>
  <c r="AR2" i="47" s="1"/>
  <c r="K3" i="18"/>
  <c r="H3" i="18"/>
  <c r="G3" i="18"/>
  <c r="S3" i="18" s="1"/>
  <c r="F3" i="18"/>
  <c r="E3" i="18"/>
  <c r="B3" i="18"/>
  <c r="T3" i="14"/>
  <c r="Q3" i="14"/>
  <c r="AI3" i="14"/>
  <c r="AA3" i="14"/>
  <c r="W3" i="14"/>
  <c r="O3" i="14"/>
  <c r="K3" i="14"/>
  <c r="AA3" i="6"/>
  <c r="O3" i="6"/>
  <c r="K3" i="6"/>
  <c r="F3" i="6"/>
  <c r="D3" i="18"/>
  <c r="P3" i="18" s="1"/>
  <c r="AB3" i="18" s="1"/>
  <c r="N3" i="18"/>
  <c r="Z3" i="18" s="1"/>
  <c r="T3" i="18"/>
  <c r="W3" i="18"/>
  <c r="AI3" i="18" s="1"/>
  <c r="AE3" i="18"/>
  <c r="AQ3" i="18" s="1"/>
  <c r="H21" i="23" s="1"/>
  <c r="R3" i="18"/>
  <c r="AD3" i="18" s="1"/>
  <c r="G3" i="6"/>
  <c r="AD3" i="14"/>
  <c r="AE3" i="14"/>
  <c r="AC3" i="14"/>
  <c r="D170" i="47"/>
  <c r="C170" i="47"/>
  <c r="G170" i="47"/>
  <c r="K170" i="47"/>
  <c r="H3" i="6"/>
  <c r="H170" i="47"/>
  <c r="E3" i="14"/>
  <c r="H3" i="14"/>
  <c r="AF3" i="14"/>
  <c r="D3" i="14"/>
  <c r="O165" i="47"/>
  <c r="O148" i="47"/>
  <c r="O58" i="47"/>
  <c r="O103" i="47"/>
  <c r="O25" i="47"/>
  <c r="O88" i="47"/>
  <c r="F170" i="47"/>
  <c r="J170" i="47"/>
  <c r="O118" i="47"/>
  <c r="O43" i="47"/>
  <c r="O73" i="47"/>
  <c r="O133" i="47"/>
  <c r="O163" i="47"/>
  <c r="O27" i="47"/>
  <c r="O45" i="47"/>
  <c r="O60" i="47"/>
  <c r="O75" i="47"/>
  <c r="O90" i="47"/>
  <c r="O105" i="47"/>
  <c r="O120" i="47"/>
  <c r="O135" i="47"/>
  <c r="O150" i="47"/>
  <c r="F3" i="14"/>
  <c r="R3" i="14"/>
  <c r="G3" i="14"/>
  <c r="S3" i="14"/>
  <c r="W3" i="6"/>
  <c r="N3" i="6"/>
  <c r="AO3" i="14"/>
  <c r="F13" i="23"/>
  <c r="AV3" i="14"/>
  <c r="M13" i="23" s="1"/>
  <c r="AF3" i="6"/>
  <c r="AI3" i="6"/>
  <c r="AE3" i="6"/>
  <c r="AC3" i="6"/>
  <c r="AD3" i="6"/>
  <c r="Z3" i="6"/>
  <c r="AB3" i="6" s="1"/>
  <c r="D3" i="35"/>
  <c r="P3" i="35" s="1"/>
  <c r="AB3" i="35" s="1"/>
  <c r="AL3" i="35"/>
  <c r="C31" i="23" s="1"/>
  <c r="D3" i="39"/>
  <c r="D3" i="43"/>
  <c r="D3" i="17"/>
  <c r="D3" i="41"/>
  <c r="P3" i="41" s="1"/>
  <c r="AB3" i="41" s="1"/>
  <c r="D3" i="30"/>
  <c r="D3" i="22"/>
  <c r="D3" i="40"/>
  <c r="D3" i="42"/>
  <c r="D3" i="38"/>
  <c r="AL3" i="38"/>
  <c r="C35" i="23" s="1"/>
  <c r="D3" i="44"/>
  <c r="AL3" i="44"/>
  <c r="C34" i="23" s="1"/>
  <c r="D3" i="13"/>
  <c r="D3" i="34"/>
  <c r="AL3" i="34"/>
  <c r="C29" i="23" s="1"/>
  <c r="D3" i="11"/>
  <c r="D3" i="9"/>
  <c r="D3" i="16"/>
  <c r="N170" i="47"/>
  <c r="P3" i="11"/>
  <c r="Z3" i="26"/>
  <c r="S3" i="26"/>
  <c r="J3" i="9"/>
  <c r="S3" i="7"/>
  <c r="T3" i="7"/>
  <c r="B3" i="7"/>
  <c r="D3" i="7" s="1"/>
  <c r="W3" i="7"/>
  <c r="S3" i="19"/>
  <c r="AQ3" i="19" s="1"/>
  <c r="H25" i="23" s="1"/>
  <c r="AF3" i="24"/>
  <c r="X3" i="13"/>
  <c r="Q3" i="13"/>
  <c r="S3" i="13"/>
  <c r="R3" i="13"/>
  <c r="Q3" i="42"/>
  <c r="N3" i="42"/>
  <c r="R3" i="42"/>
  <c r="T3" i="42"/>
  <c r="AJ3" i="40"/>
  <c r="AI3" i="40"/>
  <c r="Z3" i="40"/>
  <c r="AF3" i="40"/>
  <c r="AC3" i="40"/>
  <c r="AD3" i="40"/>
  <c r="AP3" i="40" s="1"/>
  <c r="G40" i="23" s="1"/>
  <c r="AE3" i="40"/>
  <c r="AJ3" i="22"/>
  <c r="AF3" i="22"/>
  <c r="AI3" i="22"/>
  <c r="AE3" i="22"/>
  <c r="Z3" i="22"/>
  <c r="AD3" i="22"/>
  <c r="AC3" i="22"/>
  <c r="AQ3" i="28"/>
  <c r="H19" i="23" s="1"/>
  <c r="J3" i="34"/>
  <c r="M3" i="34" s="1"/>
  <c r="J3" i="7"/>
  <c r="AP3" i="14"/>
  <c r="G13" i="23"/>
  <c r="J3" i="13"/>
  <c r="I3" i="13"/>
  <c r="V3" i="47"/>
  <c r="Q3" i="47"/>
  <c r="AO3" i="47"/>
  <c r="W33" i="37"/>
  <c r="Z33" i="37"/>
  <c r="D3" i="21"/>
  <c r="AL3" i="21"/>
  <c r="C41" i="23" s="1"/>
  <c r="AL3" i="5"/>
  <c r="C6" i="23" s="1"/>
  <c r="D3" i="5"/>
  <c r="I3" i="12"/>
  <c r="Q3" i="41"/>
  <c r="AC3" i="41" s="1"/>
  <c r="AO3" i="41"/>
  <c r="F14" i="23"/>
  <c r="J3" i="41"/>
  <c r="X3" i="41"/>
  <c r="AJ3" i="41"/>
  <c r="AV3" i="41"/>
  <c r="M14" i="23" s="1"/>
  <c r="J3" i="15"/>
  <c r="Q3" i="36"/>
  <c r="AC3" i="36"/>
  <c r="AO3" i="36" s="1"/>
  <c r="F12" i="23" s="1"/>
  <c r="I3" i="36"/>
  <c r="P3" i="39"/>
  <c r="AB3" i="39" s="1"/>
  <c r="J3" i="36"/>
  <c r="M3" i="36" s="1"/>
  <c r="J3" i="12"/>
  <c r="I3" i="29"/>
  <c r="J3" i="29"/>
  <c r="M3" i="17"/>
  <c r="AU3" i="17"/>
  <c r="L18" i="23"/>
  <c r="J3" i="19"/>
  <c r="AM3" i="24"/>
  <c r="D26" i="23"/>
  <c r="V3" i="24"/>
  <c r="Y3" i="24" s="1"/>
  <c r="I3" i="9"/>
  <c r="AM3" i="34"/>
  <c r="D29" i="23" s="1"/>
  <c r="AQ3" i="44"/>
  <c r="H34" i="23"/>
  <c r="AO3" i="44"/>
  <c r="F34" i="23" s="1"/>
  <c r="U3" i="44"/>
  <c r="V3" i="44"/>
  <c r="Y3" i="44"/>
  <c r="AU3" i="30"/>
  <c r="L44" i="23"/>
  <c r="I3" i="18"/>
  <c r="U3" i="18" s="1"/>
  <c r="AL3" i="27"/>
  <c r="C7" i="23" s="1"/>
  <c r="I3" i="41"/>
  <c r="U3" i="41" s="1"/>
  <c r="AG3" i="41" s="1"/>
  <c r="U3" i="35"/>
  <c r="AG3" i="35"/>
  <c r="AM3" i="52"/>
  <c r="D4" i="23"/>
  <c r="AM3" i="16"/>
  <c r="D17" i="23" s="1"/>
  <c r="AH3" i="34"/>
  <c r="AK3" i="34" s="1"/>
  <c r="AG3" i="34"/>
  <c r="AM3" i="38"/>
  <c r="D35" i="23" s="1"/>
  <c r="AB3" i="38"/>
  <c r="AD3" i="47"/>
  <c r="AP3" i="47"/>
  <c r="D22" i="23" s="1"/>
  <c r="AJ3" i="38"/>
  <c r="AI3" i="38"/>
  <c r="AC3" i="38"/>
  <c r="AE3" i="38"/>
  <c r="AD3" i="38"/>
  <c r="AF3" i="38"/>
  <c r="X3" i="40"/>
  <c r="S3" i="40"/>
  <c r="Q3" i="40"/>
  <c r="W3" i="40"/>
  <c r="T3" i="40"/>
  <c r="T3" i="22"/>
  <c r="S3" i="22"/>
  <c r="AQ3" i="22"/>
  <c r="H42" i="23" s="1"/>
  <c r="R3" i="22"/>
  <c r="N3" i="22"/>
  <c r="W3" i="22"/>
  <c r="AU3" i="22" s="1"/>
  <c r="L42" i="23" s="1"/>
  <c r="Q3" i="22"/>
  <c r="AO3" i="22" s="1"/>
  <c r="F42" i="23" s="1"/>
  <c r="AJ3" i="30"/>
  <c r="AE3" i="30"/>
  <c r="Z3" i="30"/>
  <c r="AB3" i="30"/>
  <c r="AD3" i="30"/>
  <c r="AC3" i="30"/>
  <c r="J3" i="39"/>
  <c r="V3" i="39" s="1"/>
  <c r="AH3" i="39" s="1"/>
  <c r="AT3" i="39" s="1"/>
  <c r="K38" i="23" s="1"/>
  <c r="Q3" i="39"/>
  <c r="AC3" i="39" s="1"/>
  <c r="I3" i="39"/>
  <c r="U3" i="39" s="1"/>
  <c r="T3" i="26"/>
  <c r="AC3" i="26"/>
  <c r="AI3" i="7"/>
  <c r="AD3" i="7"/>
  <c r="Z3" i="7"/>
  <c r="AB3" i="7" s="1"/>
  <c r="N3" i="26"/>
  <c r="P3" i="26" s="1"/>
  <c r="AF3" i="7"/>
  <c r="AR3" i="7" s="1"/>
  <c r="I9" i="23" s="1"/>
  <c r="P3" i="28"/>
  <c r="P3" i="21"/>
  <c r="AF3" i="47"/>
  <c r="S3" i="47"/>
  <c r="AS3" i="47"/>
  <c r="AJ3" i="16"/>
  <c r="AE3" i="16"/>
  <c r="AH3" i="16" s="1"/>
  <c r="Z3" i="16"/>
  <c r="AJ3" i="19"/>
  <c r="AD3" i="19"/>
  <c r="AG3" i="19" s="1"/>
  <c r="X3" i="12"/>
  <c r="R3" i="12"/>
  <c r="W3" i="12"/>
  <c r="AU3" i="12"/>
  <c r="L30" i="23" s="1"/>
  <c r="Q3" i="12"/>
  <c r="AJ3" i="13"/>
  <c r="AF3" i="13"/>
  <c r="AD3" i="13"/>
  <c r="AO3" i="8"/>
  <c r="F11" i="23"/>
  <c r="Q3" i="11"/>
  <c r="AC3" i="11" s="1"/>
  <c r="AR3" i="35"/>
  <c r="I31" i="23" s="1"/>
  <c r="AC3" i="35"/>
  <c r="AO3" i="35"/>
  <c r="F31" i="23" s="1"/>
  <c r="AG3" i="21"/>
  <c r="W3" i="26"/>
  <c r="AB3" i="34"/>
  <c r="AG3" i="47"/>
  <c r="T3" i="47"/>
  <c r="AT3" i="47" s="1"/>
  <c r="R3" i="30"/>
  <c r="N3" i="30"/>
  <c r="X3" i="30"/>
  <c r="T3" i="30"/>
  <c r="AR3" i="30" s="1"/>
  <c r="I44" i="23" s="1"/>
  <c r="S3" i="30"/>
  <c r="AQ3" i="30" s="1"/>
  <c r="H44" i="23" s="1"/>
  <c r="AJ3" i="7"/>
  <c r="AV3" i="7" s="1"/>
  <c r="M9" i="23" s="1"/>
  <c r="AV3" i="22"/>
  <c r="M42" i="23" s="1"/>
  <c r="I3" i="32"/>
  <c r="AH3" i="15"/>
  <c r="AK3" i="15" s="1"/>
  <c r="P3" i="10"/>
  <c r="Z3" i="10"/>
  <c r="AL3" i="10" s="1"/>
  <c r="C16" i="23" s="1"/>
  <c r="AB3" i="10"/>
  <c r="M31" i="21"/>
  <c r="I3" i="21"/>
  <c r="V3" i="21"/>
  <c r="Y3" i="21"/>
  <c r="U3" i="21"/>
  <c r="AS3" i="21" s="1"/>
  <c r="J41" i="23" s="1"/>
  <c r="U3" i="47"/>
  <c r="AU3" i="47"/>
  <c r="I30" i="13"/>
  <c r="AI3" i="42"/>
  <c r="AC3" i="42"/>
  <c r="AP3" i="8"/>
  <c r="G11" i="23"/>
  <c r="U3" i="8"/>
  <c r="AJ3" i="11"/>
  <c r="AV3" i="11"/>
  <c r="M28" i="23" s="1"/>
  <c r="AJ3" i="12"/>
  <c r="AV3" i="12" s="1"/>
  <c r="M30" i="23" s="1"/>
  <c r="AJ3" i="42"/>
  <c r="I3" i="10"/>
  <c r="AD3" i="35"/>
  <c r="AP3" i="35"/>
  <c r="G31" i="23"/>
  <c r="AD3" i="45"/>
  <c r="AC3" i="45"/>
  <c r="AG3" i="52"/>
  <c r="AH3" i="52"/>
  <c r="AP3" i="22"/>
  <c r="G42" i="23"/>
  <c r="W3" i="38"/>
  <c r="Q3" i="38"/>
  <c r="AE3" i="51"/>
  <c r="Z3" i="51"/>
  <c r="AB3" i="51" s="1"/>
  <c r="AL3" i="8"/>
  <c r="C11" i="23"/>
  <c r="D3" i="8"/>
  <c r="P3" i="8"/>
  <c r="X3" i="51"/>
  <c r="AV3" i="51" s="1"/>
  <c r="M36" i="23" s="1"/>
  <c r="D3" i="10"/>
  <c r="D3" i="33"/>
  <c r="P3" i="33" s="1"/>
  <c r="AB3" i="33" s="1"/>
  <c r="N3" i="33"/>
  <c r="AI3" i="39"/>
  <c r="AU3" i="39"/>
  <c r="L38" i="23"/>
  <c r="U3" i="52"/>
  <c r="T3" i="11"/>
  <c r="AF3" i="11"/>
  <c r="AH3" i="31"/>
  <c r="AK3" i="31"/>
  <c r="AG3" i="31"/>
  <c r="I3" i="31"/>
  <c r="J3" i="21"/>
  <c r="M3" i="21" s="1"/>
  <c r="M30" i="21"/>
  <c r="P179" i="33"/>
  <c r="AM3" i="11"/>
  <c r="D28" i="23" s="1"/>
  <c r="N3" i="45"/>
  <c r="Q3" i="45"/>
  <c r="S35" i="37"/>
  <c r="U34" i="37"/>
  <c r="I3" i="25"/>
  <c r="AH3" i="21"/>
  <c r="R3" i="37"/>
  <c r="N3" i="37"/>
  <c r="P3" i="37" s="1"/>
  <c r="AS3" i="41"/>
  <c r="J14" i="23" s="1"/>
  <c r="M3" i="12"/>
  <c r="M3" i="9"/>
  <c r="AO3" i="40"/>
  <c r="F40" i="23" s="1"/>
  <c r="U3" i="36"/>
  <c r="C22" i="23"/>
  <c r="P3" i="30"/>
  <c r="AL3" i="30"/>
  <c r="C44" i="23"/>
  <c r="AB3" i="16"/>
  <c r="M3" i="19"/>
  <c r="AB3" i="40"/>
  <c r="AK3" i="52"/>
  <c r="AG3" i="39"/>
  <c r="AS3" i="39" s="1"/>
  <c r="J38" i="23" s="1"/>
  <c r="AO3" i="30"/>
  <c r="F44" i="23"/>
  <c r="V3" i="41"/>
  <c r="AG3" i="22"/>
  <c r="P3" i="42"/>
  <c r="AU3" i="26" l="1"/>
  <c r="L5" i="23" s="1"/>
  <c r="AE3" i="26"/>
  <c r="I3" i="26"/>
  <c r="AQ3" i="26"/>
  <c r="H5" i="23" s="1"/>
  <c r="AF3" i="26"/>
  <c r="AD3" i="26"/>
  <c r="AP3" i="26" s="1"/>
  <c r="G5" i="23" s="1"/>
  <c r="R3" i="45"/>
  <c r="AP3" i="45" s="1"/>
  <c r="G37" i="23" s="1"/>
  <c r="Z3" i="45"/>
  <c r="X3" i="45"/>
  <c r="AV3" i="45" s="1"/>
  <c r="M37" i="23" s="1"/>
  <c r="AQ3" i="6"/>
  <c r="H8" i="23" s="1"/>
  <c r="J3" i="6"/>
  <c r="M3" i="6" s="1"/>
  <c r="AG3" i="6"/>
  <c r="AR3" i="6"/>
  <c r="I8" i="23" s="1"/>
  <c r="AJ3" i="26"/>
  <c r="AV3" i="26" s="1"/>
  <c r="M5" i="23" s="1"/>
  <c r="AU3" i="38"/>
  <c r="L35" i="23" s="1"/>
  <c r="AM3" i="42"/>
  <c r="D39" i="23" s="1"/>
  <c r="AP11" i="11"/>
  <c r="AB11" i="11"/>
  <c r="AB3" i="9"/>
  <c r="U35" i="37"/>
  <c r="Z35" i="37" s="1"/>
  <c r="AB3" i="5"/>
  <c r="I3" i="17"/>
  <c r="AK5" i="52"/>
  <c r="V3" i="52"/>
  <c r="AU3" i="25"/>
  <c r="L3" i="23" s="1"/>
  <c r="AG3" i="25"/>
  <c r="J3" i="25"/>
  <c r="M3" i="25" s="1"/>
  <c r="M5" i="52" s="1"/>
  <c r="G22" i="23"/>
  <c r="AE3" i="47"/>
  <c r="R3" i="47"/>
  <c r="AY3" i="47"/>
  <c r="L22" i="23" s="1"/>
  <c r="AO3" i="21"/>
  <c r="F41" i="23" s="1"/>
  <c r="J3" i="32"/>
  <c r="AL3" i="31"/>
  <c r="C23" i="23" s="1"/>
  <c r="J3" i="31"/>
  <c r="Y3" i="39"/>
  <c r="AK3" i="39" s="1"/>
  <c r="AH3" i="29"/>
  <c r="U3" i="29"/>
  <c r="AU3" i="40"/>
  <c r="L40" i="23" s="1"/>
  <c r="AV3" i="40"/>
  <c r="M40" i="23" s="1"/>
  <c r="V3" i="40"/>
  <c r="Y3" i="40" s="1"/>
  <c r="AQ3" i="40"/>
  <c r="H40" i="23" s="1"/>
  <c r="AG3" i="40"/>
  <c r="AB3" i="8"/>
  <c r="AV3" i="8"/>
  <c r="M11" i="23" s="1"/>
  <c r="AC3" i="7"/>
  <c r="AE3" i="7"/>
  <c r="AU3" i="6"/>
  <c r="L8" i="23" s="1"/>
  <c r="AV3" i="6"/>
  <c r="M8" i="23" s="1"/>
  <c r="I3" i="6"/>
  <c r="I3" i="30"/>
  <c r="J3" i="43"/>
  <c r="V3" i="28"/>
  <c r="AU3" i="28"/>
  <c r="L19" i="23" s="1"/>
  <c r="AO3" i="10"/>
  <c r="F16" i="23" s="1"/>
  <c r="U3" i="14"/>
  <c r="AR3" i="14"/>
  <c r="I13" i="23" s="1"/>
  <c r="AO3" i="27"/>
  <c r="F7" i="23" s="1"/>
  <c r="AH3" i="22"/>
  <c r="AK3" i="22" s="1"/>
  <c r="AR3" i="5"/>
  <c r="I6" i="23" s="1"/>
  <c r="AR3" i="11"/>
  <c r="I28" i="23" s="1"/>
  <c r="I3" i="51"/>
  <c r="AP3" i="51"/>
  <c r="G36" i="23" s="1"/>
  <c r="Y3" i="36"/>
  <c r="AK3" i="36" s="1"/>
  <c r="AY3" i="36"/>
  <c r="AI3" i="24"/>
  <c r="AU3" i="24" s="1"/>
  <c r="L26" i="23" s="1"/>
  <c r="AD3" i="24"/>
  <c r="AP3" i="24" s="1"/>
  <c r="G26" i="23" s="1"/>
  <c r="AE3" i="24"/>
  <c r="U3" i="40"/>
  <c r="V3" i="36"/>
  <c r="AH3" i="36" s="1"/>
  <c r="AT3" i="36" s="1"/>
  <c r="K12" i="23" s="1"/>
  <c r="AN3" i="10"/>
  <c r="E16" i="23" s="1"/>
  <c r="AH3" i="7"/>
  <c r="AS3" i="29"/>
  <c r="J43" i="23" s="1"/>
  <c r="AL3" i="18"/>
  <c r="C21" i="23" s="1"/>
  <c r="AR3" i="40"/>
  <c r="I40" i="23" s="1"/>
  <c r="AC3" i="24"/>
  <c r="AO3" i="24" s="1"/>
  <c r="F26" i="23" s="1"/>
  <c r="AJ3" i="24"/>
  <c r="AV3" i="24" s="1"/>
  <c r="M26" i="23" s="1"/>
  <c r="R3" i="19"/>
  <c r="AP3" i="19" s="1"/>
  <c r="G25" i="23" s="1"/>
  <c r="V3" i="29"/>
  <c r="Y3" i="29" s="1"/>
  <c r="AP3" i="5"/>
  <c r="G6" i="23" s="1"/>
  <c r="AN3" i="8"/>
  <c r="E11" i="23" s="1"/>
  <c r="AE3" i="43"/>
  <c r="AC3" i="43"/>
  <c r="U3" i="5"/>
  <c r="M3" i="39"/>
  <c r="AY3" i="39" s="1"/>
  <c r="AO3" i="11"/>
  <c r="F28" i="23" s="1"/>
  <c r="V3" i="30"/>
  <c r="Y3" i="30" s="1"/>
  <c r="U3" i="26"/>
  <c r="AG3" i="7"/>
  <c r="V3" i="42"/>
  <c r="Z3" i="24"/>
  <c r="AB3" i="24" s="1"/>
  <c r="I3" i="42"/>
  <c r="AU3" i="19"/>
  <c r="L25" i="23" s="1"/>
  <c r="AR3" i="24"/>
  <c r="I26" i="23" s="1"/>
  <c r="AM3" i="9"/>
  <c r="D27" i="23" s="1"/>
  <c r="I29" i="40"/>
  <c r="I30" i="12"/>
  <c r="I29" i="12"/>
  <c r="S3" i="36"/>
  <c r="AE3" i="36" s="1"/>
  <c r="P3" i="15"/>
  <c r="AP3" i="33"/>
  <c r="G24" i="23" s="1"/>
  <c r="J3" i="45"/>
  <c r="M3" i="45" s="1"/>
  <c r="I3" i="45"/>
  <c r="N3" i="19"/>
  <c r="AL3" i="19" s="1"/>
  <c r="C25" i="23" s="1"/>
  <c r="Q3" i="19"/>
  <c r="X3" i="19"/>
  <c r="AV3" i="19" s="1"/>
  <c r="M25" i="23" s="1"/>
  <c r="T3" i="19"/>
  <c r="AR3" i="19" s="1"/>
  <c r="I25" i="23" s="1"/>
  <c r="I30" i="16"/>
  <c r="I29" i="16"/>
  <c r="AO3" i="39"/>
  <c r="F38" i="23" s="1"/>
  <c r="V3" i="26"/>
  <c r="Y3" i="26" s="1"/>
  <c r="U3" i="30"/>
  <c r="AH3" i="19"/>
  <c r="AK3" i="19" s="1"/>
  <c r="AP3" i="30"/>
  <c r="G44" i="23" s="1"/>
  <c r="AP3" i="13"/>
  <c r="G32" i="23" s="1"/>
  <c r="AK3" i="16"/>
  <c r="AV3" i="30"/>
  <c r="M44" i="23" s="1"/>
  <c r="AU3" i="7"/>
  <c r="L9" i="23" s="1"/>
  <c r="O174" i="47"/>
  <c r="AU3" i="14"/>
  <c r="L13" i="23" s="1"/>
  <c r="AP3" i="29"/>
  <c r="G43" i="23" s="1"/>
  <c r="Y3" i="28"/>
  <c r="I30" i="9"/>
  <c r="T3" i="13"/>
  <c r="AR3" i="13" s="1"/>
  <c r="I32" i="23" s="1"/>
  <c r="N3" i="13"/>
  <c r="P3" i="13" s="1"/>
  <c r="W3" i="13"/>
  <c r="I30" i="38"/>
  <c r="Z3" i="15"/>
  <c r="J29" i="37"/>
  <c r="X3" i="37" s="1"/>
  <c r="T3" i="37"/>
  <c r="AE3" i="37"/>
  <c r="S3" i="37"/>
  <c r="U3" i="37" s="1"/>
  <c r="Q3" i="7"/>
  <c r="N3" i="7"/>
  <c r="AH3" i="14"/>
  <c r="AK3" i="14" s="1"/>
  <c r="AM3" i="6"/>
  <c r="D8" i="23" s="1"/>
  <c r="P3" i="14"/>
  <c r="O170" i="47"/>
  <c r="AN3" i="38"/>
  <c r="E35" i="23" s="1"/>
  <c r="AM3" i="5"/>
  <c r="D6" i="23" s="1"/>
  <c r="AM3" i="26"/>
  <c r="D5" i="23" s="1"/>
  <c r="J3" i="27"/>
  <c r="M3" i="27" s="1"/>
  <c r="AU3" i="27"/>
  <c r="L7" i="23" s="1"/>
  <c r="AM3" i="12"/>
  <c r="D30" i="23" s="1"/>
  <c r="AR3" i="44"/>
  <c r="I34" i="23" s="1"/>
  <c r="T3" i="51"/>
  <c r="AR3" i="51" s="1"/>
  <c r="I36" i="23" s="1"/>
  <c r="N3" i="40"/>
  <c r="AB3" i="22"/>
  <c r="AR3" i="47"/>
  <c r="AQ3" i="8"/>
  <c r="H11" i="23" s="1"/>
  <c r="AM3" i="8"/>
  <c r="D11" i="23" s="1"/>
  <c r="AH3" i="8"/>
  <c r="AK3" i="8" s="1"/>
  <c r="V3" i="15"/>
  <c r="Y3" i="15" s="1"/>
  <c r="D3" i="15"/>
  <c r="AR3" i="10"/>
  <c r="I16" i="23" s="1"/>
  <c r="AV3" i="31"/>
  <c r="M23" i="23" s="1"/>
  <c r="L3" i="33"/>
  <c r="X3" i="33" s="1"/>
  <c r="AM3" i="39"/>
  <c r="D38" i="23" s="1"/>
  <c r="M3" i="32"/>
  <c r="AL3" i="52"/>
  <c r="C4" i="23" s="1"/>
  <c r="AP3" i="6"/>
  <c r="G8" i="23" s="1"/>
  <c r="AL3" i="26"/>
  <c r="C5" i="23" s="1"/>
  <c r="AP3" i="27"/>
  <c r="G7" i="23" s="1"/>
  <c r="V3" i="27"/>
  <c r="Y3" i="27" s="1"/>
  <c r="AM3" i="43"/>
  <c r="D20" i="23" s="1"/>
  <c r="I3" i="19"/>
  <c r="P3" i="19"/>
  <c r="AV3" i="10"/>
  <c r="M16" i="23" s="1"/>
  <c r="U3" i="10"/>
  <c r="AV3" i="5"/>
  <c r="M6" i="23" s="1"/>
  <c r="AV3" i="27"/>
  <c r="M7" i="23" s="1"/>
  <c r="AB3" i="52"/>
  <c r="R3" i="7"/>
  <c r="AP3" i="7" s="1"/>
  <c r="G9" i="23" s="1"/>
  <c r="AB3" i="26"/>
  <c r="AH3" i="26"/>
  <c r="AR3" i="26"/>
  <c r="I5" i="23" s="1"/>
  <c r="P3" i="27"/>
  <c r="AR3" i="27"/>
  <c r="I7" i="23" s="1"/>
  <c r="AM3" i="7"/>
  <c r="D9" i="23" s="1"/>
  <c r="AM3" i="17"/>
  <c r="D18" i="23" s="1"/>
  <c r="AH3" i="17"/>
  <c r="AK3" i="17" s="1"/>
  <c r="U3" i="24"/>
  <c r="AM3" i="51"/>
  <c r="D36" i="23" s="1"/>
  <c r="AM3" i="45"/>
  <c r="D37" i="23" s="1"/>
  <c r="V3" i="8"/>
  <c r="Y3" i="8" s="1"/>
  <c r="AV3" i="13"/>
  <c r="M32" i="23" s="1"/>
  <c r="AK3" i="29"/>
  <c r="I29" i="43"/>
  <c r="S3" i="45"/>
  <c r="T3" i="45"/>
  <c r="AV3" i="44"/>
  <c r="M34" i="23" s="1"/>
  <c r="AB3" i="29"/>
  <c r="AN3" i="29" s="1"/>
  <c r="E43" i="23" s="1"/>
  <c r="AM3" i="21"/>
  <c r="D41" i="23" s="1"/>
  <c r="AM3" i="40"/>
  <c r="D40" i="23" s="1"/>
  <c r="AN3" i="39"/>
  <c r="E38" i="23" s="1"/>
  <c r="P3" i="45"/>
  <c r="AB3" i="44"/>
  <c r="AQ3" i="47"/>
  <c r="E22" i="23" s="1"/>
  <c r="P3" i="16"/>
  <c r="AN3" i="16" s="1"/>
  <c r="E17" i="23" s="1"/>
  <c r="P3" i="6"/>
  <c r="AM3" i="27"/>
  <c r="D7" i="23" s="1"/>
  <c r="P3" i="5"/>
  <c r="AN3" i="5"/>
  <c r="E6" i="23" s="1"/>
  <c r="AN3" i="26"/>
  <c r="E5" i="23" s="1"/>
  <c r="AM3" i="25"/>
  <c r="D3" i="23" s="1"/>
  <c r="AK3" i="21"/>
  <c r="AY3" i="21" s="1"/>
  <c r="AT3" i="21"/>
  <c r="K41" i="23" s="1"/>
  <c r="AG3" i="38"/>
  <c r="AO3" i="38"/>
  <c r="F35" i="23" s="1"/>
  <c r="AH3" i="38"/>
  <c r="AK3" i="38" s="1"/>
  <c r="Z3" i="33"/>
  <c r="AL3" i="33" s="1"/>
  <c r="C24" i="23" s="1"/>
  <c r="AP3" i="12"/>
  <c r="G30" i="23" s="1"/>
  <c r="AG3" i="30"/>
  <c r="AS3" i="30" s="1"/>
  <c r="J44" i="23" s="1"/>
  <c r="AH3" i="30"/>
  <c r="AG3" i="18"/>
  <c r="AS3" i="18"/>
  <c r="J21" i="23" s="1"/>
  <c r="AW3" i="21"/>
  <c r="N41" i="23" s="1"/>
  <c r="AH3" i="41"/>
  <c r="AT3" i="41" s="1"/>
  <c r="K14" i="23" s="1"/>
  <c r="AW3" i="39"/>
  <c r="N38" i="23" s="1"/>
  <c r="AT3" i="29"/>
  <c r="K43" i="23" s="1"/>
  <c r="M3" i="29"/>
  <c r="P3" i="7"/>
  <c r="AN3" i="7" s="1"/>
  <c r="E9" i="23" s="1"/>
  <c r="AL3" i="7"/>
  <c r="C9" i="23" s="1"/>
  <c r="I3" i="16"/>
  <c r="AV3" i="15"/>
  <c r="M15" i="23" s="1"/>
  <c r="M3" i="15"/>
  <c r="X3" i="32"/>
  <c r="T3" i="32"/>
  <c r="R3" i="32"/>
  <c r="Q3" i="32"/>
  <c r="N3" i="32"/>
  <c r="P3" i="32" s="1"/>
  <c r="AN3" i="33"/>
  <c r="E24" i="23" s="1"/>
  <c r="M3" i="35"/>
  <c r="AT3" i="35"/>
  <c r="K31" i="23" s="1"/>
  <c r="AQ3" i="5"/>
  <c r="H6" i="23" s="1"/>
  <c r="AB3" i="19"/>
  <c r="AN3" i="19" s="1"/>
  <c r="E25" i="23" s="1"/>
  <c r="AM3" i="19"/>
  <c r="D25" i="23" s="1"/>
  <c r="AQ3" i="24"/>
  <c r="H26" i="23" s="1"/>
  <c r="X3" i="16"/>
  <c r="AV3" i="16" s="1"/>
  <c r="M17" i="23" s="1"/>
  <c r="T3" i="16"/>
  <c r="AR3" i="16" s="1"/>
  <c r="I17" i="23" s="1"/>
  <c r="W3" i="16"/>
  <c r="R3" i="16"/>
  <c r="AP3" i="16" s="1"/>
  <c r="G17" i="23" s="1"/>
  <c r="Q3" i="16"/>
  <c r="S3" i="16"/>
  <c r="AQ3" i="16" s="1"/>
  <c r="H17" i="23" s="1"/>
  <c r="AD3" i="41"/>
  <c r="AP3" i="41"/>
  <c r="G14" i="23" s="1"/>
  <c r="V3" i="25"/>
  <c r="U3" i="25"/>
  <c r="AS3" i="25" s="1"/>
  <c r="J3" i="23" s="1"/>
  <c r="AO3" i="25"/>
  <c r="F3" i="23" s="1"/>
  <c r="AA11" i="32"/>
  <c r="AO3" i="45"/>
  <c r="F37" i="23" s="1"/>
  <c r="AN3" i="30"/>
  <c r="E44" i="23" s="1"/>
  <c r="AG3" i="26"/>
  <c r="U3" i="42"/>
  <c r="AG3" i="16"/>
  <c r="J3" i="16"/>
  <c r="AQ3" i="14"/>
  <c r="H13" i="23" s="1"/>
  <c r="V3" i="14"/>
  <c r="Y3" i="14" s="1"/>
  <c r="AB3" i="14"/>
  <c r="AM3" i="14"/>
  <c r="D13" i="23" s="1"/>
  <c r="I3" i="24"/>
  <c r="AB3" i="17"/>
  <c r="AN3" i="17" s="1"/>
  <c r="E18" i="23" s="1"/>
  <c r="AL3" i="17"/>
  <c r="C18" i="23" s="1"/>
  <c r="I3" i="43"/>
  <c r="J3" i="44"/>
  <c r="I3" i="8"/>
  <c r="J3" i="8"/>
  <c r="AJ3" i="18"/>
  <c r="AV3" i="18" s="1"/>
  <c r="M21" i="23" s="1"/>
  <c r="Z3" i="41"/>
  <c r="AL3" i="41" s="1"/>
  <c r="C14" i="23" s="1"/>
  <c r="AF3" i="41"/>
  <c r="AR3" i="41" s="1"/>
  <c r="I14" i="23" s="1"/>
  <c r="AF3" i="43"/>
  <c r="AD3" i="43"/>
  <c r="AP3" i="43" s="1"/>
  <c r="G20" i="23" s="1"/>
  <c r="Z3" i="43"/>
  <c r="AB3" i="43" s="1"/>
  <c r="AJ3" i="43"/>
  <c r="AI3" i="43"/>
  <c r="AU3" i="43" s="1"/>
  <c r="L20" i="23" s="1"/>
  <c r="J3" i="11"/>
  <c r="I3" i="11"/>
  <c r="AU3" i="11"/>
  <c r="L28" i="23" s="1"/>
  <c r="I3" i="33"/>
  <c r="J3" i="33"/>
  <c r="S3" i="33"/>
  <c r="M3" i="43"/>
  <c r="P3" i="24"/>
  <c r="AL3" i="24"/>
  <c r="C26" i="23" s="1"/>
  <c r="J3" i="22"/>
  <c r="I3" i="22"/>
  <c r="AR3" i="22"/>
  <c r="I42" i="23" s="1"/>
  <c r="Z3" i="37"/>
  <c r="AD3" i="37"/>
  <c r="AP3" i="37" s="1"/>
  <c r="G10" i="23" s="1"/>
  <c r="AC3" i="37"/>
  <c r="D3" i="25"/>
  <c r="AN3" i="25" s="1"/>
  <c r="E3" i="23" s="1"/>
  <c r="AL3" i="25"/>
  <c r="C3" i="23" s="1"/>
  <c r="AL3" i="16"/>
  <c r="C17" i="23" s="1"/>
  <c r="AG3" i="36"/>
  <c r="AS3" i="36" s="1"/>
  <c r="J12" i="23" s="1"/>
  <c r="V3" i="10"/>
  <c r="Y3" i="10" s="1"/>
  <c r="AF3" i="37"/>
  <c r="AR3" i="37" s="1"/>
  <c r="I10" i="23" s="1"/>
  <c r="AK3" i="7"/>
  <c r="P3" i="52"/>
  <c r="AN3" i="52" s="1"/>
  <c r="E4" i="23" s="1"/>
  <c r="AO3" i="28"/>
  <c r="F19" i="23" s="1"/>
  <c r="J3" i="28"/>
  <c r="I3" i="34"/>
  <c r="I29" i="24"/>
  <c r="I30" i="24"/>
  <c r="D3" i="36"/>
  <c r="AL3" i="28"/>
  <c r="C19" i="23" s="1"/>
  <c r="D3" i="28"/>
  <c r="AN3" i="28" s="1"/>
  <c r="E19" i="23" s="1"/>
  <c r="V3" i="6"/>
  <c r="AO3" i="6"/>
  <c r="F8" i="23" s="1"/>
  <c r="U3" i="6"/>
  <c r="AS3" i="6" s="1"/>
  <c r="J8" i="23" s="1"/>
  <c r="M3" i="41"/>
  <c r="V3" i="22"/>
  <c r="Y3" i="22" s="1"/>
  <c r="M3" i="13"/>
  <c r="AQ3" i="51"/>
  <c r="H36" i="23" s="1"/>
  <c r="AH3" i="51"/>
  <c r="AK3" i="51" s="1"/>
  <c r="AG3" i="51"/>
  <c r="J30" i="37"/>
  <c r="AS3" i="35"/>
  <c r="J31" i="23" s="1"/>
  <c r="I3" i="44"/>
  <c r="AS3" i="44" s="1"/>
  <c r="J34" i="23" s="1"/>
  <c r="AO3" i="42"/>
  <c r="F39" i="23" s="1"/>
  <c r="AU3" i="41"/>
  <c r="L14" i="23" s="1"/>
  <c r="U3" i="22"/>
  <c r="AH3" i="40"/>
  <c r="AK3" i="40" s="1"/>
  <c r="M3" i="7"/>
  <c r="W35" i="37"/>
  <c r="L3" i="37"/>
  <c r="S3" i="32"/>
  <c r="AL3" i="22"/>
  <c r="C42" i="23" s="1"/>
  <c r="P3" i="22"/>
  <c r="AN3" i="22" s="1"/>
  <c r="E42" i="23" s="1"/>
  <c r="J3" i="5"/>
  <c r="I3" i="5"/>
  <c r="N3" i="36"/>
  <c r="Z3" i="36" s="1"/>
  <c r="I3" i="28"/>
  <c r="AO3" i="13"/>
  <c r="F32" i="23" s="1"/>
  <c r="V3" i="13"/>
  <c r="AH3" i="24"/>
  <c r="AK3" i="24" s="1"/>
  <c r="AG3" i="24"/>
  <c r="I3" i="27"/>
  <c r="AP3" i="18"/>
  <c r="G21" i="23" s="1"/>
  <c r="AF3" i="18"/>
  <c r="AR3" i="18" s="1"/>
  <c r="I21" i="23" s="1"/>
  <c r="AH3" i="5"/>
  <c r="AK3" i="5" s="1"/>
  <c r="AG3" i="5"/>
  <c r="J3" i="26"/>
  <c r="AH3" i="27"/>
  <c r="AK3" i="27" s="1"/>
  <c r="AY3" i="27" s="1"/>
  <c r="AG3" i="27"/>
  <c r="AQ3" i="7"/>
  <c r="H9" i="23" s="1"/>
  <c r="I3" i="7"/>
  <c r="AU3" i="16"/>
  <c r="L17" i="23" s="1"/>
  <c r="U3" i="17"/>
  <c r="V3" i="17"/>
  <c r="Y3" i="17" s="1"/>
  <c r="AW3" i="17" s="1"/>
  <c r="N18" i="23" s="1"/>
  <c r="AN3" i="34"/>
  <c r="E29" i="23" s="1"/>
  <c r="AO3" i="12"/>
  <c r="F30" i="23" s="1"/>
  <c r="J3" i="40"/>
  <c r="I3" i="40"/>
  <c r="AS3" i="40" s="1"/>
  <c r="J40" i="23" s="1"/>
  <c r="F22" i="23"/>
  <c r="AI3" i="47"/>
  <c r="AV3" i="47" s="1"/>
  <c r="J3" i="47"/>
  <c r="AT3" i="15"/>
  <c r="K15" i="23" s="1"/>
  <c r="AG3" i="15"/>
  <c r="AS3" i="15" s="1"/>
  <c r="J15" i="23" s="1"/>
  <c r="AO3" i="15"/>
  <c r="F15" i="23" s="1"/>
  <c r="V3" i="31"/>
  <c r="Y3" i="31" s="1"/>
  <c r="M3" i="31"/>
  <c r="AJ3" i="33"/>
  <c r="AV3" i="33"/>
  <c r="M24" i="23" s="1"/>
  <c r="AB3" i="11"/>
  <c r="AN3" i="11" s="1"/>
  <c r="E28" i="23" s="1"/>
  <c r="AN3" i="41"/>
  <c r="E14" i="23" s="1"/>
  <c r="AN3" i="35"/>
  <c r="E31" i="23" s="1"/>
  <c r="O172" i="47"/>
  <c r="D3" i="6"/>
  <c r="AL3" i="6"/>
  <c r="C8" i="23" s="1"/>
  <c r="AN3" i="18"/>
  <c r="E21" i="23" s="1"/>
  <c r="Q3" i="18"/>
  <c r="AC3" i="18" s="1"/>
  <c r="J3" i="18"/>
  <c r="AO3" i="18"/>
  <c r="F21" i="23" s="1"/>
  <c r="AU3" i="18"/>
  <c r="L21" i="23" s="1"/>
  <c r="AQ3" i="27"/>
  <c r="H7" i="23" s="1"/>
  <c r="AT3" i="17"/>
  <c r="K18" i="23" s="1"/>
  <c r="AV3" i="43"/>
  <c r="M20" i="23" s="1"/>
  <c r="AN3" i="24"/>
  <c r="E26" i="23" s="1"/>
  <c r="X3" i="42"/>
  <c r="AV3" i="42" s="1"/>
  <c r="M39" i="23" s="1"/>
  <c r="W3" i="42"/>
  <c r="AU3" i="42" s="1"/>
  <c r="L39" i="23" s="1"/>
  <c r="AL3" i="29"/>
  <c r="C43" i="23" s="1"/>
  <c r="I30" i="22"/>
  <c r="I29" i="22"/>
  <c r="T3" i="33"/>
  <c r="AF3" i="33" s="1"/>
  <c r="AQ3" i="42"/>
  <c r="H39" i="23" s="1"/>
  <c r="AH3" i="6"/>
  <c r="AK3" i="6" s="1"/>
  <c r="AN3" i="14"/>
  <c r="E13" i="23" s="1"/>
  <c r="J3" i="14"/>
  <c r="I3" i="14"/>
  <c r="AG3" i="14"/>
  <c r="K3" i="47"/>
  <c r="V3" i="5"/>
  <c r="Y3" i="5" s="1"/>
  <c r="AB3" i="27"/>
  <c r="AN3" i="27" s="1"/>
  <c r="E7" i="23" s="1"/>
  <c r="AP3" i="17"/>
  <c r="G18" i="23" s="1"/>
  <c r="AG3" i="17"/>
  <c r="W3" i="33"/>
  <c r="AI3" i="33" s="1"/>
  <c r="AM3" i="44"/>
  <c r="D34" i="23" s="1"/>
  <c r="P3" i="44"/>
  <c r="AN3" i="44" s="1"/>
  <c r="E34" i="23" s="1"/>
  <c r="AP3" i="28"/>
  <c r="G19" i="23" s="1"/>
  <c r="U3" i="28"/>
  <c r="AH3" i="28"/>
  <c r="AK3" i="28" s="1"/>
  <c r="AG3" i="28"/>
  <c r="W3" i="9"/>
  <c r="AU3" i="9" s="1"/>
  <c r="L27" i="23" s="1"/>
  <c r="Q3" i="9"/>
  <c r="N3" i="9"/>
  <c r="T3" i="9"/>
  <c r="AR3" i="9" s="1"/>
  <c r="I27" i="23" s="1"/>
  <c r="S3" i="9"/>
  <c r="R3" i="9"/>
  <c r="AP3" i="9" s="1"/>
  <c r="G27" i="23" s="1"/>
  <c r="X3" i="34"/>
  <c r="W3" i="34"/>
  <c r="AU3" i="34" s="1"/>
  <c r="L29" i="23" s="1"/>
  <c r="Q3" i="34"/>
  <c r="AO3" i="34" s="1"/>
  <c r="F29" i="23" s="1"/>
  <c r="T3" i="34"/>
  <c r="AR3" i="34" s="1"/>
  <c r="I29" i="23" s="1"/>
  <c r="R3" i="34"/>
  <c r="AP3" i="34" s="1"/>
  <c r="G29" i="23" s="1"/>
  <c r="T3" i="12"/>
  <c r="N3" i="12"/>
  <c r="P3" i="12" s="1"/>
  <c r="S3" i="12"/>
  <c r="AI3" i="13"/>
  <c r="AU3" i="13" s="1"/>
  <c r="L32" i="23" s="1"/>
  <c r="Z3" i="13"/>
  <c r="AE3" i="13"/>
  <c r="AD3" i="42"/>
  <c r="AP3" i="42" s="1"/>
  <c r="G39" i="23" s="1"/>
  <c r="Z3" i="42"/>
  <c r="AF3" i="42"/>
  <c r="AR3" i="42" s="1"/>
  <c r="I39" i="23" s="1"/>
  <c r="I29" i="19"/>
  <c r="I30" i="19"/>
  <c r="AG3" i="10"/>
  <c r="AS3" i="10" s="1"/>
  <c r="J16" i="23" s="1"/>
  <c r="AH3" i="10"/>
  <c r="AK3" i="10" s="1"/>
  <c r="M32" i="21"/>
  <c r="AQ3" i="21"/>
  <c r="H41" i="23" s="1"/>
  <c r="AQ3" i="34"/>
  <c r="H29" i="23" s="1"/>
  <c r="AR3" i="12"/>
  <c r="I30" i="23" s="1"/>
  <c r="AJ3" i="9"/>
  <c r="AE3" i="9"/>
  <c r="AC3" i="9"/>
  <c r="R3" i="38"/>
  <c r="AP3" i="38" s="1"/>
  <c r="G35" i="23" s="1"/>
  <c r="T3" i="38"/>
  <c r="AR3" i="38" s="1"/>
  <c r="I35" i="23" s="1"/>
  <c r="X3" i="38"/>
  <c r="AV3" i="38" s="1"/>
  <c r="M35" i="23" s="1"/>
  <c r="S3" i="38"/>
  <c r="AQ3" i="38" s="1"/>
  <c r="H35" i="23" s="1"/>
  <c r="Q3" i="51"/>
  <c r="N3" i="51"/>
  <c r="W3" i="51"/>
  <c r="AU3" i="51" s="1"/>
  <c r="L36" i="23" s="1"/>
  <c r="AG3" i="8"/>
  <c r="AV3" i="34"/>
  <c r="M29" i="23" s="1"/>
  <c r="AV3" i="29"/>
  <c r="M43" i="23" s="1"/>
  <c r="S3" i="41"/>
  <c r="AE3" i="41" s="1"/>
  <c r="Q3" i="43"/>
  <c r="N3" i="43"/>
  <c r="AQ3" i="11"/>
  <c r="H28" i="23" s="1"/>
  <c r="AP3" i="31"/>
  <c r="G23" i="23" s="1"/>
  <c r="AC3" i="33"/>
  <c r="AO3" i="33"/>
  <c r="F24" i="23" s="1"/>
  <c r="AJ3" i="39"/>
  <c r="AV3" i="39" s="1"/>
  <c r="M38" i="23" s="1"/>
  <c r="X3" i="35"/>
  <c r="AJ3" i="35" s="1"/>
  <c r="AV3" i="35"/>
  <c r="M31" i="23" s="1"/>
  <c r="AQ3" i="43"/>
  <c r="H20" i="23" s="1"/>
  <c r="J3" i="24"/>
  <c r="AM3" i="22"/>
  <c r="D42" i="23" s="1"/>
  <c r="AU3" i="29"/>
  <c r="L43" i="23" s="1"/>
  <c r="I29" i="51"/>
  <c r="I30" i="51"/>
  <c r="AM3" i="31"/>
  <c r="D23" i="23" s="1"/>
  <c r="U3" i="31"/>
  <c r="AS3" i="31" s="1"/>
  <c r="J23" i="23" s="1"/>
  <c r="AO3" i="31"/>
  <c r="F23" i="23" s="1"/>
  <c r="AE3" i="45"/>
  <c r="AF3" i="45"/>
  <c r="AU3" i="35"/>
  <c r="L31" i="23" s="1"/>
  <c r="AQ3" i="29"/>
  <c r="H43" i="23" s="1"/>
  <c r="AE3" i="12"/>
  <c r="AH3" i="12" s="1"/>
  <c r="AK3" i="12" s="1"/>
  <c r="Z3" i="12"/>
  <c r="AB3" i="12" s="1"/>
  <c r="AU3" i="8"/>
  <c r="L11" i="23" s="1"/>
  <c r="AV3" i="9"/>
  <c r="M27" i="23" s="1"/>
  <c r="AV3" i="17"/>
  <c r="M18" i="23" s="1"/>
  <c r="AO3" i="29"/>
  <c r="F43" i="23" s="1"/>
  <c r="I29" i="30"/>
  <c r="I30" i="30"/>
  <c r="J3" i="10"/>
  <c r="AB3" i="31"/>
  <c r="AN3" i="31" s="1"/>
  <c r="E23" i="23" s="1"/>
  <c r="I3" i="52"/>
  <c r="AS3" i="52" s="1"/>
  <c r="J4" i="23" s="1"/>
  <c r="AB3" i="21"/>
  <c r="AN3" i="21" s="1"/>
  <c r="E41" i="23" s="1"/>
  <c r="T3" i="36"/>
  <c r="AF3" i="36" s="1"/>
  <c r="AS3" i="26" l="1"/>
  <c r="J5" i="23" s="1"/>
  <c r="AR3" i="45"/>
  <c r="I37" i="23" s="1"/>
  <c r="AB3" i="45"/>
  <c r="AL3" i="45"/>
  <c r="C37" i="23" s="1"/>
  <c r="AN3" i="45"/>
  <c r="E37" i="23" s="1"/>
  <c r="AK3" i="26"/>
  <c r="Y3" i="52"/>
  <c r="AT3" i="52"/>
  <c r="K4" i="23" s="1"/>
  <c r="AE3" i="33"/>
  <c r="AQ3" i="33"/>
  <c r="H24" i="23" s="1"/>
  <c r="AH3" i="43"/>
  <c r="V3" i="45"/>
  <c r="Y3" i="45" s="1"/>
  <c r="U3" i="12"/>
  <c r="AS3" i="27"/>
  <c r="J7" i="23" s="1"/>
  <c r="AS3" i="5"/>
  <c r="J6" i="23" s="1"/>
  <c r="AS3" i="8"/>
  <c r="J11" i="23" s="1"/>
  <c r="AQ3" i="41"/>
  <c r="H14" i="23" s="1"/>
  <c r="AG3" i="12"/>
  <c r="AO3" i="7"/>
  <c r="F9" i="23" s="1"/>
  <c r="V3" i="7"/>
  <c r="U3" i="7"/>
  <c r="U3" i="45"/>
  <c r="AQ3" i="36"/>
  <c r="H12" i="23" s="1"/>
  <c r="V3" i="37"/>
  <c r="Y3" i="37" s="1"/>
  <c r="AL3" i="12"/>
  <c r="C30" i="23" s="1"/>
  <c r="AS3" i="7"/>
  <c r="J9" i="23" s="1"/>
  <c r="AL3" i="36"/>
  <c r="C12" i="23" s="1"/>
  <c r="AK3" i="43"/>
  <c r="AB3" i="15"/>
  <c r="AN3" i="15" s="1"/>
  <c r="E15" i="23" s="1"/>
  <c r="AL3" i="15"/>
  <c r="C15" i="23" s="1"/>
  <c r="AW3" i="36"/>
  <c r="N12" i="23" s="1"/>
  <c r="AY3" i="17"/>
  <c r="P3" i="40"/>
  <c r="AN3" i="40" s="1"/>
  <c r="E40" i="23" s="1"/>
  <c r="AL3" i="40"/>
  <c r="C40" i="23" s="1"/>
  <c r="AQ3" i="37"/>
  <c r="H10" i="23" s="1"/>
  <c r="V3" i="19"/>
  <c r="AO3" i="19"/>
  <c r="F25" i="23" s="1"/>
  <c r="U3" i="19"/>
  <c r="AS3" i="19" s="1"/>
  <c r="J25" i="23" s="1"/>
  <c r="U3" i="13"/>
  <c r="AN3" i="6"/>
  <c r="E8" i="23" s="1"/>
  <c r="AY3" i="31"/>
  <c r="AW3" i="31"/>
  <c r="N23" i="23" s="1"/>
  <c r="M3" i="37"/>
  <c r="AV3" i="37"/>
  <c r="M10" i="23" s="1"/>
  <c r="V3" i="12"/>
  <c r="AH3" i="9"/>
  <c r="AK3" i="9" s="1"/>
  <c r="AG3" i="9"/>
  <c r="AB3" i="42"/>
  <c r="AN3" i="42" s="1"/>
  <c r="E39" i="23" s="1"/>
  <c r="AL3" i="42"/>
  <c r="C39" i="23" s="1"/>
  <c r="AJ3" i="47"/>
  <c r="W3" i="47"/>
  <c r="AS3" i="28"/>
  <c r="J19" i="23" s="1"/>
  <c r="U3" i="38"/>
  <c r="AS3" i="38" s="1"/>
  <c r="J35" i="23" s="1"/>
  <c r="AS3" i="22"/>
  <c r="J42" i="23" s="1"/>
  <c r="AT3" i="27"/>
  <c r="K7" i="23" s="1"/>
  <c r="AF3" i="32"/>
  <c r="AR3" i="32" s="1"/>
  <c r="I33" i="23" s="1"/>
  <c r="AD3" i="32"/>
  <c r="AP3" i="32" s="1"/>
  <c r="G33" i="23" s="1"/>
  <c r="AE3" i="32"/>
  <c r="AC3" i="32"/>
  <c r="AJ3" i="32"/>
  <c r="AV3" i="32" s="1"/>
  <c r="M33" i="23" s="1"/>
  <c r="Z3" i="32"/>
  <c r="V3" i="32"/>
  <c r="U3" i="32"/>
  <c r="AO3" i="32"/>
  <c r="F33" i="23" s="1"/>
  <c r="AW3" i="27"/>
  <c r="N7" i="23" s="1"/>
  <c r="M3" i="10"/>
  <c r="AT3" i="10"/>
  <c r="K16" i="23" s="1"/>
  <c r="AH3" i="45"/>
  <c r="AG3" i="45"/>
  <c r="AQ3" i="45"/>
  <c r="H37" i="23" s="1"/>
  <c r="AR3" i="36"/>
  <c r="I12" i="23" s="1"/>
  <c r="AH3" i="42"/>
  <c r="AG3" i="42"/>
  <c r="AS3" i="42" s="1"/>
  <c r="J39" i="23" s="1"/>
  <c r="AQ3" i="12"/>
  <c r="H30" i="23" s="1"/>
  <c r="U3" i="9"/>
  <c r="AS3" i="9" s="1"/>
  <c r="J27" i="23" s="1"/>
  <c r="V3" i="9"/>
  <c r="AU3" i="33"/>
  <c r="L24" i="23" s="1"/>
  <c r="L45" i="23" s="1"/>
  <c r="L54" i="23" s="1"/>
  <c r="AS3" i="14"/>
  <c r="J13" i="23" s="1"/>
  <c r="M3" i="18"/>
  <c r="V3" i="18"/>
  <c r="AH3" i="18" s="1"/>
  <c r="AT3" i="40"/>
  <c r="K40" i="23" s="1"/>
  <c r="M3" i="40"/>
  <c r="P18" i="23"/>
  <c r="AT3" i="6"/>
  <c r="K8" i="23" s="1"/>
  <c r="Y3" i="6"/>
  <c r="P3" i="36"/>
  <c r="AB3" i="36" s="1"/>
  <c r="M3" i="22"/>
  <c r="AT3" i="22"/>
  <c r="K42" i="23" s="1"/>
  <c r="M3" i="33"/>
  <c r="V3" i="33"/>
  <c r="U3" i="11"/>
  <c r="AG3" i="11" s="1"/>
  <c r="M3" i="16"/>
  <c r="AW3" i="15"/>
  <c r="N15" i="23" s="1"/>
  <c r="AY3" i="15"/>
  <c r="AY4" i="15" s="1"/>
  <c r="AY3" i="29"/>
  <c r="AW3" i="29"/>
  <c r="N43" i="23" s="1"/>
  <c r="P41" i="23"/>
  <c r="AT3" i="30"/>
  <c r="K44" i="23" s="1"/>
  <c r="AK3" i="30"/>
  <c r="M3" i="24"/>
  <c r="AT3" i="24"/>
  <c r="K26" i="23" s="1"/>
  <c r="U3" i="43"/>
  <c r="V3" i="43"/>
  <c r="AO3" i="43"/>
  <c r="F20" i="23" s="1"/>
  <c r="AO3" i="51"/>
  <c r="F36" i="23" s="1"/>
  <c r="U3" i="51"/>
  <c r="AS3" i="51" s="1"/>
  <c r="J36" i="23" s="1"/>
  <c r="V3" i="51"/>
  <c r="AB3" i="13"/>
  <c r="AN3" i="13" s="1"/>
  <c r="E32" i="23" s="1"/>
  <c r="AL3" i="13"/>
  <c r="C32" i="23" s="1"/>
  <c r="X3" i="47"/>
  <c r="AK3" i="47"/>
  <c r="N3" i="47"/>
  <c r="V3" i="38"/>
  <c r="M3" i="28"/>
  <c r="AT3" i="28"/>
  <c r="K19" i="23" s="1"/>
  <c r="AG3" i="43"/>
  <c r="P38" i="23"/>
  <c r="AR3" i="43"/>
  <c r="I20" i="23" s="1"/>
  <c r="P3" i="9"/>
  <c r="AN3" i="9" s="1"/>
  <c r="E27" i="23" s="1"/>
  <c r="AL3" i="9"/>
  <c r="C27" i="23" s="1"/>
  <c r="M3" i="26"/>
  <c r="AT3" i="26"/>
  <c r="K5" i="23" s="1"/>
  <c r="AT3" i="5"/>
  <c r="K6" i="23" s="1"/>
  <c r="M3" i="5"/>
  <c r="Y3" i="41"/>
  <c r="AK3" i="41" s="1"/>
  <c r="AW3" i="41"/>
  <c r="N14" i="23" s="1"/>
  <c r="AY3" i="41"/>
  <c r="AH3" i="37"/>
  <c r="AG3" i="37"/>
  <c r="AS3" i="37" s="1"/>
  <c r="J10" i="23" s="1"/>
  <c r="AO3" i="37"/>
  <c r="F10" i="23" s="1"/>
  <c r="AT3" i="44"/>
  <c r="K34" i="23" s="1"/>
  <c r="M3" i="44"/>
  <c r="Y3" i="25"/>
  <c r="AT3" i="25"/>
  <c r="K3" i="23" s="1"/>
  <c r="AO3" i="16"/>
  <c r="F17" i="23" s="1"/>
  <c r="U3" i="16"/>
  <c r="AS3" i="16" s="1"/>
  <c r="J17" i="23" s="1"/>
  <c r="V3" i="16"/>
  <c r="Y3" i="16" s="1"/>
  <c r="AL3" i="43"/>
  <c r="C20" i="23" s="1"/>
  <c r="P3" i="43"/>
  <c r="AN3" i="43" s="1"/>
  <c r="E20" i="23" s="1"/>
  <c r="P3" i="51"/>
  <c r="AN3" i="51" s="1"/>
  <c r="E36" i="23" s="1"/>
  <c r="AL3" i="51"/>
  <c r="C36" i="23" s="1"/>
  <c r="AH3" i="13"/>
  <c r="AK3" i="13" s="1"/>
  <c r="AQ3" i="13"/>
  <c r="H32" i="23" s="1"/>
  <c r="AG3" i="13"/>
  <c r="AS3" i="13" s="1"/>
  <c r="J32" i="23" s="1"/>
  <c r="AN3" i="12"/>
  <c r="E30" i="23" s="1"/>
  <c r="V3" i="34"/>
  <c r="U3" i="34"/>
  <c r="AS3" i="34" s="1"/>
  <c r="J29" i="23" s="1"/>
  <c r="AQ3" i="9"/>
  <c r="H27" i="23" s="1"/>
  <c r="M3" i="14"/>
  <c r="AT3" i="14"/>
  <c r="K13" i="23" s="1"/>
  <c r="AR3" i="33"/>
  <c r="I24" i="23" s="1"/>
  <c r="AT3" i="31"/>
  <c r="K23" i="23" s="1"/>
  <c r="AS3" i="17"/>
  <c r="J18" i="23" s="1"/>
  <c r="Y3" i="13"/>
  <c r="AY3" i="13" s="1"/>
  <c r="AT3" i="13"/>
  <c r="K32" i="23" s="1"/>
  <c r="AQ3" i="32"/>
  <c r="H33" i="23" s="1"/>
  <c r="AW3" i="13"/>
  <c r="N32" i="23" s="1"/>
  <c r="AO3" i="9"/>
  <c r="F27" i="23" s="1"/>
  <c r="AB3" i="37"/>
  <c r="AN3" i="37" s="1"/>
  <c r="E10" i="23" s="1"/>
  <c r="AL3" i="37"/>
  <c r="C10" i="23" s="1"/>
  <c r="U3" i="33"/>
  <c r="AG3" i="33" s="1"/>
  <c r="M3" i="11"/>
  <c r="V3" i="11"/>
  <c r="AH3" i="11" s="1"/>
  <c r="AT3" i="8"/>
  <c r="K11" i="23" s="1"/>
  <c r="M3" i="8"/>
  <c r="AS3" i="24"/>
  <c r="J26" i="23" s="1"/>
  <c r="Y3" i="35"/>
  <c r="AK3" i="35" s="1"/>
  <c r="AY3" i="35"/>
  <c r="AW3" i="35"/>
  <c r="N31" i="23" s="1"/>
  <c r="Y3" i="42"/>
  <c r="AS3" i="45" l="1"/>
  <c r="J37" i="23" s="1"/>
  <c r="AY3" i="52"/>
  <c r="AW3" i="52"/>
  <c r="N4" i="23" s="1"/>
  <c r="AW3" i="47"/>
  <c r="J22" i="23" s="1"/>
  <c r="AX3" i="47"/>
  <c r="K22" i="23" s="1"/>
  <c r="AS3" i="43"/>
  <c r="J20" i="23" s="1"/>
  <c r="M45" i="23"/>
  <c r="M48" i="23" s="1"/>
  <c r="Y3" i="19"/>
  <c r="AT3" i="19"/>
  <c r="K25" i="23" s="1"/>
  <c r="AS3" i="33"/>
  <c r="J24" i="23" s="1"/>
  <c r="AS3" i="11"/>
  <c r="J28" i="23" s="1"/>
  <c r="P12" i="23"/>
  <c r="Y3" i="7"/>
  <c r="AT3" i="7"/>
  <c r="K9" i="23" s="1"/>
  <c r="AS3" i="12"/>
  <c r="J30" i="23" s="1"/>
  <c r="AY3" i="8"/>
  <c r="AW3" i="8"/>
  <c r="N11" i="23" s="1"/>
  <c r="Y3" i="11"/>
  <c r="AK3" i="11" s="1"/>
  <c r="Y3" i="38"/>
  <c r="AT3" i="38"/>
  <c r="K35" i="23" s="1"/>
  <c r="AT3" i="16"/>
  <c r="K17" i="23" s="1"/>
  <c r="AH3" i="33"/>
  <c r="AT3" i="33" s="1"/>
  <c r="K24" i="23" s="1"/>
  <c r="Y3" i="33"/>
  <c r="AK3" i="33" s="1"/>
  <c r="R18" i="23"/>
  <c r="Q18" i="23"/>
  <c r="AB3" i="32"/>
  <c r="AN3" i="32" s="1"/>
  <c r="E33" i="23" s="1"/>
  <c r="AL3" i="32"/>
  <c r="C33" i="23" s="1"/>
  <c r="C45" i="23" s="1"/>
  <c r="C54" i="23" s="1"/>
  <c r="AY3" i="44"/>
  <c r="AW3" i="44"/>
  <c r="N34" i="23" s="1"/>
  <c r="P14" i="23"/>
  <c r="AW3" i="30"/>
  <c r="N44" i="23" s="1"/>
  <c r="AY3" i="30"/>
  <c r="P43" i="23"/>
  <c r="P15" i="23"/>
  <c r="AY3" i="16"/>
  <c r="AW3" i="16"/>
  <c r="N17" i="23" s="1"/>
  <c r="AT3" i="18"/>
  <c r="K21" i="23" s="1"/>
  <c r="Y3" i="9"/>
  <c r="AT3" i="9"/>
  <c r="K27" i="23" s="1"/>
  <c r="AK3" i="42"/>
  <c r="AW3" i="42" s="1"/>
  <c r="N39" i="23" s="1"/>
  <c r="AT3" i="42"/>
  <c r="K39" i="23" s="1"/>
  <c r="AK3" i="45"/>
  <c r="AT3" i="45"/>
  <c r="K37" i="23" s="1"/>
  <c r="Y3" i="12"/>
  <c r="AT3" i="12"/>
  <c r="K30" i="23" s="1"/>
  <c r="AY3" i="42"/>
  <c r="AW3" i="26"/>
  <c r="N5" i="23" s="1"/>
  <c r="AY3" i="26"/>
  <c r="AA3" i="47"/>
  <c r="AN3" i="47"/>
  <c r="BC3" i="47" s="1"/>
  <c r="AY3" i="24"/>
  <c r="AW3" i="24"/>
  <c r="N26" i="23" s="1"/>
  <c r="AY3" i="40"/>
  <c r="AW3" i="40"/>
  <c r="N40" i="23" s="1"/>
  <c r="Y3" i="18"/>
  <c r="AK3" i="18" s="1"/>
  <c r="AY3" i="18"/>
  <c r="AH3" i="32"/>
  <c r="AK3" i="32" s="1"/>
  <c r="AG3" i="32"/>
  <c r="AS3" i="32" s="1"/>
  <c r="J33" i="23" s="1"/>
  <c r="J45" i="23" s="1"/>
  <c r="P23" i="23"/>
  <c r="P31" i="23"/>
  <c r="AW3" i="14"/>
  <c r="N13" i="23" s="1"/>
  <c r="AY3" i="14"/>
  <c r="AW3" i="25"/>
  <c r="Y5" i="52"/>
  <c r="AY3" i="25"/>
  <c r="BA3" i="52" s="1"/>
  <c r="AY3" i="22"/>
  <c r="AW3" i="22"/>
  <c r="N42" i="23" s="1"/>
  <c r="AW3" i="6"/>
  <c r="N8" i="23" s="1"/>
  <c r="AY3" i="6"/>
  <c r="P7" i="23"/>
  <c r="AT3" i="11"/>
  <c r="K28" i="23" s="1"/>
  <c r="P32" i="23"/>
  <c r="Y3" i="34"/>
  <c r="AT3" i="34"/>
  <c r="K29" i="23" s="1"/>
  <c r="AK3" i="37"/>
  <c r="AT3" i="37"/>
  <c r="K10" i="23" s="1"/>
  <c r="AY3" i="5"/>
  <c r="AW3" i="5"/>
  <c r="N6" i="23" s="1"/>
  <c r="Q38" i="23"/>
  <c r="R38" i="23"/>
  <c r="AY3" i="28"/>
  <c r="AW3" i="28"/>
  <c r="N19" i="23" s="1"/>
  <c r="Y3" i="51"/>
  <c r="AT3" i="51"/>
  <c r="K36" i="23" s="1"/>
  <c r="Y3" i="43"/>
  <c r="AT3" i="43"/>
  <c r="K20" i="23" s="1"/>
  <c r="Q41" i="23"/>
  <c r="R41" i="23"/>
  <c r="AN3" i="36"/>
  <c r="E12" i="23" s="1"/>
  <c r="E45" i="23" s="1"/>
  <c r="AW3" i="10"/>
  <c r="N16" i="23" s="1"/>
  <c r="AY3" i="10"/>
  <c r="Y3" i="32"/>
  <c r="M54" i="23" l="1"/>
  <c r="P4" i="23"/>
  <c r="BA3" i="47"/>
  <c r="N22" i="23" s="1"/>
  <c r="AW3" i="37"/>
  <c r="N10" i="23" s="1"/>
  <c r="AY3" i="37"/>
  <c r="AW3" i="19"/>
  <c r="N25" i="23" s="1"/>
  <c r="AY3" i="19"/>
  <c r="D45" i="23"/>
  <c r="E54" i="23"/>
  <c r="AY3" i="7"/>
  <c r="AW3" i="7"/>
  <c r="N9" i="23" s="1"/>
  <c r="R12" i="23"/>
  <c r="Q12" i="23"/>
  <c r="P39" i="23"/>
  <c r="P10" i="23"/>
  <c r="J54" i="23"/>
  <c r="J51" i="23"/>
  <c r="AY3" i="43"/>
  <c r="AW3" i="43"/>
  <c r="N20" i="23" s="1"/>
  <c r="AW3" i="38"/>
  <c r="N35" i="23" s="1"/>
  <c r="AY3" i="38"/>
  <c r="P8" i="23"/>
  <c r="Q31" i="23"/>
  <c r="R31" i="23"/>
  <c r="P22" i="23"/>
  <c r="AW3" i="45"/>
  <c r="N37" i="23" s="1"/>
  <c r="AY3" i="45"/>
  <c r="AY3" i="9"/>
  <c r="AW3" i="9"/>
  <c r="N27" i="23" s="1"/>
  <c r="P17" i="23"/>
  <c r="Q14" i="23"/>
  <c r="R14" i="23"/>
  <c r="P11" i="23"/>
  <c r="AW3" i="34"/>
  <c r="N29" i="23" s="1"/>
  <c r="AY3" i="34"/>
  <c r="R7" i="23"/>
  <c r="Q7" i="23"/>
  <c r="P42" i="23"/>
  <c r="N3" i="23"/>
  <c r="AW5" i="52"/>
  <c r="Q43" i="23"/>
  <c r="R43" i="23"/>
  <c r="AY3" i="32"/>
  <c r="AW3" i="32"/>
  <c r="N33" i="23" s="1"/>
  <c r="AW3" i="51"/>
  <c r="N36" i="23" s="1"/>
  <c r="AY3" i="51"/>
  <c r="R23" i="23"/>
  <c r="Q23" i="23"/>
  <c r="P40" i="23"/>
  <c r="P5" i="23"/>
  <c r="AY3" i="12"/>
  <c r="AW3" i="12"/>
  <c r="N30" i="23" s="1"/>
  <c r="AY3" i="33"/>
  <c r="P34" i="23"/>
  <c r="AW3" i="11"/>
  <c r="N28" i="23" s="1"/>
  <c r="AT3" i="32"/>
  <c r="K33" i="23" s="1"/>
  <c r="K45" i="23" s="1"/>
  <c r="K54" i="23" s="1"/>
  <c r="P16" i="23"/>
  <c r="P19" i="23"/>
  <c r="P6" i="23"/>
  <c r="R32" i="23"/>
  <c r="Q32" i="23"/>
  <c r="P13" i="23"/>
  <c r="AW3" i="18"/>
  <c r="N21" i="23" s="1"/>
  <c r="P26" i="23"/>
  <c r="AW3" i="33"/>
  <c r="N24" i="23" s="1"/>
  <c r="R15" i="23"/>
  <c r="Q15" i="23"/>
  <c r="P44" i="23"/>
  <c r="AY3" i="11"/>
  <c r="R4" i="23" l="1"/>
  <c r="Q4" i="23"/>
  <c r="P9" i="23"/>
  <c r="P25" i="23"/>
  <c r="P24" i="23"/>
  <c r="Q16" i="23"/>
  <c r="R16" i="23"/>
  <c r="R34" i="23"/>
  <c r="Q34" i="23"/>
  <c r="Q40" i="23"/>
  <c r="R40" i="23"/>
  <c r="P36" i="23"/>
  <c r="P3" i="23"/>
  <c r="N45" i="23"/>
  <c r="R17" i="23"/>
  <c r="Q17" i="23"/>
  <c r="P37" i="23"/>
  <c r="P35" i="23"/>
  <c r="P21" i="23"/>
  <c r="R19" i="23"/>
  <c r="Q19" i="23"/>
  <c r="P30" i="23"/>
  <c r="R11" i="23"/>
  <c r="Q11" i="23"/>
  <c r="R44" i="23"/>
  <c r="Q44" i="23"/>
  <c r="Q13" i="23"/>
  <c r="R13" i="23"/>
  <c r="Q6" i="23"/>
  <c r="R6" i="23"/>
  <c r="R5" i="23"/>
  <c r="Q5" i="23"/>
  <c r="P33" i="23"/>
  <c r="R42" i="23"/>
  <c r="Q42" i="23"/>
  <c r="P27" i="23"/>
  <c r="Q8" i="23"/>
  <c r="R8" i="23"/>
  <c r="P20" i="23"/>
  <c r="Q39" i="23"/>
  <c r="R39" i="23"/>
  <c r="P28" i="23"/>
  <c r="Q26" i="23"/>
  <c r="R26" i="23"/>
  <c r="P29" i="23"/>
  <c r="R22" i="23"/>
  <c r="Q22" i="23"/>
  <c r="R25" i="23" l="1"/>
  <c r="Q25" i="23"/>
  <c r="R9" i="23"/>
  <c r="Q9" i="23"/>
  <c r="Q29" i="23"/>
  <c r="R29" i="23"/>
  <c r="Q20" i="23"/>
  <c r="R20" i="23"/>
  <c r="Q30" i="23"/>
  <c r="R30" i="23"/>
  <c r="Q21" i="23"/>
  <c r="R21" i="23"/>
  <c r="Q37" i="23"/>
  <c r="R37" i="23"/>
  <c r="R35" i="23"/>
  <c r="Q35" i="23"/>
  <c r="R24" i="23"/>
  <c r="Q24" i="23"/>
  <c r="R3" i="23"/>
  <c r="Q3" i="23"/>
  <c r="R28" i="23"/>
  <c r="Q28" i="23"/>
  <c r="Q27" i="23"/>
  <c r="R27" i="23"/>
  <c r="R33" i="23"/>
  <c r="Q33" i="23"/>
  <c r="P45" i="23"/>
  <c r="N54" i="23"/>
  <c r="R36" i="23"/>
  <c r="Q36" i="23"/>
  <c r="R45" i="23" l="1"/>
  <c r="Q4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tc={BB30B72E-119E-4E7E-94A0-58DE6B6D6176}</author>
    <author>tc={1F42301D-3DF6-469A-B800-2CAD0263F9B7}</author>
    <author>tc={7D4B4B05-9CA1-4417-9222-CDEF353E06B5}</author>
    <author>tc={CF8AF221-CBD7-4CC3-A252-F4DD197FC15E}</author>
    <author>Melissa Icenhour</author>
  </authors>
  <commentList>
    <comment ref="C2" authorId="0" shapeId="0" xr:uid="{BB30B72E-119E-4E7E-94A0-58DE6B6D6176}">
      <text>
        <t>[Threaded comment]
Your version of Excel allows you to read this threaded comment; however, any edits to it will get removed if the file is opened in a newer version of Excel. Learn more: https://go.microsoft.com/fwlink/?linkid=870924
Comment:
    This is the number of facilities reporting per year</t>
      </text>
    </comment>
    <comment ref="D2" authorId="1" shapeId="0" xr:uid="{1F42301D-3DF6-469A-B800-2CAD0263F9B7}">
      <text>
        <t>[Threaded comment]
Your version of Excel allows you to read this threaded comment; however, any edits to it will get removed if the file is opened in a newer version of Excel. Learn more: https://go.microsoft.com/fwlink/?linkid=870924
Comment:
    The responses/respondent numbers are from file "fromSAIC_data-collection-stats.xlsx" and represent the average number of data elements per subpart in 2016.
Reply:
    Updated to pull responses/respondent number for RY2017 from "data-collection-stats-08072019.xls"</t>
      </text>
    </comment>
    <comment ref="N2" authorId="2" shapeId="0" xr:uid="{7D4B4B05-9CA1-4417-9222-CDEF353E06B5}">
      <text>
        <t>[Threaded comment]
Your version of Excel allows you to read this threaded comment; however, any edits to it will get removed if the file is opened in a newer version of Excel. Learn more: https://go.microsoft.com/fwlink/?linkid=870924
Comment:
    not rounded</t>
      </text>
    </comment>
    <comment ref="N33" authorId="3" shapeId="0" xr:uid="{CF8AF221-CBD7-4CC3-A252-F4DD197FC15E}">
      <text>
        <t>[Threaded comment]
Your version of Excel allows you to read this threaded comment; however, any edits to it will get removed if the file is opened in a newer version of Excel. Learn more: https://go.microsoft.com/fwlink/?linkid=870924
Comment:
    updated on 5-23-19 to match changes in number of new and existing reporters</t>
      </text>
    </comment>
    <comment ref="O35" authorId="4" shapeId="0" xr:uid="{733CA5E4-9C9B-4334-9297-EF307F0F2447}">
      <text>
        <r>
          <rPr>
            <b/>
            <sz val="9"/>
            <color indexed="81"/>
            <rFont val="Tahoma"/>
            <family val="2"/>
          </rPr>
          <t>Melissa Icenhour:</t>
        </r>
        <r>
          <rPr>
            <sz val="9"/>
            <color indexed="81"/>
            <rFont val="Tahoma"/>
            <family val="2"/>
          </rPr>
          <t xml:space="preserve">
LL and MM were calculated together in the 2015 Renewal</t>
        </r>
      </text>
    </comment>
    <comment ref="O36" authorId="4" shapeId="0" xr:uid="{46BD24A6-E123-4A35-9E31-ADF020C339FA}">
      <text>
        <r>
          <rPr>
            <b/>
            <sz val="9"/>
            <color indexed="81"/>
            <rFont val="Tahoma"/>
            <family val="2"/>
          </rPr>
          <t>Melissa Icenhour:</t>
        </r>
        <r>
          <rPr>
            <sz val="9"/>
            <color indexed="81"/>
            <rFont val="Tahoma"/>
            <family val="2"/>
          </rPr>
          <t xml:space="preserve">
LL and MM were calculated together in the 2015 Renewal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Ottinger, Deborah</author>
  </authors>
  <commentList>
    <comment ref="B3" authorId="0" shapeId="0" xr:uid="{E3098BC9-8315-4403-BC60-ABEE2DD068F3}">
      <text>
        <r>
          <rPr>
            <sz val="11"/>
            <color theme="1"/>
            <rFont val="Calibri"/>
            <family val="2"/>
            <scheme val="minor"/>
          </rPr>
          <t>Ottinger, Deborah:
Although 15 facilities report subpart L emissions to the GHGRP, one of them (Airgas USA LLC - Scott Medical Products) has emitted &lt;5,000 mtCO2e annually (across all subparts) for the last four years and is therefore eligible to off-ramp.</t>
        </r>
      </text>
    </comment>
  </commentList>
</comments>
</file>

<file path=xl/sharedStrings.xml><?xml version="1.0" encoding="utf-8"?>
<sst xmlns="http://schemas.openxmlformats.org/spreadsheetml/2006/main" count="7678" uniqueCount="417">
  <si>
    <t>Subpart</t>
  </si>
  <si>
    <t>Annual Average for use in Exhibit 6.1 of Supporting Statement</t>
  </si>
  <si>
    <t>Change from previous renewal</t>
  </si>
  <si>
    <t>No. Respondents</t>
  </si>
  <si>
    <t>Responses/Respondent</t>
  </si>
  <si>
    <t>Total Responses</t>
  </si>
  <si>
    <t>Burden - Technical
(hrs)</t>
  </si>
  <si>
    <t>Burden - Managerial
(hrs)</t>
  </si>
  <si>
    <t>Burden - Clerical (hrs)</t>
  </si>
  <si>
    <t>Burden - Legal (hrs)</t>
  </si>
  <si>
    <t>Total Burden (hrs)</t>
  </si>
  <si>
    <t>Total Labor Cost
($)</t>
  </si>
  <si>
    <t>Capital Cost
($)</t>
  </si>
  <si>
    <t>O&amp;M Cost
 ($)</t>
  </si>
  <si>
    <t>Total Cost
($)</t>
  </si>
  <si>
    <t>2019 Renewal annual average cost</t>
  </si>
  <si>
    <t>difference</t>
  </si>
  <si>
    <t>% difference</t>
  </si>
  <si>
    <t>cost diff per facility</t>
  </si>
  <si>
    <t>explanation for overall change in costs</t>
  </si>
  <si>
    <t>need subpart-specific explanation?</t>
  </si>
  <si>
    <t xml:space="preserve">subpart-specific explanation for change in costs </t>
  </si>
  <si>
    <t>C. Stationary Combustion (C only)</t>
  </si>
  <si>
    <t>different labor rates; facility counts based on actual number of facilities that reported to e-GGRT for each compliance option</t>
  </si>
  <si>
    <t>No</t>
  </si>
  <si>
    <t>C -plus at least one other subpart - all tiers</t>
  </si>
  <si>
    <t>D. Electricity Generation</t>
  </si>
  <si>
    <t>E. Adipic Acid Prod.</t>
  </si>
  <si>
    <t xml:space="preserve">F. Aluminum Production </t>
  </si>
  <si>
    <t>G. Ammonia Manufacturing</t>
  </si>
  <si>
    <t>H. Cement Production</t>
  </si>
  <si>
    <t>I. Electronics Manufacturing</t>
  </si>
  <si>
    <t>K. Ferroalloy Production</t>
  </si>
  <si>
    <t>L. Fluorinated Greenhouse Gas Prod</t>
  </si>
  <si>
    <t>N. Glass Production</t>
  </si>
  <si>
    <t>O. HCFC-22 Production and HFC-23 Destruction</t>
  </si>
  <si>
    <t>P. Hydrogen Production</t>
  </si>
  <si>
    <t>Q. Iron and Steel Production</t>
  </si>
  <si>
    <t>R. Lead Production</t>
  </si>
  <si>
    <t>S. Lime Manufacturing</t>
  </si>
  <si>
    <t>T. Magnesium Production</t>
  </si>
  <si>
    <t>U. Misc. Uses of Carbonate</t>
  </si>
  <si>
    <t>Yes</t>
  </si>
  <si>
    <t xml:space="preserve">The number of reporters dropped from 7 in 2019 to 5 in 2021, a 28 % decrease.  Thus the total cost of reporting per facility dropped from $4,650 to $3,431, a 26.22% decrease. </t>
  </si>
  <si>
    <t>V. Nitric Acid Production</t>
  </si>
  <si>
    <t>W. Oil and Natural Gas Systems</t>
  </si>
  <si>
    <t>The total cost of labor increased from $25,051,135 (2019-2021-3 year average) to $30,223,171 in 2021, a 20.6%.  Also, O&amp;M costs increased from $20,161,288 (2019-2021-3year average) $to 24,410,343 in 2021.  The number of reporters also increased from 2,202 in 2019 to 2,338 in 2021.  This increase constributed to a cost difference of 9,421,091 between both years.  Thus, 9,421,091/2,338 = 4,029.55.</t>
  </si>
  <si>
    <t>X. Petrochemical Prod.</t>
  </si>
  <si>
    <t>Y. Petroleum Refineries</t>
  </si>
  <si>
    <t>Z. Phosphoric Acid Prod</t>
  </si>
  <si>
    <t>AA. Pulp &amp; Paper Mnfctrng</t>
  </si>
  <si>
    <t>BB. Silicon Carbide Production</t>
  </si>
  <si>
    <t>CC. Soda Ash Manufacturing</t>
  </si>
  <si>
    <t>DD. Sulfur Hexafluoride (SF6) from Electric Power Systems</t>
  </si>
  <si>
    <t>EE. Titanium Dioxide Production</t>
  </si>
  <si>
    <t>FF. Underground Coal Mines</t>
  </si>
  <si>
    <t>Facilities that reported Degas Emissions Calculations increased from 6 in 2019 to 19 in 2021, which contributed to an increase in the total cost of reporting, and also because reporting costs for Degas emissions are much more expensive than reporting costs for ventilation emissions.  Facilities that reported ventilation emission calculations decreased from 78 in 2019 to 60 in 2021. The cost of O&amp;M costs for reporting Degas emissions, increased from $3,000 per facility in 2019 (in 2017 dollars), to $3,315 in 2021 (10.5% increase as per inflation increases between 2017 and 2021).  On the other hand, O&amp;M costs for reporting ventilation emissions increased from $50.00 in 2019 (in 2017 dollars) to $55.00 in 2021 (10.5% increase, rounded).</t>
  </si>
  <si>
    <t>GG. Zinc Production</t>
  </si>
  <si>
    <t>HH. Landfills</t>
  </si>
  <si>
    <t>II. Wastewater</t>
  </si>
  <si>
    <t xml:space="preserve">LL. Suppliers of Coal-based Liquid Fuels
</t>
  </si>
  <si>
    <t>The last ICR had 2 subpart LL reporters but there is currently only 1 subpart LL reporter. The only RY during which there were two subpart LL reporters was RY2017.</t>
  </si>
  <si>
    <t>MM. Suppliers of Petrol. Prod.</t>
  </si>
  <si>
    <t>NN. Supplies of Nat Gas and Nat Gas Liquids</t>
  </si>
  <si>
    <t>OO. Suppliers of Industrial GHG</t>
  </si>
  <si>
    <t>PP. Suppliers of CO2</t>
  </si>
  <si>
    <t>QQ - Imports and Exports of Fluorinated GHGs in Products</t>
  </si>
  <si>
    <t>RR. Geologic Sequestration of Carbon Dioxide</t>
  </si>
  <si>
    <t>The 2019 ICR predicted that there would be 11 facilities reporting in 2021, thus, it's calculations were done accordingly.  However, only 9 facilities reported emissions for subpart RR in 2021.  This difference created a $29,468 decrease in the total cost of reporting between 2019 and 2021.  Thus, 29,468/9 = 3274.25.</t>
  </si>
  <si>
    <t>SS - SF6 Equipment Producers</t>
  </si>
  <si>
    <t>The number of reporters dropped from 8 in 2019 to 5 in 2021, a 37.5% decrease, thus contributing to the difference in total costs between 2019 ($27,106) and 2021 ($17,471), a 35.54% decrease.</t>
  </si>
  <si>
    <t>TT -Industrial Landfills</t>
  </si>
  <si>
    <t>UU. Injection of Carbon Dioxide</t>
  </si>
  <si>
    <t>Total Burden per question = 
Total Burden (hrs)/Total Responses = 0.07 hrs. per response
(705,554/10,248,936) = 
0.0688, rounded to 0.07</t>
  </si>
  <si>
    <t>Capital and O&amp;M Costs Total---&gt;</t>
  </si>
  <si>
    <t>&lt;--EPA hours</t>
  </si>
  <si>
    <t>&lt;--EPA Costs ( from Exhibit 6.2 in the Supporting Statement)</t>
  </si>
  <si>
    <t>&lt;--Total hours</t>
  </si>
  <si>
    <t>&lt;--Total Costs</t>
  </si>
  <si>
    <t>Previous inventory</t>
  </si>
  <si>
    <t>Difference</t>
  </si>
  <si>
    <t>Previous Inventory:
Total Burden per question =
Total Burden (hrs)/Total Responses = 0.08 hrs. per response
(740,012/9,853,129)=
0.0751, rounded to 0.08</t>
  </si>
  <si>
    <t>Source Category</t>
  </si>
  <si>
    <t>Year 1</t>
  </si>
  <si>
    <t>Year 2</t>
  </si>
  <si>
    <t>Year 3</t>
  </si>
  <si>
    <t>Annual Average</t>
  </si>
  <si>
    <t>Total for 3 year period</t>
  </si>
  <si>
    <t>C. Stationary Combustion Subpart C only</t>
  </si>
  <si>
    <t xml:space="preserve"> </t>
  </si>
  <si>
    <t>Table 46a. Labor Costs: Subpart C Only - General Facility Costs</t>
  </si>
  <si>
    <t>Table 47a. Capital and O&amp;M Costs: Subpart C Only - General Facility Costs</t>
  </si>
  <si>
    <t>Activity</t>
  </si>
  <si>
    <t>Labor Rates (per hour)</t>
  </si>
  <si>
    <t>Labor Cost per Year per Facility</t>
  </si>
  <si>
    <t> </t>
  </si>
  <si>
    <t>Cost Categories</t>
  </si>
  <si>
    <t>Total Reporting per Facility Cost (2021$)</t>
  </si>
  <si>
    <t>Lawyer</t>
  </si>
  <si>
    <t>Industrial Manager</t>
  </si>
  <si>
    <t>Industrial Engineer/Technician</t>
  </si>
  <si>
    <t>Adminstrative Support</t>
  </si>
  <si>
    <t>Capital Cost (2021$)</t>
  </si>
  <si>
    <t>Equipment Lifetime</t>
  </si>
  <si>
    <t>Annualized Capital Cost (2021$/year)</t>
  </si>
  <si>
    <t>O&amp;M Costs (2021$/year)</t>
  </si>
  <si>
    <t>Initial Year</t>
  </si>
  <si>
    <t>Subseq. Years</t>
  </si>
  <si>
    <t>Equipment (selection, purchase, installation)</t>
  </si>
  <si>
    <t>Subseq. Year</t>
  </si>
  <si>
    <t>Performance testing</t>
  </si>
  <si>
    <t>Planning</t>
  </si>
  <si>
    <t>Recordkeeping</t>
  </si>
  <si>
    <t>QA/QC</t>
  </si>
  <si>
    <t>existing facilities</t>
  </si>
  <si>
    <t>new facilities</t>
  </si>
  <si>
    <t>Travel</t>
  </si>
  <si>
    <t>Sampling Costs</t>
  </si>
  <si>
    <t>Sampling and Analysis (Calculations)</t>
  </si>
  <si>
    <t xml:space="preserve">Total </t>
  </si>
  <si>
    <t>Reporting</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</si>
  <si>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</si>
  <si>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Total</t>
  </si>
  <si>
    <t>Labor rates are obtained from appendix D-1 - Respondent Labor Rates:</t>
  </si>
  <si>
    <t>Estimated hours for planning, QA/AC, Recordkeeping, sampling and analysis (calculations), and reporting, are based on 2019 ICR (EPA ICR No. 2300.18)</t>
  </si>
  <si>
    <t>Table 46b. Labor Costs: Subpart C Only - Tier 1 Reporters</t>
  </si>
  <si>
    <t>Table 47b. Capital and O&amp;M Costs: Subpart C Only - Tier 1 Reporters</t>
  </si>
  <si>
    <t>-</t>
  </si>
  <si>
    <t>Labor rates are obtained from appendix D-1 - Respondent Labor Rates</t>
  </si>
  <si>
    <t>Estimated hours for planning, QA/AC, Recordkeeping, sampling and analysis (calculations), and reporting, are based on 2019 ICR</t>
  </si>
  <si>
    <t>Table 46c. Labor Costs: Subpart C Only - Tier 2 Reporters</t>
  </si>
  <si>
    <t>Table 47c. Capital and O&amp;M Costs: Subpart C Only - Tier 2 Reporters</t>
  </si>
  <si>
    <t>QA/Q</t>
  </si>
  <si>
    <t xml:space="preserve">Values are based on a 10.5% inflation rate between 2017 and 2021.  O&amp;M values from the 2019 ICR (based on 2017 values) were increased by 10.5%.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</si>
  <si>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Table 46d. Labor Costs: Subpart C Only - Tier 3 Reporters</t>
  </si>
  <si>
    <t>Table 47d. Capital and O&amp;M Costs: Subpart C Only - Tier 3 Reporters</t>
  </si>
  <si>
    <t>Table 46e. Labor Costs: Subpart C Only - Tier 4 Reporters</t>
  </si>
  <si>
    <t>Table 47e. Capital and O&amp;M Costs: Subpart C Only - Tier 4 Reporters (New Reporters Only)</t>
  </si>
  <si>
    <t>Table 46f. Labor Costs: Subpart C Only - Alternative Part 75 Reporters</t>
  </si>
  <si>
    <t>Table 47f. Capital and O&amp;M Costs: Subpart C Only - Alternative Part 75 Reporters</t>
  </si>
  <si>
    <t>C. Stationary Combustion Subpart C plus another subpart</t>
  </si>
  <si>
    <t>Table 46a. Labor Costs: Subpart C Plus - General Facility Costs</t>
  </si>
  <si>
    <t>Table 47a. Capital and O&amp;M Costs: Subpart C Plus - General Facility Costs</t>
  </si>
  <si>
    <t>O&amp;M Costs (201$/year)</t>
  </si>
  <si>
    <t>QA/Qc</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</si>
  <si>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</si>
  <si>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Table 46b. Labor Costs: Subpart C Plus - Tier 1 Reporters</t>
  </si>
  <si>
    <t>Table 47b. Capital and O&amp;M Costs: Subpart C Plus - Tier 1 Reporters</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</si>
  <si>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t>
  </si>
  <si>
    <t>Table 46c. Labor Costs: Subpart C Plus - Tier 2 Reporters</t>
  </si>
  <si>
    <t>Table 47c. Capital and O&amp;M Costs: Subpart C Plus - Tier 2 Reporters</t>
  </si>
  <si>
    <t>Table 46d. Labor Costs: Subpart C Plus - Tier 3 Reporters</t>
  </si>
  <si>
    <t>Table 47d. Capital and O&amp;M Costs: Subpart C Plus - Tier 3 Reporters</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</si>
  <si>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t>
  </si>
  <si>
    <t>Table 46e. Labor Costs: Subpart C Plus - Tier 4 Reporters</t>
  </si>
  <si>
    <t>Table 47e. Capital and O&amp;M Costs: Subpart C Plus - Tier 4 Reporters (New Reporters Only)</t>
  </si>
  <si>
    <t>Table 46f. Labor Costs: Subpart C Plus - Alternative Part 75 Reporters</t>
  </si>
  <si>
    <t>Table 47f. Capital and O&amp;M Costs: Subpart C Plus - Alternative Part 75 Reporters</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</si>
  <si>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						
						</t>
  </si>
  <si>
    <t>Table 46. Labor Costs: Subpart D</t>
  </si>
  <si>
    <t>new faciliites</t>
  </si>
  <si>
    <t xml:space="preserve">Labor Cost per Year per Reporting Unit/Facility </t>
  </si>
  <si>
    <t>new sources</t>
  </si>
  <si>
    <t>Table 47. Capital and O&amp;M Costs: Subpart D</t>
  </si>
  <si>
    <t>Total Reporting per Unit/Facility Cost (2021$)</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</si>
  <si>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						
						</t>
  </si>
  <si>
    <t>E. Adipic Acid Production</t>
  </si>
  <si>
    <t xml:space="preserve">Table 46a. Labor Costs: Subpart E (alternative monitoring method option) </t>
  </si>
  <si>
    <t xml:space="preserve">Table 46b. Labor Costs: Subpart E (annual performance test option) </t>
  </si>
  <si>
    <t xml:space="preserve">Labor Cost per Year per Facility </t>
  </si>
  <si>
    <t xml:space="preserve">Labor Cost per Year per Reporting Facility </t>
  </si>
  <si>
    <t>Administrative Support</t>
  </si>
  <si>
    <t xml:space="preserve">Planning </t>
  </si>
  <si>
    <t xml:space="preserve">QA/QC </t>
  </si>
  <si>
    <t xml:space="preserve">Recordkeeping </t>
  </si>
  <si>
    <t xml:space="preserve">Sampling and Analysis (Calculations) </t>
  </si>
  <si>
    <t xml:space="preserve">Reporting </t>
  </si>
  <si>
    <t>Table 47a. Capital and O&amp;M Costs: Subpart E (alternative monitoring method option)</t>
  </si>
  <si>
    <t>Table 47b. Capital and O&amp;M Costs: Subpart E (annual performance test option)</t>
  </si>
  <si>
    <t xml:space="preserve">Equipment (selection, purchase, installation) </t>
  </si>
  <si>
    <t xml:space="preserve">Performance testing </t>
  </si>
  <si>
    <t xml:space="preserve">Travel </t>
  </si>
  <si>
    <t xml:space="preserve">Sampling Costs </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</si>
  <si>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</si>
  <si>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						
						"						
						</t>
  </si>
  <si>
    <t>Table 46. Labor Costs: Subpart F (using contractor and rented equipment for slope-coefficients measurement)</t>
  </si>
  <si>
    <t>Table 46. Labor Costs: Subpart F (using in-house equipment for slope-coefficients measurement)</t>
  </si>
  <si>
    <t>Table 47. Capital and O&amp;M Costs: Subpart F (using contractor and rented equipment for slope-coefficients measurement)</t>
  </si>
  <si>
    <t>Table 47. Capital and O&amp;M Costs: Subpart F (using in-house equipment for slope-coefficients measurement)</t>
  </si>
  <si>
    <r>
      <t>Equipment (selection, purchase, installation)</t>
    </r>
    <r>
      <rPr>
        <vertAlign val="superscript"/>
        <sz val="10"/>
        <rFont val="Times New Roman"/>
        <family val="1"/>
      </rPr>
      <t>a,b</t>
    </r>
  </si>
  <si>
    <r>
      <t>Performance testing</t>
    </r>
    <r>
      <rPr>
        <vertAlign val="superscript"/>
        <sz val="10"/>
        <rFont val="Times New Roman"/>
        <family val="1"/>
      </rPr>
      <t>f</t>
    </r>
  </si>
  <si>
    <r>
      <t>Recordkeeping</t>
    </r>
    <r>
      <rPr>
        <vertAlign val="superscript"/>
        <sz val="10"/>
        <rFont val="Times New Roman"/>
        <family val="1"/>
      </rPr>
      <t>c</t>
    </r>
  </si>
  <si>
    <r>
      <t>Sampling Costs</t>
    </r>
    <r>
      <rPr>
        <vertAlign val="superscript"/>
        <sz val="10"/>
        <rFont val="Times New Roman"/>
        <family val="1"/>
      </rPr>
      <t>d,e</t>
    </r>
  </si>
  <si>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						
						""						
						"						
						</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</si>
  <si>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</si>
  <si>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Table 46. Labor Costs: Subpart G (yearly feedstock sampling to confirm supplier information)</t>
  </si>
  <si>
    <t xml:space="preserve">Table 46. Labor Costs: Subpart G (monthly feedstock sampling) </t>
  </si>
  <si>
    <t>Table 47. Capital and O&amp;M Costs: Subpart G (yearly feedstock sampling to confirm supplier information)</t>
  </si>
  <si>
    <t>Table 47. Capital and O&amp;M Costs: Subpart G (monthly feedstock sampling)</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</si>
  <si>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</si>
  <si>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Table 46. Labor Costs: Subpart H</t>
  </si>
  <si>
    <t>Existing facilities</t>
  </si>
  <si>
    <t>Planninga</t>
  </si>
  <si>
    <t>Table 47. Capital and O&amp;M Costs: Subpart H</t>
  </si>
  <si>
    <t>NA</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</si>
  <si>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t>
  </si>
  <si>
    <t>Table 46. Labor Costs: Subpart I</t>
  </si>
  <si>
    <t>Labor Cost per Year per Reporting Unit/Facility</t>
  </si>
  <si>
    <t>New sources</t>
  </si>
  <si>
    <t>Table 47. Capital and O&amp;M Costs: Subpart I</t>
  </si>
  <si>
    <t>Table 47. Capital and O&amp;M Costs: Subpart I - Facilities with Abatement Tools That Measure DRE</t>
  </si>
  <si>
    <t>existing sources</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</si>
  <si>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						
						</t>
  </si>
  <si>
    <t>Table 46. Labor Costs: Subpart K</t>
  </si>
  <si>
    <t>Table 47. Capital and O&amp;M Costs: Subpart K</t>
  </si>
  <si>
    <t>Subpart L - Table 1a - Estimating Process Vent Emissions for Average Facility</t>
  </si>
  <si>
    <t>Subpart L - Table 2 - Subpart L</t>
  </si>
  <si>
    <t>Number of Facilities</t>
  </si>
  <si>
    <t>Subpart L - Table 1b - Estimating process vent emissions for large facility</t>
  </si>
  <si>
    <t>Subpart L - Table 1c - Conducting Scoping Speciation</t>
  </si>
  <si>
    <t>Subpart L - Table 1d - Estimating Equipment Leak Emissions from Average Size Facility</t>
  </si>
  <si>
    <t>Subpart L - Table 1e - Estimating Equipment Leak Emissions from Large Size Facility</t>
  </si>
  <si>
    <t>Subpart L - Table 1f - Conducting Destruction Efficiency Testing</t>
  </si>
  <si>
    <t>Subpart L - Table 1g - Estimating Container Venting Emissions</t>
  </si>
  <si>
    <t>Table 46. Labor Costs: Subpart N (non-CEMS Supplier Mass Fraction Option)</t>
  </si>
  <si>
    <t>Table 46. Labor Costs: Subpart N (non-CEMS Default Mass Fraction Option)</t>
  </si>
  <si>
    <t>Table 46. Labor Costs: Subpart N (CEMS)</t>
  </si>
  <si>
    <t>Table 47. Capital and O&amp;M Costs: Subpart N (non-CEMS supplier)</t>
  </si>
  <si>
    <t>Table 47. Capital and O&amp;M Costs: Subpart N (non-CEMS default)</t>
  </si>
  <si>
    <t>Table 47. Capital and O&amp;M Costs: Subpart N (CEMS)</t>
  </si>
  <si>
    <t>Total Reporting per Reporter Cost (2021$)</t>
  </si>
  <si>
    <t>Table 46. Labor Costs: Subpart O (mass balance)</t>
  </si>
  <si>
    <t xml:space="preserve">Table 46. Labor Costs: Subpart O (emission point testing) </t>
  </si>
  <si>
    <t>Table 46. Labor Costs: Subpart O (destruction of HFC-23)</t>
  </si>
  <si>
    <t xml:space="preserve">  </t>
  </si>
  <si>
    <t>Table 47. Capital and O&amp;M Costs: Subpart O</t>
  </si>
  <si>
    <t>Table 46. Labor Costs: Subpart P (CEMS)</t>
  </si>
  <si>
    <t>Table 46. Labor Costs: Subpart P (mass balance NG only)</t>
  </si>
  <si>
    <t>Table 46. Labor Costs: Subpart P (Mass balance; NG and fuel gas, single unit)</t>
  </si>
  <si>
    <t>Table 46. Labor Costs: Subpart P (Mass balance; NG and solid fuels, multiple units)</t>
  </si>
  <si>
    <t>Existing faciliites</t>
  </si>
  <si>
    <t>Table 46. Labor Costs: Subpart P (Mass balance; NG and solid fuels)</t>
  </si>
  <si>
    <t>Labor Cost per Year per Facility a</t>
  </si>
  <si>
    <t>Table 47. Capital and O&amp;M Costs: Subpart P (CEMS)</t>
  </si>
  <si>
    <t>Table 47. Capital and O&amp;M Costs: Subpart P (NG only)</t>
  </si>
  <si>
    <t>Table 47. Capital and O&amp;M Costs: Subpart P (NG plus Fuel Gas, Single Unit)</t>
  </si>
  <si>
    <t>Table 47. Capital and O&amp;M Costs: Subpart P (NG plus Fuel Gas, multiple Units)</t>
  </si>
  <si>
    <t>Table 47. Capital and O&amp;M Costs: Subpart P (NG plus solid fuel)</t>
  </si>
  <si>
    <r>
      <t>Equipment (selection, purchase, installation)</t>
    </r>
    <r>
      <rPr>
        <vertAlign val="superscript"/>
        <sz val="8"/>
        <rFont val="Times New Roman"/>
        <family val="1"/>
      </rPr>
      <t>a</t>
    </r>
  </si>
  <si>
    <r>
      <t>Sampling Costs</t>
    </r>
    <r>
      <rPr>
        <vertAlign val="superscript"/>
        <sz val="8"/>
        <rFont val="Times New Roman"/>
        <family val="1"/>
      </rPr>
      <t>b</t>
    </r>
  </si>
  <si>
    <t>Table 46. Labor Costs: Subpart Q (Mass Balance Sampling)</t>
  </si>
  <si>
    <t>Table 46. Labor Costs: Subpart Q (mass balance supplier)</t>
  </si>
  <si>
    <t>Table 46b. Labor Costs: Subpart Q, Site-Specific Emission Factor Method</t>
  </si>
  <si>
    <t>Table 46c. Labor Costs: Subpart Q, CEMS Method</t>
  </si>
  <si>
    <t>Table 47. Capital and O&amp;M Costs: Subpart Q (Mass balance sampling)</t>
  </si>
  <si>
    <t>Table 47. Capital and O&amp;M Costs: Subpart Q (mass balance supplier)</t>
  </si>
  <si>
    <t>Table 47. Capital and O&amp;M Costs: Subpart Q (site specific EF)</t>
  </si>
  <si>
    <t>Table 47. Capital and O&amp;M Costs: Subpart Q (CEMS)</t>
  </si>
  <si>
    <t>Equipment (selection, purchase, installation)a</t>
  </si>
  <si>
    <t>Sampling Costsb</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</si>
  <si>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						
						</t>
  </si>
  <si>
    <t>Table 46. Labor Costs: Subpart R</t>
  </si>
  <si>
    <t>Table 47. Capital and O&amp;M Costs: Subpart R</t>
  </si>
  <si>
    <t xml:space="preserve">Values are based on a 10.5% inflation rate between 2017 and 2021.  O&amp;M values from the 2019 ICR (based on 2017 values) were increased by 10.5% to be reflective of 2021 costs.  For explanation of methodologies used to determine costs, please refer to the 2019 ICR.
Source of inflation values: data/bls.gov/cgi-bin/surveymost?bls
U..S. Bureau of Labor Statistics-Top Picks-Price Indexes-CPI for All Urban Consumers  (CPI-U) 1982-84=100 (Unadjusted) - CUUR0000SA0
2017 Average CPI = 245.120; 2021 Average CPI = 270.970
270.970/245.120 = 1.1054, thus the inflation rate between 2017 and 2021 = 10.54%, rounded to 10.5%					
						</t>
  </si>
  <si>
    <t>Table 46. Labor Costs: Subpart S (non CEMS)</t>
  </si>
  <si>
    <t>Table 46. Labor Costs: Subpart S (CEMS)</t>
  </si>
  <si>
    <t>Table 47. Capital and O&amp;M Costs: Subpart S</t>
  </si>
  <si>
    <r>
      <t>Equipment (selection, purchase, installation)</t>
    </r>
    <r>
      <rPr>
        <vertAlign val="superscript"/>
        <sz val="10"/>
        <rFont val="Times New Roman"/>
        <family val="1"/>
      </rPr>
      <t>a</t>
    </r>
  </si>
  <si>
    <r>
      <t>Sampling Costs</t>
    </r>
    <r>
      <rPr>
        <vertAlign val="superscript"/>
        <sz val="10"/>
        <rFont val="Times New Roman"/>
        <family val="1"/>
      </rPr>
      <t>b</t>
    </r>
  </si>
  <si>
    <t xml:space="preserve">Table 46. Labor Costs: Subpart T </t>
  </si>
  <si>
    <t>Labor Cost per Year per Reporting Facility</t>
  </si>
  <si>
    <t xml:space="preserve">Calculations </t>
  </si>
  <si>
    <t xml:space="preserve">Total  </t>
  </si>
  <si>
    <t>Table 47. Capital and O&amp;M Costs: Subpart T</t>
  </si>
  <si>
    <t>Table 46. Labor Costs: Subpart U</t>
  </si>
  <si>
    <t>Table 47. Capital and O&amp;M Costs: Subpart U</t>
  </si>
  <si>
    <t>Table 46. Labor Costs: Subpart V (alternative monitoring method option)</t>
  </si>
  <si>
    <t xml:space="preserve">Table 46. Labor Costs: Subpart V (annual performance test option without abatement) </t>
  </si>
  <si>
    <t>Table 46. Labor Costs: Subpart V (annual performance test option with abatement) a</t>
  </si>
  <si>
    <t>Table 47. Capital and O&amp;M Costs: Subpart V (alternative monitoring method option)</t>
  </si>
  <si>
    <t>Table 47. Capital and O&amp;M Costs: Subpart V (annual performance test option)</t>
  </si>
  <si>
    <r>
      <t xml:space="preserve">Equipment (selection, purchase, installation) </t>
    </r>
    <r>
      <rPr>
        <vertAlign val="superscript"/>
        <sz val="10"/>
        <rFont val="Times New Roman"/>
        <family val="1"/>
      </rPr>
      <t>a</t>
    </r>
  </si>
  <si>
    <r>
      <t xml:space="preserve">Performance testing </t>
    </r>
    <r>
      <rPr>
        <vertAlign val="superscript"/>
        <sz val="10"/>
        <rFont val="Times New Roman"/>
        <family val="1"/>
      </rPr>
      <t>b</t>
    </r>
  </si>
  <si>
    <r>
      <t xml:space="preserve">Recordkeeping </t>
    </r>
    <r>
      <rPr>
        <vertAlign val="superscript"/>
        <sz val="10"/>
        <rFont val="Times New Roman"/>
        <family val="1"/>
      </rPr>
      <t>c</t>
    </r>
  </si>
  <si>
    <r>
      <t xml:space="preserve">Travel </t>
    </r>
    <r>
      <rPr>
        <vertAlign val="superscript"/>
        <sz val="10"/>
        <rFont val="Times New Roman"/>
        <family val="1"/>
      </rPr>
      <t>d</t>
    </r>
  </si>
  <si>
    <r>
      <t xml:space="preserve">Sampling Costs </t>
    </r>
    <r>
      <rPr>
        <vertAlign val="superscript"/>
        <sz val="10"/>
        <rFont val="Times New Roman"/>
        <family val="1"/>
      </rPr>
      <t>e</t>
    </r>
  </si>
  <si>
    <r>
      <t xml:space="preserve">Total </t>
    </r>
    <r>
      <rPr>
        <b/>
        <vertAlign val="superscript"/>
        <sz val="10"/>
        <rFont val="Times New Roman"/>
        <family val="1"/>
      </rPr>
      <t>f,g</t>
    </r>
  </si>
  <si>
    <t>Burden - Technician
(hrs)</t>
  </si>
  <si>
    <t>Burden - Engineer
(hrs)</t>
  </si>
  <si>
    <t>Burden - Middle Manager (hrs)</t>
  </si>
  <si>
    <t>Burden - Senior Manager (hrs)</t>
  </si>
  <si>
    <t>Burden - Lawyer (hrs)</t>
  </si>
  <si>
    <t>Responses/
Respondent</t>
  </si>
  <si>
    <t>Labor Rates</t>
  </si>
  <si>
    <t>ICR Labor Category</t>
  </si>
  <si>
    <t>Loaded Hourly Rates for Renewal ICR (2014$ Q2) (15)</t>
  </si>
  <si>
    <t>Middle Manager</t>
  </si>
  <si>
    <t>Senior Manager</t>
  </si>
  <si>
    <t>Engineers</t>
  </si>
  <si>
    <t>Technicians</t>
  </si>
  <si>
    <t>Table 46. Labor Costs: Subpart W</t>
  </si>
  <si>
    <t>Onshore Natural Gas Processing reporters</t>
  </si>
  <si>
    <t>Labor Cost per Year per Reporter</t>
  </si>
  <si>
    <t>Existing (2021)</t>
  </si>
  <si>
    <t>Table 47. Capital and O&amp;M Costs: Subpart W</t>
  </si>
  <si>
    <t>Engineer</t>
  </si>
  <si>
    <t>Technician</t>
  </si>
  <si>
    <t>New per year</t>
  </si>
  <si>
    <t>Total Reporter Cost per Reporter Cost (2021$)</t>
  </si>
  <si>
    <t>Initial Year Hours</t>
  </si>
  <si>
    <t>Subseq. Year Hours</t>
  </si>
  <si>
    <t>wo R&amp;R</t>
  </si>
  <si>
    <t>Onshore Natural Gas Transmission Compression reporters</t>
  </si>
  <si>
    <t>Existing</t>
  </si>
  <si>
    <t>Underground Natural Gas Storage reporters</t>
  </si>
  <si>
    <t>LNG Import and Export Equipment reporters</t>
  </si>
  <si>
    <t>Onshore Petroleum and Natural Gas Production reporters</t>
  </si>
  <si>
    <t>Natural Gas Distribution reporters</t>
  </si>
  <si>
    <t>LNG Storage reporters</t>
  </si>
  <si>
    <t>Onshore Petroleum and Natural Gas Gathering and Boosting reporters</t>
  </si>
  <si>
    <t>Natural Gas Transmission Pipeline reporters</t>
  </si>
  <si>
    <t>Offshore Petroleum and Natural Gas Production reporters</t>
  </si>
  <si>
    <t>Table 46. Labor Costs: Subpart X (CEMS)</t>
  </si>
  <si>
    <t>Table 46. Labor Costs: Subpart X (mass balance)</t>
  </si>
  <si>
    <t>Table 46. Labor Costs: Subpart X (optional combusion methodology)</t>
  </si>
  <si>
    <t>Industrial Engineer/ Technician</t>
  </si>
  <si>
    <t>Table 47. Capital and O&amp;M Costs: Subpart X (CEMS)</t>
  </si>
  <si>
    <t>Table 47. Capital and O&amp;M Costs: Subpart X (mass balance)</t>
  </si>
  <si>
    <t>Table 47. Capital and O&amp;M Costs: Subpart X (optional combustion)</t>
  </si>
  <si>
    <t>Capital Cost (2006$)</t>
  </si>
  <si>
    <t>Annualized Capital Cost (2021/year)</t>
  </si>
  <si>
    <t>Table 46a. Labor Costs: Subpart Y (small topping refinery)</t>
  </si>
  <si>
    <t>Table 47. Capital and O&amp;M Costs: Subpart Y</t>
  </si>
  <si>
    <t>Table 46b. Labor Costs: Subpart Y (asphalt topping refinery)</t>
  </si>
  <si>
    <t>Table 46c. Labor Costs: Subpart Y (medium topping refinery)</t>
  </si>
  <si>
    <t>Table 46d. Labor Costs: Subpart Y (small hydroskimming refinery)</t>
  </si>
  <si>
    <t>Table 46e. Labor Costs: Subpart Y (medium hydroskimming refinery)</t>
  </si>
  <si>
    <t>Table 46f. Labor Costs: Subpart Y (very small upgrading refinery)</t>
  </si>
  <si>
    <t>Table 46g. Labor Costs: Subpart Y (small upgrading refinery)</t>
  </si>
  <si>
    <t>Table 46h. Labor Costs: Subpart Y (medium upgrading refinery)</t>
  </si>
  <si>
    <t>Table 46i. Labor Costs: Subpart Y (medium upgrading refinery with loading)</t>
  </si>
  <si>
    <t>Table 46j. Labor Costs: Subpart Y (large upgrading refinery with CEMS)</t>
  </si>
  <si>
    <t>Table 46k. Labor Costs: Subpart Y (large upgrading refinery with calciner)</t>
  </si>
  <si>
    <t>Table 46l. Labor Costs: Subpart Y (very large upgrading refinery)</t>
  </si>
  <si>
    <t>Table 46. Labor Costs: Subpart Z</t>
  </si>
  <si>
    <t>Table 47. Capital and O&amp;M Costs: Subpart Z</t>
  </si>
  <si>
    <t>Table 46. Labor Costs: Subpart AA</t>
  </si>
  <si>
    <t>Table 47. Capital and O&amp;M Costs: Subpart AA</t>
  </si>
  <si>
    <t>Table 46. Labor Costs: Subpart BB</t>
  </si>
  <si>
    <t>Table 47. Capital and O&amp;M Costs: Subpart BB</t>
  </si>
  <si>
    <t>Table 46. Labor Costs: Subpart CC--trona input method</t>
  </si>
  <si>
    <t>Table 46. Labor Costs: Subpart CC--soda ash output method</t>
  </si>
  <si>
    <t>Table 46. Labor Costs: Subpart CC--site specific EF method</t>
  </si>
  <si>
    <t>QA/QCb</t>
  </si>
  <si>
    <t>Sampling and Analysis (Calculations)c</t>
  </si>
  <si>
    <t>Table 47. Capital and O&amp;M Costs: Subpart CC -trona input method</t>
  </si>
  <si>
    <t>Table 47. Capital and O&amp;M Costs: Subpart CC - soda ash output method</t>
  </si>
  <si>
    <t>Table 47. Capital and O&amp;M Costs: Subpart CC - site specific emission factor method</t>
  </si>
  <si>
    <t>O&amp;M Costs (2017$/year)</t>
  </si>
  <si>
    <r>
      <t>Travel</t>
    </r>
    <r>
      <rPr>
        <vertAlign val="superscript"/>
        <sz val="10"/>
        <rFont val="Times New Roman"/>
        <family val="1"/>
      </rPr>
      <t>b</t>
    </r>
  </si>
  <si>
    <t>Table 1. Labor Costs: Subpart DD</t>
  </si>
  <si>
    <t>Table 2. Capital and O&amp;M Costs: Subpart DD</t>
  </si>
  <si>
    <t>from</t>
  </si>
  <si>
    <t>https://usepa.sharepoint.com/:x:/r/sites/oar_Work/GHGRP/Shared%20Documents/ICR%20Renewal/Subpart%20Testing%20Monitoring%20Calculation%20Costs/EE_batch_3_ICR_costs.xls?d=w70cee07bd1aa49919d415cfbc1fd7bc4&amp;csf=1&amp;e=pXfs4V</t>
  </si>
  <si>
    <t>Table 46. Labor Costs: Subpart EE</t>
  </si>
  <si>
    <t>Table 47. Capital and O&amp;M Costs: Subpart EE</t>
  </si>
  <si>
    <t>Table 46a. Labor Costs: Subpart FF: Ventilation Emission Calculations</t>
  </si>
  <si>
    <t>Table 47a. Capital and O&amp;M Costs: Subpart FF Ventilation Emission Calculations</t>
  </si>
  <si>
    <t>Performance Testing</t>
  </si>
  <si>
    <t>Table 46b. Labor Costs: Subpart FF: Degas Emissions Calculations</t>
  </si>
  <si>
    <t>Table 47b. Capital and O&amp;M Costs: Subpart FF  Degas Emissions Calculations</t>
  </si>
  <si>
    <t>Table 46. Labor Costs: Subpart GG</t>
  </si>
  <si>
    <t>Table 47. Capital and O&amp;M Costs: Subpart GG</t>
  </si>
  <si>
    <t>Table 46. Labor Costs: Subpart HH (GCS)</t>
  </si>
  <si>
    <t>Table 46. Labor Costs: Subpart HH (No GCS)</t>
  </si>
  <si>
    <t>First Year</t>
  </si>
  <si>
    <t>Estimated hours for planning, QA/AC, Recordkeeping, sampling and analysis (calculations), and reporting, are based on 2019 ICR EPA ICR No. 2300.18)</t>
  </si>
  <si>
    <t>Table 47. Capital and O&amp;M Costs: Subpart HH (with GCS)</t>
  </si>
  <si>
    <t>Table 47. Capital and O&amp;M Costs: Subpart HH (without GCS)</t>
  </si>
  <si>
    <t>Table 1. Labor Costs: Subpart II</t>
  </si>
  <si>
    <t>Table 2. Capital and O&amp;M Costs: Subpart II</t>
  </si>
  <si>
    <t>LL. Suppliers of Coal-based Liquid Fuels</t>
  </si>
  <si>
    <t>Table 46. Labor Costs: Subpart LL (per average coal liquids supplier)</t>
  </si>
  <si>
    <t>Table 47. Capital and O&amp;M Costs: Subpart LL</t>
  </si>
  <si>
    <t>Table 46. Labor Costs: Subpart MM</t>
  </si>
  <si>
    <t>Table 47. Capital and O&amp;M Costs: Subpart MM</t>
  </si>
  <si>
    <t xml:space="preserve">Table 46. Labor Costs: Subpart NN - NGL Fractionators </t>
  </si>
  <si>
    <t xml:space="preserve">Table 46. Labor Costs: Subpart NN - Local Distribution Companies (LDCs) </t>
  </si>
  <si>
    <t>new source</t>
  </si>
  <si>
    <t>Table 47. Capital and O&amp;M Costs: Subpart NN - NGL Fractionators</t>
  </si>
  <si>
    <t>Table 47. Capital and O&amp;M Costs: Subpart NN - Local Distribution Companies (LDCs)</t>
  </si>
  <si>
    <t>Subpart OO - Table 46a Producers</t>
  </si>
  <si>
    <t>Subpart OO - Table 47</t>
  </si>
  <si>
    <t>Labor Cost
per Year
per Reporting Facility</t>
  </si>
  <si>
    <t>Industrial
Manager</t>
  </si>
  <si>
    <t>Initial
Year
Hours</t>
  </si>
  <si>
    <t>Subpart OO - Table 46b Importers</t>
  </si>
  <si>
    <t>Subpart OO - Table 46c Exporters</t>
  </si>
  <si>
    <t>Subpart OO - Table 46d Destruction facilities, that do not also produce, import, transform, or export</t>
  </si>
  <si>
    <t>Table 46 Labor Costs: Subpart PP</t>
  </si>
  <si>
    <t>Table 47 Capital and O&amp;M Costs: Subpart PP</t>
  </si>
  <si>
    <t>Table 46. Labor Costs: Subpart QQ</t>
  </si>
  <si>
    <t>Table 47. Capital and O&amp;M Costs: Subpart QQ</t>
  </si>
  <si>
    <t>Table 46. Labor Costs: Subpart RR (Class VI)</t>
  </si>
  <si>
    <t>Table 46. Labor Costs: Subpart RR (Class II)</t>
  </si>
  <si>
    <r>
      <t xml:space="preserve">Labor Cost per Year per Reporting Unit/Facility </t>
    </r>
    <r>
      <rPr>
        <b/>
        <vertAlign val="superscript"/>
        <sz val="10"/>
        <rFont val="Arial"/>
        <family val="2"/>
      </rPr>
      <t>a</t>
    </r>
  </si>
  <si>
    <t>Table 47. Capital and O&amp;M Costs: Subpart RR (Class VI)</t>
  </si>
  <si>
    <r>
      <t>Equipment (selection, purchase, installation)</t>
    </r>
    <r>
      <rPr>
        <vertAlign val="superscript"/>
        <sz val="10"/>
        <color rgb="FF000000"/>
        <rFont val="Times New Roman"/>
        <family val="1"/>
      </rPr>
      <t>a</t>
    </r>
  </si>
  <si>
    <r>
      <t>Sampling Costs</t>
    </r>
    <r>
      <rPr>
        <vertAlign val="superscript"/>
        <sz val="10"/>
        <color rgb="FF000000"/>
        <rFont val="Times New Roman"/>
        <family val="1"/>
      </rPr>
      <t>b</t>
    </r>
  </si>
  <si>
    <t>*The 2017 value for O&amp;M costs was $16,000.  A 10.5 % inflation rate is estimated between 2017 and 2021, thus adding $1,600 to $16,000 = $17,600.</t>
  </si>
  <si>
    <t>Table 46. Labor Costs: Subpart SS</t>
  </si>
  <si>
    <t>Table 47. Capital and O&amp;M Costs: Subpart SS</t>
  </si>
  <si>
    <t>Table 1. Labor Costs: Subpart TT</t>
  </si>
  <si>
    <t>Table 2. Capital and O&amp;M Costs: Subpart TT</t>
  </si>
  <si>
    <t>b Converted $95 in 2013$ to 2021$ using the Chemical Engineering Plant Cost Index to scale the 2013$ to 2021$.  The 2021 CEPCI value is 708.0, and the CEPCI value for 2013 was 567.3.  Cost in 2021 = Cost in 2013x2021 CEPCI/2013 CEPCI = 95x708/567.3 = 118.56</t>
  </si>
  <si>
    <t>Table 46. Labor Costs: Subpart UU</t>
  </si>
  <si>
    <t>Table 47. Capital and O&amp;M Costs: Subpart 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</si>
</sst>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_);\(#,##0.0\)"/>
    <numFmt numFmtId="168" formatCode="#,##0.0000_);\(#,##0.0000\)"/>
    <numFmt numFmtId="169" formatCode="_(&quot;$&quot;* #,##0_);_(&quot;$&quot;* \(#,##0\);_(&quot;$&quot;* &quot;-&quot;??_);_(@_)"/>
    <numFmt numFmtId="170" formatCode="&quot;$&quot;#,##0\ ;\(&quot;$&quot;#,##0\)"/>
    <numFmt numFmtId="171" formatCode="#,##0.0000"/>
    <numFmt numFmtId="172" formatCode="0.0000%"/>
    <numFmt numFmtId="173" formatCode="m/d/yy\ h:mm:ss"/>
    <numFmt numFmtId="174" formatCode="0.0"/>
    <numFmt numFmtId="175" formatCode="0.0000000000000"/>
    <numFmt numFmtId="176" formatCode="_(* #,##0.00_);_(* \(#,##0.00\);_(* &quot;-&quot;_);_(@_)"/>
  </numFmts>
  <fonts count="65">
    <font>
      <sz val="11"/>
      <color theme="1"/>
      <name val="Calibri"/>
      <family val="2"/>
      <scheme val="minor"/>
    </font>
    <font>
      <sz val="11"/>
      <color indexed="8"/>
      <name val="Calibri"/>
      <family val="2"/>
    </font>
    <font>
      <sz val="10"/>
      <name val="Arial"/>
      <family val="2"/>
    </font>
    <font>
      <sz val="11"/>
      <color theme="1"/>
      <name val="Calibri"/>
      <family val="2"/>
      <scheme val="minor"/>
    </font>
    <font>
      <sz val="10"/>
      <name val="Arial"/>
      <family val="2"/>
    </font>
    <font>
      <sz val="8"/>
      <name val="Calibri"/>
      <family val="2"/>
    </font>
    <font>
      <b/>
      <sz val="8"/>
      <name val="Calibri"/>
      <family val="2"/>
    </font>
    <font>
      <sz val="8"/>
      <color indexed="8"/>
      <name val="Calibri"/>
      <family val="2"/>
    </font>
    <font>
      <sz val="10"/>
      <color indexed="8"/>
      <name val="Calibri"/>
      <family val="2"/>
    </font>
    <font>
      <sz val="10"/>
      <name val="Calibri"/>
      <family val="2"/>
    </font>
    <font>
      <sz val="8"/>
      <name val="Arial"/>
      <family val="2"/>
    </font>
    <font>
      <sz val="8"/>
      <name val="Calibri"/>
      <family val="2"/>
      <scheme val="minor"/>
    </font>
    <font>
      <b/>
      <sz val="10"/>
      <name val="Calibri"/>
      <family val="2"/>
      <scheme val="minor"/>
    </font>
    <font>
      <sz val="9"/>
      <color indexed="81"/>
      <name val="Tahoma"/>
      <family val="2"/>
    </font>
    <font>
      <b/>
      <sz val="9"/>
      <color indexed="81"/>
      <name val="Tahoma"/>
      <family val="2"/>
    </font>
    <font>
      <sz val="10"/>
      <name val="Arial"/>
      <family val="2"/>
    </font>
    <font>
      <sz val="9"/>
      <name val="Times New Roman"/>
      <family val="1"/>
    </font>
    <font>
      <b/>
      <sz val="9"/>
      <name val="Times New Roman"/>
      <family val="1"/>
    </font>
    <font>
      <sz val="10"/>
      <color indexed="24"/>
      <name val="Arial"/>
      <family val="2"/>
    </font>
    <font>
      <b/>
      <sz val="12"/>
      <name val="Times New Roman"/>
      <family val="1"/>
    </font>
    <font>
      <sz val="8"/>
      <name val="Times New Roman"/>
      <family val="1"/>
    </font>
    <font>
      <sz val="8"/>
      <name val="Helvetica"/>
      <family val="2"/>
    </font>
    <font>
      <sz val="10"/>
      <color indexed="8"/>
      <name val="Arial"/>
      <family val="2"/>
    </font>
    <font>
      <sz val="14"/>
      <name val="Arial"/>
      <family val="2"/>
    </font>
    <font>
      <i/>
      <sz val="10"/>
      <name val="Arial"/>
      <family val="2"/>
    </font>
    <font>
      <b/>
      <sz val="9"/>
      <name val="Arial"/>
      <family val="2"/>
    </font>
    <font>
      <sz val="18"/>
      <name val="Arial"/>
      <family val="2"/>
    </font>
    <font>
      <sz val="12"/>
      <color theme="1"/>
      <name val="Calibri"/>
      <family val="2"/>
      <scheme val="minor"/>
    </font>
    <font>
      <b/>
      <sz val="22"/>
      <color theme="1"/>
      <name val="Calibri"/>
      <family val="2"/>
      <scheme val="minor"/>
    </font>
    <font>
      <sz val="10"/>
      <color rgb="FFFF0000"/>
      <name val="Arial"/>
      <family val="2"/>
    </font>
    <font>
      <sz val="9"/>
      <color rgb="FFFF0000"/>
      <name val="Arial"/>
      <family val="2"/>
    </font>
    <font>
      <b/>
      <sz val="10"/>
      <name val="Arial"/>
      <family val="2"/>
    </font>
    <font>
      <sz val="10"/>
      <name val="Times New Roman"/>
      <family val="1"/>
    </font>
    <font>
      <b/>
      <sz val="10"/>
      <name val="Times New Roman"/>
      <family val="1"/>
    </font>
    <font>
      <b/>
      <sz val="9"/>
      <name val="Calibri"/>
      <family val="2"/>
    </font>
    <font>
      <u/>
      <sz val="11"/>
      <color theme="10"/>
      <name val="Calibri"/>
      <family val="2"/>
      <scheme val="minor"/>
    </font>
    <font>
      <b/>
      <sz val="11"/>
      <color theme="1"/>
      <name val="Calibri"/>
      <family val="2"/>
      <scheme val="minor"/>
    </font>
    <font>
      <b/>
      <sz val="8"/>
      <name val="Arial"/>
      <family val="2"/>
    </font>
    <font>
      <b/>
      <vertAlign val="superscript"/>
      <sz val="10"/>
      <name val="Arial"/>
      <family val="2"/>
    </font>
    <font>
      <vertAlign val="superscript"/>
      <sz val="10"/>
      <name val="Arial"/>
      <family val="2"/>
    </font>
    <font>
      <b/>
      <sz val="8"/>
      <name val="Times New Roman"/>
      <family val="1"/>
    </font>
    <font>
      <sz val="10"/>
      <color theme="1"/>
      <name val="Arial"/>
      <family val="2"/>
    </font>
    <font>
      <b/>
      <sz val="10"/>
      <color rgb="FF008E40"/>
      <name val="Arial"/>
      <family val="2"/>
    </font>
    <font>
      <sz val="10"/>
      <color rgb="FF008E40"/>
      <name val="Arial"/>
      <family val="2"/>
    </font>
    <font>
      <b/>
      <sz val="10"/>
      <color theme="1"/>
      <name val="Calibri"/>
      <family val="2"/>
      <scheme val="minor"/>
    </font>
    <font>
      <vertAlign val="superscript"/>
      <sz val="10"/>
      <name val="Times New Roman"/>
      <family val="1"/>
    </font>
    <font>
      <sz val="10"/>
      <color rgb="FF000000"/>
      <name val="Arial"/>
      <family val="2"/>
    </font>
    <font>
      <b/>
      <vertAlign val="superscript"/>
      <sz val="10"/>
      <name val="Times New Roman"/>
      <family val="1"/>
    </font>
    <font>
      <sz val="11"/>
      <name val="Calibri"/>
      <family val="2"/>
    </font>
    <font>
      <vertAlign val="superscript"/>
      <sz val="8"/>
      <name val="Times New Roman"/>
      <family val="1"/>
    </font>
    <font>
      <b/>
      <sz val="10"/>
      <color rgb="FF000000"/>
      <name val="Arial"/>
      <family val="2"/>
    </font>
    <font>
      <sz val="10"/>
      <color rgb="FF000000"/>
      <name val="Times New Roman"/>
      <family val="1"/>
    </font>
    <font>
      <vertAlign val="superscript"/>
      <sz val="10"/>
      <color rgb="FF000000"/>
      <name val="Times New Roman"/>
      <family val="1"/>
    </font>
    <font>
      <sz val="9"/>
      <name val="Calibri"/>
      <family val="2"/>
    </font>
    <font>
      <sz val="10"/>
      <color rgb="FF000000"/>
      <name val="Calibri"/>
      <family val="2"/>
    </font>
    <font>
      <sz val="9"/>
      <color rgb="FF000000"/>
      <name val="Calibri"/>
      <family val="2"/>
    </font>
    <font>
      <sz val="11"/>
      <color rgb="FF000000"/>
      <name val="Calibri"/>
      <family val="2"/>
      <scheme val="minor"/>
    </font>
    <font>
      <sz val="10"/>
      <color rgb="FFFF0000"/>
      <name val="Calibri"/>
      <family val="2"/>
    </font>
    <font>
      <u/>
      <sz val="10"/>
      <color theme="10"/>
      <name val="Calibri"/>
      <family val="2"/>
      <scheme val="minor"/>
    </font>
    <font>
      <sz val="12"/>
      <color indexed="8"/>
      <name val="Calibri"/>
      <family val="2"/>
    </font>
    <font>
      <sz val="12"/>
      <color rgb="FF000000"/>
      <name val="Calibri"/>
      <family val="2"/>
    </font>
    <font>
      <b/>
      <sz val="12"/>
      <color rgb="FFFF0000"/>
      <name val="Calibri"/>
      <family val="2"/>
      <scheme val="minor"/>
    </font>
    <font>
      <b/>
      <sz val="12"/>
      <color rgb="FFFF0000"/>
      <name val="Calibri"/>
      <family val="2"/>
    </font>
    <font>
      <sz val="12"/>
      <color theme="0" tint="-0.14999847407452621"/>
      <name val="Calibri"/>
      <family val="2"/>
      <scheme val="minor"/>
    </font>
    <font>
      <b/>
      <sz val="12"/>
      <color theme="1"/>
      <name val="Calibri"/>
      <family val="2"/>
      <scheme val="minor"/>
    </font>
  </fonts>
  <fills count="12">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rgb="FF000000"/>
      </patternFill>
    </fill>
    <fill>
      <patternFill patternType="solid">
        <fgColor indexed="22"/>
        <bgColor indexed="64"/>
      </patternFill>
    </fill>
    <fill>
      <patternFill patternType="darkTrellis"/>
    </fill>
    <fill>
      <patternFill patternType="solid">
        <fgColor indexed="9"/>
      </patternFill>
    </fill>
    <fill>
      <patternFill patternType="solid">
        <fgColor theme="7"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86">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auto="1"/>
      </top>
      <bottom style="hair">
        <color indexed="64"/>
      </bottom>
      <diagonal/>
    </border>
    <border>
      <left style="thin">
        <color auto="1"/>
      </left>
      <right style="medium">
        <color auto="1"/>
      </right>
      <top style="medium">
        <color auto="1"/>
      </top>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hair">
        <color indexed="64"/>
      </right>
      <top/>
      <bottom style="hair">
        <color indexed="64"/>
      </bottom>
      <diagonal/>
    </border>
    <border>
      <left/>
      <right/>
      <top/>
      <bottom style="double">
        <color indexed="64"/>
      </bottom>
      <diagonal/>
    </border>
    <border>
      <left style="double">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double">
        <color indexed="64"/>
      </left>
      <right/>
      <top/>
      <bottom/>
      <diagonal/>
    </border>
    <border>
      <left style="thin">
        <color indexed="64"/>
      </left>
      <right style="double">
        <color indexed="64"/>
      </right>
      <top style="thin">
        <color indexed="64"/>
      </top>
      <bottom/>
      <diagonal/>
    </border>
    <border>
      <left/>
      <right style="thin">
        <color indexed="64"/>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double">
        <color indexed="64"/>
      </bottom>
      <diagonal/>
    </border>
    <border>
      <left/>
      <right/>
      <top style="double">
        <color indexed="64"/>
      </top>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double">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auto="1"/>
      </left>
      <right/>
      <top style="thin">
        <color auto="1"/>
      </top>
      <bottom style="thin">
        <color indexed="64"/>
      </bottom>
      <diagonal/>
    </border>
    <border>
      <left style="thin">
        <color indexed="64"/>
      </left>
      <right/>
      <top/>
      <bottom/>
      <diagonal/>
    </border>
    <border>
      <left style="double">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bottom/>
      <diagonal/>
    </border>
    <border>
      <left/>
      <right style="thin">
        <color indexed="64"/>
      </right>
      <top/>
      <bottom style="double">
        <color indexed="64"/>
      </bottom>
      <diagonal/>
    </border>
    <border>
      <left/>
      <right style="double">
        <color rgb="FF000000"/>
      </right>
      <top style="double">
        <color indexed="64"/>
      </top>
      <bottom/>
      <diagonal/>
    </border>
    <border>
      <left/>
      <right style="double">
        <color rgb="FF000000"/>
      </right>
      <top/>
      <bottom/>
      <diagonal/>
    </border>
    <border>
      <left style="thin">
        <color indexed="64"/>
      </left>
      <right/>
      <top/>
      <bottom style="thin">
        <color rgb="FF000000"/>
      </bottom>
      <diagonal/>
    </border>
    <border>
      <left/>
      <right style="double">
        <color rgb="FF000000"/>
      </right>
      <top/>
      <bottom style="thin">
        <color rgb="FF000000"/>
      </bottom>
      <diagonal/>
    </border>
    <border>
      <left/>
      <right style="thin">
        <color rgb="FF000000"/>
      </right>
      <top style="double">
        <color indexed="64"/>
      </top>
      <bottom style="thin">
        <color indexed="64"/>
      </bottom>
      <diagonal/>
    </border>
    <border>
      <left/>
      <right style="double">
        <color rgb="FF000000"/>
      </right>
      <top style="double">
        <color indexed="64"/>
      </top>
      <bottom style="thin">
        <color indexed="64"/>
      </bottom>
      <diagonal/>
    </border>
    <border>
      <left/>
      <right style="thin">
        <color rgb="FF000000"/>
      </right>
      <top style="thin">
        <color indexed="64"/>
      </top>
      <bottom style="thin">
        <color indexed="64"/>
      </bottom>
      <diagonal/>
    </border>
    <border>
      <left/>
      <right style="double">
        <color indexed="64"/>
      </right>
      <top style="thin">
        <color indexed="64"/>
      </top>
      <bottom/>
      <diagonal/>
    </border>
  </borders>
  <cellStyleXfs count="78">
    <xf numFmtId="0" fontId="0" fillId="0" borderId="0"/>
    <xf numFmtId="43" fontId="1" fillId="0" borderId="0" applyFont="0" applyFill="0" applyBorder="0" applyAlignment="0" applyProtection="0"/>
    <xf numFmtId="0" fontId="2" fillId="0" borderId="0"/>
    <xf numFmtId="0" fontId="2" fillId="0" borderId="0"/>
    <xf numFmtId="44" fontId="1" fillId="0" borderId="0" applyFont="0" applyFill="0" applyBorder="0" applyAlignment="0" applyProtection="0"/>
    <xf numFmtId="44" fontId="3"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16" fillId="0" borderId="2" applyNumberFormat="0" applyFont="0" applyFill="0" applyBorder="0" applyProtection="0">
      <alignment horizontal="left" vertical="center" indent="2"/>
    </xf>
    <xf numFmtId="49" fontId="16" fillId="0" borderId="7" applyNumberFormat="0" applyFont="0" applyFill="0" applyBorder="0" applyProtection="0">
      <alignment horizontal="left" vertical="center" indent="5"/>
    </xf>
    <xf numFmtId="4" fontId="17" fillId="0" borderId="8" applyFill="0" applyBorder="0" applyProtection="0">
      <alignment horizontal="right" vertical="center"/>
    </xf>
    <xf numFmtId="43" fontId="1" fillId="0" borderId="0" applyFont="0" applyFill="0" applyBorder="0" applyAlignment="0" applyProtection="0"/>
    <xf numFmtId="43" fontId="2" fillId="0" borderId="0" applyFont="0" applyFill="0" applyBorder="0" applyAlignment="0" applyProtection="0"/>
    <xf numFmtId="3" fontId="18" fillId="0" borderId="0" applyFont="0" applyFill="0" applyBorder="0" applyAlignment="0" applyProtection="0"/>
    <xf numFmtId="44" fontId="2" fillId="0" borderId="0" applyFont="0" applyFill="0" applyBorder="0" applyAlignment="0" applyProtection="0"/>
    <xf numFmtId="170" fontId="18" fillId="0" borderId="0" applyFont="0" applyFill="0" applyBorder="0" applyAlignment="0" applyProtection="0"/>
    <xf numFmtId="0" fontId="18" fillId="0" borderId="0" applyFont="0" applyFill="0" applyBorder="0" applyAlignment="0" applyProtection="0"/>
    <xf numFmtId="2" fontId="18" fillId="0" borderId="0" applyFont="0" applyFill="0" applyBorder="0" applyAlignment="0" applyProtection="0"/>
    <xf numFmtId="0" fontId="19" fillId="0" borderId="0" applyNumberFormat="0" applyFill="0" applyBorder="0" applyAlignment="0" applyProtection="0"/>
    <xf numFmtId="49" fontId="20" fillId="0" borderId="0" applyNumberFormat="0" applyAlignment="0"/>
    <xf numFmtId="0" fontId="1" fillId="0" borderId="0"/>
    <xf numFmtId="0" fontId="1" fillId="0" borderId="0"/>
    <xf numFmtId="4" fontId="16" fillId="0" borderId="2" applyFill="0" applyBorder="0" applyProtection="0">
      <alignment horizontal="right" vertical="center"/>
    </xf>
    <xf numFmtId="49" fontId="17" fillId="0" borderId="2" applyNumberFormat="0" applyFill="0" applyBorder="0" applyProtection="0">
      <alignment horizontal="left" vertical="center"/>
    </xf>
    <xf numFmtId="0" fontId="16" fillId="0" borderId="2" applyNumberFormat="0" applyFill="0" applyAlignment="0" applyProtection="0"/>
    <xf numFmtId="0" fontId="21" fillId="5" borderId="0" applyNumberFormat="0" applyFont="0" applyBorder="0" applyAlignment="0" applyProtection="0"/>
    <xf numFmtId="171" fontId="16" fillId="6" borderId="2" applyNumberFormat="0" applyFont="0" applyBorder="0" applyAlignment="0" applyProtection="0">
      <alignment horizontal="right" vertical="center"/>
    </xf>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2" fontId="2" fillId="0" borderId="0" applyFont="0" applyFill="0" applyBorder="0" applyAlignment="0" applyProtection="0"/>
    <xf numFmtId="0" fontId="2" fillId="0" borderId="10" applyNumberFormat="0" applyFont="0" applyFill="0" applyAlignment="0" applyProtection="0"/>
    <xf numFmtId="0" fontId="2" fillId="0" borderId="11" applyNumberFormat="0" applyFont="0" applyFill="0" applyAlignment="0" applyProtection="0"/>
    <xf numFmtId="0" fontId="2" fillId="0" borderId="12" applyNumberFormat="0" applyFont="0" applyFill="0" applyAlignment="0" applyProtection="0"/>
    <xf numFmtId="0" fontId="2" fillId="0" borderId="13" applyNumberFormat="0" applyFont="0" applyFill="0" applyAlignment="0" applyProtection="0"/>
    <xf numFmtId="0" fontId="2" fillId="0" borderId="14" applyNumberFormat="0" applyFont="0" applyFill="0" applyAlignment="0" applyProtection="0"/>
    <xf numFmtId="0" fontId="2" fillId="7" borderId="0" applyNumberFormat="0" applyFont="0" applyBorder="0" applyAlignment="0" applyProtection="0"/>
    <xf numFmtId="0" fontId="2" fillId="0" borderId="15" applyNumberFormat="0" applyFont="0" applyFill="0" applyAlignment="0" applyProtection="0"/>
    <xf numFmtId="0" fontId="2" fillId="0" borderId="16" applyNumberFormat="0" applyFont="0" applyFill="0" applyAlignment="0" applyProtection="0"/>
    <xf numFmtId="46" fontId="2" fillId="0" borderId="0" applyFont="0" applyFill="0" applyBorder="0" applyAlignment="0" applyProtection="0"/>
    <xf numFmtId="0" fontId="22" fillId="0" borderId="0" applyNumberFormat="0" applyFill="0" applyBorder="0" applyAlignment="0" applyProtection="0"/>
    <xf numFmtId="0" fontId="2" fillId="0" borderId="17" applyNumberFormat="0" applyFont="0" applyFill="0" applyAlignment="0" applyProtection="0"/>
    <xf numFmtId="0" fontId="2" fillId="0" borderId="18" applyNumberFormat="0" applyFont="0" applyFill="0" applyAlignment="0" applyProtection="0"/>
    <xf numFmtId="0" fontId="2" fillId="0" borderId="9" applyNumberFormat="0" applyFont="0" applyFill="0" applyAlignment="0" applyProtection="0"/>
    <xf numFmtId="0" fontId="2" fillId="0" borderId="19" applyNumberFormat="0" applyFont="0" applyFill="0" applyAlignment="0" applyProtection="0"/>
    <xf numFmtId="0" fontId="2" fillId="0" borderId="9" applyNumberFormat="0" applyFont="0" applyFill="0" applyAlignment="0" applyProtection="0"/>
    <xf numFmtId="0" fontId="2" fillId="0" borderId="0" applyNumberFormat="0" applyFont="0" applyFill="0" applyBorder="0" applyProtection="0">
      <alignment horizontal="center"/>
    </xf>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Protection="0">
      <alignment horizontal="left"/>
    </xf>
    <xf numFmtId="0" fontId="2" fillId="7" borderId="0" applyNumberFormat="0" applyFont="0" applyBorder="0" applyAlignment="0" applyProtection="0"/>
    <xf numFmtId="0" fontId="26" fillId="0" borderId="0" applyNumberFormat="0" applyFill="0" applyBorder="0" applyAlignment="0" applyProtection="0"/>
    <xf numFmtId="0" fontId="22" fillId="0" borderId="0" applyNumberFormat="0" applyFill="0" applyBorder="0" applyAlignment="0" applyProtection="0"/>
    <xf numFmtId="0" fontId="2" fillId="0" borderId="20" applyNumberFormat="0" applyFont="0" applyFill="0" applyAlignment="0" applyProtection="0"/>
    <xf numFmtId="0" fontId="2" fillId="0" borderId="21" applyNumberFormat="0" applyFont="0" applyFill="0" applyAlignment="0" applyProtection="0"/>
    <xf numFmtId="173" fontId="2" fillId="0" borderId="0" applyFont="0" applyFill="0" applyBorder="0" applyAlignment="0" applyProtection="0"/>
    <xf numFmtId="0" fontId="2" fillId="0" borderId="22" applyNumberFormat="0" applyFont="0" applyFill="0" applyAlignment="0" applyProtection="0"/>
    <xf numFmtId="0" fontId="2" fillId="0" borderId="23" applyNumberFormat="0" applyFont="0" applyFill="0" applyAlignment="0" applyProtection="0"/>
    <xf numFmtId="0" fontId="2" fillId="0" borderId="24" applyNumberFormat="0" applyFont="0" applyFill="0" applyAlignment="0" applyProtection="0"/>
    <xf numFmtId="0" fontId="2" fillId="0" borderId="25" applyNumberFormat="0" applyFont="0" applyFill="0" applyAlignment="0" applyProtection="0"/>
    <xf numFmtId="0" fontId="2" fillId="0" borderId="26" applyNumberFormat="0" applyFont="0" applyFill="0" applyAlignment="0" applyProtection="0"/>
    <xf numFmtId="0" fontId="2" fillId="0" borderId="0"/>
    <xf numFmtId="0" fontId="3" fillId="0" borderId="0"/>
    <xf numFmtId="0" fontId="27" fillId="0" borderId="0"/>
    <xf numFmtId="9" fontId="3" fillId="0" borderId="0" applyFont="0" applyFill="0" applyBorder="0" applyAlignment="0" applyProtection="0"/>
    <xf numFmtId="0" fontId="35" fillId="0" borderId="0" applyNumberFormat="0" applyFill="0" applyBorder="0" applyAlignment="0" applyProtection="0"/>
    <xf numFmtId="43" fontId="3" fillId="0" borderId="0" applyFont="0" applyFill="0" applyBorder="0" applyAlignment="0" applyProtection="0"/>
  </cellStyleXfs>
  <cellXfs count="698">
    <xf numFmtId="0" fontId="0" fillId="0" borderId="0" xfId="0"/>
    <xf numFmtId="1" fontId="5" fillId="0" borderId="0" xfId="6" applyNumberFormat="1" applyFont="1"/>
    <xf numFmtId="0" fontId="5" fillId="0" borderId="0" xfId="6" applyFont="1"/>
    <xf numFmtId="0" fontId="4" fillId="0" borderId="0" xfId="6"/>
    <xf numFmtId="164" fontId="5" fillId="0" borderId="0" xfId="6" applyNumberFormat="1" applyFont="1"/>
    <xf numFmtId="0" fontId="5" fillId="0" borderId="0" xfId="6" applyFont="1" applyAlignment="1">
      <alignment horizontal="center"/>
    </xf>
    <xf numFmtId="3" fontId="5" fillId="0" borderId="0" xfId="6" applyNumberFormat="1" applyFont="1"/>
    <xf numFmtId="165" fontId="5" fillId="0" borderId="0" xfId="1" applyNumberFormat="1" applyFont="1"/>
    <xf numFmtId="44" fontId="5" fillId="0" borderId="0" xfId="5" applyFont="1"/>
    <xf numFmtId="2" fontId="5" fillId="0" borderId="0" xfId="6" applyNumberFormat="1" applyFont="1"/>
    <xf numFmtId="2" fontId="5" fillId="0" borderId="0" xfId="8" applyNumberFormat="1" applyFont="1" applyAlignment="1">
      <alignment horizontal="center"/>
    </xf>
    <xf numFmtId="44" fontId="5" fillId="0" borderId="0" xfId="6" applyNumberFormat="1" applyFont="1"/>
    <xf numFmtId="2" fontId="5" fillId="0" borderId="0" xfId="1" applyNumberFormat="1" applyFont="1" applyAlignment="1">
      <alignment horizontal="center"/>
    </xf>
    <xf numFmtId="41" fontId="5" fillId="0" borderId="0" xfId="8" applyNumberFormat="1" applyFont="1" applyAlignment="1">
      <alignment horizontal="center"/>
    </xf>
    <xf numFmtId="41" fontId="4" fillId="0" borderId="0" xfId="6" applyNumberFormat="1"/>
    <xf numFmtId="41" fontId="5" fillId="0" borderId="0" xfId="6" applyNumberFormat="1" applyFont="1"/>
    <xf numFmtId="41" fontId="5" fillId="0" borderId="0" xfId="1" applyNumberFormat="1" applyFont="1"/>
    <xf numFmtId="41" fontId="5" fillId="0" borderId="0" xfId="6" applyNumberFormat="1" applyFont="1" applyAlignment="1">
      <alignment horizontal="center"/>
    </xf>
    <xf numFmtId="44" fontId="4" fillId="0" borderId="0" xfId="6" applyNumberFormat="1"/>
    <xf numFmtId="0" fontId="12" fillId="4" borderId="6" xfId="9" applyFont="1" applyFill="1" applyBorder="1" applyAlignment="1">
      <alignment horizontal="center" vertical="top" wrapText="1"/>
    </xf>
    <xf numFmtId="0" fontId="12" fillId="4" borderId="5" xfId="9" applyFont="1" applyFill="1" applyBorder="1" applyAlignment="1">
      <alignment vertical="center" wrapText="1"/>
    </xf>
    <xf numFmtId="10" fontId="0" fillId="0" borderId="0" xfId="75" applyNumberFormat="1" applyFont="1"/>
    <xf numFmtId="44" fontId="0" fillId="0" borderId="0" xfId="0" applyNumberFormat="1"/>
    <xf numFmtId="0" fontId="28" fillId="0" borderId="0" xfId="0" applyFont="1" applyAlignment="1">
      <alignment vertical="center"/>
    </xf>
    <xf numFmtId="0" fontId="31" fillId="0" borderId="41" xfId="0" applyFont="1" applyBorder="1" applyAlignment="1">
      <alignment horizontal="center" wrapText="1"/>
    </xf>
    <xf numFmtId="0" fontId="31" fillId="0" borderId="42" xfId="0" applyFont="1" applyBorder="1" applyAlignment="1">
      <alignment horizontal="center" wrapText="1"/>
    </xf>
    <xf numFmtId="0" fontId="2" fillId="0" borderId="43" xfId="0" applyFont="1" applyBorder="1" applyAlignment="1">
      <alignment wrapText="1"/>
    </xf>
    <xf numFmtId="0" fontId="0" fillId="0" borderId="37" xfId="0" applyBorder="1" applyAlignment="1">
      <alignment horizontal="center"/>
    </xf>
    <xf numFmtId="5" fontId="0" fillId="0" borderId="44" xfId="0" applyNumberFormat="1" applyBorder="1" applyAlignment="1">
      <alignment horizontal="center"/>
    </xf>
    <xf numFmtId="0" fontId="0" fillId="0" borderId="45" xfId="0" applyBorder="1" applyAlignment="1">
      <alignment horizontal="center"/>
    </xf>
    <xf numFmtId="5" fontId="0" fillId="0" borderId="46" xfId="0" applyNumberFormat="1" applyBorder="1" applyAlignment="1">
      <alignment horizontal="center"/>
    </xf>
    <xf numFmtId="5" fontId="0" fillId="0" borderId="47" xfId="0" applyNumberFormat="1" applyBorder="1" applyAlignment="1">
      <alignment horizontal="center"/>
    </xf>
    <xf numFmtId="0" fontId="31" fillId="0" borderId="48" xfId="0" applyFont="1" applyBorder="1"/>
    <xf numFmtId="0" fontId="31" fillId="0" borderId="49" xfId="0" applyFont="1" applyBorder="1" applyAlignment="1">
      <alignment horizontal="center"/>
    </xf>
    <xf numFmtId="0" fontId="31" fillId="0" borderId="50" xfId="0" applyFont="1" applyBorder="1" applyAlignment="1">
      <alignment horizontal="center"/>
    </xf>
    <xf numFmtId="0" fontId="31" fillId="0" borderId="51" xfId="0" applyFont="1" applyBorder="1" applyAlignment="1">
      <alignment horizontal="center"/>
    </xf>
    <xf numFmtId="5" fontId="31" fillId="0" borderId="49" xfId="0" applyNumberFormat="1" applyFont="1" applyBorder="1" applyAlignment="1">
      <alignment horizontal="center"/>
    </xf>
    <xf numFmtId="5" fontId="31" fillId="0" borderId="52" xfId="0" applyNumberFormat="1" applyFont="1" applyBorder="1" applyAlignment="1">
      <alignment horizontal="center"/>
    </xf>
    <xf numFmtId="0" fontId="31" fillId="0" borderId="41" xfId="0" applyFont="1" applyBorder="1" applyAlignment="1">
      <alignment horizontal="center" wrapText="1" shrinkToFit="1"/>
    </xf>
    <xf numFmtId="0" fontId="31" fillId="0" borderId="54" xfId="0" applyFont="1" applyBorder="1" applyAlignment="1">
      <alignment horizontal="center" wrapText="1" shrinkToFit="1"/>
    </xf>
    <xf numFmtId="0" fontId="32" fillId="0" borderId="35" xfId="0" applyFont="1" applyBorder="1" applyAlignment="1">
      <alignment wrapText="1"/>
    </xf>
    <xf numFmtId="164" fontId="2" fillId="0" borderId="0" xfId="8" applyNumberFormat="1"/>
    <xf numFmtId="164" fontId="2" fillId="0" borderId="46" xfId="8" applyNumberFormat="1" applyBorder="1"/>
    <xf numFmtId="0" fontId="33" fillId="0" borderId="55" xfId="0" applyFont="1" applyBorder="1" applyAlignment="1">
      <alignment wrapText="1"/>
    </xf>
    <xf numFmtId="164" fontId="2" fillId="0" borderId="56" xfId="8" applyNumberFormat="1" applyBorder="1"/>
    <xf numFmtId="0" fontId="0" fillId="0" borderId="43" xfId="0" applyBorder="1"/>
    <xf numFmtId="164" fontId="2" fillId="0" borderId="57" xfId="8" applyNumberFormat="1" applyBorder="1"/>
    <xf numFmtId="0" fontId="0" fillId="0" borderId="0" xfId="0" applyAlignment="1">
      <alignment wrapText="1"/>
    </xf>
    <xf numFmtId="0" fontId="31" fillId="0" borderId="61" xfId="0" applyFont="1" applyBorder="1" applyAlignment="1">
      <alignment horizontal="center" wrapText="1"/>
    </xf>
    <xf numFmtId="174" fontId="0" fillId="0" borderId="37" xfId="0" applyNumberFormat="1" applyBorder="1" applyAlignment="1">
      <alignment horizontal="center"/>
    </xf>
    <xf numFmtId="7" fontId="0" fillId="0" borderId="0" xfId="0" applyNumberFormat="1" applyAlignment="1">
      <alignment horizontal="center"/>
    </xf>
    <xf numFmtId="7" fontId="0" fillId="0" borderId="0" xfId="0" applyNumberFormat="1"/>
    <xf numFmtId="174" fontId="0" fillId="0" borderId="45" xfId="0" applyNumberFormat="1" applyBorder="1" applyAlignment="1">
      <alignment horizontal="center"/>
    </xf>
    <xf numFmtId="174" fontId="0" fillId="0" borderId="62" xfId="0" applyNumberFormat="1" applyBorder="1" applyAlignment="1">
      <alignment horizontal="center"/>
    </xf>
    <xf numFmtId="174" fontId="31" fillId="0" borderId="49" xfId="0" applyNumberFormat="1" applyFont="1" applyBorder="1" applyAlignment="1">
      <alignment horizontal="center"/>
    </xf>
    <xf numFmtId="174" fontId="31" fillId="0" borderId="50" xfId="0" applyNumberFormat="1" applyFont="1" applyBorder="1" applyAlignment="1">
      <alignment horizontal="center"/>
    </xf>
    <xf numFmtId="174" fontId="31" fillId="0" borderId="51" xfId="0" applyNumberFormat="1" applyFont="1" applyBorder="1" applyAlignment="1">
      <alignment horizontal="center"/>
    </xf>
    <xf numFmtId="5" fontId="0" fillId="0" borderId="0" xfId="0" applyNumberFormat="1"/>
    <xf numFmtId="164" fontId="0" fillId="0" borderId="43" xfId="0" applyNumberFormat="1" applyBorder="1"/>
    <xf numFmtId="164" fontId="0" fillId="0" borderId="0" xfId="0" applyNumberFormat="1"/>
    <xf numFmtId="4" fontId="5" fillId="0" borderId="0" xfId="6" applyNumberFormat="1" applyFont="1"/>
    <xf numFmtId="7" fontId="4" fillId="0" borderId="0" xfId="6" applyNumberFormat="1"/>
    <xf numFmtId="0" fontId="5" fillId="0" borderId="0" xfId="5" applyNumberFormat="1" applyFont="1"/>
    <xf numFmtId="164" fontId="29" fillId="0" borderId="0" xfId="8" applyNumberFormat="1" applyFont="1"/>
    <xf numFmtId="39" fontId="5" fillId="0" borderId="0" xfId="6" applyNumberFormat="1" applyFont="1"/>
    <xf numFmtId="166" fontId="4" fillId="0" borderId="0" xfId="6" applyNumberFormat="1"/>
    <xf numFmtId="5" fontId="2" fillId="0" borderId="44" xfId="0" applyNumberFormat="1" applyFont="1" applyBorder="1" applyAlignment="1">
      <alignment horizontal="center"/>
    </xf>
    <xf numFmtId="175" fontId="5" fillId="0" borderId="0" xfId="6" applyNumberFormat="1" applyFont="1"/>
    <xf numFmtId="0" fontId="34" fillId="0" borderId="0" xfId="0" applyFont="1" applyProtection="1">
      <protection locked="0"/>
    </xf>
    <xf numFmtId="7" fontId="5" fillId="0" borderId="0" xfId="6" applyNumberFormat="1" applyFont="1"/>
    <xf numFmtId="174" fontId="4" fillId="0" borderId="0" xfId="6" applyNumberFormat="1"/>
    <xf numFmtId="2" fontId="4" fillId="0" borderId="0" xfId="6" applyNumberFormat="1"/>
    <xf numFmtId="0" fontId="35" fillId="0" borderId="0" xfId="76"/>
    <xf numFmtId="0" fontId="2" fillId="0" borderId="0" xfId="0" applyFont="1" applyAlignment="1">
      <alignment wrapText="1"/>
    </xf>
    <xf numFmtId="5" fontId="0" fillId="0" borderId="0" xfId="0" applyNumberFormat="1" applyAlignment="1">
      <alignment horizontal="center"/>
    </xf>
    <xf numFmtId="5" fontId="31" fillId="0" borderId="0" xfId="0" applyNumberFormat="1" applyFont="1" applyAlignment="1">
      <alignment horizontal="center"/>
    </xf>
    <xf numFmtId="0" fontId="31" fillId="0" borderId="0" xfId="0" applyFont="1" applyAlignment="1">
      <alignment horizontal="center" wrapText="1" shrinkToFit="1"/>
    </xf>
    <xf numFmtId="0" fontId="32" fillId="0" borderId="0" xfId="0" applyFont="1" applyAlignment="1">
      <alignment wrapText="1"/>
    </xf>
    <xf numFmtId="0" fontId="2" fillId="0" borderId="0" xfId="0" applyFont="1"/>
    <xf numFmtId="0" fontId="33" fillId="0" borderId="0" xfId="0" applyFont="1" applyAlignment="1">
      <alignment wrapText="1"/>
    </xf>
    <xf numFmtId="7" fontId="31" fillId="0" borderId="0" xfId="0" applyNumberFormat="1" applyFont="1"/>
    <xf numFmtId="0" fontId="31" fillId="0" borderId="0" xfId="0" applyFont="1" applyAlignment="1">
      <alignment vertical="center"/>
    </xf>
    <xf numFmtId="0" fontId="36" fillId="0" borderId="0" xfId="0" applyFont="1"/>
    <xf numFmtId="5" fontId="0" fillId="0" borderId="38" xfId="0" applyNumberFormat="1" applyBorder="1" applyAlignment="1">
      <alignment horizontal="center"/>
    </xf>
    <xf numFmtId="5" fontId="31" fillId="0" borderId="51" xfId="0" applyNumberFormat="1" applyFont="1" applyBorder="1" applyAlignment="1">
      <alignment horizontal="center"/>
    </xf>
    <xf numFmtId="2" fontId="7" fillId="0" borderId="0" xfId="7" applyNumberFormat="1" applyFont="1" applyAlignment="1">
      <alignment wrapText="1"/>
    </xf>
    <xf numFmtId="39" fontId="5" fillId="0" borderId="0" xfId="1" applyNumberFormat="1" applyFont="1" applyAlignment="1">
      <alignment horizontal="center"/>
    </xf>
    <xf numFmtId="44" fontId="5" fillId="0" borderId="0" xfId="8" applyFont="1" applyAlignment="1">
      <alignment horizontal="center"/>
    </xf>
    <xf numFmtId="39" fontId="5" fillId="0" borderId="66" xfId="1" applyNumberFormat="1" applyFont="1" applyBorder="1" applyAlignment="1">
      <alignment horizontal="center"/>
    </xf>
    <xf numFmtId="44" fontId="5" fillId="0" borderId="66" xfId="8" applyFont="1" applyBorder="1" applyAlignment="1">
      <alignment horizontal="center"/>
    </xf>
    <xf numFmtId="2" fontId="5" fillId="0" borderId="65" xfId="6" applyNumberFormat="1" applyFont="1" applyBorder="1"/>
    <xf numFmtId="1" fontId="7" fillId="0" borderId="0" xfId="7" applyNumberFormat="1" applyFont="1" applyAlignment="1">
      <alignment wrapText="1"/>
    </xf>
    <xf numFmtId="41" fontId="5" fillId="0" borderId="0" xfId="6" quotePrefix="1" applyNumberFormat="1" applyFont="1" applyAlignment="1">
      <alignment horizontal="center"/>
    </xf>
    <xf numFmtId="41" fontId="5" fillId="0" borderId="0" xfId="1" applyNumberFormat="1" applyFont="1" applyAlignment="1">
      <alignment horizontal="center"/>
    </xf>
    <xf numFmtId="44" fontId="5" fillId="0" borderId="0" xfId="6" quotePrefix="1" applyNumberFormat="1" applyFont="1" applyAlignment="1">
      <alignment horizontal="center"/>
    </xf>
    <xf numFmtId="43" fontId="5" fillId="0" borderId="0" xfId="6" quotePrefix="1" applyNumberFormat="1" applyFont="1" applyAlignment="1">
      <alignment horizontal="center"/>
    </xf>
    <xf numFmtId="43" fontId="5" fillId="0" borderId="0" xfId="6" applyNumberFormat="1" applyFont="1"/>
    <xf numFmtId="43" fontId="5" fillId="0" borderId="0" xfId="1" applyFont="1"/>
    <xf numFmtId="43" fontId="5" fillId="0" borderId="0" xfId="6" applyNumberFormat="1" applyFont="1" applyAlignment="1">
      <alignment horizontal="center"/>
    </xf>
    <xf numFmtId="0" fontId="30" fillId="0" borderId="0" xfId="6" applyFont="1" applyAlignment="1">
      <alignment wrapText="1"/>
    </xf>
    <xf numFmtId="2" fontId="7" fillId="0" borderId="66" xfId="7" applyNumberFormat="1" applyFont="1" applyBorder="1" applyAlignment="1">
      <alignment wrapText="1"/>
    </xf>
    <xf numFmtId="41" fontId="5" fillId="0" borderId="66" xfId="6" quotePrefix="1" applyNumberFormat="1" applyFont="1" applyBorder="1" applyAlignment="1">
      <alignment horizontal="center"/>
    </xf>
    <xf numFmtId="1" fontId="5" fillId="0" borderId="0" xfId="6" quotePrefix="1" applyNumberFormat="1" applyFont="1" applyAlignment="1">
      <alignment horizontal="center"/>
    </xf>
    <xf numFmtId="166" fontId="5" fillId="0" borderId="0" xfId="8" applyNumberFormat="1" applyFont="1" applyAlignment="1">
      <alignment horizontal="center"/>
    </xf>
    <xf numFmtId="2" fontId="5" fillId="0" borderId="0" xfId="6" applyNumberFormat="1" applyFont="1" applyAlignment="1">
      <alignment horizontal="center"/>
    </xf>
    <xf numFmtId="3" fontId="7" fillId="0" borderId="0" xfId="7" applyNumberFormat="1" applyFont="1" applyAlignment="1">
      <alignment wrapText="1"/>
    </xf>
    <xf numFmtId="4" fontId="7" fillId="0" borderId="0" xfId="7" applyNumberFormat="1" applyFont="1" applyAlignment="1">
      <alignment wrapText="1"/>
    </xf>
    <xf numFmtId="4" fontId="5" fillId="0" borderId="0" xfId="1" applyNumberFormat="1" applyFont="1" applyAlignment="1">
      <alignment horizontal="center"/>
    </xf>
    <xf numFmtId="1" fontId="6" fillId="3" borderId="66" xfId="6" applyNumberFormat="1" applyFont="1" applyFill="1" applyBorder="1" applyAlignment="1">
      <alignment horizontal="center" vertical="center" wrapText="1"/>
    </xf>
    <xf numFmtId="0" fontId="5" fillId="0" borderId="66" xfId="6" applyFont="1" applyBorder="1"/>
    <xf numFmtId="4" fontId="7" fillId="0" borderId="66" xfId="7" applyNumberFormat="1" applyFont="1" applyBorder="1" applyAlignment="1">
      <alignment wrapText="1"/>
    </xf>
    <xf numFmtId="43" fontId="5" fillId="0" borderId="66" xfId="6" quotePrefix="1" applyNumberFormat="1" applyFont="1" applyBorder="1" applyAlignment="1">
      <alignment horizontal="center"/>
    </xf>
    <xf numFmtId="43" fontId="5" fillId="0" borderId="0" xfId="1" applyFont="1" applyAlignment="1">
      <alignment horizontal="center"/>
    </xf>
    <xf numFmtId="43" fontId="5" fillId="0" borderId="0" xfId="8" applyNumberFormat="1" applyFont="1" applyAlignment="1">
      <alignment horizontal="center"/>
    </xf>
    <xf numFmtId="167" fontId="5" fillId="0" borderId="0" xfId="6" applyNumberFormat="1" applyFont="1"/>
    <xf numFmtId="167" fontId="5" fillId="0" borderId="0" xfId="1" applyNumberFormat="1" applyFont="1"/>
    <xf numFmtId="164" fontId="2" fillId="0" borderId="0" xfId="5" applyNumberFormat="1" applyFont="1"/>
    <xf numFmtId="164" fontId="3" fillId="0" borderId="46" xfId="5" applyNumberFormat="1" applyBorder="1"/>
    <xf numFmtId="164" fontId="3" fillId="0" borderId="56" xfId="5" applyNumberFormat="1" applyBorder="1"/>
    <xf numFmtId="2" fontId="5" fillId="0" borderId="0" xfId="6" quotePrefix="1" applyNumberFormat="1" applyFont="1" applyAlignment="1">
      <alignment horizontal="center"/>
    </xf>
    <xf numFmtId="168" fontId="5" fillId="0" borderId="0" xfId="6" applyNumberFormat="1" applyFont="1" applyAlignment="1">
      <alignment horizontal="center"/>
    </xf>
    <xf numFmtId="4" fontId="5" fillId="0" borderId="0" xfId="8" applyNumberFormat="1" applyFont="1" applyAlignment="1">
      <alignment horizontal="center"/>
    </xf>
    <xf numFmtId="43" fontId="4" fillId="0" borderId="0" xfId="6" applyNumberFormat="1"/>
    <xf numFmtId="41" fontId="11" fillId="0" borderId="0" xfId="6" applyNumberFormat="1" applyFont="1"/>
    <xf numFmtId="44" fontId="5" fillId="0" borderId="0" xfId="6" applyNumberFormat="1" applyFont="1" applyAlignment="1">
      <alignment horizontal="center"/>
    </xf>
    <xf numFmtId="43" fontId="9" fillId="0" borderId="0" xfId="6" applyNumberFormat="1" applyFont="1"/>
    <xf numFmtId="44" fontId="9" fillId="0" borderId="0" xfId="6" applyNumberFormat="1" applyFont="1"/>
    <xf numFmtId="43" fontId="10" fillId="0" borderId="0" xfId="6" applyNumberFormat="1" applyFont="1"/>
    <xf numFmtId="44" fontId="10" fillId="0" borderId="0" xfId="6" applyNumberFormat="1" applyFont="1"/>
    <xf numFmtId="0" fontId="10" fillId="0" borderId="0" xfId="6" applyFont="1"/>
    <xf numFmtId="2" fontId="10" fillId="0" borderId="0" xfId="6" applyNumberFormat="1" applyFont="1"/>
    <xf numFmtId="3" fontId="0" fillId="0" borderId="0" xfId="0" applyNumberFormat="1" applyAlignment="1">
      <alignment horizontal="center"/>
    </xf>
    <xf numFmtId="164" fontId="0" fillId="0" borderId="0" xfId="0" applyNumberFormat="1" applyAlignment="1">
      <alignment horizontal="center"/>
    </xf>
    <xf numFmtId="0" fontId="29" fillId="0" borderId="0" xfId="6" applyFont="1" applyAlignment="1">
      <alignment wrapText="1"/>
    </xf>
    <xf numFmtId="41" fontId="5" fillId="0" borderId="66" xfId="6" applyNumberFormat="1" applyFont="1" applyBorder="1" applyAlignment="1">
      <alignment horizontal="center"/>
    </xf>
    <xf numFmtId="166" fontId="5" fillId="0" borderId="66" xfId="8" applyNumberFormat="1" applyFont="1" applyBorder="1" applyAlignment="1">
      <alignment horizontal="center"/>
    </xf>
    <xf numFmtId="169" fontId="5" fillId="0" borderId="66" xfId="8" applyNumberFormat="1" applyFont="1" applyBorder="1" applyAlignment="1">
      <alignment horizontal="center"/>
    </xf>
    <xf numFmtId="169" fontId="5" fillId="0" borderId="0" xfId="8" applyNumberFormat="1" applyFont="1" applyAlignment="1">
      <alignment horizontal="center"/>
    </xf>
    <xf numFmtId="4" fontId="5" fillId="0" borderId="66" xfId="1" applyNumberFormat="1" applyFont="1" applyBorder="1" applyAlignment="1">
      <alignment horizontal="center"/>
    </xf>
    <xf numFmtId="43" fontId="5" fillId="0" borderId="66" xfId="6" applyNumberFormat="1" applyFont="1" applyBorder="1" applyAlignment="1">
      <alignment horizontal="center"/>
    </xf>
    <xf numFmtId="4" fontId="35" fillId="0" borderId="0" xfId="76" applyNumberFormat="1"/>
    <xf numFmtId="43" fontId="35" fillId="0" borderId="0" xfId="76" quotePrefix="1" applyNumberFormat="1" applyAlignment="1">
      <alignment horizontal="left"/>
    </xf>
    <xf numFmtId="2" fontId="35" fillId="0" borderId="0" xfId="76" applyNumberFormat="1"/>
    <xf numFmtId="44" fontId="5" fillId="0" borderId="0" xfId="6" applyNumberFormat="1" applyFont="1" applyAlignment="1">
      <alignment horizontal="right"/>
    </xf>
    <xf numFmtId="2" fontId="35" fillId="0" borderId="0" xfId="76" applyNumberFormat="1" applyAlignment="1">
      <alignment horizontal="left"/>
    </xf>
    <xf numFmtId="1" fontId="35" fillId="0" borderId="0" xfId="76" quotePrefix="1" applyNumberFormat="1" applyAlignment="1">
      <alignment horizontal="left"/>
    </xf>
    <xf numFmtId="39" fontId="35" fillId="0" borderId="0" xfId="76" applyNumberFormat="1" applyAlignment="1">
      <alignment horizontal="left"/>
    </xf>
    <xf numFmtId="4" fontId="35" fillId="0" borderId="0" xfId="76" applyNumberFormat="1" applyAlignment="1">
      <alignment horizontal="left"/>
    </xf>
    <xf numFmtId="1" fontId="35" fillId="0" borderId="0" xfId="76" applyNumberFormat="1" applyAlignment="1">
      <alignment horizontal="left"/>
    </xf>
    <xf numFmtId="0" fontId="2" fillId="0" borderId="67" xfId="0" applyFont="1" applyBorder="1" applyAlignment="1">
      <alignment horizontal="center"/>
    </xf>
    <xf numFmtId="5" fontId="2" fillId="0" borderId="46" xfId="0" applyNumberFormat="1" applyFont="1" applyBorder="1" applyAlignment="1">
      <alignment horizontal="center"/>
    </xf>
    <xf numFmtId="0" fontId="2" fillId="0" borderId="62" xfId="0" applyFont="1" applyBorder="1" applyAlignment="1">
      <alignment horizontal="center"/>
    </xf>
    <xf numFmtId="5" fontId="2" fillId="0" borderId="47" xfId="0" applyNumberFormat="1" applyFont="1" applyBorder="1" applyAlignment="1">
      <alignment horizontal="center"/>
    </xf>
    <xf numFmtId="0" fontId="31" fillId="0" borderId="66" xfId="0" applyFont="1" applyBorder="1" applyAlignment="1">
      <alignment horizontal="center" wrapText="1" shrinkToFit="1"/>
    </xf>
    <xf numFmtId="174" fontId="0" fillId="0" borderId="0" xfId="0" applyNumberFormat="1" applyAlignment="1">
      <alignment horizontal="center"/>
    </xf>
    <xf numFmtId="1" fontId="36" fillId="0" borderId="45" xfId="0" applyNumberFormat="1" applyFont="1" applyBorder="1" applyAlignment="1">
      <alignment horizontal="center"/>
    </xf>
    <xf numFmtId="5" fontId="5" fillId="0" borderId="0" xfId="6" applyNumberFormat="1" applyFont="1"/>
    <xf numFmtId="164" fontId="4" fillId="0" borderId="0" xfId="6" applyNumberFormat="1"/>
    <xf numFmtId="3" fontId="7" fillId="0" borderId="66" xfId="7" applyNumberFormat="1" applyFont="1" applyBorder="1" applyAlignment="1">
      <alignment wrapText="1"/>
    </xf>
    <xf numFmtId="0" fontId="29" fillId="0" borderId="0" xfId="0" applyFont="1"/>
    <xf numFmtId="0" fontId="0" fillId="0" borderId="62" xfId="0" applyBorder="1" applyAlignment="1">
      <alignment horizontal="center"/>
    </xf>
    <xf numFmtId="0" fontId="39" fillId="0" borderId="0" xfId="0" applyFont="1"/>
    <xf numFmtId="2" fontId="31" fillId="0" borderId="51" xfId="0" applyNumberFormat="1" applyFont="1" applyBorder="1" applyAlignment="1">
      <alignment horizontal="center"/>
    </xf>
    <xf numFmtId="2" fontId="31" fillId="0" borderId="50" xfId="0" applyNumberFormat="1" applyFont="1" applyBorder="1" applyAlignment="1">
      <alignment horizontal="center"/>
    </xf>
    <xf numFmtId="5" fontId="2" fillId="0" borderId="0" xfId="0" applyNumberFormat="1" applyFont="1"/>
    <xf numFmtId="0" fontId="32" fillId="0" borderId="35" xfId="0" applyFont="1" applyBorder="1" applyAlignment="1">
      <alignment vertical="top" wrapText="1"/>
    </xf>
    <xf numFmtId="164" fontId="2" fillId="0" borderId="0" xfId="8" applyNumberFormat="1" applyAlignment="1">
      <alignment vertical="top"/>
    </xf>
    <xf numFmtId="164" fontId="2" fillId="0" borderId="46" xfId="8" applyNumberFormat="1" applyBorder="1" applyAlignment="1">
      <alignment vertical="top"/>
    </xf>
    <xf numFmtId="0" fontId="33" fillId="0" borderId="55" xfId="0" applyFont="1" applyBorder="1" applyAlignment="1">
      <alignment vertical="top" wrapText="1"/>
    </xf>
    <xf numFmtId="164" fontId="2" fillId="0" borderId="56" xfId="8" applyNumberFormat="1" applyBorder="1" applyAlignment="1">
      <alignment vertical="top"/>
    </xf>
    <xf numFmtId="0" fontId="2" fillId="0" borderId="63" xfId="0" applyFont="1" applyBorder="1" applyAlignment="1">
      <alignment horizontal="center"/>
    </xf>
    <xf numFmtId="5" fontId="2" fillId="0" borderId="63" xfId="0" applyNumberFormat="1" applyFont="1" applyBorder="1" applyAlignment="1">
      <alignment horizontal="center"/>
    </xf>
    <xf numFmtId="5" fontId="2" fillId="0" borderId="68" xfId="0" applyNumberFormat="1" applyFont="1" applyBorder="1" applyAlignment="1">
      <alignment horizontal="center"/>
    </xf>
    <xf numFmtId="5" fontId="31" fillId="0" borderId="63" xfId="0" applyNumberFormat="1" applyFont="1" applyBorder="1" applyAlignment="1">
      <alignment horizontal="center"/>
    </xf>
    <xf numFmtId="5" fontId="31" fillId="0" borderId="69" xfId="0" applyNumberFormat="1" applyFont="1" applyBorder="1" applyAlignment="1">
      <alignment horizontal="center"/>
    </xf>
    <xf numFmtId="3" fontId="5" fillId="0" borderId="66" xfId="6" quotePrefix="1" applyNumberFormat="1" applyFont="1" applyBorder="1" applyAlignment="1">
      <alignment horizontal="center"/>
    </xf>
    <xf numFmtId="0" fontId="41" fillId="0" borderId="0" xfId="0" applyFont="1"/>
    <xf numFmtId="174" fontId="2" fillId="0" borderId="67" xfId="0" applyNumberFormat="1" applyFont="1" applyBorder="1" applyAlignment="1">
      <alignment horizontal="center"/>
    </xf>
    <xf numFmtId="174" fontId="2" fillId="0" borderId="70" xfId="0" applyNumberFormat="1" applyFont="1" applyBorder="1" applyAlignment="1">
      <alignment horizontal="center"/>
    </xf>
    <xf numFmtId="3" fontId="41" fillId="0" borderId="0" xfId="0" applyNumberFormat="1" applyFont="1"/>
    <xf numFmtId="174" fontId="41" fillId="0" borderId="0" xfId="0" applyNumberFormat="1" applyFont="1"/>
    <xf numFmtId="1" fontId="41" fillId="0" borderId="0" xfId="0" applyNumberFormat="1" applyFont="1"/>
    <xf numFmtId="44" fontId="35" fillId="0" borderId="0" xfId="76" applyNumberFormat="1"/>
    <xf numFmtId="0" fontId="2" fillId="0" borderId="35" xfId="0" applyFont="1" applyBorder="1" applyAlignment="1">
      <alignment wrapText="1"/>
    </xf>
    <xf numFmtId="164" fontId="2" fillId="0" borderId="70" xfId="5" applyNumberFormat="1" applyFont="1" applyBorder="1" applyAlignment="1">
      <alignment horizontal="center"/>
    </xf>
    <xf numFmtId="0" fontId="2" fillId="0" borderId="70" xfId="5" applyNumberFormat="1" applyFont="1" applyBorder="1" applyAlignment="1">
      <alignment horizontal="center"/>
    </xf>
    <xf numFmtId="164" fontId="2" fillId="0" borderId="46" xfId="5" applyNumberFormat="1" applyFont="1" applyBorder="1" applyAlignment="1">
      <alignment horizontal="center"/>
    </xf>
    <xf numFmtId="0" fontId="31" fillId="0" borderId="55" xfId="0" applyFont="1" applyBorder="1" applyAlignment="1">
      <alignment wrapText="1"/>
    </xf>
    <xf numFmtId="164" fontId="2" fillId="0" borderId="56" xfId="5" applyNumberFormat="1" applyFont="1" applyBorder="1" applyAlignment="1">
      <alignment horizontal="center"/>
    </xf>
    <xf numFmtId="0" fontId="2" fillId="0" borderId="70" xfId="0" applyFont="1" applyBorder="1" applyAlignment="1">
      <alignment horizontal="center"/>
    </xf>
    <xf numFmtId="164" fontId="2" fillId="0" borderId="0" xfId="5" applyNumberFormat="1" applyFont="1" applyAlignment="1">
      <alignment horizontal="center"/>
    </xf>
    <xf numFmtId="2" fontId="31" fillId="0" borderId="49" xfId="0" applyNumberFormat="1" applyFont="1" applyBorder="1" applyAlignment="1">
      <alignment horizontal="center"/>
    </xf>
    <xf numFmtId="0" fontId="42" fillId="0" borderId="0" xfId="0" applyFont="1"/>
    <xf numFmtId="0" fontId="43" fillId="0" borderId="0" xfId="0" applyFont="1"/>
    <xf numFmtId="164" fontId="2" fillId="0" borderId="70" xfId="5" applyNumberFormat="1" applyFont="1" applyBorder="1"/>
    <xf numFmtId="164" fontId="2" fillId="0" borderId="56" xfId="5" applyNumberFormat="1" applyFont="1" applyBorder="1"/>
    <xf numFmtId="0" fontId="2" fillId="0" borderId="70" xfId="0" applyFont="1" applyBorder="1"/>
    <xf numFmtId="164" fontId="3" fillId="0" borderId="70" xfId="5" applyNumberFormat="1" applyBorder="1"/>
    <xf numFmtId="164" fontId="2" fillId="0" borderId="57" xfId="5" applyNumberFormat="1" applyFont="1" applyBorder="1"/>
    <xf numFmtId="0" fontId="2" fillId="0" borderId="0" xfId="6" applyFont="1"/>
    <xf numFmtId="166" fontId="5" fillId="0" borderId="0" xfId="6" applyNumberFormat="1" applyFont="1"/>
    <xf numFmtId="169" fontId="5" fillId="0" borderId="0" xfId="5" applyNumberFormat="1" applyFont="1"/>
    <xf numFmtId="3" fontId="5" fillId="0" borderId="66" xfId="6" applyNumberFormat="1" applyFont="1" applyBorder="1"/>
    <xf numFmtId="1" fontId="7" fillId="0" borderId="66" xfId="7" applyNumberFormat="1" applyFont="1" applyBorder="1" applyAlignment="1">
      <alignment wrapText="1"/>
    </xf>
    <xf numFmtId="176" fontId="5" fillId="0" borderId="66" xfId="6" quotePrefix="1" applyNumberFormat="1" applyFont="1" applyBorder="1" applyAlignment="1">
      <alignment horizontal="center"/>
    </xf>
    <xf numFmtId="1" fontId="6" fillId="8" borderId="0" xfId="6" applyNumberFormat="1" applyFont="1" applyFill="1" applyAlignment="1">
      <alignment horizontal="center" vertical="center" wrapText="1"/>
    </xf>
    <xf numFmtId="0" fontId="44" fillId="9" borderId="0" xfId="0" applyFont="1" applyFill="1"/>
    <xf numFmtId="5" fontId="2" fillId="0" borderId="72" xfId="0" applyNumberFormat="1" applyFont="1" applyBorder="1" applyAlignment="1">
      <alignment horizontal="center"/>
    </xf>
    <xf numFmtId="0" fontId="0" fillId="0" borderId="67" xfId="0" applyBorder="1" applyAlignment="1">
      <alignment horizontal="center"/>
    </xf>
    <xf numFmtId="0" fontId="0" fillId="0" borderId="70" xfId="0" applyBorder="1" applyAlignment="1">
      <alignment horizontal="center"/>
    </xf>
    <xf numFmtId="5" fontId="0" fillId="0" borderId="72" xfId="0" applyNumberFormat="1" applyBorder="1" applyAlignment="1">
      <alignment horizontal="center"/>
    </xf>
    <xf numFmtId="164" fontId="2" fillId="0" borderId="70" xfId="8" applyNumberFormat="1" applyBorder="1"/>
    <xf numFmtId="0" fontId="0" fillId="0" borderId="70" xfId="0" applyBorder="1"/>
    <xf numFmtId="174" fontId="0" fillId="0" borderId="67" xfId="0" applyNumberFormat="1" applyBorder="1" applyAlignment="1">
      <alignment horizontal="center"/>
    </xf>
    <xf numFmtId="174" fontId="0" fillId="0" borderId="70" xfId="0" applyNumberFormat="1" applyBorder="1" applyAlignment="1">
      <alignment horizontal="center"/>
    </xf>
    <xf numFmtId="174" fontId="0" fillId="0" borderId="72" xfId="0" applyNumberFormat="1" applyBorder="1" applyAlignment="1">
      <alignment horizontal="center"/>
    </xf>
    <xf numFmtId="0" fontId="2" fillId="0" borderId="72" xfId="0" applyFont="1" applyBorder="1" applyAlignment="1">
      <alignment horizontal="center"/>
    </xf>
    <xf numFmtId="164" fontId="29" fillId="0" borderId="70" xfId="8" applyNumberFormat="1" applyFont="1" applyBorder="1"/>
    <xf numFmtId="0" fontId="29" fillId="0" borderId="70" xfId="0" applyFont="1" applyBorder="1"/>
    <xf numFmtId="0" fontId="12" fillId="4" borderId="66" xfId="9" applyFont="1" applyFill="1" applyBorder="1" applyAlignment="1">
      <alignment horizontal="left" vertical="top" wrapText="1"/>
    </xf>
    <xf numFmtId="2" fontId="7" fillId="0" borderId="70" xfId="7" applyNumberFormat="1" applyFont="1" applyBorder="1" applyAlignment="1">
      <alignment wrapText="1"/>
    </xf>
    <xf numFmtId="1" fontId="36" fillId="0" borderId="72" xfId="0" applyNumberFormat="1" applyFont="1" applyBorder="1" applyAlignment="1">
      <alignment horizontal="center"/>
    </xf>
    <xf numFmtId="164" fontId="2" fillId="0" borderId="70" xfId="8" applyNumberFormat="1" applyBorder="1" applyAlignment="1">
      <alignment vertical="top"/>
    </xf>
    <xf numFmtId="0" fontId="2" fillId="0" borderId="70" xfId="0" applyFont="1" applyBorder="1" applyAlignment="1">
      <alignment vertical="top"/>
    </xf>
    <xf numFmtId="164" fontId="2" fillId="0" borderId="76" xfId="5" applyNumberFormat="1" applyFont="1" applyBorder="1"/>
    <xf numFmtId="0" fontId="31" fillId="0" borderId="65" xfId="0" applyFont="1" applyBorder="1" applyAlignment="1">
      <alignment wrapText="1"/>
    </xf>
    <xf numFmtId="0" fontId="31" fillId="0" borderId="59" xfId="0" applyFont="1" applyBorder="1" applyAlignment="1">
      <alignment wrapText="1"/>
    </xf>
    <xf numFmtId="0" fontId="31" fillId="0" borderId="60" xfId="0" applyFont="1" applyBorder="1" applyAlignment="1">
      <alignment wrapText="1"/>
    </xf>
    <xf numFmtId="0" fontId="2" fillId="0" borderId="45" xfId="0" applyFont="1" applyBorder="1"/>
    <xf numFmtId="6" fontId="2" fillId="0" borderId="0" xfId="0" applyNumberFormat="1" applyFont="1"/>
    <xf numFmtId="6" fontId="2" fillId="0" borderId="46" xfId="0" applyNumberFormat="1" applyFont="1" applyBorder="1"/>
    <xf numFmtId="0" fontId="2" fillId="0" borderId="62" xfId="0" applyFont="1" applyBorder="1"/>
    <xf numFmtId="0" fontId="2" fillId="0" borderId="59" xfId="0" applyFont="1" applyBorder="1"/>
    <xf numFmtId="6" fontId="2" fillId="0" borderId="47" xfId="0" applyNumberFormat="1" applyFont="1" applyBorder="1"/>
    <xf numFmtId="0" fontId="31" fillId="0" borderId="63" xfId="0" applyFont="1" applyBorder="1"/>
    <xf numFmtId="0" fontId="31" fillId="0" borderId="77" xfId="0" applyFont="1" applyBorder="1"/>
    <xf numFmtId="0" fontId="31" fillId="0" borderId="28" xfId="0" applyFont="1" applyBorder="1"/>
    <xf numFmtId="6" fontId="31" fillId="0" borderId="49" xfId="0" applyNumberFormat="1" applyFont="1" applyBorder="1"/>
    <xf numFmtId="6" fontId="31" fillId="0" borderId="69" xfId="0" applyNumberFormat="1" applyFont="1" applyBorder="1"/>
    <xf numFmtId="0" fontId="31" fillId="0" borderId="40" xfId="0" applyFont="1" applyBorder="1"/>
    <xf numFmtId="0" fontId="31" fillId="0" borderId="62" xfId="0" applyFont="1" applyBorder="1" applyAlignment="1">
      <alignment wrapText="1"/>
    </xf>
    <xf numFmtId="6" fontId="2" fillId="0" borderId="45" xfId="0" applyNumberFormat="1" applyFont="1" applyBorder="1"/>
    <xf numFmtId="6" fontId="2" fillId="0" borderId="39" xfId="0" applyNumberFormat="1" applyFont="1" applyBorder="1"/>
    <xf numFmtId="0" fontId="2" fillId="0" borderId="50" xfId="0" applyFont="1" applyBorder="1"/>
    <xf numFmtId="6" fontId="2" fillId="0" borderId="50" xfId="0" applyNumberFormat="1" applyFont="1" applyBorder="1"/>
    <xf numFmtId="6" fontId="2" fillId="0" borderId="70" xfId="0" applyNumberFormat="1" applyFont="1" applyBorder="1"/>
    <xf numFmtId="0" fontId="31" fillId="0" borderId="51" xfId="0" applyFont="1" applyBorder="1"/>
    <xf numFmtId="0" fontId="31" fillId="0" borderId="49" xfId="0" applyFont="1" applyBorder="1"/>
    <xf numFmtId="0" fontId="31" fillId="0" borderId="50" xfId="0" applyFont="1" applyBorder="1"/>
    <xf numFmtId="0" fontId="9" fillId="0" borderId="0" xfId="6" applyFont="1"/>
    <xf numFmtId="0" fontId="37" fillId="0" borderId="65" xfId="0" applyFont="1" applyBorder="1" applyAlignment="1">
      <alignment wrapText="1"/>
    </xf>
    <xf numFmtId="0" fontId="37" fillId="0" borderId="59" xfId="0" applyFont="1" applyBorder="1" applyAlignment="1">
      <alignment wrapText="1"/>
    </xf>
    <xf numFmtId="0" fontId="37" fillId="0" borderId="60" xfId="0" applyFont="1" applyBorder="1" applyAlignment="1">
      <alignment wrapText="1"/>
    </xf>
    <xf numFmtId="0" fontId="10" fillId="0" borderId="43" xfId="0" applyFont="1" applyBorder="1" applyAlignment="1">
      <alignment wrapText="1"/>
    </xf>
    <xf numFmtId="0" fontId="10" fillId="0" borderId="70" xfId="0" applyFont="1" applyBorder="1"/>
    <xf numFmtId="0" fontId="10" fillId="0" borderId="45" xfId="0" applyFont="1" applyBorder="1"/>
    <xf numFmtId="6" fontId="10" fillId="0" borderId="0" xfId="0" applyNumberFormat="1" applyFont="1"/>
    <xf numFmtId="6" fontId="10" fillId="0" borderId="46" xfId="0" applyNumberFormat="1" applyFont="1" applyBorder="1"/>
    <xf numFmtId="0" fontId="10" fillId="0" borderId="62" xfId="0" applyFont="1" applyBorder="1"/>
    <xf numFmtId="0" fontId="10" fillId="0" borderId="59" xfId="0" applyFont="1" applyBorder="1"/>
    <xf numFmtId="6" fontId="10" fillId="0" borderId="47" xfId="0" applyNumberFormat="1" applyFont="1" applyBorder="1"/>
    <xf numFmtId="0" fontId="37" fillId="0" borderId="48" xfId="0" applyFont="1" applyBorder="1"/>
    <xf numFmtId="0" fontId="37" fillId="0" borderId="63" xfId="0" applyFont="1" applyBorder="1"/>
    <xf numFmtId="0" fontId="37" fillId="0" borderId="77" xfId="0" applyFont="1" applyBorder="1"/>
    <xf numFmtId="0" fontId="37" fillId="0" borderId="51" xfId="0" applyFont="1" applyBorder="1"/>
    <xf numFmtId="0" fontId="37" fillId="0" borderId="28" xfId="0" applyFont="1" applyBorder="1"/>
    <xf numFmtId="0" fontId="37" fillId="0" borderId="49" xfId="0" applyFont="1" applyBorder="1"/>
    <xf numFmtId="6" fontId="37" fillId="0" borderId="49" xfId="0" applyNumberFormat="1" applyFont="1" applyBorder="1"/>
    <xf numFmtId="6" fontId="37" fillId="0" borderId="69" xfId="0" applyNumberFormat="1" applyFont="1" applyBorder="1"/>
    <xf numFmtId="0" fontId="46" fillId="0" borderId="43" xfId="0" applyFont="1" applyBorder="1" applyAlignment="1">
      <alignment wrapText="1"/>
    </xf>
    <xf numFmtId="6" fontId="2" fillId="0" borderId="52" xfId="0" applyNumberFormat="1" applyFont="1" applyBorder="1"/>
    <xf numFmtId="6" fontId="31" fillId="0" borderId="52" xfId="0" applyNumberFormat="1" applyFont="1" applyBorder="1"/>
    <xf numFmtId="0" fontId="31" fillId="0" borderId="58" xfId="0" applyFont="1" applyBorder="1" applyAlignment="1">
      <alignment wrapText="1"/>
    </xf>
    <xf numFmtId="0" fontId="31" fillId="0" borderId="42" xfId="0" applyFont="1" applyBorder="1" applyAlignment="1">
      <alignment wrapText="1"/>
    </xf>
    <xf numFmtId="0" fontId="31" fillId="0" borderId="61" xfId="0" applyFont="1" applyBorder="1" applyAlignment="1">
      <alignment wrapText="1"/>
    </xf>
    <xf numFmtId="0" fontId="2" fillId="0" borderId="67" xfId="0" applyFont="1" applyBorder="1"/>
    <xf numFmtId="0" fontId="2" fillId="0" borderId="37" xfId="0" applyFont="1" applyBorder="1"/>
    <xf numFmtId="6" fontId="2" fillId="0" borderId="44" xfId="0" applyNumberFormat="1" applyFont="1" applyBorder="1"/>
    <xf numFmtId="0" fontId="48" fillId="0" borderId="43" xfId="0" applyFont="1" applyBorder="1" applyAlignment="1">
      <alignment wrapText="1"/>
    </xf>
    <xf numFmtId="0" fontId="48" fillId="0" borderId="70" xfId="0" applyFont="1" applyBorder="1"/>
    <xf numFmtId="0" fontId="48" fillId="0" borderId="45" xfId="0" applyFont="1" applyBorder="1"/>
    <xf numFmtId="6" fontId="48" fillId="0" borderId="0" xfId="0" applyNumberFormat="1" applyFont="1"/>
    <xf numFmtId="0" fontId="31" fillId="0" borderId="66" xfId="0" applyFont="1" applyBorder="1" applyAlignment="1">
      <alignment wrapText="1"/>
    </xf>
    <xf numFmtId="0" fontId="31" fillId="0" borderId="47" xfId="0" applyFont="1" applyBorder="1" applyAlignment="1">
      <alignment wrapText="1"/>
    </xf>
    <xf numFmtId="6" fontId="2" fillId="0" borderId="59" xfId="0" applyNumberFormat="1" applyFont="1" applyBorder="1"/>
    <xf numFmtId="0" fontId="2" fillId="0" borderId="70" xfId="0" quotePrefix="1" applyFont="1" applyBorder="1"/>
    <xf numFmtId="0" fontId="2" fillId="0" borderId="45" xfId="0" quotePrefix="1" applyFont="1" applyBorder="1"/>
    <xf numFmtId="0" fontId="2" fillId="0" borderId="0" xfId="0" quotePrefix="1" applyFont="1"/>
    <xf numFmtId="0" fontId="2" fillId="0" borderId="46" xfId="0" quotePrefix="1" applyFont="1" applyBorder="1"/>
    <xf numFmtId="0" fontId="2" fillId="0" borderId="47" xfId="0" quotePrefix="1" applyFont="1" applyBorder="1"/>
    <xf numFmtId="0" fontId="2" fillId="0" borderId="39" xfId="0" quotePrefix="1" applyFont="1" applyBorder="1"/>
    <xf numFmtId="174" fontId="31" fillId="0" borderId="0" xfId="0" applyNumberFormat="1" applyFont="1" applyAlignment="1">
      <alignment horizontal="center"/>
    </xf>
    <xf numFmtId="0" fontId="37" fillId="0" borderId="47" xfId="0" applyFont="1" applyBorder="1" applyAlignment="1">
      <alignment wrapText="1"/>
    </xf>
    <xf numFmtId="0" fontId="10" fillId="0" borderId="0" xfId="0" applyFont="1"/>
    <xf numFmtId="0" fontId="10" fillId="0" borderId="72" xfId="0" applyFont="1" applyBorder="1"/>
    <xf numFmtId="6" fontId="10" fillId="0" borderId="72" xfId="0" applyNumberFormat="1" applyFont="1" applyBorder="1"/>
    <xf numFmtId="0" fontId="37" fillId="0" borderId="50" xfId="0" applyFont="1" applyBorder="1"/>
    <xf numFmtId="6" fontId="37" fillId="0" borderId="52" xfId="0" applyNumberFormat="1" applyFont="1" applyBorder="1"/>
    <xf numFmtId="6" fontId="10" fillId="0" borderId="44" xfId="0" applyNumberFormat="1" applyFont="1" applyBorder="1"/>
    <xf numFmtId="6" fontId="10" fillId="0" borderId="85" xfId="0" applyNumberFormat="1" applyFont="1" applyBorder="1"/>
    <xf numFmtId="0" fontId="37" fillId="0" borderId="40" xfId="0" applyFont="1" applyBorder="1"/>
    <xf numFmtId="0" fontId="37" fillId="0" borderId="62" xfId="0" applyFont="1" applyBorder="1" applyAlignment="1">
      <alignment wrapText="1"/>
    </xf>
    <xf numFmtId="0" fontId="20" fillId="0" borderId="35" xfId="0" applyFont="1" applyBorder="1" applyAlignment="1">
      <alignment wrapText="1"/>
    </xf>
    <xf numFmtId="6" fontId="10" fillId="0" borderId="45" xfId="0" applyNumberFormat="1" applyFont="1" applyBorder="1"/>
    <xf numFmtId="6" fontId="10" fillId="0" borderId="70" xfId="0" applyNumberFormat="1" applyFont="1" applyBorder="1"/>
    <xf numFmtId="6" fontId="10" fillId="0" borderId="39" xfId="0" applyNumberFormat="1" applyFont="1" applyBorder="1"/>
    <xf numFmtId="0" fontId="40" fillId="0" borderId="55" xfId="0" applyFont="1" applyBorder="1" applyAlignment="1">
      <alignment wrapText="1"/>
    </xf>
    <xf numFmtId="6" fontId="10" fillId="0" borderId="50" xfId="0" applyNumberFormat="1" applyFont="1" applyBorder="1"/>
    <xf numFmtId="0" fontId="50" fillId="0" borderId="48" xfId="0" applyFont="1" applyBorder="1"/>
    <xf numFmtId="6" fontId="46" fillId="0" borderId="0" xfId="0" applyNumberFormat="1" applyFont="1"/>
    <xf numFmtId="0" fontId="46" fillId="0" borderId="62" xfId="0" applyFont="1" applyBorder="1"/>
    <xf numFmtId="0" fontId="46" fillId="0" borderId="59" xfId="0" applyFont="1" applyBorder="1"/>
    <xf numFmtId="6" fontId="46" fillId="0" borderId="47" xfId="0" applyNumberFormat="1" applyFont="1" applyBorder="1"/>
    <xf numFmtId="0" fontId="50" fillId="0" borderId="63" xfId="0" applyFont="1" applyBorder="1"/>
    <xf numFmtId="0" fontId="50" fillId="0" borderId="77" xfId="0" applyFont="1" applyBorder="1"/>
    <xf numFmtId="0" fontId="50" fillId="0" borderId="28" xfId="0" applyFont="1" applyBorder="1"/>
    <xf numFmtId="6" fontId="50" fillId="0" borderId="49" xfId="0" applyNumberFormat="1" applyFont="1" applyBorder="1"/>
    <xf numFmtId="6" fontId="50" fillId="0" borderId="69" xfId="0" applyNumberFormat="1" applyFont="1" applyBorder="1"/>
    <xf numFmtId="0" fontId="46" fillId="10" borderId="43" xfId="0" applyFont="1" applyFill="1" applyBorder="1" applyAlignment="1">
      <alignment wrapText="1"/>
    </xf>
    <xf numFmtId="0" fontId="46" fillId="10" borderId="70" xfId="0" applyFont="1" applyFill="1" applyBorder="1"/>
    <xf numFmtId="0" fontId="46" fillId="10" borderId="45" xfId="0" applyFont="1" applyFill="1" applyBorder="1"/>
    <xf numFmtId="6" fontId="46" fillId="10" borderId="0" xfId="0" applyNumberFormat="1" applyFont="1" applyFill="1"/>
    <xf numFmtId="6" fontId="46" fillId="10" borderId="46" xfId="0" applyNumberFormat="1" applyFont="1" applyFill="1" applyBorder="1"/>
    <xf numFmtId="0" fontId="46" fillId="10" borderId="62" xfId="0" applyFont="1" applyFill="1" applyBorder="1"/>
    <xf numFmtId="0" fontId="46" fillId="10" borderId="59" xfId="0" applyFont="1" applyFill="1" applyBorder="1"/>
    <xf numFmtId="6" fontId="46" fillId="10" borderId="47" xfId="0" applyNumberFormat="1" applyFont="1" applyFill="1" applyBorder="1"/>
    <xf numFmtId="0" fontId="50" fillId="0" borderId="40" xfId="0" applyFont="1" applyBorder="1"/>
    <xf numFmtId="0" fontId="50" fillId="0" borderId="59" xfId="0" applyFont="1" applyBorder="1" applyAlignment="1">
      <alignment wrapText="1"/>
    </xf>
    <xf numFmtId="0" fontId="50" fillId="0" borderId="65" xfId="0" applyFont="1" applyBorder="1" applyAlignment="1">
      <alignment wrapText="1"/>
    </xf>
    <xf numFmtId="0" fontId="50" fillId="0" borderId="62" xfId="0" applyFont="1" applyBorder="1" applyAlignment="1">
      <alignment wrapText="1"/>
    </xf>
    <xf numFmtId="0" fontId="50" fillId="0" borderId="60" xfId="0" applyFont="1" applyBorder="1" applyAlignment="1">
      <alignment wrapText="1"/>
    </xf>
    <xf numFmtId="0" fontId="51" fillId="10" borderId="35" xfId="0" applyFont="1" applyFill="1" applyBorder="1" applyAlignment="1">
      <alignment wrapText="1"/>
    </xf>
    <xf numFmtId="6" fontId="46" fillId="10" borderId="45" xfId="0" applyNumberFormat="1" applyFont="1" applyFill="1" applyBorder="1"/>
    <xf numFmtId="6" fontId="46" fillId="10" borderId="39" xfId="0" applyNumberFormat="1" applyFont="1" applyFill="1" applyBorder="1"/>
    <xf numFmtId="0" fontId="46" fillId="10" borderId="0" xfId="0" applyFont="1" applyFill="1"/>
    <xf numFmtId="0" fontId="31" fillId="0" borderId="29" xfId="0" applyFont="1" applyBorder="1" applyAlignment="1">
      <alignment horizontal="left" vertical="top"/>
    </xf>
    <xf numFmtId="0" fontId="31" fillId="0" borderId="40" xfId="0" applyFont="1" applyBorder="1" applyAlignment="1">
      <alignment horizontal="left" vertical="top"/>
    </xf>
    <xf numFmtId="0" fontId="31" fillId="0" borderId="59" xfId="0" applyFont="1" applyBorder="1" applyAlignment="1">
      <alignment horizontal="left" vertical="top" wrapText="1"/>
    </xf>
    <xf numFmtId="0" fontId="31" fillId="0" borderId="65" xfId="0" applyFont="1" applyBorder="1" applyAlignment="1">
      <alignment horizontal="left" vertical="top" wrapText="1"/>
    </xf>
    <xf numFmtId="0" fontId="31" fillId="0" borderId="62" xfId="0" applyFont="1" applyBorder="1" applyAlignment="1">
      <alignment horizontal="left" vertical="top" wrapText="1"/>
    </xf>
    <xf numFmtId="0" fontId="31" fillId="0" borderId="60" xfId="0" applyFont="1" applyBorder="1" applyAlignment="1">
      <alignment horizontal="left" vertical="top" wrapText="1"/>
    </xf>
    <xf numFmtId="0" fontId="32" fillId="0" borderId="35" xfId="0" applyFont="1" applyBorder="1" applyAlignment="1">
      <alignment horizontal="left" vertical="top" wrapText="1"/>
    </xf>
    <xf numFmtId="6" fontId="2" fillId="0" borderId="45" xfId="0" applyNumberFormat="1" applyFont="1" applyBorder="1" applyAlignment="1">
      <alignment horizontal="left" vertical="top"/>
    </xf>
    <xf numFmtId="0" fontId="2" fillId="0" borderId="45" xfId="0" applyFont="1" applyBorder="1" applyAlignment="1">
      <alignment horizontal="left" vertical="top"/>
    </xf>
    <xf numFmtId="6" fontId="2" fillId="0" borderId="0" xfId="0" applyNumberFormat="1" applyFont="1" applyAlignment="1">
      <alignment horizontal="left" vertical="top"/>
    </xf>
    <xf numFmtId="6" fontId="2" fillId="0" borderId="70" xfId="0" applyNumberFormat="1" applyFont="1" applyBorder="1" applyAlignment="1">
      <alignment horizontal="left" vertical="top"/>
    </xf>
    <xf numFmtId="6" fontId="2" fillId="0" borderId="39" xfId="0" applyNumberFormat="1" applyFont="1" applyBorder="1" applyAlignment="1">
      <alignment horizontal="left" vertical="top"/>
    </xf>
    <xf numFmtId="0" fontId="33" fillId="0" borderId="55" xfId="0" applyFont="1" applyBorder="1" applyAlignment="1">
      <alignment horizontal="left" vertical="top" wrapText="1"/>
    </xf>
    <xf numFmtId="6" fontId="2" fillId="0" borderId="50" xfId="0" applyNumberFormat="1" applyFont="1" applyBorder="1" applyAlignment="1">
      <alignment horizontal="left" vertical="top"/>
    </xf>
    <xf numFmtId="0" fontId="2" fillId="0" borderId="50" xfId="0" applyFont="1" applyBorder="1" applyAlignment="1">
      <alignment horizontal="left" vertical="top"/>
    </xf>
    <xf numFmtId="0" fontId="41" fillId="0" borderId="0" xfId="0" applyFont="1" applyAlignment="1">
      <alignment vertical="top"/>
    </xf>
    <xf numFmtId="164" fontId="5" fillId="0" borderId="0" xfId="6" applyNumberFormat="1" applyFont="1" applyAlignment="1">
      <alignment horizontal="left" vertical="top"/>
    </xf>
    <xf numFmtId="2" fontId="31" fillId="0" borderId="0" xfId="0" applyNumberFormat="1" applyFont="1" applyAlignment="1">
      <alignment horizontal="center"/>
    </xf>
    <xf numFmtId="6" fontId="37" fillId="0" borderId="0" xfId="0" applyNumberFormat="1" applyFont="1"/>
    <xf numFmtId="6" fontId="31" fillId="0" borderId="0" xfId="0" applyNumberFormat="1" applyFont="1"/>
    <xf numFmtId="0" fontId="31" fillId="0" borderId="72" xfId="0" applyFont="1" applyBorder="1"/>
    <xf numFmtId="0" fontId="31" fillId="0" borderId="45" xfId="0" applyFont="1" applyBorder="1"/>
    <xf numFmtId="0" fontId="50" fillId="0" borderId="0" xfId="0" applyFont="1"/>
    <xf numFmtId="6" fontId="50" fillId="0" borderId="0" xfId="0" applyNumberFormat="1" applyFont="1"/>
    <xf numFmtId="0" fontId="41" fillId="0" borderId="0" xfId="0" applyFont="1" applyAlignment="1">
      <alignment horizontal="center" vertical="top" wrapText="1"/>
    </xf>
    <xf numFmtId="0" fontId="9" fillId="0" borderId="0" xfId="6" applyFont="1" applyAlignment="1">
      <alignment wrapText="1"/>
    </xf>
    <xf numFmtId="0" fontId="9" fillId="0" borderId="0" xfId="6" applyFont="1" applyAlignment="1">
      <alignment horizontal="center" wrapText="1"/>
    </xf>
    <xf numFmtId="0" fontId="5" fillId="0" borderId="0" xfId="6" applyFont="1" applyAlignment="1">
      <alignment wrapText="1"/>
    </xf>
    <xf numFmtId="0" fontId="9" fillId="0" borderId="0" xfId="6" applyFont="1" applyAlignment="1">
      <alignment horizontal="center" vertical="center" wrapText="1"/>
    </xf>
    <xf numFmtId="0" fontId="9" fillId="0" borderId="0" xfId="6" applyFont="1" applyAlignment="1">
      <alignment horizontal="center" vertical="top" wrapText="1"/>
    </xf>
    <xf numFmtId="1" fontId="41" fillId="0" borderId="0" xfId="0" applyNumberFormat="1" applyFont="1" applyAlignment="1">
      <alignment horizontal="right" vertical="top"/>
    </xf>
    <xf numFmtId="0" fontId="41" fillId="0" borderId="0" xfId="0" applyFont="1" applyAlignment="1">
      <alignment wrapText="1"/>
    </xf>
    <xf numFmtId="4" fontId="5" fillId="0" borderId="66" xfId="1" applyNumberFormat="1" applyFont="1" applyBorder="1" applyAlignment="1">
      <alignment horizontal="center" wrapText="1"/>
    </xf>
    <xf numFmtId="41" fontId="5" fillId="0" borderId="0" xfId="6" applyNumberFormat="1" applyFont="1" applyAlignment="1">
      <alignment horizontal="center" wrapText="1"/>
    </xf>
    <xf numFmtId="41" fontId="5" fillId="0" borderId="0" xfId="6" applyNumberFormat="1" applyFont="1" applyAlignment="1">
      <alignment wrapText="1"/>
    </xf>
    <xf numFmtId="0" fontId="31" fillId="0" borderId="0" xfId="0" applyFont="1" applyAlignment="1">
      <alignment vertical="center" wrapText="1"/>
    </xf>
    <xf numFmtId="0" fontId="0" fillId="0" borderId="0" xfId="0" applyAlignment="1">
      <alignment vertical="top" wrapText="1"/>
    </xf>
    <xf numFmtId="0" fontId="31" fillId="0" borderId="41" xfId="0" applyFont="1" applyBorder="1" applyAlignment="1">
      <alignment wrapText="1"/>
    </xf>
    <xf numFmtId="0" fontId="31" fillId="0" borderId="54" xfId="0" applyFont="1" applyBorder="1" applyAlignment="1">
      <alignment wrapText="1"/>
    </xf>
    <xf numFmtId="0" fontId="2" fillId="0" borderId="56" xfId="0" applyFont="1" applyBorder="1"/>
    <xf numFmtId="6" fontId="2" fillId="0" borderId="56" xfId="0" applyNumberFormat="1" applyFont="1" applyBorder="1"/>
    <xf numFmtId="6" fontId="2" fillId="0" borderId="57" xfId="0" applyNumberFormat="1" applyFont="1" applyBorder="1"/>
    <xf numFmtId="0" fontId="56" fillId="0" borderId="70" xfId="0" applyFont="1" applyBorder="1"/>
    <xf numFmtId="0" fontId="31" fillId="10" borderId="59" xfId="0" applyFont="1" applyFill="1" applyBorder="1" applyAlignment="1">
      <alignment wrapText="1"/>
    </xf>
    <xf numFmtId="0" fontId="31" fillId="10" borderId="65" xfId="0" applyFont="1" applyFill="1" applyBorder="1" applyAlignment="1">
      <alignment wrapText="1"/>
    </xf>
    <xf numFmtId="0" fontId="31" fillId="10" borderId="62" xfId="0" applyFont="1" applyFill="1" applyBorder="1" applyAlignment="1">
      <alignment wrapText="1"/>
    </xf>
    <xf numFmtId="0" fontId="2" fillId="0" borderId="0" xfId="0" applyFont="1" applyAlignment="1">
      <alignment vertical="center"/>
    </xf>
    <xf numFmtId="0" fontId="9" fillId="0" borderId="0" xfId="5" applyNumberFormat="1" applyFont="1"/>
    <xf numFmtId="0" fontId="9" fillId="0" borderId="0" xfId="6" applyFont="1" applyAlignment="1">
      <alignment horizontal="left" wrapText="1"/>
    </xf>
    <xf numFmtId="164" fontId="9" fillId="0" borderId="0" xfId="6" applyNumberFormat="1" applyFont="1" applyAlignment="1">
      <alignment wrapText="1"/>
    </xf>
    <xf numFmtId="0" fontId="4" fillId="0" borderId="0" xfId="6" applyAlignment="1">
      <alignment wrapText="1"/>
    </xf>
    <xf numFmtId="164" fontId="54" fillId="0" borderId="0" xfId="6" applyNumberFormat="1" applyFont="1" applyAlignment="1">
      <alignment wrapText="1"/>
    </xf>
    <xf numFmtId="0" fontId="2" fillId="0" borderId="0" xfId="0" applyFont="1" applyAlignment="1">
      <alignment horizontal="center" vertical="center" wrapText="1"/>
    </xf>
    <xf numFmtId="0" fontId="0" fillId="10" borderId="0" xfId="0" applyFill="1"/>
    <xf numFmtId="0" fontId="46" fillId="0" borderId="35" xfId="0" applyFont="1" applyBorder="1" applyAlignment="1">
      <alignment wrapText="1"/>
    </xf>
    <xf numFmtId="0" fontId="57" fillId="0" borderId="0" xfId="6" applyFont="1"/>
    <xf numFmtId="1" fontId="8" fillId="0" borderId="0" xfId="7" applyNumberFormat="1" applyFont="1" applyAlignment="1">
      <alignment wrapText="1"/>
    </xf>
    <xf numFmtId="41" fontId="9" fillId="0" borderId="0" xfId="6" quotePrefix="1" applyNumberFormat="1" applyFont="1" applyAlignment="1">
      <alignment horizontal="center"/>
    </xf>
    <xf numFmtId="41" fontId="9" fillId="0" borderId="0" xfId="1" applyNumberFormat="1" applyFont="1" applyAlignment="1">
      <alignment horizontal="center"/>
    </xf>
    <xf numFmtId="44" fontId="9" fillId="0" borderId="0" xfId="8" applyFont="1" applyAlignment="1">
      <alignment horizontal="center"/>
    </xf>
    <xf numFmtId="44" fontId="9" fillId="0" borderId="0" xfId="6" quotePrefix="1" applyNumberFormat="1" applyFont="1" applyAlignment="1">
      <alignment horizontal="center"/>
    </xf>
    <xf numFmtId="41" fontId="9" fillId="0" borderId="0" xfId="6" applyNumberFormat="1" applyFont="1" applyAlignment="1">
      <alignment horizontal="center"/>
    </xf>
    <xf numFmtId="41" fontId="9" fillId="0" borderId="0" xfId="6" applyNumberFormat="1" applyFont="1"/>
    <xf numFmtId="167" fontId="9" fillId="0" borderId="0" xfId="6" applyNumberFormat="1" applyFont="1"/>
    <xf numFmtId="167" fontId="9" fillId="0" borderId="0" xfId="1" applyNumberFormat="1" applyFont="1"/>
    <xf numFmtId="43" fontId="9" fillId="0" borderId="0" xfId="6" applyNumberFormat="1" applyFont="1" applyAlignment="1">
      <alignment horizontal="center"/>
    </xf>
    <xf numFmtId="168" fontId="9" fillId="0" borderId="0" xfId="6" applyNumberFormat="1" applyFont="1" applyAlignment="1">
      <alignment horizontal="center"/>
    </xf>
    <xf numFmtId="39" fontId="58" fillId="0" borderId="0" xfId="76" applyNumberFormat="1" applyFont="1" applyAlignment="1">
      <alignment horizontal="left"/>
    </xf>
    <xf numFmtId="39" fontId="9" fillId="0" borderId="0" xfId="1" applyNumberFormat="1" applyFont="1" applyAlignment="1">
      <alignment horizontal="center"/>
    </xf>
    <xf numFmtId="3" fontId="9" fillId="0" borderId="0" xfId="6" applyNumberFormat="1" applyFont="1" applyAlignment="1">
      <alignment horizontal="center"/>
    </xf>
    <xf numFmtId="165" fontId="9" fillId="0" borderId="0" xfId="1" applyNumberFormat="1" applyFont="1"/>
    <xf numFmtId="164" fontId="9" fillId="0" borderId="0" xfId="6" applyNumberFormat="1" applyFont="1"/>
    <xf numFmtId="0" fontId="9" fillId="0" borderId="0" xfId="6" applyFont="1" applyAlignment="1">
      <alignment horizontal="center"/>
    </xf>
    <xf numFmtId="0" fontId="33" fillId="0" borderId="65" xfId="0" applyFont="1" applyBorder="1" applyAlignment="1">
      <alignment wrapText="1"/>
    </xf>
    <xf numFmtId="0" fontId="33" fillId="0" borderId="59" xfId="0" applyFont="1" applyBorder="1" applyAlignment="1">
      <alignment wrapText="1"/>
    </xf>
    <xf numFmtId="0" fontId="33" fillId="0" borderId="60" xfId="0" applyFont="1" applyBorder="1" applyAlignment="1">
      <alignment wrapText="1"/>
    </xf>
    <xf numFmtId="0" fontId="33" fillId="0" borderId="40" xfId="0" applyFont="1" applyBorder="1" applyAlignment="1">
      <alignment horizontal="center" vertical="center"/>
    </xf>
    <xf numFmtId="0" fontId="33" fillId="0" borderId="66" xfId="0" applyFont="1" applyBorder="1" applyAlignment="1">
      <alignment horizontal="center" wrapText="1" shrinkToFit="1"/>
    </xf>
    <xf numFmtId="0" fontId="33" fillId="0" borderId="41" xfId="0" applyFont="1" applyBorder="1" applyAlignment="1">
      <alignment horizontal="center" wrapText="1" shrinkToFit="1"/>
    </xf>
    <xf numFmtId="0" fontId="33" fillId="0" borderId="54" xfId="0" applyFont="1" applyBorder="1" applyAlignment="1">
      <alignment horizontal="center" wrapText="1" shrinkToFit="1"/>
    </xf>
    <xf numFmtId="0" fontId="32" fillId="0" borderId="43" xfId="0" applyFont="1" applyBorder="1" applyAlignment="1">
      <alignment wrapText="1"/>
    </xf>
    <xf numFmtId="0" fontId="32" fillId="0" borderId="70" xfId="0" applyFont="1" applyBorder="1"/>
    <xf numFmtId="0" fontId="32" fillId="0" borderId="45" xfId="0" applyFont="1" applyBorder="1"/>
    <xf numFmtId="6" fontId="32" fillId="0" borderId="0" xfId="0" applyNumberFormat="1" applyFont="1"/>
    <xf numFmtId="6" fontId="32" fillId="0" borderId="46" xfId="0" applyNumberFormat="1" applyFont="1" applyBorder="1"/>
    <xf numFmtId="164" fontId="32" fillId="0" borderId="70" xfId="8" applyNumberFormat="1" applyFont="1" applyBorder="1" applyAlignment="1">
      <alignment vertical="top"/>
    </xf>
    <xf numFmtId="0" fontId="32" fillId="0" borderId="70" xfId="0" applyFont="1" applyBorder="1" applyAlignment="1">
      <alignment vertical="top"/>
    </xf>
    <xf numFmtId="164" fontId="32" fillId="0" borderId="0" xfId="8" applyNumberFormat="1" applyFont="1" applyAlignment="1">
      <alignment vertical="top"/>
    </xf>
    <xf numFmtId="164" fontId="32" fillId="0" borderId="46" xfId="8" applyNumberFormat="1" applyFont="1" applyBorder="1" applyAlignment="1">
      <alignment vertical="top"/>
    </xf>
    <xf numFmtId="0" fontId="32" fillId="0" borderId="62" xfId="0" applyFont="1" applyBorder="1"/>
    <xf numFmtId="0" fontId="32" fillId="0" borderId="59" xfId="0" applyFont="1" applyBorder="1"/>
    <xf numFmtId="6" fontId="32" fillId="0" borderId="47" xfId="0" applyNumberFormat="1" applyFont="1" applyBorder="1"/>
    <xf numFmtId="0" fontId="33" fillId="0" borderId="48" xfId="0" applyFont="1" applyBorder="1"/>
    <xf numFmtId="0" fontId="33" fillId="0" borderId="63" xfId="0" applyFont="1" applyBorder="1"/>
    <xf numFmtId="0" fontId="33" fillId="0" borderId="77" xfId="0" applyFont="1" applyBorder="1"/>
    <xf numFmtId="0" fontId="33" fillId="0" borderId="28" xfId="0" applyFont="1" applyBorder="1"/>
    <xf numFmtId="6" fontId="33" fillId="0" borderId="49" xfId="0" applyNumberFormat="1" applyFont="1" applyBorder="1"/>
    <xf numFmtId="6" fontId="33" fillId="0" borderId="69" xfId="0" applyNumberFormat="1" applyFont="1" applyBorder="1"/>
    <xf numFmtId="164" fontId="32" fillId="0" borderId="56" xfId="8" applyNumberFormat="1" applyFont="1" applyBorder="1" applyAlignment="1">
      <alignment vertical="top"/>
    </xf>
    <xf numFmtId="164" fontId="32" fillId="0" borderId="57" xfId="8" applyNumberFormat="1" applyFont="1" applyBorder="1" applyAlignment="1">
      <alignment vertical="top"/>
    </xf>
    <xf numFmtId="0" fontId="33" fillId="0" borderId="0" xfId="0" applyFont="1" applyAlignment="1">
      <alignment horizontal="center" vertical="top"/>
    </xf>
    <xf numFmtId="174" fontId="33" fillId="0" borderId="0" xfId="0" applyNumberFormat="1" applyFont="1" applyAlignment="1">
      <alignment horizontal="center" vertical="top"/>
    </xf>
    <xf numFmtId="5" fontId="33" fillId="0" borderId="0" xfId="0" applyNumberFormat="1" applyFont="1" applyAlignment="1">
      <alignment horizontal="center" vertical="top"/>
    </xf>
    <xf numFmtId="44" fontId="9" fillId="0" borderId="0" xfId="5" applyFont="1"/>
    <xf numFmtId="3" fontId="32" fillId="0" borderId="45" xfId="0" applyNumberFormat="1" applyFont="1" applyBorder="1"/>
    <xf numFmtId="3" fontId="33" fillId="0" borderId="77" xfId="0" applyNumberFormat="1" applyFont="1" applyBorder="1"/>
    <xf numFmtId="7" fontId="9" fillId="0" borderId="0" xfId="6" applyNumberFormat="1" applyFont="1"/>
    <xf numFmtId="7" fontId="5" fillId="10" borderId="0" xfId="6" applyNumberFormat="1" applyFont="1" applyFill="1"/>
    <xf numFmtId="0" fontId="4" fillId="10" borderId="0" xfId="6" applyFill="1"/>
    <xf numFmtId="164" fontId="5" fillId="10" borderId="0" xfId="6" applyNumberFormat="1" applyFont="1" applyFill="1"/>
    <xf numFmtId="0" fontId="5" fillId="10" borderId="0" xfId="6" applyFont="1" applyFill="1"/>
    <xf numFmtId="0" fontId="31" fillId="10" borderId="60" xfId="0" applyFont="1" applyFill="1" applyBorder="1" applyAlignment="1">
      <alignment wrapText="1"/>
    </xf>
    <xf numFmtId="0" fontId="41" fillId="0" borderId="0" xfId="0" applyFont="1" applyAlignment="1">
      <alignment horizontal="left"/>
    </xf>
    <xf numFmtId="0" fontId="31" fillId="10" borderId="0" xfId="0" applyFont="1" applyFill="1" applyAlignment="1">
      <alignment horizontal="center" wrapText="1"/>
    </xf>
    <xf numFmtId="164" fontId="46" fillId="0" borderId="70" xfId="8" applyNumberFormat="1" applyFont="1" applyBorder="1"/>
    <xf numFmtId="0" fontId="46" fillId="0" borderId="70" xfId="0" applyFont="1" applyBorder="1"/>
    <xf numFmtId="164" fontId="46" fillId="0" borderId="0" xfId="8" applyNumberFormat="1" applyFont="1"/>
    <xf numFmtId="164" fontId="46" fillId="0" borderId="56" xfId="8" applyNumberFormat="1" applyFont="1" applyBorder="1"/>
    <xf numFmtId="0" fontId="2" fillId="10" borderId="45" xfId="0" applyFont="1" applyFill="1" applyBorder="1"/>
    <xf numFmtId="0" fontId="46" fillId="0" borderId="0" xfId="6" applyFont="1"/>
    <xf numFmtId="0" fontId="46" fillId="0" borderId="45" xfId="0" applyFont="1" applyBorder="1"/>
    <xf numFmtId="0" fontId="2" fillId="10" borderId="0" xfId="0" applyFont="1" applyFill="1"/>
    <xf numFmtId="0" fontId="2" fillId="10" borderId="70" xfId="0" applyFont="1" applyFill="1" applyBorder="1"/>
    <xf numFmtId="0" fontId="2" fillId="0" borderId="72" xfId="0" applyFont="1" applyBorder="1"/>
    <xf numFmtId="6" fontId="2" fillId="0" borderId="72" xfId="0" applyNumberFormat="1" applyFont="1" applyBorder="1"/>
    <xf numFmtId="6" fontId="2" fillId="0" borderId="43" xfId="0" applyNumberFormat="1" applyFont="1" applyBorder="1"/>
    <xf numFmtId="0" fontId="46" fillId="10" borderId="67" xfId="0" applyFont="1" applyFill="1" applyBorder="1"/>
    <xf numFmtId="0" fontId="46" fillId="10" borderId="37" xfId="0" applyFont="1" applyFill="1" applyBorder="1"/>
    <xf numFmtId="6" fontId="46" fillId="10" borderId="70" xfId="0" applyNumberFormat="1" applyFont="1" applyFill="1" applyBorder="1"/>
    <xf numFmtId="0" fontId="31" fillId="0" borderId="29" xfId="0" applyFont="1" applyBorder="1"/>
    <xf numFmtId="0" fontId="31" fillId="0" borderId="0" xfId="0" applyFont="1"/>
    <xf numFmtId="0" fontId="33" fillId="0" borderId="29" xfId="0" applyFont="1" applyBorder="1"/>
    <xf numFmtId="0" fontId="37" fillId="0" borderId="29" xfId="0" applyFont="1" applyBorder="1"/>
    <xf numFmtId="0" fontId="37" fillId="0" borderId="0" xfId="0" applyFont="1"/>
    <xf numFmtId="0" fontId="50" fillId="0" borderId="29" xfId="0" applyFont="1" applyBorder="1"/>
    <xf numFmtId="0" fontId="27" fillId="0" borderId="0" xfId="0" applyFont="1"/>
    <xf numFmtId="1" fontId="59" fillId="0" borderId="4" xfId="7" applyNumberFormat="1" applyFont="1" applyBorder="1" applyAlignment="1">
      <alignment wrapText="1"/>
    </xf>
    <xf numFmtId="3" fontId="59" fillId="0" borderId="1" xfId="7" applyNumberFormat="1" applyFont="1" applyBorder="1" applyAlignment="1">
      <alignment wrapText="1"/>
    </xf>
    <xf numFmtId="42" fontId="59" fillId="0" borderId="1" xfId="7" applyNumberFormat="1" applyFont="1" applyBorder="1" applyAlignment="1">
      <alignment wrapText="1"/>
    </xf>
    <xf numFmtId="6" fontId="60" fillId="0" borderId="1" xfId="0" applyNumberFormat="1" applyFont="1" applyBorder="1" applyAlignment="1">
      <alignment wrapText="1"/>
    </xf>
    <xf numFmtId="42" fontId="27" fillId="0" borderId="0" xfId="0" applyNumberFormat="1" applyFont="1"/>
    <xf numFmtId="10" fontId="27" fillId="0" borderId="0" xfId="75" applyNumberFormat="1" applyFont="1"/>
    <xf numFmtId="44" fontId="27" fillId="0" borderId="0" xfId="0" applyNumberFormat="1" applyFont="1"/>
    <xf numFmtId="1" fontId="59" fillId="0" borderId="27" xfId="7" applyNumberFormat="1" applyFont="1" applyBorder="1" applyAlignment="1">
      <alignment wrapText="1"/>
    </xf>
    <xf numFmtId="1" fontId="59" fillId="0" borderId="3" xfId="7" applyNumberFormat="1" applyFont="1" applyBorder="1" applyAlignment="1">
      <alignment wrapText="1"/>
    </xf>
    <xf numFmtId="0" fontId="27" fillId="10" borderId="0" xfId="0" applyFont="1" applyFill="1"/>
    <xf numFmtId="1" fontId="59" fillId="0" borderId="3" xfId="7" applyNumberFormat="1" applyFont="1" applyBorder="1" applyAlignment="1">
      <alignment vertical="top" wrapText="1"/>
    </xf>
    <xf numFmtId="0" fontId="27" fillId="9" borderId="0" xfId="0" applyFont="1" applyFill="1" applyAlignment="1">
      <alignment wrapText="1"/>
    </xf>
    <xf numFmtId="3" fontId="61" fillId="0" borderId="0" xfId="0" applyNumberFormat="1" applyFont="1"/>
    <xf numFmtId="169" fontId="61" fillId="0" borderId="0" xfId="5" applyNumberFormat="1" applyFont="1"/>
    <xf numFmtId="164" fontId="61" fillId="0" borderId="0" xfId="0" applyNumberFormat="1" applyFont="1"/>
    <xf numFmtId="6" fontId="62" fillId="0" borderId="0" xfId="0" applyNumberFormat="1" applyFont="1"/>
    <xf numFmtId="164" fontId="27" fillId="0" borderId="0" xfId="0" applyNumberFormat="1" applyFont="1"/>
    <xf numFmtId="0" fontId="63" fillId="0" borderId="0" xfId="0" applyFont="1"/>
    <xf numFmtId="0" fontId="64" fillId="0" borderId="0" xfId="0" applyFont="1" applyAlignment="1">
      <alignment vertical="center"/>
    </xf>
    <xf numFmtId="0" fontId="27" fillId="0" borderId="0" xfId="0" applyFont="1" applyAlignment="1">
      <alignment vertical="center"/>
    </xf>
    <xf numFmtId="3" fontId="64" fillId="0" borderId="0" xfId="0" applyNumberFormat="1" applyFont="1" applyAlignment="1">
      <alignment vertical="center"/>
    </xf>
    <xf numFmtId="0" fontId="64" fillId="9" borderId="0" xfId="0" applyFont="1" applyFill="1"/>
    <xf numFmtId="165" fontId="64" fillId="9" borderId="0" xfId="77" applyNumberFormat="1" applyFont="1" applyFill="1"/>
    <xf numFmtId="0" fontId="64" fillId="9" borderId="0" xfId="0" applyFont="1" applyFill="1" applyAlignment="1">
      <alignment vertical="center"/>
    </xf>
    <xf numFmtId="165" fontId="64" fillId="9" borderId="0" xfId="77" applyNumberFormat="1" applyFont="1" applyFill="1" applyAlignment="1">
      <alignment vertical="center"/>
    </xf>
    <xf numFmtId="169" fontId="64" fillId="9" borderId="0" xfId="5" applyNumberFormat="1" applyFont="1" applyFill="1" applyAlignment="1">
      <alignment vertical="center"/>
    </xf>
    <xf numFmtId="10" fontId="64" fillId="9" borderId="0" xfId="75" applyNumberFormat="1" applyFont="1" applyFill="1"/>
    <xf numFmtId="165" fontId="27" fillId="0" borderId="0" xfId="0" applyNumberFormat="1" applyFont="1"/>
    <xf numFmtId="2" fontId="64" fillId="0" borderId="0" xfId="0" applyNumberFormat="1" applyFont="1" applyAlignment="1">
      <alignment vertical="center" wrapText="1"/>
    </xf>
    <xf numFmtId="2" fontId="64" fillId="9" borderId="0" xfId="0" applyNumberFormat="1" applyFont="1" applyFill="1" applyAlignment="1">
      <alignment vertical="center" wrapText="1"/>
    </xf>
    <xf numFmtId="165" fontId="64" fillId="9" borderId="0" xfId="0" applyNumberFormat="1" applyFont="1" applyFill="1"/>
    <xf numFmtId="8" fontId="27" fillId="11" borderId="0" xfId="0" applyNumberFormat="1" applyFont="1" applyFill="1"/>
    <xf numFmtId="3" fontId="27" fillId="0" borderId="0" xfId="0" applyNumberFormat="1" applyFont="1" applyAlignment="1">
      <alignment vertical="center"/>
    </xf>
    <xf numFmtId="2" fontId="27" fillId="0" borderId="0" xfId="0" applyNumberFormat="1" applyFont="1"/>
    <xf numFmtId="42" fontId="64" fillId="0" borderId="0" xfId="0" applyNumberFormat="1" applyFont="1" applyAlignment="1">
      <alignment vertical="center"/>
    </xf>
    <xf numFmtId="164" fontId="27" fillId="0" borderId="0" xfId="5" applyNumberFormat="1" applyFont="1" applyAlignment="1">
      <alignment vertical="center"/>
    </xf>
    <xf numFmtId="0" fontId="64" fillId="0" borderId="0" xfId="0" applyFont="1" applyAlignment="1">
      <alignment horizontal="right" vertical="center"/>
    </xf>
    <xf numFmtId="0" fontId="64" fillId="0" borderId="0" xfId="0" applyFont="1" applyAlignment="1">
      <alignment horizontal="right" wrapText="1"/>
    </xf>
    <xf numFmtId="44" fontId="27" fillId="0" borderId="0" xfId="0" applyNumberFormat="1" applyFont="1" applyAlignment="1">
      <alignment horizontal="center" vertical="top" wrapText="1"/>
    </xf>
    <xf numFmtId="0" fontId="5" fillId="0" borderId="0" xfId="6" applyFont="1" applyAlignment="1">
      <alignment horizontal="left" vertical="top" wrapText="1"/>
    </xf>
    <xf numFmtId="0" fontId="5" fillId="0" borderId="0" xfId="6" applyFont="1" applyAlignment="1">
      <alignment horizontal="left" vertical="top"/>
    </xf>
    <xf numFmtId="0" fontId="53" fillId="0" borderId="0" xfId="6" applyFont="1" applyAlignment="1">
      <alignment horizontal="left" vertical="top"/>
    </xf>
    <xf numFmtId="0" fontId="31" fillId="0" borderId="40" xfId="0" applyFont="1" applyBorder="1" applyAlignment="1">
      <alignment horizontal="center" vertical="center"/>
    </xf>
    <xf numFmtId="0" fontId="31" fillId="0" borderId="0" xfId="0" applyFont="1" applyAlignment="1">
      <alignment horizontal="center" wrapText="1"/>
    </xf>
    <xf numFmtId="0" fontId="31" fillId="0" borderId="0" xfId="0" applyFont="1" applyAlignment="1">
      <alignment horizontal="center"/>
    </xf>
    <xf numFmtId="0" fontId="0" fillId="0" borderId="0" xfId="0" applyAlignment="1">
      <alignment horizontal="center"/>
    </xf>
    <xf numFmtId="0" fontId="31" fillId="0" borderId="0" xfId="0" applyFont="1" applyAlignment="1">
      <alignment horizontal="center" vertical="center"/>
    </xf>
    <xf numFmtId="0" fontId="9" fillId="0" borderId="0" xfId="6" applyFont="1" applyAlignment="1">
      <alignment horizontal="left" vertical="top" wrapText="1"/>
    </xf>
    <xf numFmtId="0" fontId="41" fillId="0" borderId="0" xfId="0" applyFont="1" applyAlignment="1">
      <alignment horizontal="left" vertical="top" wrapText="1"/>
    </xf>
    <xf numFmtId="0" fontId="41" fillId="0" borderId="0" xfId="0" applyFont="1" applyAlignment="1">
      <alignment horizontal="left" vertical="top"/>
    </xf>
    <xf numFmtId="0" fontId="31" fillId="0" borderId="0" xfId="0" applyFont="1" applyAlignment="1">
      <alignment wrapText="1"/>
    </xf>
    <xf numFmtId="1" fontId="6" fillId="2" borderId="66" xfId="6" applyNumberFormat="1" applyFont="1" applyFill="1" applyBorder="1" applyAlignment="1">
      <alignment horizontal="center" vertical="center" wrapText="1"/>
    </xf>
    <xf numFmtId="1" fontId="6" fillId="3" borderId="66" xfId="6" applyNumberFormat="1" applyFont="1" applyFill="1" applyBorder="1" applyAlignment="1">
      <alignment horizontal="center"/>
    </xf>
    <xf numFmtId="1" fontId="5" fillId="3" borderId="66" xfId="6" applyNumberFormat="1" applyFont="1" applyFill="1" applyBorder="1" applyAlignment="1"/>
    <xf numFmtId="44" fontId="27" fillId="0" borderId="0" xfId="0" applyNumberFormat="1" applyFont="1" applyAlignment="1">
      <alignment horizontal="center" vertical="top" wrapText="1"/>
    </xf>
    <xf numFmtId="1" fontId="6" fillId="8" borderId="71" xfId="6" applyNumberFormat="1" applyFont="1" applyFill="1" applyBorder="1" applyAlignment="1">
      <alignment horizontal="center"/>
    </xf>
    <xf numFmtId="1" fontId="6" fillId="8" borderId="41" xfId="6" applyNumberFormat="1" applyFont="1" applyFill="1" applyBorder="1" applyAlignment="1">
      <alignment horizontal="center"/>
    </xf>
    <xf numFmtId="1" fontId="6" fillId="8" borderId="42" xfId="6" applyNumberFormat="1" applyFont="1" applyFill="1" applyBorder="1" applyAlignment="1">
      <alignment horizontal="center"/>
    </xf>
    <xf numFmtId="0" fontId="54" fillId="0" borderId="64" xfId="6" applyFont="1" applyBorder="1" applyAlignment="1">
      <alignment horizontal="left" vertical="top" wrapText="1"/>
    </xf>
    <xf numFmtId="0" fontId="5" fillId="0" borderId="64" xfId="6" applyFont="1" applyBorder="1" applyAlignment="1">
      <alignment horizontal="left" vertical="top" wrapText="1"/>
    </xf>
    <xf numFmtId="0" fontId="5" fillId="0" borderId="0" xfId="6" applyFont="1" applyAlignment="1">
      <alignment horizontal="left" vertical="top" wrapText="1"/>
    </xf>
    <xf numFmtId="0" fontId="31" fillId="0" borderId="28" xfId="0" applyFont="1" applyBorder="1" applyAlignment="1">
      <alignment horizontal="center" vertical="center"/>
    </xf>
    <xf numFmtId="0" fontId="31" fillId="0" borderId="29" xfId="0" applyFont="1" applyBorder="1" applyAlignment="1"/>
    <xf numFmtId="0" fontId="31" fillId="0" borderId="35" xfId="0" applyFont="1" applyBorder="1" applyAlignment="1"/>
    <xf numFmtId="0" fontId="31" fillId="0" borderId="73" xfId="0" applyFont="1" applyBorder="1" applyAlignment="1"/>
    <xf numFmtId="0" fontId="31" fillId="0" borderId="30" xfId="0" applyFont="1" applyBorder="1" applyAlignment="1"/>
    <xf numFmtId="0" fontId="31" fillId="0" borderId="31" xfId="0" applyFont="1" applyBorder="1" applyAlignment="1">
      <alignment wrapText="1"/>
    </xf>
    <xf numFmtId="0" fontId="31" fillId="0" borderId="78" xfId="0" applyFont="1" applyBorder="1" applyAlignment="1">
      <alignment wrapText="1"/>
    </xf>
    <xf numFmtId="0" fontId="31" fillId="0" borderId="72" xfId="0" applyFont="1" applyBorder="1" applyAlignment="1">
      <alignment wrapText="1"/>
    </xf>
    <xf numFmtId="0" fontId="31" fillId="0" borderId="79" xfId="0" applyFont="1" applyBorder="1" applyAlignment="1">
      <alignment wrapText="1"/>
    </xf>
    <xf numFmtId="0" fontId="31" fillId="0" borderId="80" xfId="0" applyFont="1" applyBorder="1" applyAlignment="1">
      <alignment wrapText="1"/>
    </xf>
    <xf numFmtId="0" fontId="31" fillId="0" borderId="81" xfId="0" applyFont="1" applyBorder="1" applyAlignment="1">
      <alignment wrapText="1"/>
    </xf>
    <xf numFmtId="0" fontId="31" fillId="0" borderId="36" xfId="0" applyFont="1" applyBorder="1" applyAlignment="1"/>
    <xf numFmtId="0" fontId="31" fillId="0" borderId="74" xfId="0" applyFont="1" applyBorder="1" applyAlignment="1"/>
    <xf numFmtId="0" fontId="31" fillId="0" borderId="0" xfId="0" applyFont="1" applyAlignment="1"/>
    <xf numFmtId="0" fontId="31" fillId="0" borderId="38" xfId="0" applyFont="1" applyBorder="1" applyAlignment="1">
      <alignment wrapText="1"/>
    </xf>
    <xf numFmtId="0" fontId="31" fillId="0" borderId="74" xfId="0" applyFont="1" applyBorder="1" applyAlignment="1">
      <alignment wrapText="1"/>
    </xf>
    <xf numFmtId="0" fontId="31" fillId="0" borderId="36" xfId="0" applyFont="1" applyBorder="1" applyAlignment="1">
      <alignment wrapText="1"/>
    </xf>
    <xf numFmtId="8" fontId="31" fillId="0" borderId="65" xfId="0" applyNumberFormat="1" applyFont="1" applyBorder="1" applyAlignment="1"/>
    <xf numFmtId="0" fontId="31" fillId="0" borderId="75" xfId="0" applyFont="1" applyBorder="1" applyAlignment="1"/>
    <xf numFmtId="0" fontId="31" fillId="0" borderId="65" xfId="0" applyFont="1" applyBorder="1" applyAlignment="1"/>
    <xf numFmtId="0" fontId="31" fillId="0" borderId="28" xfId="0" applyFont="1" applyBorder="1" applyAlignment="1">
      <alignment horizontal="center"/>
    </xf>
    <xf numFmtId="0" fontId="31" fillId="0" borderId="82" xfId="0" applyFont="1" applyBorder="1" applyAlignment="1"/>
    <xf numFmtId="0" fontId="31" fillId="0" borderId="30" xfId="0" applyFont="1" applyBorder="1" applyAlignment="1">
      <alignment wrapText="1"/>
    </xf>
    <xf numFmtId="0" fontId="31" fillId="0" borderId="83" xfId="0" applyFont="1" applyBorder="1" applyAlignment="1">
      <alignment wrapText="1"/>
    </xf>
    <xf numFmtId="0" fontId="31" fillId="0" borderId="33" xfId="0" applyFont="1" applyBorder="1" applyAlignment="1">
      <alignment horizontal="center"/>
    </xf>
    <xf numFmtId="0" fontId="2" fillId="0" borderId="30" xfId="0" applyFont="1" applyBorder="1" applyAlignment="1">
      <alignment horizontal="center"/>
    </xf>
    <xf numFmtId="0" fontId="2" fillId="0" borderId="34" xfId="0" applyFont="1" applyBorder="1" applyAlignment="1">
      <alignment horizontal="center"/>
    </xf>
    <xf numFmtId="0" fontId="31" fillId="0" borderId="33" xfId="0" applyFont="1" applyBorder="1" applyAlignment="1">
      <alignment horizontal="center" wrapText="1"/>
    </xf>
    <xf numFmtId="0" fontId="31" fillId="0" borderId="53" xfId="0" applyFont="1" applyBorder="1" applyAlignment="1">
      <alignment horizontal="center" wrapText="1"/>
    </xf>
    <xf numFmtId="0" fontId="53" fillId="0" borderId="64" xfId="6" applyFont="1" applyBorder="1" applyAlignment="1">
      <alignment horizontal="left" vertical="top" wrapText="1"/>
    </xf>
    <xf numFmtId="0" fontId="53" fillId="0" borderId="0" xfId="6" applyFont="1" applyAlignment="1">
      <alignment horizontal="left" vertical="top" wrapText="1"/>
    </xf>
    <xf numFmtId="0" fontId="55" fillId="0" borderId="64" xfId="6" applyFont="1" applyBorder="1" applyAlignment="1">
      <alignment horizontal="left" vertical="top" wrapText="1"/>
    </xf>
    <xf numFmtId="0" fontId="53" fillId="0" borderId="64" xfId="6" applyFont="1" applyBorder="1" applyAlignment="1">
      <alignment horizontal="left" vertical="top"/>
    </xf>
    <xf numFmtId="0" fontId="53" fillId="0" borderId="0" xfId="6" applyFont="1" applyAlignment="1">
      <alignment horizontal="left" vertical="top"/>
    </xf>
    <xf numFmtId="0" fontId="5" fillId="0" borderId="64" xfId="6" applyFont="1" applyBorder="1" applyAlignment="1">
      <alignment horizontal="left" vertical="top"/>
    </xf>
    <xf numFmtId="0" fontId="5" fillId="0" borderId="0" xfId="6" applyFont="1" applyAlignment="1">
      <alignment horizontal="left" vertical="top"/>
    </xf>
    <xf numFmtId="0" fontId="31" fillId="0" borderId="0" xfId="0" applyFont="1" applyAlignment="1">
      <alignment horizontal="left" vertical="top"/>
    </xf>
    <xf numFmtId="0" fontId="0" fillId="0" borderId="0" xfId="0" applyAlignment="1">
      <alignment horizontal="left" vertical="top"/>
    </xf>
    <xf numFmtId="0" fontId="31" fillId="0" borderId="0" xfId="0" applyFont="1" applyAlignment="1">
      <alignment horizontal="center" wrapText="1"/>
    </xf>
    <xf numFmtId="0" fontId="31" fillId="0" borderId="0" xfId="0" applyFont="1" applyAlignment="1">
      <alignment horizontal="center"/>
    </xf>
    <xf numFmtId="0" fontId="31" fillId="0" borderId="29" xfId="0" applyFont="1" applyBorder="1" applyAlignment="1">
      <alignment horizontal="center" vertical="center"/>
    </xf>
    <xf numFmtId="0" fontId="31" fillId="0" borderId="35" xfId="0" applyFont="1" applyBorder="1" applyAlignment="1">
      <alignment horizontal="center" vertical="center"/>
    </xf>
    <xf numFmtId="0" fontId="31" fillId="0" borderId="40" xfId="0" applyFont="1" applyBorder="1" applyAlignment="1">
      <alignment horizontal="center" vertical="center"/>
    </xf>
    <xf numFmtId="0" fontId="31" fillId="0" borderId="30" xfId="0" applyFont="1" applyBorder="1" applyAlignment="1">
      <alignment horizontal="center"/>
    </xf>
    <xf numFmtId="0" fontId="31" fillId="0" borderId="34" xfId="0" applyFont="1" applyBorder="1" applyAlignment="1">
      <alignment horizontal="center"/>
    </xf>
    <xf numFmtId="0" fontId="31" fillId="0" borderId="31" xfId="0" applyFont="1" applyBorder="1" applyAlignment="1">
      <alignment horizontal="center" wrapText="1"/>
    </xf>
    <xf numFmtId="0" fontId="31" fillId="0" borderId="32" xfId="0" applyFont="1" applyBorder="1" applyAlignment="1">
      <alignment horizontal="center" wrapText="1"/>
    </xf>
    <xf numFmtId="0" fontId="31" fillId="0" borderId="72" xfId="0" applyFont="1" applyBorder="1" applyAlignment="1">
      <alignment horizontal="center" wrapText="1"/>
    </xf>
    <xf numFmtId="0" fontId="31" fillId="0" borderId="39" xfId="0" applyFont="1" applyBorder="1" applyAlignment="1">
      <alignment horizontal="center" wrapText="1"/>
    </xf>
    <xf numFmtId="0" fontId="31" fillId="0" borderId="58" xfId="0" applyFont="1" applyBorder="1" applyAlignment="1">
      <alignment horizontal="center" wrapText="1"/>
    </xf>
    <xf numFmtId="0" fontId="31" fillId="0" borderId="60" xfId="0" applyFont="1" applyBorder="1" applyAlignment="1">
      <alignment horizontal="center" wrapText="1"/>
    </xf>
    <xf numFmtId="0" fontId="31" fillId="0" borderId="38" xfId="0" applyFont="1" applyBorder="1" applyAlignment="1">
      <alignment horizontal="center"/>
    </xf>
    <xf numFmtId="0" fontId="31" fillId="0" borderId="37" xfId="0" applyFont="1" applyBorder="1" applyAlignment="1">
      <alignment horizontal="center"/>
    </xf>
    <xf numFmtId="0" fontId="31" fillId="0" borderId="38" xfId="0" applyFont="1" applyBorder="1" applyAlignment="1">
      <alignment horizontal="center" wrapText="1"/>
    </xf>
    <xf numFmtId="0" fontId="31" fillId="0" borderId="37" xfId="0" applyFont="1" applyBorder="1" applyAlignment="1">
      <alignment horizontal="center" wrapText="1"/>
    </xf>
    <xf numFmtId="7" fontId="31" fillId="0" borderId="58" xfId="0" applyNumberFormat="1" applyFont="1" applyBorder="1" applyAlignment="1">
      <alignment horizontal="center"/>
    </xf>
    <xf numFmtId="7" fontId="31" fillId="0" borderId="59" xfId="0" applyNumberFormat="1"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31" fillId="0" borderId="36" xfId="0" applyFont="1" applyBorder="1" applyAlignment="1">
      <alignment horizontal="center"/>
    </xf>
    <xf numFmtId="0" fontId="31" fillId="0" borderId="64" xfId="0" applyFont="1" applyBorder="1" applyAlignment="1">
      <alignment horizontal="center" wrapText="1"/>
    </xf>
    <xf numFmtId="0" fontId="31" fillId="0" borderId="65" xfId="0" applyFont="1" applyBorder="1" applyAlignment="1">
      <alignment horizontal="center" wrapText="1"/>
    </xf>
    <xf numFmtId="0" fontId="31" fillId="0" borderId="33" xfId="0" applyFont="1" applyBorder="1" applyAlignment="1"/>
    <xf numFmtId="0" fontId="31" fillId="0" borderId="33" xfId="0" applyFont="1" applyBorder="1" applyAlignment="1">
      <alignment wrapText="1"/>
    </xf>
    <xf numFmtId="0" fontId="31" fillId="0" borderId="28" xfId="0" applyFont="1" applyBorder="1" applyAlignment="1">
      <alignment vertical="top" wrapText="1"/>
    </xf>
    <xf numFmtId="164" fontId="5" fillId="0" borderId="64" xfId="6" applyNumberFormat="1" applyFont="1" applyBorder="1" applyAlignment="1">
      <alignment horizontal="left" vertical="top" wrapText="1"/>
    </xf>
    <xf numFmtId="164" fontId="5" fillId="0" borderId="0" xfId="6" applyNumberFormat="1" applyFont="1" applyAlignment="1">
      <alignment horizontal="left" vertical="top" wrapText="1"/>
    </xf>
    <xf numFmtId="0" fontId="31" fillId="0" borderId="28" xfId="0" applyFont="1" applyBorder="1" applyAlignment="1">
      <alignment horizontal="center" vertical="center" wrapText="1"/>
    </xf>
    <xf numFmtId="0" fontId="0" fillId="0" borderId="0" xfId="0" applyAlignment="1">
      <alignment horizontal="center"/>
    </xf>
    <xf numFmtId="0" fontId="33" fillId="0" borderId="64" xfId="0" applyFont="1" applyBorder="1" applyAlignment="1">
      <alignment horizontal="left" vertical="top" wrapText="1"/>
    </xf>
    <xf numFmtId="0" fontId="33" fillId="0" borderId="0" xfId="0" applyFont="1" applyAlignment="1">
      <alignment horizontal="left" vertical="top" wrapText="1"/>
    </xf>
    <xf numFmtId="0" fontId="31" fillId="10" borderId="28" xfId="0" applyFont="1" applyFill="1" applyBorder="1" applyAlignment="1">
      <alignment vertical="top" wrapText="1"/>
    </xf>
    <xf numFmtId="0" fontId="31" fillId="0" borderId="0" xfId="0" applyFont="1" applyAlignment="1">
      <alignment horizontal="center" vertical="center"/>
    </xf>
    <xf numFmtId="7" fontId="31" fillId="0" borderId="0" xfId="0" applyNumberFormat="1" applyFont="1" applyAlignment="1">
      <alignment horizontal="center"/>
    </xf>
    <xf numFmtId="0" fontId="33" fillId="0" borderId="29" xfId="0" applyFont="1" applyBorder="1" applyAlignment="1"/>
    <xf numFmtId="0" fontId="33" fillId="0" borderId="35" xfId="0" applyFont="1" applyBorder="1" applyAlignment="1"/>
    <xf numFmtId="0" fontId="33" fillId="0" borderId="73" xfId="0" applyFont="1" applyBorder="1" applyAlignment="1"/>
    <xf numFmtId="0" fontId="33" fillId="0" borderId="30" xfId="0" applyFont="1" applyBorder="1" applyAlignment="1"/>
    <xf numFmtId="0" fontId="33" fillId="0" borderId="31" xfId="0" applyFont="1" applyBorder="1" applyAlignment="1">
      <alignment wrapText="1"/>
    </xf>
    <xf numFmtId="0" fontId="33" fillId="0" borderId="78" xfId="0" applyFont="1" applyBorder="1" applyAlignment="1">
      <alignment wrapText="1"/>
    </xf>
    <xf numFmtId="0" fontId="33" fillId="0" borderId="72" xfId="0" applyFont="1" applyBorder="1" applyAlignment="1">
      <alignment wrapText="1"/>
    </xf>
    <xf numFmtId="0" fontId="33" fillId="0" borderId="79" xfId="0" applyFont="1" applyBorder="1" applyAlignment="1">
      <alignment wrapText="1"/>
    </xf>
    <xf numFmtId="0" fontId="33" fillId="0" borderId="80" xfId="0" applyFont="1" applyBorder="1" applyAlignment="1">
      <alignment wrapText="1"/>
    </xf>
    <xf numFmtId="0" fontId="33" fillId="0" borderId="81" xfId="0" applyFont="1" applyBorder="1" applyAlignment="1">
      <alignment wrapText="1"/>
    </xf>
    <xf numFmtId="0" fontId="33" fillId="0" borderId="36" xfId="0" applyFont="1" applyBorder="1" applyAlignment="1"/>
    <xf numFmtId="0" fontId="33" fillId="0" borderId="74" xfId="0" applyFont="1" applyBorder="1" applyAlignment="1"/>
    <xf numFmtId="0" fontId="33" fillId="0" borderId="0" xfId="0" applyFont="1" applyAlignment="1"/>
    <xf numFmtId="0" fontId="33" fillId="0" borderId="38" xfId="0" applyFont="1" applyBorder="1" applyAlignment="1">
      <alignment wrapText="1"/>
    </xf>
    <xf numFmtId="0" fontId="33" fillId="0" borderId="74" xfId="0" applyFont="1" applyBorder="1" applyAlignment="1">
      <alignment wrapText="1"/>
    </xf>
    <xf numFmtId="0" fontId="33" fillId="0" borderId="36" xfId="0" applyFont="1" applyBorder="1" applyAlignment="1">
      <alignment wrapText="1"/>
    </xf>
    <xf numFmtId="8" fontId="33" fillId="0" borderId="65" xfId="0" applyNumberFormat="1" applyFont="1" applyBorder="1" applyAlignment="1"/>
    <xf numFmtId="0" fontId="33" fillId="0" borderId="75" xfId="0" applyFont="1" applyBorder="1" applyAlignment="1"/>
    <xf numFmtId="0" fontId="9" fillId="0" borderId="64" xfId="6" applyFont="1" applyBorder="1" applyAlignment="1">
      <alignment horizontal="left" vertical="top" wrapText="1"/>
    </xf>
    <xf numFmtId="0" fontId="54" fillId="0" borderId="0" xfId="6" applyFont="1" applyAlignment="1">
      <alignment horizontal="left" vertical="top" wrapText="1"/>
    </xf>
    <xf numFmtId="0" fontId="9" fillId="0" borderId="0" xfId="6" applyFont="1" applyAlignment="1">
      <alignment horizontal="left" vertical="top" wrapText="1"/>
    </xf>
    <xf numFmtId="0" fontId="33" fillId="0" borderId="28" xfId="0" applyFont="1" applyBorder="1" applyAlignment="1">
      <alignment horizontal="center"/>
    </xf>
    <xf numFmtId="0" fontId="33" fillId="0" borderId="33" xfId="0" applyFont="1" applyBorder="1" applyAlignment="1">
      <alignment horizontal="center"/>
    </xf>
    <xf numFmtId="0" fontId="32" fillId="0" borderId="30" xfId="0" applyFont="1" applyBorder="1" applyAlignment="1">
      <alignment horizontal="center"/>
    </xf>
    <xf numFmtId="0" fontId="32" fillId="0" borderId="34" xfId="0" applyFont="1" applyBorder="1" applyAlignment="1">
      <alignment horizontal="center"/>
    </xf>
    <xf numFmtId="0" fontId="33" fillId="0" borderId="33" xfId="0" applyFont="1" applyBorder="1" applyAlignment="1">
      <alignment horizontal="center" wrapText="1"/>
    </xf>
    <xf numFmtId="0" fontId="33" fillId="0" borderId="53" xfId="0" applyFont="1" applyBorder="1" applyAlignment="1">
      <alignment horizontal="center" wrapText="1"/>
    </xf>
    <xf numFmtId="0" fontId="41" fillId="0" borderId="64" xfId="0" applyFont="1" applyBorder="1" applyAlignment="1">
      <alignment horizontal="left" vertical="top"/>
    </xf>
    <xf numFmtId="0" fontId="41" fillId="0" borderId="0" xfId="0" applyFont="1" applyAlignment="1">
      <alignment horizontal="left" vertical="top" wrapText="1"/>
    </xf>
    <xf numFmtId="0" fontId="37" fillId="0" borderId="36" xfId="0" applyFont="1" applyBorder="1" applyAlignment="1"/>
    <xf numFmtId="0" fontId="37" fillId="0" borderId="74" xfId="0" applyFont="1" applyBorder="1" applyAlignment="1"/>
    <xf numFmtId="0" fontId="37" fillId="0" borderId="0" xfId="0" applyFont="1" applyAlignment="1"/>
    <xf numFmtId="0" fontId="37" fillId="0" borderId="38" xfId="0" applyFont="1" applyBorder="1" applyAlignment="1">
      <alignment wrapText="1"/>
    </xf>
    <xf numFmtId="0" fontId="37" fillId="0" borderId="74" xfId="0" applyFont="1" applyBorder="1" applyAlignment="1">
      <alignment wrapText="1"/>
    </xf>
    <xf numFmtId="0" fontId="37" fillId="0" borderId="36" xfId="0" applyFont="1" applyBorder="1" applyAlignment="1">
      <alignment wrapText="1"/>
    </xf>
    <xf numFmtId="0" fontId="37" fillId="0" borderId="29" xfId="0" applyFont="1" applyBorder="1" applyAlignment="1"/>
    <xf numFmtId="0" fontId="37" fillId="0" borderId="35" xfId="0" applyFont="1" applyBorder="1" applyAlignment="1"/>
    <xf numFmtId="0" fontId="37" fillId="0" borderId="73" xfId="0" applyFont="1" applyBorder="1" applyAlignment="1"/>
    <xf numFmtId="0" fontId="37" fillId="0" borderId="30" xfId="0" applyFont="1" applyBorder="1" applyAlignment="1"/>
    <xf numFmtId="0" fontId="37" fillId="0" borderId="31" xfId="0" applyFont="1" applyBorder="1" applyAlignment="1">
      <alignment wrapText="1"/>
    </xf>
    <xf numFmtId="0" fontId="37" fillId="0" borderId="78" xfId="0" applyFont="1" applyBorder="1" applyAlignment="1">
      <alignment wrapText="1"/>
    </xf>
    <xf numFmtId="0" fontId="37" fillId="0" borderId="72" xfId="0" applyFont="1" applyBorder="1" applyAlignment="1">
      <alignment wrapText="1"/>
    </xf>
    <xf numFmtId="0" fontId="37" fillId="0" borderId="79" xfId="0" applyFont="1" applyBorder="1" applyAlignment="1">
      <alignment wrapText="1"/>
    </xf>
    <xf numFmtId="0" fontId="37" fillId="0" borderId="80" xfId="0" applyFont="1" applyBorder="1" applyAlignment="1">
      <alignment wrapText="1"/>
    </xf>
    <xf numFmtId="0" fontId="37" fillId="0" borderId="81" xfId="0" applyFont="1" applyBorder="1" applyAlignment="1">
      <alignment wrapText="1"/>
    </xf>
    <xf numFmtId="8" fontId="37" fillId="0" borderId="65" xfId="0" applyNumberFormat="1" applyFont="1" applyBorder="1" applyAlignment="1"/>
    <xf numFmtId="0" fontId="37" fillId="0" borderId="75" xfId="0" applyFont="1" applyBorder="1" applyAlignment="1"/>
    <xf numFmtId="0" fontId="37" fillId="0" borderId="82" xfId="0" applyFont="1" applyBorder="1" applyAlignment="1"/>
    <xf numFmtId="0" fontId="37" fillId="0" borderId="30" xfId="0" applyFont="1" applyBorder="1" applyAlignment="1">
      <alignment wrapText="1"/>
    </xf>
    <xf numFmtId="0" fontId="37" fillId="0" borderId="83" xfId="0" applyFont="1" applyBorder="1" applyAlignment="1">
      <alignment wrapText="1"/>
    </xf>
    <xf numFmtId="164" fontId="9" fillId="0" borderId="64" xfId="6" applyNumberFormat="1" applyFont="1" applyBorder="1" applyAlignment="1">
      <alignment horizontal="left" vertical="top" wrapText="1"/>
    </xf>
    <xf numFmtId="164" fontId="9" fillId="0" borderId="0" xfId="6" applyNumberFormat="1" applyFont="1" applyAlignment="1">
      <alignment horizontal="left" vertical="top" wrapText="1"/>
    </xf>
    <xf numFmtId="0" fontId="31" fillId="0" borderId="30" xfId="0" applyFont="1" applyBorder="1" applyAlignment="1">
      <alignment horizontal="left" vertical="top"/>
    </xf>
    <xf numFmtId="0" fontId="31" fillId="0" borderId="82" xfId="0" applyFont="1" applyBorder="1" applyAlignment="1">
      <alignment horizontal="left" vertical="top"/>
    </xf>
    <xf numFmtId="0" fontId="31" fillId="0" borderId="30" xfId="0" applyFont="1" applyBorder="1" applyAlignment="1">
      <alignment horizontal="left" vertical="top" wrapText="1"/>
    </xf>
    <xf numFmtId="0" fontId="31" fillId="0" borderId="83" xfId="0" applyFont="1" applyBorder="1" applyAlignment="1">
      <alignment horizontal="left" vertical="top" wrapText="1"/>
    </xf>
    <xf numFmtId="0" fontId="9" fillId="0" borderId="0" xfId="6" applyFont="1" applyAlignment="1">
      <alignment horizontal="left" vertical="top"/>
    </xf>
    <xf numFmtId="8" fontId="31" fillId="0" borderId="65" xfId="0" applyNumberFormat="1" applyFont="1" applyBorder="1" applyAlignment="1">
      <alignment wrapText="1"/>
    </xf>
    <xf numFmtId="0" fontId="31" fillId="0" borderId="75" xfId="0" applyFont="1" applyBorder="1" applyAlignment="1">
      <alignment wrapText="1"/>
    </xf>
    <xf numFmtId="0" fontId="34" fillId="0" borderId="63" xfId="0" applyFont="1" applyBorder="1" applyAlignment="1" applyProtection="1">
      <alignment horizontal="center"/>
      <protection locked="0"/>
    </xf>
    <xf numFmtId="0" fontId="34" fillId="0" borderId="28" xfId="0" applyFont="1" applyBorder="1" applyAlignment="1" applyProtection="1">
      <alignment horizontal="center"/>
      <protection locked="0"/>
    </xf>
    <xf numFmtId="0" fontId="34" fillId="0" borderId="0" xfId="0" applyFont="1" applyAlignment="1" applyProtection="1">
      <alignment horizontal="center"/>
      <protection locked="0"/>
    </xf>
    <xf numFmtId="0" fontId="41" fillId="0" borderId="64" xfId="0" applyFont="1" applyBorder="1" applyAlignment="1">
      <alignment horizontal="left"/>
    </xf>
    <xf numFmtId="0" fontId="41" fillId="0" borderId="0" xfId="0" applyFont="1" applyAlignment="1">
      <alignment horizontal="left" vertical="top"/>
    </xf>
    <xf numFmtId="0" fontId="31" fillId="10" borderId="41" xfId="0" applyFont="1" applyFill="1" applyBorder="1" applyAlignment="1">
      <alignment wrapText="1"/>
    </xf>
    <xf numFmtId="0" fontId="31" fillId="10" borderId="84" xfId="0" applyFont="1" applyFill="1" applyBorder="1" applyAlignment="1">
      <alignment wrapText="1"/>
    </xf>
    <xf numFmtId="0" fontId="31" fillId="10" borderId="71" xfId="0" applyFont="1" applyFill="1" applyBorder="1" applyAlignment="1">
      <alignment wrapText="1"/>
    </xf>
    <xf numFmtId="0" fontId="31" fillId="10" borderId="29" xfId="0" applyFont="1" applyFill="1" applyBorder="1" applyAlignment="1"/>
    <xf numFmtId="0" fontId="31" fillId="10" borderId="35" xfId="0" applyFont="1" applyFill="1" applyBorder="1" applyAlignment="1"/>
    <xf numFmtId="0" fontId="31" fillId="10" borderId="73" xfId="0" applyFont="1" applyFill="1" applyBorder="1" applyAlignment="1"/>
    <xf numFmtId="0" fontId="31" fillId="10" borderId="30" xfId="0" applyFont="1" applyFill="1" applyBorder="1" applyAlignment="1">
      <alignment horizontal="center"/>
    </xf>
    <xf numFmtId="0" fontId="31" fillId="10" borderId="31" xfId="0" applyFont="1" applyFill="1" applyBorder="1" applyAlignment="1">
      <alignment wrapText="1"/>
    </xf>
    <xf numFmtId="0" fontId="31" fillId="10" borderId="78" xfId="0" applyFont="1" applyFill="1" applyBorder="1" applyAlignment="1">
      <alignment wrapText="1"/>
    </xf>
    <xf numFmtId="0" fontId="31" fillId="10" borderId="72" xfId="0" applyFont="1" applyFill="1" applyBorder="1" applyAlignment="1">
      <alignment wrapText="1"/>
    </xf>
    <xf numFmtId="0" fontId="31" fillId="10" borderId="79" xfId="0" applyFont="1" applyFill="1" applyBorder="1" applyAlignment="1">
      <alignment wrapText="1"/>
    </xf>
    <xf numFmtId="0" fontId="31" fillId="10" borderId="80" xfId="0" applyFont="1" applyFill="1" applyBorder="1" applyAlignment="1">
      <alignment wrapText="1"/>
    </xf>
    <xf numFmtId="0" fontId="31" fillId="10" borderId="81" xfId="0" applyFont="1" applyFill="1" applyBorder="1" applyAlignment="1">
      <alignment wrapText="1"/>
    </xf>
    <xf numFmtId="8" fontId="31" fillId="10" borderId="65" xfId="0" applyNumberFormat="1" applyFont="1" applyFill="1" applyBorder="1" applyAlignment="1"/>
    <xf numFmtId="0" fontId="31" fillId="10" borderId="75" xfId="0" applyFont="1" applyFill="1" applyBorder="1" applyAlignment="1"/>
    <xf numFmtId="0" fontId="31" fillId="0" borderId="30" xfId="0" applyFont="1" applyBorder="1" applyAlignment="1">
      <alignment horizontal="center" vertical="center"/>
    </xf>
    <xf numFmtId="0" fontId="31" fillId="0" borderId="74" xfId="0" applyFont="1" applyBorder="1" applyAlignment="1">
      <alignment horizontal="center"/>
    </xf>
    <xf numFmtId="0" fontId="31" fillId="0" borderId="30" xfId="0" applyFont="1" applyBorder="1" applyAlignment="1">
      <alignment horizontal="center" wrapText="1"/>
    </xf>
    <xf numFmtId="0" fontId="31" fillId="0" borderId="38"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0" xfId="0" applyFont="1" applyAlignment="1">
      <alignment wrapText="1"/>
    </xf>
    <xf numFmtId="0" fontId="50" fillId="0" borderId="29" xfId="0" applyFont="1" applyBorder="1" applyAlignment="1"/>
    <xf numFmtId="0" fontId="50" fillId="0" borderId="35" xfId="0" applyFont="1" applyBorder="1" applyAlignment="1"/>
    <xf numFmtId="0" fontId="50" fillId="0" borderId="73" xfId="0" applyFont="1" applyBorder="1" applyAlignment="1"/>
    <xf numFmtId="0" fontId="50" fillId="0" borderId="30" xfId="0" applyFont="1" applyBorder="1" applyAlignment="1"/>
    <xf numFmtId="0" fontId="50" fillId="0" borderId="82" xfId="0" applyFont="1" applyBorder="1" applyAlignment="1"/>
    <xf numFmtId="0" fontId="50" fillId="0" borderId="30" xfId="0" applyFont="1" applyBorder="1" applyAlignment="1">
      <alignment wrapText="1"/>
    </xf>
    <xf numFmtId="0" fontId="50" fillId="0" borderId="83" xfId="0" applyFont="1" applyBorder="1" applyAlignment="1">
      <alignment wrapText="1"/>
    </xf>
  </cellXfs>
  <cellStyles count="78">
    <cellStyle name="_KOKO 25K" xfId="11" xr:uid="{00000000-0005-0000-0000-000000000000}"/>
    <cellStyle name="_KOKO 25K_Costs for units and facs KOKO v4" xfId="12" xr:uid="{00000000-0005-0000-0000-000001000000}"/>
    <cellStyle name="_Nitric Acid Threshold Analysis" xfId="13" xr:uid="{00000000-0005-0000-0000-000002000000}"/>
    <cellStyle name="_Nitric Acid Threshold Analysis_CEMS Costs ICR Calcs_Final Working File" xfId="14" xr:uid="{00000000-0005-0000-0000-000003000000}"/>
    <cellStyle name="_Sheet2" xfId="15" xr:uid="{00000000-0005-0000-0000-000004000000}"/>
    <cellStyle name="_Sheet2_Costs for units and facs KOKO v4" xfId="16" xr:uid="{00000000-0005-0000-0000-000005000000}"/>
    <cellStyle name="_thresholds 1K, 10K, 25K, 100K facs emissions  v4-Emissions-Coverage-Crosscheck" xfId="17" xr:uid="{00000000-0005-0000-0000-000006000000}"/>
    <cellStyle name="_thresholds 1K, 10K, 25K, 100K facs emissions  v4-Emissions-Coverage-Crosscheck_Costs for units and facs KOKO v4" xfId="18" xr:uid="{00000000-0005-0000-0000-000007000000}"/>
    <cellStyle name="2x indented GHG Textfiels" xfId="19" xr:uid="{00000000-0005-0000-0000-000008000000}"/>
    <cellStyle name="5x indented GHG Textfiels" xfId="20" xr:uid="{00000000-0005-0000-0000-000009000000}"/>
    <cellStyle name="Bold GHG Numbers (0.00)" xfId="21" xr:uid="{00000000-0005-0000-0000-00000A000000}"/>
    <cellStyle name="Comma" xfId="77" builtinId="3"/>
    <cellStyle name="Comma 2" xfId="22" xr:uid="{00000000-0005-0000-0000-00000B000000}"/>
    <cellStyle name="Comma 3" xfId="23" xr:uid="{00000000-0005-0000-0000-00000C000000}"/>
    <cellStyle name="Comma 4" xfId="1" xr:uid="{00000000-0005-0000-0000-00000D000000}"/>
    <cellStyle name="Comma0" xfId="24" xr:uid="{00000000-0005-0000-0000-00000E000000}"/>
    <cellStyle name="Currency" xfId="5" builtinId="4"/>
    <cellStyle name="Currency 2" xfId="8" xr:uid="{00000000-0005-0000-0000-000010000000}"/>
    <cellStyle name="Currency 3" xfId="25" xr:uid="{00000000-0005-0000-0000-000011000000}"/>
    <cellStyle name="Currency 4" xfId="4" xr:uid="{00000000-0005-0000-0000-000012000000}"/>
    <cellStyle name="Currency0" xfId="26" xr:uid="{00000000-0005-0000-0000-000013000000}"/>
    <cellStyle name="Date" xfId="27" xr:uid="{00000000-0005-0000-0000-000014000000}"/>
    <cellStyle name="Fixed" xfId="28" xr:uid="{00000000-0005-0000-0000-000015000000}"/>
    <cellStyle name="Headline" xfId="29" xr:uid="{00000000-0005-0000-0000-000016000000}"/>
    <cellStyle name="Hyperlink" xfId="76" builtinId="8"/>
    <cellStyle name="Inventory Summary" xfId="30" xr:uid="{00000000-0005-0000-0000-000017000000}"/>
    <cellStyle name="Normal" xfId="0" builtinId="0"/>
    <cellStyle name="Normal 2" xfId="6" xr:uid="{00000000-0005-0000-0000-000019000000}"/>
    <cellStyle name="Normal 2 2" xfId="31" xr:uid="{00000000-0005-0000-0000-00001A000000}"/>
    <cellStyle name="Normal 3" xfId="32" xr:uid="{00000000-0005-0000-0000-00001B000000}"/>
    <cellStyle name="Normal 35" xfId="2" xr:uid="{00000000-0005-0000-0000-00001C000000}"/>
    <cellStyle name="Normal 38" xfId="3" xr:uid="{00000000-0005-0000-0000-00001D000000}"/>
    <cellStyle name="Normal 4" xfId="73" xr:uid="{00000000-0005-0000-0000-00001E000000}"/>
    <cellStyle name="Normal 5" xfId="9" xr:uid="{00000000-0005-0000-0000-00001F000000}"/>
    <cellStyle name="Normal 5 2" xfId="74" xr:uid="{00000000-0005-0000-0000-000020000000}"/>
    <cellStyle name="Normal 6" xfId="10" xr:uid="{00000000-0005-0000-0000-000021000000}"/>
    <cellStyle name="Normal GHG Numbers (0.00)" xfId="33" xr:uid="{00000000-0005-0000-0000-000022000000}"/>
    <cellStyle name="Normal GHG Textfiels Bold" xfId="34" xr:uid="{00000000-0005-0000-0000-000023000000}"/>
    <cellStyle name="Normal GHG whole table" xfId="35" xr:uid="{00000000-0005-0000-0000-000024000000}"/>
    <cellStyle name="Normal GHG-Shade" xfId="36" xr:uid="{00000000-0005-0000-0000-000025000000}"/>
    <cellStyle name="Normal_IP_Fugitives_Thresholds_Frequency_Methods (3)" xfId="7" xr:uid="{00000000-0005-0000-0000-000026000000}"/>
    <cellStyle name="Pattern" xfId="37" xr:uid="{00000000-0005-0000-0000-000027000000}"/>
    <cellStyle name="Percent" xfId="75" builtinId="5"/>
    <cellStyle name="Percent 2" xfId="39" xr:uid="{00000000-0005-0000-0000-000029000000}"/>
    <cellStyle name="Percent 3" xfId="40" xr:uid="{00000000-0005-0000-0000-00002A000000}"/>
    <cellStyle name="Percent 4" xfId="38" xr:uid="{00000000-0005-0000-0000-00002B000000}"/>
    <cellStyle name="RISKbigPercent" xfId="41" xr:uid="{00000000-0005-0000-0000-00002C000000}"/>
    <cellStyle name="RISKblandrEdge" xfId="42" xr:uid="{00000000-0005-0000-0000-00002D000000}"/>
    <cellStyle name="RISKblCorner" xfId="43" xr:uid="{00000000-0005-0000-0000-00002E000000}"/>
    <cellStyle name="RISKbottomEdge" xfId="44" xr:uid="{00000000-0005-0000-0000-00002F000000}"/>
    <cellStyle name="RISKbrCorner" xfId="45" xr:uid="{00000000-0005-0000-0000-000030000000}"/>
    <cellStyle name="RISKdarkBoxed" xfId="46" xr:uid="{00000000-0005-0000-0000-000031000000}"/>
    <cellStyle name="RISKdarkShade" xfId="47" xr:uid="{00000000-0005-0000-0000-000032000000}"/>
    <cellStyle name="RISKdbottomEdge" xfId="48" xr:uid="{00000000-0005-0000-0000-000033000000}"/>
    <cellStyle name="RISKdrightEdge" xfId="49" xr:uid="{00000000-0005-0000-0000-000034000000}"/>
    <cellStyle name="RISKdurationTime" xfId="50" xr:uid="{00000000-0005-0000-0000-000035000000}"/>
    <cellStyle name="RISKinNumber" xfId="51" xr:uid="{00000000-0005-0000-0000-000036000000}"/>
    <cellStyle name="RISKlandrEdge" xfId="52" xr:uid="{00000000-0005-0000-0000-000037000000}"/>
    <cellStyle name="RISKleftEdge" xfId="53" xr:uid="{00000000-0005-0000-0000-000038000000}"/>
    <cellStyle name="RISKlightBoxed" xfId="54" xr:uid="{00000000-0005-0000-0000-000039000000}"/>
    <cellStyle name="RISKltandbEdge" xfId="55" xr:uid="{00000000-0005-0000-0000-00003A000000}"/>
    <cellStyle name="RISKnormBoxed" xfId="56" xr:uid="{00000000-0005-0000-0000-00003B000000}"/>
    <cellStyle name="RISKnormCenter" xfId="57" xr:uid="{00000000-0005-0000-0000-00003C000000}"/>
    <cellStyle name="RISKnormHeading" xfId="58" xr:uid="{00000000-0005-0000-0000-00003D000000}"/>
    <cellStyle name="RISKnormItal" xfId="59" xr:uid="{00000000-0005-0000-0000-00003E000000}"/>
    <cellStyle name="RISKnormLabel" xfId="60" xr:uid="{00000000-0005-0000-0000-00003F000000}"/>
    <cellStyle name="RISKnormShade" xfId="61" xr:uid="{00000000-0005-0000-0000-000040000000}"/>
    <cellStyle name="RISKnormTitle" xfId="62" xr:uid="{00000000-0005-0000-0000-000041000000}"/>
    <cellStyle name="RISKoutNumber" xfId="63" xr:uid="{00000000-0005-0000-0000-000042000000}"/>
    <cellStyle name="RISKrightEdge" xfId="64" xr:uid="{00000000-0005-0000-0000-000043000000}"/>
    <cellStyle name="RISKrtandbEdge" xfId="65" xr:uid="{00000000-0005-0000-0000-000044000000}"/>
    <cellStyle name="RISKssTime" xfId="66" xr:uid="{00000000-0005-0000-0000-000045000000}"/>
    <cellStyle name="RISKtandbEdge" xfId="67" xr:uid="{00000000-0005-0000-0000-000046000000}"/>
    <cellStyle name="RISKtlandrEdge" xfId="68" xr:uid="{00000000-0005-0000-0000-000047000000}"/>
    <cellStyle name="RISKtlCorner" xfId="69" xr:uid="{00000000-0005-0000-0000-000048000000}"/>
    <cellStyle name="RISKtopEdge" xfId="70" xr:uid="{00000000-0005-0000-0000-000049000000}"/>
    <cellStyle name="RISKtrCorner" xfId="71" xr:uid="{00000000-0005-0000-0000-00004A000000}"/>
    <cellStyle name="Style 1" xfId="72" xr:uid="{00000000-0005-0000-0000-00004B000000}"/>
  </cellStyles>
  <dxfs count="2">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persons/person.xml><?xml version="1.0" encoding="utf-8"?>
<personList xmlns="http://schemas.microsoft.com/office/spreadsheetml/2018/threadedcomments" xmlns:x="http://schemas.openxmlformats.org/spreadsheetml/2006/main">
  <person displayName="Melissa Icenhour" id="{149D6103-67E9-48B8-B170-53CD34A5F6DD}" userId="Melissa Icenhour"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19-03-06T22:48:44.42" personId="{149D6103-67E9-48B8-B170-53CD34A5F6DD}" id="{BB30B72E-119E-4E7E-94A0-58DE6B6D6176}">
    <text>This is the number of facilities reporting per year</text>
  </threadedComment>
  <threadedComment ref="D2" dT="2019-03-06T21:58:37.80" personId="{149D6103-67E9-48B8-B170-53CD34A5F6DD}" id="{1F42301D-3DF6-469A-B800-2CAD0263F9B7}">
    <text>The responses/respondent numbers are from file "fromSAIC_data-collection-stats.xlsx" and represent the average number of data elements per subpart in 2016.</text>
  </threadedComment>
  <threadedComment ref="D2" dT="2019-08-07T16:38:26.78" personId="{149D6103-67E9-48B8-B170-53CD34A5F6DD}" id="{11073136-1125-49DE-86C1-3819ED8CE2AE}" parentId="{1F42301D-3DF6-469A-B800-2CAD0263F9B7}">
    <text>Updated to pull responses/respondent number for RY2017 from "data-collection-stats-08072019.xls"</text>
  </threadedComment>
  <threadedComment ref="N2" dT="2019-03-26T13:43:00.46" personId="{149D6103-67E9-48B8-B170-53CD34A5F6DD}" id="{7D4B4B05-9CA1-4417-9222-CDEF353E06B5}">
    <text>not rounded</text>
  </threadedComment>
  <threadedComment ref="N33" dT="2019-05-23T12:30:45.45" personId="{149D6103-67E9-48B8-B170-53CD34A5F6DD}" id="{CF8AF221-CBD7-4CC3-A252-F4DD197FC15E}">
    <text>updated on 5-23-19 to match changes in number of new and existing reporters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file:///C:\:x:\r\sites\oar_Work\GHGRP\Shared%20Documents\ICR%20Renewal\Subpart%20Testing%20Monitoring%20Calculation%20Costs\EE_batch_3_ICR_costs.xls%3fd=w70cee07bd1aa49919d415cfbc1fd7bc4&amp;csf=1&amp;e=pXfs4V"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Y57"/>
  <sheetViews>
    <sheetView tabSelected="1" zoomScale="83" zoomScaleNormal="83" workbookViewId="0">
      <pane ySplit="2" topLeftCell="A48" activePane="bottomLeft" state="frozen"/>
      <selection pane="bottomLeft" activeCell="S3" sqref="S3:S45"/>
      <selection activeCell="B1" sqref="B1"/>
    </sheetView>
  </sheetViews>
  <sheetFormatPr defaultRowHeight="15"/>
  <cols>
    <col min="1" max="1" width="9.140625" customWidth="1"/>
    <col min="2" max="2" width="18.5703125" customWidth="1"/>
    <col min="3" max="3" width="11.5703125" customWidth="1"/>
    <col min="4" max="4" width="10.85546875" bestFit="1" customWidth="1"/>
    <col min="5" max="5" width="12.85546875" customWidth="1"/>
    <col min="6" max="6" width="14.140625" customWidth="1"/>
    <col min="7" max="7" width="9.42578125" bestFit="1" customWidth="1"/>
    <col min="8" max="8" width="9.85546875" bestFit="1" customWidth="1"/>
    <col min="10" max="10" width="23.85546875" bestFit="1" customWidth="1"/>
    <col min="11" max="11" width="16.28515625" customWidth="1"/>
    <col min="12" max="12" width="18.7109375" bestFit="1" customWidth="1"/>
    <col min="13" max="13" width="16.7109375" bestFit="1" customWidth="1"/>
    <col min="14" max="14" width="19.140625" customWidth="1"/>
    <col min="15" max="15" width="15.7109375" customWidth="1"/>
    <col min="16" max="16" width="16.42578125" bestFit="1" customWidth="1"/>
    <col min="17" max="17" width="11" style="21" customWidth="1"/>
    <col min="18" max="18" width="18.42578125" bestFit="1" customWidth="1"/>
    <col min="19" max="20" width="18.42578125" customWidth="1"/>
    <col min="21" max="21" width="70.7109375" customWidth="1"/>
    <col min="25" max="25" width="11.28515625" bestFit="1" customWidth="1"/>
  </cols>
  <sheetData>
    <row r="1" spans="1:25">
      <c r="B1" s="522" t="s">
        <v>0</v>
      </c>
      <c r="C1" s="523" t="s">
        <v>1</v>
      </c>
      <c r="D1" s="523"/>
      <c r="E1" s="523"/>
      <c r="F1" s="523"/>
      <c r="G1" s="523"/>
      <c r="H1" s="523"/>
      <c r="I1" s="523"/>
      <c r="J1" s="523"/>
      <c r="K1" s="523"/>
      <c r="L1" s="523"/>
      <c r="M1" s="523"/>
      <c r="N1" s="524"/>
      <c r="O1" s="526" t="s">
        <v>2</v>
      </c>
      <c r="P1" s="527"/>
      <c r="Q1" s="527"/>
      <c r="R1" s="527"/>
      <c r="S1" s="527"/>
      <c r="T1" s="527"/>
      <c r="U1" s="528"/>
    </row>
    <row r="2" spans="1:25" ht="33.75">
      <c r="B2" s="522"/>
      <c r="C2" s="108" t="s">
        <v>3</v>
      </c>
      <c r="D2" s="108" t="s">
        <v>4</v>
      </c>
      <c r="E2" s="108" t="s">
        <v>5</v>
      </c>
      <c r="F2" s="108" t="s">
        <v>6</v>
      </c>
      <c r="G2" s="108" t="s">
        <v>7</v>
      </c>
      <c r="H2" s="108" t="s">
        <v>8</v>
      </c>
      <c r="I2" s="108" t="s">
        <v>9</v>
      </c>
      <c r="J2" s="108" t="s">
        <v>10</v>
      </c>
      <c r="K2" s="108" t="s">
        <v>11</v>
      </c>
      <c r="L2" s="108" t="s">
        <v>12</v>
      </c>
      <c r="M2" s="108" t="s">
        <v>13</v>
      </c>
      <c r="N2" s="108" t="s">
        <v>14</v>
      </c>
      <c r="O2" s="205" t="s">
        <v>15</v>
      </c>
      <c r="P2" s="205" t="s">
        <v>16</v>
      </c>
      <c r="Q2" s="205" t="s">
        <v>17</v>
      </c>
      <c r="R2" s="205" t="s">
        <v>18</v>
      </c>
      <c r="S2" s="205" t="s">
        <v>19</v>
      </c>
      <c r="T2" s="205" t="s">
        <v>20</v>
      </c>
      <c r="U2" s="205" t="s">
        <v>21</v>
      </c>
    </row>
    <row r="3" spans="1:25" ht="47.25">
      <c r="A3" s="470">
        <v>1</v>
      </c>
      <c r="B3" s="471" t="s">
        <v>22</v>
      </c>
      <c r="C3" s="472">
        <f>'C only'!$AL$3</f>
        <v>1793</v>
      </c>
      <c r="D3" s="472">
        <f>'C only'!$AM$3</f>
        <v>111</v>
      </c>
      <c r="E3" s="472">
        <f>'C only'!$AN$3</f>
        <v>199023</v>
      </c>
      <c r="F3" s="472">
        <f>'C only'!$AO$3</f>
        <v>69797.7</v>
      </c>
      <c r="G3" s="472">
        <f>'C only'!$AP$3</f>
        <v>2689.5</v>
      </c>
      <c r="H3" s="472">
        <f>'C only'!$AQ$3</f>
        <v>2689.5</v>
      </c>
      <c r="I3" s="472">
        <f>'C only'!$AR$3</f>
        <v>0</v>
      </c>
      <c r="J3" s="472">
        <f>'C only'!$AS$3</f>
        <v>75176.7</v>
      </c>
      <c r="K3" s="473">
        <f>'C only'!$AT$3</f>
        <v>5490481.2809999995</v>
      </c>
      <c r="L3" s="473">
        <f>'C only'!$AU$3</f>
        <v>0</v>
      </c>
      <c r="M3" s="473">
        <f>'C only'!$AV$3</f>
        <v>1892086</v>
      </c>
      <c r="N3" s="473">
        <f>'C only'!$AW$3</f>
        <v>7382567.2809999995</v>
      </c>
      <c r="O3" s="474">
        <v>8408203</v>
      </c>
      <c r="P3" s="475">
        <f t="shared" ref="P3:P45" si="0">N3-O3</f>
        <v>-1025635.7190000005</v>
      </c>
      <c r="Q3" s="476">
        <f>ABS(P3)/O3</f>
        <v>0.12198037071654913</v>
      </c>
      <c r="R3" s="477">
        <f t="shared" ref="R3:R45" si="1">ABS(P3/C3)</f>
        <v>572.02215225878444</v>
      </c>
      <c r="S3" s="525" t="s">
        <v>23</v>
      </c>
      <c r="T3" s="509" t="s">
        <v>24</v>
      </c>
      <c r="U3" s="470"/>
    </row>
    <row r="4" spans="1:25" ht="47.25">
      <c r="A4" s="470">
        <v>1</v>
      </c>
      <c r="B4" s="478" t="s">
        <v>25</v>
      </c>
      <c r="C4" s="472">
        <f>'C plus'!$AL$3</f>
        <v>3519</v>
      </c>
      <c r="D4" s="472">
        <f>'C plus'!$AM$3</f>
        <v>111</v>
      </c>
      <c r="E4" s="472">
        <f>'C plus'!$AN$3</f>
        <v>390609</v>
      </c>
      <c r="F4" s="472">
        <f>'C plus'!$AO$3</f>
        <v>142387.30000000002</v>
      </c>
      <c r="G4" s="472">
        <f>'C plus'!$AP$3</f>
        <v>5278.5</v>
      </c>
      <c r="H4" s="472">
        <f>'C plus'!$AQ$3</f>
        <v>5278.5</v>
      </c>
      <c r="I4" s="472">
        <f>'C plus'!$AR$3</f>
        <v>0</v>
      </c>
      <c r="J4" s="472">
        <f>'C plus'!$AS$3</f>
        <v>152944.30000000002</v>
      </c>
      <c r="K4" s="473">
        <f>'C plus'!$AT$3</f>
        <v>11170106.640000001</v>
      </c>
      <c r="L4" s="473">
        <f>'C plus'!$AU$3</f>
        <v>0</v>
      </c>
      <c r="M4" s="473">
        <f>'C plus'!$AV$3</f>
        <v>3383470</v>
      </c>
      <c r="N4" s="473">
        <f>'C plus'!$AW$3</f>
        <v>14553576.640000001</v>
      </c>
      <c r="O4" s="474">
        <v>16059501</v>
      </c>
      <c r="P4" s="475">
        <f t="shared" si="0"/>
        <v>-1505924.3599999994</v>
      </c>
      <c r="Q4" s="476">
        <f>ABS(P4)/O4</f>
        <v>9.3771553674052474E-2</v>
      </c>
      <c r="R4" s="477">
        <f t="shared" si="1"/>
        <v>427.94099460073869</v>
      </c>
      <c r="S4" s="525"/>
      <c r="T4" s="509" t="s">
        <v>24</v>
      </c>
      <c r="U4" s="470"/>
    </row>
    <row r="5" spans="1:25" ht="31.5">
      <c r="A5" s="470">
        <v>1</v>
      </c>
      <c r="B5" s="479" t="s">
        <v>26</v>
      </c>
      <c r="C5" s="472">
        <f>D!$AL$3</f>
        <v>1096</v>
      </c>
      <c r="D5" s="472">
        <f>D!$AM$3</f>
        <v>61</v>
      </c>
      <c r="E5" s="472">
        <f>D!$AN$3</f>
        <v>66856</v>
      </c>
      <c r="F5" s="472">
        <f>D!$AO$3</f>
        <v>3288</v>
      </c>
      <c r="G5" s="472">
        <f>D!$AP$3</f>
        <v>876.80000000000007</v>
      </c>
      <c r="H5" s="472">
        <f>D!$AQ$3</f>
        <v>876.80000000000007</v>
      </c>
      <c r="I5" s="472">
        <f>D!$AR$3</f>
        <v>0</v>
      </c>
      <c r="J5" s="472">
        <f>D!$AS$3</f>
        <v>5041.6000000000004</v>
      </c>
      <c r="K5" s="473">
        <f>D!$AT$3</f>
        <v>352721.29600000003</v>
      </c>
      <c r="L5" s="473">
        <f>D!$AU$3</f>
        <v>0</v>
      </c>
      <c r="M5" s="473">
        <f>D!$AV$3</f>
        <v>60280</v>
      </c>
      <c r="N5" s="473">
        <f>D!$AW$3</f>
        <v>413001.29600000003</v>
      </c>
      <c r="O5" s="474">
        <v>401434</v>
      </c>
      <c r="P5" s="475">
        <f t="shared" si="0"/>
        <v>11567.296000000031</v>
      </c>
      <c r="Q5" s="476">
        <f t="shared" ref="Q5:Q35" si="2">ABS(P5)/O5</f>
        <v>2.8814938445672341E-2</v>
      </c>
      <c r="R5" s="477">
        <f t="shared" si="1"/>
        <v>10.55410218978105</v>
      </c>
      <c r="S5" s="525"/>
      <c r="T5" s="509" t="s">
        <v>24</v>
      </c>
      <c r="U5" s="480"/>
    </row>
    <row r="6" spans="1:25" ht="31.5">
      <c r="A6" s="470">
        <v>1</v>
      </c>
      <c r="B6" s="479" t="s">
        <v>27</v>
      </c>
      <c r="C6" s="472">
        <f>E!$AL$3</f>
        <v>2</v>
      </c>
      <c r="D6" s="472">
        <f>E!$AM$3</f>
        <v>31</v>
      </c>
      <c r="E6" s="472">
        <f>E!$AN$3</f>
        <v>62</v>
      </c>
      <c r="F6" s="472">
        <f>E!$AO$3</f>
        <v>33</v>
      </c>
      <c r="G6" s="472">
        <f>E!$AP$3</f>
        <v>5.0999999999999996</v>
      </c>
      <c r="H6" s="472">
        <f>E!$AQ$3</f>
        <v>4.05</v>
      </c>
      <c r="I6" s="472">
        <f>E!$AR$3</f>
        <v>2</v>
      </c>
      <c r="J6" s="472">
        <f>E!$AS$3</f>
        <v>44.15</v>
      </c>
      <c r="K6" s="473">
        <f>E!$AT$3</f>
        <v>3269.8374999999996</v>
      </c>
      <c r="L6" s="473">
        <f>E!$AU$3</f>
        <v>0</v>
      </c>
      <c r="M6" s="473">
        <f>E!$AV$3</f>
        <v>6118</v>
      </c>
      <c r="N6" s="473">
        <f>E!$AW$3</f>
        <v>9387.8374999999996</v>
      </c>
      <c r="O6" s="474">
        <v>8712</v>
      </c>
      <c r="P6" s="475">
        <f t="shared" si="0"/>
        <v>675.83749999999964</v>
      </c>
      <c r="Q6" s="476">
        <f t="shared" si="2"/>
        <v>7.7575470615243294E-2</v>
      </c>
      <c r="R6" s="477">
        <f t="shared" si="1"/>
        <v>337.91874999999982</v>
      </c>
      <c r="S6" s="525"/>
      <c r="T6" s="509" t="s">
        <v>24</v>
      </c>
      <c r="U6" s="470"/>
    </row>
    <row r="7" spans="1:25" ht="31.5">
      <c r="A7" s="470">
        <v>1</v>
      </c>
      <c r="B7" s="479" t="s">
        <v>28</v>
      </c>
      <c r="C7" s="472">
        <f>F!$AL$3</f>
        <v>7</v>
      </c>
      <c r="D7" s="472">
        <f>F!$AM$3</f>
        <v>23</v>
      </c>
      <c r="E7" s="472">
        <f>F!$AN$3</f>
        <v>161</v>
      </c>
      <c r="F7" s="472">
        <f>F!$AO$3</f>
        <v>378.5</v>
      </c>
      <c r="G7" s="472">
        <f>F!$AP$3</f>
        <v>47.4</v>
      </c>
      <c r="H7" s="472">
        <f>F!$AQ$3</f>
        <v>13.449999999999998</v>
      </c>
      <c r="I7" s="472">
        <f>F!$AR$3</f>
        <v>7</v>
      </c>
      <c r="J7" s="472">
        <f>F!$AS$3</f>
        <v>446.34999999999997</v>
      </c>
      <c r="K7" s="473">
        <f>F!$AT$3</f>
        <v>33535.807500000003</v>
      </c>
      <c r="L7" s="473">
        <f>F!$AU$3</f>
        <v>0</v>
      </c>
      <c r="M7" s="473">
        <f>F!$AV$3</f>
        <v>4471</v>
      </c>
      <c r="N7" s="473">
        <f>F!$AW$3</f>
        <v>38006.807500000003</v>
      </c>
      <c r="O7" s="474">
        <v>36511</v>
      </c>
      <c r="P7" s="475">
        <f t="shared" si="0"/>
        <v>1495.8075000000026</v>
      </c>
      <c r="Q7" s="476">
        <f t="shared" si="2"/>
        <v>4.0968680671578502E-2</v>
      </c>
      <c r="R7" s="477">
        <f t="shared" si="1"/>
        <v>213.68678571428609</v>
      </c>
      <c r="S7" s="525"/>
      <c r="T7" s="509" t="s">
        <v>24</v>
      </c>
      <c r="U7" s="470"/>
      <c r="Y7" s="22"/>
    </row>
    <row r="8" spans="1:25" ht="31.5">
      <c r="A8" s="470">
        <v>1</v>
      </c>
      <c r="B8" s="479" t="s">
        <v>29</v>
      </c>
      <c r="C8" s="472">
        <f>G!$AL$3</f>
        <v>29</v>
      </c>
      <c r="D8" s="472">
        <f>G!$AM$3</f>
        <v>134</v>
      </c>
      <c r="E8" s="472">
        <f>G!$AN$3</f>
        <v>3886</v>
      </c>
      <c r="F8" s="472">
        <f>G!$AO$3</f>
        <v>1030.4000000000001</v>
      </c>
      <c r="G8" s="472">
        <f>G!$AP$3</f>
        <v>103</v>
      </c>
      <c r="H8" s="472">
        <f>G!$AQ$3</f>
        <v>72.8</v>
      </c>
      <c r="I8" s="472">
        <f>G!$AR$3</f>
        <v>29</v>
      </c>
      <c r="J8" s="472">
        <f>G!$AS$3</f>
        <v>1235.2</v>
      </c>
      <c r="K8" s="473">
        <f>G!$AT$3</f>
        <v>91292.373999999996</v>
      </c>
      <c r="L8" s="473">
        <f>G!$AU$3</f>
        <v>0</v>
      </c>
      <c r="M8" s="473">
        <f>G!$AV$3</f>
        <v>143035</v>
      </c>
      <c r="N8" s="473">
        <f>G!$AW$3</f>
        <v>234327.37399999998</v>
      </c>
      <c r="O8" s="474">
        <v>274366</v>
      </c>
      <c r="P8" s="475">
        <f t="shared" si="0"/>
        <v>-40038.626000000018</v>
      </c>
      <c r="Q8" s="476">
        <f t="shared" si="2"/>
        <v>0.14593144194251481</v>
      </c>
      <c r="R8" s="477">
        <f t="shared" si="1"/>
        <v>1380.6422758620697</v>
      </c>
      <c r="S8" s="525"/>
      <c r="T8" s="509" t="s">
        <v>24</v>
      </c>
      <c r="U8" s="470"/>
    </row>
    <row r="9" spans="1:25" ht="38.25" customHeight="1">
      <c r="A9" s="470">
        <v>1</v>
      </c>
      <c r="B9" s="479" t="s">
        <v>30</v>
      </c>
      <c r="C9" s="472">
        <f>H!$AL$3</f>
        <v>92</v>
      </c>
      <c r="D9" s="472">
        <f>H!$AM$3</f>
        <v>112</v>
      </c>
      <c r="E9" s="472">
        <f>H!$AN$3</f>
        <v>10304</v>
      </c>
      <c r="F9" s="472">
        <f>H!$AO$3</f>
        <v>1656</v>
      </c>
      <c r="G9" s="472">
        <f>H!$AP$3</f>
        <v>230</v>
      </c>
      <c r="H9" s="472">
        <f>H!$AQ$3</f>
        <v>322</v>
      </c>
      <c r="I9" s="472">
        <f>H!$AR$3</f>
        <v>23</v>
      </c>
      <c r="J9" s="472">
        <f>H!$AS$3</f>
        <v>2231</v>
      </c>
      <c r="K9" s="473">
        <f>H!$AT$3</f>
        <v>156885.76000000001</v>
      </c>
      <c r="L9" s="473">
        <f>H!$AU$3</f>
        <v>0</v>
      </c>
      <c r="M9" s="473">
        <f>H!$AV$3</f>
        <v>5060</v>
      </c>
      <c r="N9" s="473">
        <f>H!$AW$3</f>
        <v>161945.76</v>
      </c>
      <c r="O9" s="474">
        <v>160718</v>
      </c>
      <c r="P9" s="475">
        <f t="shared" si="0"/>
        <v>1227.7600000000093</v>
      </c>
      <c r="Q9" s="476">
        <f t="shared" si="2"/>
        <v>7.6392190047163931E-3</v>
      </c>
      <c r="R9" s="477">
        <f t="shared" si="1"/>
        <v>13.345217391304448</v>
      </c>
      <c r="S9" s="525"/>
      <c r="T9" s="509" t="s">
        <v>24</v>
      </c>
      <c r="U9" s="470"/>
    </row>
    <row r="10" spans="1:25" ht="31.5">
      <c r="A10" s="470">
        <v>1</v>
      </c>
      <c r="B10" s="479" t="s">
        <v>31</v>
      </c>
      <c r="C10" s="472">
        <f>I!$AL$3</f>
        <v>51</v>
      </c>
      <c r="D10" s="472">
        <f>I!$AM$3</f>
        <v>379</v>
      </c>
      <c r="E10" s="472">
        <f>I!$AN$3</f>
        <v>19329</v>
      </c>
      <c r="F10" s="472">
        <f>I!$AO$3</f>
        <v>10655.43</v>
      </c>
      <c r="G10" s="472">
        <f>I!$AP$3</f>
        <v>889.94999999999993</v>
      </c>
      <c r="H10" s="472">
        <f>I!$AQ$3</f>
        <v>553.86</v>
      </c>
      <c r="I10" s="472">
        <f>I!$AR$3</f>
        <v>61.199999999999996</v>
      </c>
      <c r="J10" s="472">
        <f>I!$AS$3</f>
        <v>12160.440000000002</v>
      </c>
      <c r="K10" s="473">
        <f>I!$AT$3</f>
        <v>893876.37780000002</v>
      </c>
      <c r="L10" s="473">
        <f>I!$AU$3</f>
        <v>0</v>
      </c>
      <c r="M10" s="473">
        <f>I!$AV$3</f>
        <v>288776</v>
      </c>
      <c r="N10" s="473">
        <f>I!$AW$3</f>
        <v>1182652.3777999999</v>
      </c>
      <c r="O10" s="474">
        <v>1160407</v>
      </c>
      <c r="P10" s="475">
        <f t="shared" si="0"/>
        <v>22245.3777999999</v>
      </c>
      <c r="Q10" s="476">
        <f>ABS(P10)/O10</f>
        <v>1.9170323688154155E-2</v>
      </c>
      <c r="R10" s="502">
        <f>ABS(P10/C10)</f>
        <v>436.1838784313706</v>
      </c>
      <c r="S10" s="525"/>
      <c r="T10" s="509" t="s">
        <v>24</v>
      </c>
      <c r="U10" s="470"/>
    </row>
    <row r="11" spans="1:25" ht="31.5">
      <c r="A11" s="470">
        <v>1</v>
      </c>
      <c r="B11" s="479" t="s">
        <v>32</v>
      </c>
      <c r="C11" s="472">
        <f>K!$AL$3</f>
        <v>8</v>
      </c>
      <c r="D11" s="472">
        <f>K!$AM$3</f>
        <v>179</v>
      </c>
      <c r="E11" s="472">
        <f>K!$AN$3</f>
        <v>1432</v>
      </c>
      <c r="F11" s="472">
        <f>K!$AO$3</f>
        <v>256</v>
      </c>
      <c r="G11" s="472">
        <f>K!$AP$3</f>
        <v>25.600000000000005</v>
      </c>
      <c r="H11" s="472">
        <f>K!$AQ$3</f>
        <v>18.8</v>
      </c>
      <c r="I11" s="472">
        <f>K!$AR$3</f>
        <v>16</v>
      </c>
      <c r="J11" s="472">
        <f>K!$AS$3</f>
        <v>316.40000000000003</v>
      </c>
      <c r="K11" s="473">
        <f>K!$AT$3</f>
        <v>23716.219999999998</v>
      </c>
      <c r="L11" s="473">
        <f>K!$AU$3</f>
        <v>0</v>
      </c>
      <c r="M11" s="473">
        <f>K!$AV$3</f>
        <v>440</v>
      </c>
      <c r="N11" s="473">
        <f>K!$AW$3</f>
        <v>24156.219999999998</v>
      </c>
      <c r="O11" s="474">
        <v>29260</v>
      </c>
      <c r="P11" s="475">
        <f t="shared" si="0"/>
        <v>-5103.7800000000025</v>
      </c>
      <c r="Q11" s="476">
        <f t="shared" si="2"/>
        <v>0.17442857142857152</v>
      </c>
      <c r="R11" s="477">
        <f t="shared" si="1"/>
        <v>637.97250000000031</v>
      </c>
      <c r="S11" s="525"/>
      <c r="T11" s="509" t="s">
        <v>24</v>
      </c>
      <c r="U11" s="470"/>
    </row>
    <row r="12" spans="1:25" ht="39" customHeight="1">
      <c r="A12" s="470">
        <v>1</v>
      </c>
      <c r="B12" s="479" t="s">
        <v>33</v>
      </c>
      <c r="C12" s="472">
        <f>L!$AL$3</f>
        <v>14</v>
      </c>
      <c r="D12" s="472">
        <f>L!$AM$3</f>
        <v>363</v>
      </c>
      <c r="E12" s="472">
        <f>L!$AN$3</f>
        <v>5082</v>
      </c>
      <c r="F12" s="472">
        <f>L!$AO$3</f>
        <v>10048.199999999999</v>
      </c>
      <c r="G12" s="472">
        <f>L!$AP$3</f>
        <v>670.28000000000009</v>
      </c>
      <c r="H12" s="472">
        <f>L!$AQ$3</f>
        <v>990.55999999999983</v>
      </c>
      <c r="I12" s="472">
        <f>L!$AR$3</f>
        <v>45.20000000000001</v>
      </c>
      <c r="J12" s="472">
        <f>L!$AS$3</f>
        <v>11754.24</v>
      </c>
      <c r="K12" s="473">
        <f>L!$AT$3</f>
        <v>842032.42879999988</v>
      </c>
      <c r="L12" s="473">
        <f>L!$AU$3</f>
        <v>0</v>
      </c>
      <c r="M12" s="473">
        <f>L!$AV$3</f>
        <v>770</v>
      </c>
      <c r="N12" s="473">
        <f>L!$AW$3</f>
        <v>842802.42879999988</v>
      </c>
      <c r="O12" s="474">
        <v>818291</v>
      </c>
      <c r="P12" s="475">
        <f t="shared" si="0"/>
        <v>24511.428799999878</v>
      </c>
      <c r="Q12" s="476">
        <f t="shared" si="2"/>
        <v>2.9954415727412226E-2</v>
      </c>
      <c r="R12" s="477">
        <f t="shared" si="1"/>
        <v>1750.816342857134</v>
      </c>
      <c r="S12" s="525"/>
      <c r="T12" s="509" t="s">
        <v>24</v>
      </c>
      <c r="U12" s="470"/>
    </row>
    <row r="13" spans="1:25" ht="31.5">
      <c r="A13" s="470">
        <v>1</v>
      </c>
      <c r="B13" s="479" t="s">
        <v>34</v>
      </c>
      <c r="C13" s="472">
        <f>N!$AL$3</f>
        <v>101</v>
      </c>
      <c r="D13" s="472">
        <f>N!$AM$3</f>
        <v>60</v>
      </c>
      <c r="E13" s="472">
        <f>N!$AN$3</f>
        <v>6060</v>
      </c>
      <c r="F13" s="472">
        <f>N!$AO$3</f>
        <v>3948.8999999999996</v>
      </c>
      <c r="G13" s="472">
        <f>N!$AP$3</f>
        <v>482.59999999999997</v>
      </c>
      <c r="H13" s="472">
        <f>N!$AQ$3</f>
        <v>320.90000000000003</v>
      </c>
      <c r="I13" s="472">
        <f>N!$AR$3</f>
        <v>99</v>
      </c>
      <c r="J13" s="472">
        <f>N!$AS$3</f>
        <v>4851.3999999999996</v>
      </c>
      <c r="K13" s="473">
        <f>N!$AT$3</f>
        <v>357927.82600000006</v>
      </c>
      <c r="L13" s="473">
        <f>N!$AU$3</f>
        <v>0</v>
      </c>
      <c r="M13" s="473">
        <f>N!$AV$3</f>
        <v>11385</v>
      </c>
      <c r="N13" s="473">
        <f>N!$AW$3</f>
        <v>369312.82600000006</v>
      </c>
      <c r="O13" s="474">
        <v>364927</v>
      </c>
      <c r="P13" s="475">
        <f t="shared" si="0"/>
        <v>4385.8260000000591</v>
      </c>
      <c r="Q13" s="476">
        <f t="shared" si="2"/>
        <v>1.2018365316899158E-2</v>
      </c>
      <c r="R13" s="477">
        <f t="shared" si="1"/>
        <v>43.424019801980783</v>
      </c>
      <c r="S13" s="525"/>
      <c r="T13" s="509" t="s">
        <v>24</v>
      </c>
      <c r="U13" s="470"/>
    </row>
    <row r="14" spans="1:25" ht="63">
      <c r="A14" s="470">
        <v>1</v>
      </c>
      <c r="B14" s="481" t="s">
        <v>35</v>
      </c>
      <c r="C14" s="472">
        <f>O!$AL$3</f>
        <v>4</v>
      </c>
      <c r="D14" s="472">
        <f>O!$AM$3</f>
        <v>32</v>
      </c>
      <c r="E14" s="472">
        <f>O!$AN$3</f>
        <v>128</v>
      </c>
      <c r="F14" s="472">
        <f>O!$AO$3</f>
        <v>384</v>
      </c>
      <c r="G14" s="472">
        <f>O!$AP$3</f>
        <v>26</v>
      </c>
      <c r="H14" s="472">
        <f>O!$AQ$3</f>
        <v>38</v>
      </c>
      <c r="I14" s="472">
        <f>O!$AR$3</f>
        <v>8</v>
      </c>
      <c r="J14" s="472">
        <f>O!$AS$3</f>
        <v>456</v>
      </c>
      <c r="K14" s="473">
        <f>O!$AT$3</f>
        <v>32939.120000000003</v>
      </c>
      <c r="L14" s="473">
        <f>O!$AU$3</f>
        <v>0</v>
      </c>
      <c r="M14" s="473">
        <f>O!$AV$3</f>
        <v>220</v>
      </c>
      <c r="N14" s="473">
        <f>O!$AW$3</f>
        <v>33159.120000000003</v>
      </c>
      <c r="O14" s="474">
        <v>32187</v>
      </c>
      <c r="P14" s="475">
        <f t="shared" si="0"/>
        <v>972.12000000000262</v>
      </c>
      <c r="Q14" s="476">
        <f t="shared" si="2"/>
        <v>3.0202255569018628E-2</v>
      </c>
      <c r="R14" s="477">
        <f t="shared" si="1"/>
        <v>243.03000000000065</v>
      </c>
      <c r="S14" s="525"/>
      <c r="T14" s="509" t="s">
        <v>24</v>
      </c>
      <c r="U14" s="470"/>
    </row>
    <row r="15" spans="1:25" ht="31.5">
      <c r="A15" s="470">
        <v>1</v>
      </c>
      <c r="B15" s="479" t="s">
        <v>36</v>
      </c>
      <c r="C15" s="472">
        <f>P!$AL$3</f>
        <v>111</v>
      </c>
      <c r="D15" s="472">
        <f>P!$AM$3</f>
        <v>137</v>
      </c>
      <c r="E15" s="472">
        <f>P!$AN$3</f>
        <v>15207</v>
      </c>
      <c r="F15" s="472">
        <f>P!$AO$3</f>
        <v>3761.3999999999996</v>
      </c>
      <c r="G15" s="472">
        <f>P!$AP$3</f>
        <v>376.14000000000004</v>
      </c>
      <c r="H15" s="472">
        <f>P!$AQ$3</f>
        <v>376.14000000000004</v>
      </c>
      <c r="I15" s="472">
        <f>P!$AR$3</f>
        <v>92</v>
      </c>
      <c r="J15" s="472">
        <f>P!$AS$3</f>
        <v>4605.68</v>
      </c>
      <c r="K15" s="473">
        <f>P!$AT$3</f>
        <v>335441.24079999991</v>
      </c>
      <c r="L15" s="473">
        <f>P!$AU$3</f>
        <v>0</v>
      </c>
      <c r="M15" s="473">
        <f>P!$AV$3</f>
        <v>47998</v>
      </c>
      <c r="N15" s="473">
        <f>P!$AW$3</f>
        <v>383439.24079999997</v>
      </c>
      <c r="O15" s="474">
        <v>382171</v>
      </c>
      <c r="P15" s="475">
        <f t="shared" si="0"/>
        <v>1268.2407999999705</v>
      </c>
      <c r="Q15" s="476">
        <f t="shared" si="2"/>
        <v>3.3185165802741977E-3</v>
      </c>
      <c r="R15" s="477">
        <f t="shared" si="1"/>
        <v>11.425592792792527</v>
      </c>
      <c r="S15" s="525"/>
      <c r="T15" s="509" t="s">
        <v>24</v>
      </c>
      <c r="U15" s="470"/>
    </row>
    <row r="16" spans="1:25" ht="31.5">
      <c r="A16" s="470">
        <v>1</v>
      </c>
      <c r="B16" s="479" t="s">
        <v>37</v>
      </c>
      <c r="C16" s="472">
        <f>Q!$AL$3</f>
        <v>122</v>
      </c>
      <c r="D16" s="472">
        <f>Q!$AM$3</f>
        <v>61</v>
      </c>
      <c r="E16" s="472">
        <f>Q!$AN$3</f>
        <v>7442</v>
      </c>
      <c r="F16" s="472">
        <f>Q!$AO$3</f>
        <v>2191</v>
      </c>
      <c r="G16" s="472">
        <f>Q!$AP$3</f>
        <v>328.90000000000003</v>
      </c>
      <c r="H16" s="472">
        <f>Q!$AQ$3</f>
        <v>255.94999999999996</v>
      </c>
      <c r="I16" s="472">
        <f>Q!$AR$3</f>
        <v>162</v>
      </c>
      <c r="J16" s="472">
        <f>Q!$AS$3</f>
        <v>2937.85</v>
      </c>
      <c r="K16" s="473">
        <f>Q!$AT$3</f>
        <v>219122.9025</v>
      </c>
      <c r="L16" s="473">
        <f>Q!$AU$3</f>
        <v>0</v>
      </c>
      <c r="M16" s="473">
        <f>Q!$AV$3</f>
        <v>128260</v>
      </c>
      <c r="N16" s="473">
        <f>Q!$AW$3</f>
        <v>347382.90249999997</v>
      </c>
      <c r="O16" s="474">
        <v>328876</v>
      </c>
      <c r="P16" s="475">
        <f t="shared" si="0"/>
        <v>18506.902499999967</v>
      </c>
      <c r="Q16" s="476">
        <f t="shared" si="2"/>
        <v>5.627319263187331E-2</v>
      </c>
      <c r="R16" s="477">
        <f t="shared" si="1"/>
        <v>151.69592213114728</v>
      </c>
      <c r="S16" s="525"/>
      <c r="T16" s="509" t="s">
        <v>24</v>
      </c>
      <c r="U16" s="480"/>
    </row>
    <row r="17" spans="1:21" ht="15.75">
      <c r="A17" s="470">
        <v>1</v>
      </c>
      <c r="B17" s="479" t="s">
        <v>38</v>
      </c>
      <c r="C17" s="472">
        <f>'R'!$AL$3</f>
        <v>11</v>
      </c>
      <c r="D17" s="472">
        <f>'R'!$AM$3</f>
        <v>79</v>
      </c>
      <c r="E17" s="472">
        <f>'R'!$AN$3</f>
        <v>869</v>
      </c>
      <c r="F17" s="472">
        <f>'R'!$AO$3</f>
        <v>198</v>
      </c>
      <c r="G17" s="472">
        <f>'R'!$AP$3</f>
        <v>29.700000000000003</v>
      </c>
      <c r="H17" s="472">
        <f>'R'!$AQ$3</f>
        <v>23.100000000000005</v>
      </c>
      <c r="I17" s="472">
        <f>'R'!$AR$3</f>
        <v>22</v>
      </c>
      <c r="J17" s="472">
        <f>'R'!$AS$3</f>
        <v>272.79999999999995</v>
      </c>
      <c r="K17" s="473">
        <f>'R'!$AT$3</f>
        <v>20643.919999999998</v>
      </c>
      <c r="L17" s="473">
        <f>'R'!$AU$3</f>
        <v>0</v>
      </c>
      <c r="M17" s="473">
        <f>'R'!$AV$3</f>
        <v>12760</v>
      </c>
      <c r="N17" s="473">
        <f>'R'!$AW$3</f>
        <v>33403.919999999998</v>
      </c>
      <c r="O17" s="474">
        <v>31601</v>
      </c>
      <c r="P17" s="475">
        <f t="shared" si="0"/>
        <v>1802.9199999999983</v>
      </c>
      <c r="Q17" s="476">
        <f t="shared" si="2"/>
        <v>5.7052624916932956E-2</v>
      </c>
      <c r="R17" s="477">
        <f t="shared" si="1"/>
        <v>163.90181818181802</v>
      </c>
      <c r="S17" s="525"/>
      <c r="T17" s="509" t="s">
        <v>24</v>
      </c>
      <c r="U17" s="470"/>
    </row>
    <row r="18" spans="1:21" ht="31.5">
      <c r="A18" s="470">
        <v>1</v>
      </c>
      <c r="B18" s="479" t="s">
        <v>39</v>
      </c>
      <c r="C18" s="472">
        <f>S!$AL$3</f>
        <v>68</v>
      </c>
      <c r="D18" s="472">
        <f>S!$AM$3</f>
        <v>268</v>
      </c>
      <c r="E18" s="472">
        <f>S!$AN$3</f>
        <v>18224</v>
      </c>
      <c r="F18" s="472">
        <f>S!$AO$3</f>
        <v>1468</v>
      </c>
      <c r="G18" s="472">
        <f>S!$AP$3</f>
        <v>146.80000000000001</v>
      </c>
      <c r="H18" s="472">
        <f>S!$AQ$3</f>
        <v>127.59999999999998</v>
      </c>
      <c r="I18" s="472">
        <f>S!$AR$3</f>
        <v>128</v>
      </c>
      <c r="J18" s="472">
        <f>S!$AS$3</f>
        <v>1870.3999999999999</v>
      </c>
      <c r="K18" s="473">
        <f>S!$AT$3</f>
        <v>140833.96800000002</v>
      </c>
      <c r="L18" s="473">
        <f>S!$AU$3</f>
        <v>0</v>
      </c>
      <c r="M18" s="473">
        <f>S!$AV$3</f>
        <v>3740</v>
      </c>
      <c r="N18" s="473">
        <f>S!$AW$3</f>
        <v>144573.96800000002</v>
      </c>
      <c r="O18" s="474">
        <v>154074</v>
      </c>
      <c r="P18" s="475">
        <f t="shared" si="0"/>
        <v>-9500.0319999999774</v>
      </c>
      <c r="Q18" s="476">
        <f t="shared" si="2"/>
        <v>6.1658891182159073E-2</v>
      </c>
      <c r="R18" s="477">
        <f t="shared" si="1"/>
        <v>139.70635294117614</v>
      </c>
      <c r="S18" s="525"/>
      <c r="T18" s="509" t="s">
        <v>24</v>
      </c>
      <c r="U18" s="470"/>
    </row>
    <row r="19" spans="1:21" ht="31.5">
      <c r="A19" s="470">
        <v>1</v>
      </c>
      <c r="B19" s="479" t="s">
        <v>40</v>
      </c>
      <c r="C19" s="472">
        <f>T!$AL$3</f>
        <v>10</v>
      </c>
      <c r="D19" s="472">
        <f>T!$AM$3</f>
        <v>83</v>
      </c>
      <c r="E19" s="472">
        <f>T!$AN$3</f>
        <v>830</v>
      </c>
      <c r="F19" s="472">
        <f>T!$AO$3</f>
        <v>120</v>
      </c>
      <c r="G19" s="472">
        <f>T!$AP$3</f>
        <v>28</v>
      </c>
      <c r="H19" s="472">
        <f>T!$AQ$3</f>
        <v>22.5</v>
      </c>
      <c r="I19" s="472">
        <f>T!$AR$3</f>
        <v>10</v>
      </c>
      <c r="J19" s="472">
        <f>T!$AS$3</f>
        <v>180.5</v>
      </c>
      <c r="K19" s="473">
        <f>T!$AT$3</f>
        <v>13331.865</v>
      </c>
      <c r="L19" s="473">
        <f>T!$AU$3</f>
        <v>0</v>
      </c>
      <c r="M19" s="473">
        <f>T!$AV$3</f>
        <v>550</v>
      </c>
      <c r="N19" s="473">
        <f>T!$AW$3</f>
        <v>13881.865</v>
      </c>
      <c r="O19" s="474">
        <v>14937</v>
      </c>
      <c r="P19" s="475">
        <f t="shared" si="0"/>
        <v>-1055.1350000000002</v>
      </c>
      <c r="Q19" s="476">
        <f t="shared" si="2"/>
        <v>7.0639017205596857E-2</v>
      </c>
      <c r="R19" s="477">
        <f t="shared" si="1"/>
        <v>105.51350000000002</v>
      </c>
      <c r="S19" s="525"/>
      <c r="T19" s="509" t="s">
        <v>24</v>
      </c>
      <c r="U19" s="480"/>
    </row>
    <row r="20" spans="1:21" ht="47.25">
      <c r="A20" s="470">
        <v>1</v>
      </c>
      <c r="B20" s="479" t="s">
        <v>41</v>
      </c>
      <c r="C20" s="472">
        <f>U!$AL$3</f>
        <v>5</v>
      </c>
      <c r="D20" s="472">
        <f>U!$AM$3</f>
        <v>7</v>
      </c>
      <c r="E20" s="472">
        <f>U!$AN$3</f>
        <v>35</v>
      </c>
      <c r="F20" s="472">
        <f>U!$AO$3</f>
        <v>30</v>
      </c>
      <c r="G20" s="472">
        <f>U!$AP$3</f>
        <v>7.5</v>
      </c>
      <c r="H20" s="472">
        <f>U!$AQ$3</f>
        <v>7.5</v>
      </c>
      <c r="I20" s="472">
        <f>U!$AR$3</f>
        <v>0</v>
      </c>
      <c r="J20" s="472">
        <f>U!$AS$3</f>
        <v>45</v>
      </c>
      <c r="K20" s="473">
        <f>U!$AT$3</f>
        <v>3155.5500000000006</v>
      </c>
      <c r="L20" s="473">
        <f>U!$AU$3</f>
        <v>0</v>
      </c>
      <c r="M20" s="473">
        <f>U!$AV$3</f>
        <v>275</v>
      </c>
      <c r="N20" s="473">
        <f>U!$AW$3</f>
        <v>3430.5500000000006</v>
      </c>
      <c r="O20" s="474">
        <v>4650</v>
      </c>
      <c r="P20" s="475">
        <f t="shared" si="0"/>
        <v>-1219.4499999999994</v>
      </c>
      <c r="Q20" s="476">
        <f t="shared" si="2"/>
        <v>0.26224731182795685</v>
      </c>
      <c r="R20" s="477">
        <f t="shared" si="1"/>
        <v>243.88999999999987</v>
      </c>
      <c r="S20" s="525"/>
      <c r="T20" s="509" t="s">
        <v>42</v>
      </c>
      <c r="U20" s="482" t="s">
        <v>43</v>
      </c>
    </row>
    <row r="21" spans="1:21" ht="31.5">
      <c r="A21" s="470">
        <v>1</v>
      </c>
      <c r="B21" s="479" t="s">
        <v>44</v>
      </c>
      <c r="C21" s="472">
        <f>V!$AL$3</f>
        <v>31</v>
      </c>
      <c r="D21" s="472">
        <f>V!$AM$3</f>
        <v>23</v>
      </c>
      <c r="E21" s="472">
        <f>V!$AN$3</f>
        <v>713</v>
      </c>
      <c r="F21" s="472">
        <f>V!$AO$3</f>
        <v>872.79999999999984</v>
      </c>
      <c r="G21" s="472">
        <f>V!$AP$3</f>
        <v>115</v>
      </c>
      <c r="H21" s="472">
        <f>V!$AQ$3</f>
        <v>80.2</v>
      </c>
      <c r="I21" s="472">
        <f>V!$AR$3</f>
        <v>31</v>
      </c>
      <c r="J21" s="472">
        <f>V!$AS$3</f>
        <v>1099</v>
      </c>
      <c r="K21" s="473">
        <f>V!$AT$3</f>
        <v>81234.59199999999</v>
      </c>
      <c r="L21" s="473">
        <f>V!$AU$3</f>
        <v>0</v>
      </c>
      <c r="M21" s="473">
        <f>V!$AV$3</f>
        <v>265306</v>
      </c>
      <c r="N21" s="473">
        <f>V!$AW$3</f>
        <v>346540.592</v>
      </c>
      <c r="O21" s="474">
        <v>340231</v>
      </c>
      <c r="P21" s="475">
        <f t="shared" si="0"/>
        <v>6309.5920000000042</v>
      </c>
      <c r="Q21" s="476">
        <f t="shared" si="2"/>
        <v>1.8545023822050324E-2</v>
      </c>
      <c r="R21" s="477">
        <f t="shared" si="1"/>
        <v>203.53522580645173</v>
      </c>
      <c r="S21" s="525"/>
      <c r="T21" s="509" t="s">
        <v>24</v>
      </c>
      <c r="U21" s="470"/>
    </row>
    <row r="22" spans="1:21" ht="84.75" customHeight="1">
      <c r="A22" s="470">
        <v>1</v>
      </c>
      <c r="B22" s="479" t="s">
        <v>45</v>
      </c>
      <c r="C22" s="472">
        <f>W!AO3</f>
        <v>2338</v>
      </c>
      <c r="D22" s="472">
        <f>W!AP3</f>
        <v>3294</v>
      </c>
      <c r="E22" s="472">
        <f>W!AQ3</f>
        <v>7701372</v>
      </c>
      <c r="F22" s="472">
        <f>W!AR3+W!AS3</f>
        <v>240991.2</v>
      </c>
      <c r="G22" s="472">
        <f>W!AT3+W!AU3</f>
        <v>27985.600000000002</v>
      </c>
      <c r="H22" s="472">
        <v>0</v>
      </c>
      <c r="I22" s="472">
        <v>0</v>
      </c>
      <c r="J22" s="472">
        <f>W!AW3</f>
        <v>273652.8</v>
      </c>
      <c r="K22" s="473">
        <f>W!AX3</f>
        <v>30223171.408999998</v>
      </c>
      <c r="L22" s="473">
        <f>W!AY3</f>
        <v>0</v>
      </c>
      <c r="M22" s="473">
        <f>W!AZ3</f>
        <v>24410343</v>
      </c>
      <c r="N22" s="473">
        <f>W!BA3</f>
        <v>54633514.409000002</v>
      </c>
      <c r="O22" s="474">
        <v>45212423</v>
      </c>
      <c r="P22" s="475">
        <f t="shared" si="0"/>
        <v>9421091.4090000018</v>
      </c>
      <c r="Q22" s="476">
        <f t="shared" si="2"/>
        <v>0.20837395529542846</v>
      </c>
      <c r="R22" s="477">
        <f t="shared" si="1"/>
        <v>4029.551500855433</v>
      </c>
      <c r="S22" s="525"/>
      <c r="T22" s="509" t="s">
        <v>42</v>
      </c>
      <c r="U22" s="482" t="s">
        <v>46</v>
      </c>
    </row>
    <row r="23" spans="1:21" ht="31.5">
      <c r="A23" s="470">
        <v>1</v>
      </c>
      <c r="B23" s="479" t="s">
        <v>47</v>
      </c>
      <c r="C23" s="472">
        <f>X!$AL$3</f>
        <v>85</v>
      </c>
      <c r="D23" s="472">
        <f>X!$AM$3</f>
        <v>672</v>
      </c>
      <c r="E23" s="472">
        <f>X!$AN$3</f>
        <v>57120</v>
      </c>
      <c r="F23" s="472">
        <f>X!$AO$3</f>
        <v>10892</v>
      </c>
      <c r="G23" s="472">
        <f>X!$AP$3</f>
        <v>639</v>
      </c>
      <c r="H23" s="472">
        <f>X!$AQ$3</f>
        <v>995</v>
      </c>
      <c r="I23" s="472">
        <f>X!$AR$3</f>
        <v>170</v>
      </c>
      <c r="J23" s="472">
        <f>X!$AS$3</f>
        <v>12696</v>
      </c>
      <c r="K23" s="473">
        <f>X!$AT$3</f>
        <v>915951.77999999991</v>
      </c>
      <c r="L23" s="473">
        <f>X!$AU$3</f>
        <v>0</v>
      </c>
      <c r="M23" s="473">
        <f>X!$AV$3</f>
        <v>148847</v>
      </c>
      <c r="N23" s="473">
        <f>X!$AW$3</f>
        <v>1064798.78</v>
      </c>
      <c r="O23" s="474">
        <v>1021361</v>
      </c>
      <c r="P23" s="475">
        <f t="shared" si="0"/>
        <v>43437.780000000028</v>
      </c>
      <c r="Q23" s="476">
        <f t="shared" si="2"/>
        <v>4.2529311379619968E-2</v>
      </c>
      <c r="R23" s="477">
        <f t="shared" si="1"/>
        <v>511.0327058823533</v>
      </c>
      <c r="S23" s="525"/>
      <c r="T23" s="509" t="s">
        <v>24</v>
      </c>
      <c r="U23" s="470"/>
    </row>
    <row r="24" spans="1:21" ht="31.5">
      <c r="A24" s="470">
        <v>1</v>
      </c>
      <c r="B24" s="479" t="s">
        <v>48</v>
      </c>
      <c r="C24" s="472">
        <f>Y!$AL$3</f>
        <v>134</v>
      </c>
      <c r="D24" s="472">
        <f>Y!$AM$3</f>
        <v>173</v>
      </c>
      <c r="E24" s="472">
        <f>Y!$AN$3</f>
        <v>23182</v>
      </c>
      <c r="F24" s="472">
        <f>Y!$AO$3</f>
        <v>5994.9750000000013</v>
      </c>
      <c r="G24" s="472">
        <f>Y!$AP$3</f>
        <v>600.0200000000001</v>
      </c>
      <c r="H24" s="472">
        <f>Y!$AQ$3</f>
        <v>600.0200000000001</v>
      </c>
      <c r="I24" s="472">
        <f>Y!$AR$3</f>
        <v>268</v>
      </c>
      <c r="J24" s="472">
        <f>Y!$AS$3</f>
        <v>7463.0150000000021</v>
      </c>
      <c r="K24" s="473">
        <f>Y!$AT$3</f>
        <v>548629.91265000007</v>
      </c>
      <c r="L24" s="473">
        <f>Y!$AU$3</f>
        <v>0</v>
      </c>
      <c r="M24" s="473">
        <f>Y!$AV$3</f>
        <v>7370</v>
      </c>
      <c r="N24" s="473">
        <f>Y!$AW$3</f>
        <v>555999.91265000007</v>
      </c>
      <c r="O24" s="474">
        <v>583093</v>
      </c>
      <c r="P24" s="475">
        <f t="shared" si="0"/>
        <v>-27093.087349999929</v>
      </c>
      <c r="Q24" s="476">
        <f t="shared" si="2"/>
        <v>4.6464435947610294E-2</v>
      </c>
      <c r="R24" s="477">
        <f t="shared" si="1"/>
        <v>202.18721902985021</v>
      </c>
      <c r="S24" s="525"/>
      <c r="T24" s="509" t="s">
        <v>24</v>
      </c>
      <c r="U24" s="480"/>
    </row>
    <row r="25" spans="1:21" ht="31.5">
      <c r="A25" s="470">
        <v>1</v>
      </c>
      <c r="B25" s="479" t="s">
        <v>49</v>
      </c>
      <c r="C25" s="472">
        <f>Z!$AL$3</f>
        <v>9</v>
      </c>
      <c r="D25" s="472">
        <f>Z!$AM$3</f>
        <v>100</v>
      </c>
      <c r="E25" s="472">
        <f>Z!$AN$3</f>
        <v>900</v>
      </c>
      <c r="F25" s="472">
        <f>Z!$AO$3</f>
        <v>54</v>
      </c>
      <c r="G25" s="472">
        <f>Z!$AP$3</f>
        <v>13.5</v>
      </c>
      <c r="H25" s="472">
        <f>Z!$AQ$3</f>
        <v>13.5</v>
      </c>
      <c r="I25" s="472">
        <f>Z!$AR$3</f>
        <v>9</v>
      </c>
      <c r="J25" s="472">
        <f>Z!$AS$3</f>
        <v>90</v>
      </c>
      <c r="K25" s="473">
        <f>Z!$AT$3</f>
        <v>6713.19</v>
      </c>
      <c r="L25" s="473">
        <f>Z!$AU$3</f>
        <v>0</v>
      </c>
      <c r="M25" s="473">
        <f>Z!$AV$3</f>
        <v>495</v>
      </c>
      <c r="N25" s="473">
        <f>Z!$AW$3</f>
        <v>7208.19</v>
      </c>
      <c r="O25" s="474">
        <v>8542</v>
      </c>
      <c r="P25" s="475">
        <f t="shared" si="0"/>
        <v>-1333.8100000000004</v>
      </c>
      <c r="Q25" s="476">
        <f t="shared" si="2"/>
        <v>0.15614727230156877</v>
      </c>
      <c r="R25" s="477">
        <f t="shared" si="1"/>
        <v>148.20111111111115</v>
      </c>
      <c r="S25" s="525"/>
      <c r="T25" s="509" t="s">
        <v>24</v>
      </c>
      <c r="U25" s="470"/>
    </row>
    <row r="26" spans="1:21" ht="31.5">
      <c r="A26" s="470">
        <v>2</v>
      </c>
      <c r="B26" s="479" t="s">
        <v>50</v>
      </c>
      <c r="C26" s="472">
        <f>AA!$AL$3</f>
        <v>103</v>
      </c>
      <c r="D26" s="472">
        <f>AA!$AM$3</f>
        <v>105</v>
      </c>
      <c r="E26" s="472">
        <f>AA!$AN$3</f>
        <v>10815</v>
      </c>
      <c r="F26" s="472">
        <f>AA!$AO$3</f>
        <v>2338.1</v>
      </c>
      <c r="G26" s="472">
        <f>AA!$AP$3</f>
        <v>370.8</v>
      </c>
      <c r="H26" s="472">
        <f>AA!$AQ$3</f>
        <v>164.8</v>
      </c>
      <c r="I26" s="472">
        <f>AA!$AR$3</f>
        <v>51.5</v>
      </c>
      <c r="J26" s="472">
        <f>AA!$AS$3</f>
        <v>2925.2000000000003</v>
      </c>
      <c r="K26" s="473">
        <f>AA!$AT$3</f>
        <v>218017.31899999999</v>
      </c>
      <c r="L26" s="473">
        <f>AA!$AU$3</f>
        <v>0</v>
      </c>
      <c r="M26" s="473">
        <f>AA!$AV$3</f>
        <v>27501</v>
      </c>
      <c r="N26" s="473">
        <f>AA!$AW$3</f>
        <v>245518.31899999999</v>
      </c>
      <c r="O26" s="474">
        <v>245340</v>
      </c>
      <c r="P26" s="475">
        <f t="shared" si="0"/>
        <v>178.31899999998859</v>
      </c>
      <c r="Q26" s="476">
        <f t="shared" si="2"/>
        <v>7.2682399934779725E-4</v>
      </c>
      <c r="R26" s="477">
        <f t="shared" si="1"/>
        <v>1.7312524271843552</v>
      </c>
      <c r="S26" s="525"/>
      <c r="T26" s="509" t="s">
        <v>24</v>
      </c>
      <c r="U26" s="470"/>
    </row>
    <row r="27" spans="1:21" ht="47.25">
      <c r="A27" s="470">
        <v>2</v>
      </c>
      <c r="B27" s="479" t="s">
        <v>51</v>
      </c>
      <c r="C27" s="472">
        <f>BB!$AL$3</f>
        <v>1</v>
      </c>
      <c r="D27" s="472">
        <f>BB!$AM$3</f>
        <v>10</v>
      </c>
      <c r="E27" s="472">
        <f>BB!$AN$3</f>
        <v>10</v>
      </c>
      <c r="F27" s="472">
        <f>BB!$AO$3</f>
        <v>9</v>
      </c>
      <c r="G27" s="472">
        <f>BB!$AP$3</f>
        <v>2.5</v>
      </c>
      <c r="H27" s="472">
        <f>BB!$AQ$3</f>
        <v>3.5</v>
      </c>
      <c r="I27" s="472">
        <f>BB!$AR$3</f>
        <v>0.25</v>
      </c>
      <c r="J27" s="472">
        <f>BB!$AS$3</f>
        <v>15.25</v>
      </c>
      <c r="K27" s="473">
        <f>BB!$AT$3</f>
        <v>1040.8100000000002</v>
      </c>
      <c r="L27" s="473">
        <f>BB!$AU$3</f>
        <v>0</v>
      </c>
      <c r="M27" s="473">
        <f>BB!$AV$3</f>
        <v>253</v>
      </c>
      <c r="N27" s="473">
        <f>BB!$AW$3</f>
        <v>1293.8100000000002</v>
      </c>
      <c r="O27" s="474">
        <v>1246</v>
      </c>
      <c r="P27" s="475">
        <f t="shared" si="0"/>
        <v>47.810000000000173</v>
      </c>
      <c r="Q27" s="476">
        <f t="shared" si="2"/>
        <v>3.837078651685407E-2</v>
      </c>
      <c r="R27" s="477">
        <f t="shared" si="1"/>
        <v>47.810000000000173</v>
      </c>
      <c r="S27" s="525"/>
      <c r="T27" s="509" t="s">
        <v>24</v>
      </c>
      <c r="U27" s="470"/>
    </row>
    <row r="28" spans="1:21" ht="31.5">
      <c r="A28" s="470">
        <v>2</v>
      </c>
      <c r="B28" s="479" t="s">
        <v>52</v>
      </c>
      <c r="C28" s="472">
        <f>CC!$AL$3</f>
        <v>4</v>
      </c>
      <c r="D28" s="472">
        <f>CC!$AM$3</f>
        <v>28</v>
      </c>
      <c r="E28" s="472">
        <f>CC!$AN$3</f>
        <v>112</v>
      </c>
      <c r="F28" s="472">
        <f>CC!$AO$3</f>
        <v>24.100000000000005</v>
      </c>
      <c r="G28" s="472">
        <f>CC!$AP$3</f>
        <v>6.5</v>
      </c>
      <c r="H28" s="472">
        <f>CC!$AQ$3</f>
        <v>6</v>
      </c>
      <c r="I28" s="472">
        <f>CC!$AR$3</f>
        <v>0</v>
      </c>
      <c r="J28" s="472">
        <f>CC!$AS$3</f>
        <v>36.6</v>
      </c>
      <c r="K28" s="473">
        <f>CC!$AT$3</f>
        <v>2577.4880000000003</v>
      </c>
      <c r="L28" s="473">
        <f>CC!$AU$3</f>
        <v>0</v>
      </c>
      <c r="M28" s="473">
        <f>CC!$AV$3</f>
        <v>2228</v>
      </c>
      <c r="N28" s="473">
        <f>CC!$AW$3</f>
        <v>4805.4880000000003</v>
      </c>
      <c r="O28" s="474">
        <v>4526</v>
      </c>
      <c r="P28" s="475">
        <f t="shared" si="0"/>
        <v>279.48800000000028</v>
      </c>
      <c r="Q28" s="476">
        <f t="shared" si="2"/>
        <v>6.175165709235534E-2</v>
      </c>
      <c r="R28" s="477">
        <f t="shared" si="1"/>
        <v>69.872000000000071</v>
      </c>
      <c r="S28" s="525"/>
      <c r="T28" s="509" t="s">
        <v>24</v>
      </c>
      <c r="U28" s="470"/>
    </row>
    <row r="29" spans="1:21" ht="63">
      <c r="A29" s="470">
        <v>2</v>
      </c>
      <c r="B29" s="479" t="s">
        <v>53</v>
      </c>
      <c r="C29" s="472">
        <f>DD!$AL$3</f>
        <v>90</v>
      </c>
      <c r="D29" s="472">
        <f>DD!$AM$3</f>
        <v>206</v>
      </c>
      <c r="E29" s="472">
        <f>DD!$AN$3</f>
        <v>18540</v>
      </c>
      <c r="F29" s="472">
        <f>DD!$AO$3</f>
        <v>2790</v>
      </c>
      <c r="G29" s="472">
        <f>DD!$AP$3</f>
        <v>405</v>
      </c>
      <c r="H29" s="472">
        <f>DD!$AQ$3</f>
        <v>495</v>
      </c>
      <c r="I29" s="472">
        <f>DD!$AR$3</f>
        <v>90</v>
      </c>
      <c r="J29" s="472">
        <f>DD!$AS$3</f>
        <v>3780</v>
      </c>
      <c r="K29" s="473">
        <f>DD!$AT$3</f>
        <v>270180.89999999997</v>
      </c>
      <c r="L29" s="473">
        <f>DD!$AU$3</f>
        <v>0</v>
      </c>
      <c r="M29" s="473">
        <f>DD!$AV$3</f>
        <v>124290</v>
      </c>
      <c r="N29" s="473">
        <f>DD!$AW$3</f>
        <v>394470.89999999997</v>
      </c>
      <c r="O29" s="474">
        <v>346130</v>
      </c>
      <c r="P29" s="475">
        <f t="shared" si="0"/>
        <v>48340.899999999965</v>
      </c>
      <c r="Q29" s="476">
        <f t="shared" si="2"/>
        <v>0.13966110998757683</v>
      </c>
      <c r="R29" s="477">
        <f t="shared" si="1"/>
        <v>537.12111111111074</v>
      </c>
      <c r="S29" s="525"/>
      <c r="T29" s="509" t="s">
        <v>24</v>
      </c>
      <c r="U29" s="470"/>
    </row>
    <row r="30" spans="1:21" ht="47.25">
      <c r="A30" s="470">
        <v>2</v>
      </c>
      <c r="B30" s="479" t="s">
        <v>54</v>
      </c>
      <c r="C30" s="472">
        <f>EE!$AL$3</f>
        <v>6</v>
      </c>
      <c r="D30" s="472">
        <f>EE!$AM$3</f>
        <v>76</v>
      </c>
      <c r="E30" s="472">
        <f>EE!$AN$3</f>
        <v>456</v>
      </c>
      <c r="F30" s="472">
        <f>EE!$AO$3</f>
        <v>54</v>
      </c>
      <c r="G30" s="472">
        <f>EE!$AP$3</f>
        <v>15</v>
      </c>
      <c r="H30" s="472">
        <f>EE!$AQ$3</f>
        <v>21</v>
      </c>
      <c r="I30" s="472">
        <f>EE!$AR$3</f>
        <v>1.5</v>
      </c>
      <c r="J30" s="472">
        <f>EE!$AS$3</f>
        <v>91.5</v>
      </c>
      <c r="K30" s="473">
        <f>EE!$AT$3</f>
        <v>6244.86</v>
      </c>
      <c r="L30" s="473">
        <f>EE!$AU$3</f>
        <v>0</v>
      </c>
      <c r="M30" s="473">
        <f>EE!$AV$3</f>
        <v>2706</v>
      </c>
      <c r="N30" s="473">
        <f>EE!$AW$3</f>
        <v>8950.86</v>
      </c>
      <c r="O30" s="474">
        <v>8550</v>
      </c>
      <c r="P30" s="475">
        <f t="shared" si="0"/>
        <v>400.86000000000058</v>
      </c>
      <c r="Q30" s="476">
        <f t="shared" si="2"/>
        <v>4.6884210526315855E-2</v>
      </c>
      <c r="R30" s="477">
        <f t="shared" si="1"/>
        <v>66.810000000000102</v>
      </c>
      <c r="S30" s="525"/>
      <c r="T30" s="509" t="s">
        <v>24</v>
      </c>
      <c r="U30" s="470"/>
    </row>
    <row r="31" spans="1:21" ht="173.25">
      <c r="A31" s="470">
        <v>2</v>
      </c>
      <c r="B31" s="479" t="s">
        <v>55</v>
      </c>
      <c r="C31" s="472">
        <f>FF!$AL$3</f>
        <v>78</v>
      </c>
      <c r="D31" s="472">
        <f>FF!$AM$3</f>
        <v>1614</v>
      </c>
      <c r="E31" s="472">
        <f>FF!$AN$3</f>
        <v>125892</v>
      </c>
      <c r="F31" s="472">
        <f>FF!$AO$3</f>
        <v>4990</v>
      </c>
      <c r="G31" s="472">
        <f>FF!$AP$3</f>
        <v>240</v>
      </c>
      <c r="H31" s="472">
        <f>FF!$AQ$3</f>
        <v>180</v>
      </c>
      <c r="I31" s="472">
        <f>FF!$AR$3</f>
        <v>0</v>
      </c>
      <c r="J31" s="472">
        <f>FF!$AS$3</f>
        <v>5410</v>
      </c>
      <c r="K31" s="473">
        <f>FF!$AT$3</f>
        <v>396467.10000000003</v>
      </c>
      <c r="L31" s="473">
        <f>FF!$AU$3</f>
        <v>0</v>
      </c>
      <c r="M31" s="473">
        <f>FF!$AV$3</f>
        <v>66285</v>
      </c>
      <c r="N31" s="473">
        <f>FF!$AW$3</f>
        <v>462752.10000000003</v>
      </c>
      <c r="O31" s="474">
        <v>347475</v>
      </c>
      <c r="P31" s="475">
        <f t="shared" si="0"/>
        <v>115277.10000000003</v>
      </c>
      <c r="Q31" s="476">
        <f t="shared" si="2"/>
        <v>0.33175652924670851</v>
      </c>
      <c r="R31" s="477">
        <f t="shared" si="1"/>
        <v>1477.9115384615388</v>
      </c>
      <c r="S31" s="525"/>
      <c r="T31" s="509" t="s">
        <v>42</v>
      </c>
      <c r="U31" s="482" t="s">
        <v>56</v>
      </c>
    </row>
    <row r="32" spans="1:21" ht="31.5">
      <c r="A32" s="470">
        <v>2</v>
      </c>
      <c r="B32" s="479" t="s">
        <v>57</v>
      </c>
      <c r="C32" s="472">
        <f>GG!$AL$3</f>
        <v>5</v>
      </c>
      <c r="D32" s="472">
        <f>GG!$AM$3</f>
        <v>44</v>
      </c>
      <c r="E32" s="472">
        <f>GG!$AN$3</f>
        <v>220</v>
      </c>
      <c r="F32" s="472">
        <f>GG!$AO$3</f>
        <v>120</v>
      </c>
      <c r="G32" s="472">
        <f>GG!$AP$3</f>
        <v>16.5</v>
      </c>
      <c r="H32" s="472">
        <f>GG!$AQ$3</f>
        <v>12</v>
      </c>
      <c r="I32" s="472">
        <f>GG!$AR$3</f>
        <v>10</v>
      </c>
      <c r="J32" s="472">
        <f>GG!$AS$3</f>
        <v>158.5</v>
      </c>
      <c r="K32" s="473">
        <f>GG!$AT$3</f>
        <v>11923.625</v>
      </c>
      <c r="L32" s="473">
        <f>GG!$AU$3</f>
        <v>0</v>
      </c>
      <c r="M32" s="473">
        <f>GG!$AV$3</f>
        <v>7735</v>
      </c>
      <c r="N32" s="473">
        <f>GG!$AW$3</f>
        <v>19658.625</v>
      </c>
      <c r="O32" s="474">
        <v>18575</v>
      </c>
      <c r="P32" s="475">
        <f t="shared" si="0"/>
        <v>1083.625</v>
      </c>
      <c r="Q32" s="476">
        <f t="shared" si="2"/>
        <v>5.8337819650067298E-2</v>
      </c>
      <c r="R32" s="477">
        <f t="shared" si="1"/>
        <v>216.72499999999999</v>
      </c>
      <c r="S32" s="525"/>
      <c r="T32" s="509" t="s">
        <v>24</v>
      </c>
      <c r="U32" s="470"/>
    </row>
    <row r="33" spans="1:21" ht="15.75">
      <c r="A33" s="470">
        <v>2</v>
      </c>
      <c r="B33" s="479" t="s">
        <v>58</v>
      </c>
      <c r="C33" s="472">
        <f>HH!$AL$3</f>
        <v>1127</v>
      </c>
      <c r="D33" s="472">
        <f>HH!$AM$3</f>
        <v>514</v>
      </c>
      <c r="E33" s="472">
        <f>HH!$AN$3</f>
        <v>579278</v>
      </c>
      <c r="F33" s="472">
        <f>HH!$AO$3</f>
        <v>58807</v>
      </c>
      <c r="G33" s="472">
        <f>HH!$AP$3</f>
        <v>5635</v>
      </c>
      <c r="H33" s="472">
        <f>HH!$AQ$3</f>
        <v>6762</v>
      </c>
      <c r="I33" s="472">
        <f>HH!$AR$3</f>
        <v>1127</v>
      </c>
      <c r="J33" s="472">
        <f>HH!$AS$3</f>
        <v>72331</v>
      </c>
      <c r="K33" s="473">
        <f>HH!$AT$3</f>
        <v>5216261.5399999991</v>
      </c>
      <c r="L33" s="473">
        <f>HH!$AU$3</f>
        <v>0</v>
      </c>
      <c r="M33" s="473">
        <f>HH!$AV$3</f>
        <v>1987691</v>
      </c>
      <c r="N33" s="473">
        <f>HH!$AW$3</f>
        <v>7203952.5399999991</v>
      </c>
      <c r="O33" s="474">
        <v>7067858</v>
      </c>
      <c r="P33" s="475">
        <f t="shared" si="0"/>
        <v>136094.53999999911</v>
      </c>
      <c r="Q33" s="476">
        <f t="shared" si="2"/>
        <v>1.9255415148408346E-2</v>
      </c>
      <c r="R33" s="477">
        <f t="shared" si="1"/>
        <v>120.7582431233355</v>
      </c>
      <c r="S33" s="525"/>
      <c r="T33" s="509" t="s">
        <v>24</v>
      </c>
      <c r="U33" s="480"/>
    </row>
    <row r="34" spans="1:21" ht="15.75">
      <c r="A34" s="470">
        <v>2</v>
      </c>
      <c r="B34" s="479" t="s">
        <v>59</v>
      </c>
      <c r="C34" s="472">
        <f>II!$AL$3</f>
        <v>114</v>
      </c>
      <c r="D34" s="472">
        <f>II!$AM$3</f>
        <v>437</v>
      </c>
      <c r="E34" s="472">
        <f>II!$AN$3</f>
        <v>49818</v>
      </c>
      <c r="F34" s="472">
        <f>II!$AO$3</f>
        <v>2850</v>
      </c>
      <c r="G34" s="472">
        <f>II!$AP$3</f>
        <v>421.8</v>
      </c>
      <c r="H34" s="472">
        <f>II!$AQ$3</f>
        <v>193.79999999999998</v>
      </c>
      <c r="I34" s="472">
        <f>II!$AR$3</f>
        <v>114</v>
      </c>
      <c r="J34" s="472">
        <f>II!$AS$3</f>
        <v>3579.6000000000004</v>
      </c>
      <c r="K34" s="473">
        <f>II!$AT$3</f>
        <v>268632.33600000001</v>
      </c>
      <c r="L34" s="473">
        <f>II!$AU$3</f>
        <v>0</v>
      </c>
      <c r="M34" s="473">
        <f>II!$AV$3</f>
        <v>154698</v>
      </c>
      <c r="N34" s="473">
        <f>II!$AW$3</f>
        <v>423330.33599999995</v>
      </c>
      <c r="O34" s="474">
        <v>492667</v>
      </c>
      <c r="P34" s="475">
        <f t="shared" si="0"/>
        <v>-69336.664000000048</v>
      </c>
      <c r="Q34" s="476">
        <f t="shared" si="2"/>
        <v>0.14073738245102685</v>
      </c>
      <c r="R34" s="477">
        <f t="shared" si="1"/>
        <v>608.21635087719335</v>
      </c>
      <c r="S34" s="525"/>
      <c r="T34" s="509" t="s">
        <v>24</v>
      </c>
      <c r="U34" s="480"/>
    </row>
    <row r="35" spans="1:21" ht="74.25" customHeight="1">
      <c r="A35" s="470">
        <v>2</v>
      </c>
      <c r="B35" s="479" t="s">
        <v>60</v>
      </c>
      <c r="C35" s="472">
        <f>LL!$AL$3</f>
        <v>1</v>
      </c>
      <c r="D35" s="472">
        <f>LL!$AM$3</f>
        <v>2</v>
      </c>
      <c r="E35" s="472">
        <f>LL!$AN$3</f>
        <v>2</v>
      </c>
      <c r="F35" s="472">
        <f>LL!$AO$3</f>
        <v>15.25</v>
      </c>
      <c r="G35" s="472">
        <f>LL!$AP$3</f>
        <v>1.97</v>
      </c>
      <c r="H35" s="472">
        <f>LL!$AQ$3</f>
        <v>2.4300000000000002</v>
      </c>
      <c r="I35" s="472">
        <f>LL!$AR$3</f>
        <v>2</v>
      </c>
      <c r="J35" s="472">
        <f>LL!$AS$3</f>
        <v>21.649999999999995</v>
      </c>
      <c r="K35" s="473">
        <f>LL!$AT$3</f>
        <v>1618.2663</v>
      </c>
      <c r="L35" s="473">
        <f>LL!$AU$3</f>
        <v>0</v>
      </c>
      <c r="M35" s="473">
        <f>LL!$AV$3</f>
        <v>55</v>
      </c>
      <c r="N35" s="473">
        <f>LL!$AW$3</f>
        <v>1673.2663</v>
      </c>
      <c r="O35" s="474">
        <v>3249</v>
      </c>
      <c r="P35" s="475">
        <f t="shared" si="0"/>
        <v>-1575.7337</v>
      </c>
      <c r="Q35" s="476">
        <f t="shared" si="2"/>
        <v>0.48499036626654357</v>
      </c>
      <c r="R35" s="477">
        <f t="shared" si="1"/>
        <v>1575.7337</v>
      </c>
      <c r="S35" s="525"/>
      <c r="T35" s="509" t="s">
        <v>42</v>
      </c>
      <c r="U35" s="482" t="s">
        <v>61</v>
      </c>
    </row>
    <row r="36" spans="1:21" ht="31.5">
      <c r="A36" s="470"/>
      <c r="B36" s="479" t="s">
        <v>62</v>
      </c>
      <c r="C36" s="472">
        <f>MM!$AL$3</f>
        <v>238</v>
      </c>
      <c r="D36" s="472">
        <f>MM!$AM$3</f>
        <v>149</v>
      </c>
      <c r="E36" s="472">
        <f>MM!$AN$3</f>
        <v>35462</v>
      </c>
      <c r="F36" s="472">
        <f>MM!$AO$3</f>
        <v>7418.46</v>
      </c>
      <c r="G36" s="472">
        <f>MM!$AP$3</f>
        <v>549.78</v>
      </c>
      <c r="H36" s="472">
        <f>MM!$AQ$3</f>
        <v>742.56000000000006</v>
      </c>
      <c r="I36" s="472">
        <f>MM!$AR$3</f>
        <v>476</v>
      </c>
      <c r="J36" s="472">
        <f>MM!$AS$3</f>
        <v>9186.7999999999993</v>
      </c>
      <c r="K36" s="473">
        <f>MM!$AT$3</f>
        <v>677874.97960000008</v>
      </c>
      <c r="L36" s="473">
        <f>MM!$AU$3</f>
        <v>0</v>
      </c>
      <c r="M36" s="473">
        <f>MM!$AV$3</f>
        <v>13090</v>
      </c>
      <c r="N36" s="473">
        <f>MM!$AW$3</f>
        <v>690964.97960000008</v>
      </c>
      <c r="O36" s="474">
        <v>678839</v>
      </c>
      <c r="P36" s="475">
        <f t="shared" si="0"/>
        <v>12125.979600000079</v>
      </c>
      <c r="Q36" s="476">
        <f t="shared" ref="Q36:Q45" si="3">ABS(P36)/O36</f>
        <v>1.7862821081287433E-2</v>
      </c>
      <c r="R36" s="477">
        <f t="shared" si="1"/>
        <v>50.94949411764739</v>
      </c>
      <c r="S36" s="525"/>
      <c r="T36" s="509" t="s">
        <v>24</v>
      </c>
      <c r="U36" s="470"/>
    </row>
    <row r="37" spans="1:21" ht="47.25">
      <c r="A37" s="470">
        <v>2</v>
      </c>
      <c r="B37" s="479" t="s">
        <v>63</v>
      </c>
      <c r="C37" s="472">
        <f>NN!$AL$3</f>
        <v>484</v>
      </c>
      <c r="D37" s="472">
        <f>NN!$AM$3</f>
        <v>64</v>
      </c>
      <c r="E37" s="472">
        <f>NN!$AN$3</f>
        <v>30976</v>
      </c>
      <c r="F37" s="472">
        <f>NN!$AO$3</f>
        <v>5407.3</v>
      </c>
      <c r="G37" s="472">
        <f>NN!$AP$3</f>
        <v>1355.1999999999998</v>
      </c>
      <c r="H37" s="472">
        <f>NN!$AQ$3</f>
        <v>899.56500000000005</v>
      </c>
      <c r="I37" s="472">
        <f>NN!$AR$3</f>
        <v>484</v>
      </c>
      <c r="J37" s="472">
        <f>NN!$AS$3</f>
        <v>8146.0649999999996</v>
      </c>
      <c r="K37" s="473">
        <f>NN!$AT$3</f>
        <v>609220.74584999995</v>
      </c>
      <c r="L37" s="473">
        <f>NN!$AU$3</f>
        <v>0</v>
      </c>
      <c r="M37" s="473">
        <f>NN!$AV$3</f>
        <v>26620</v>
      </c>
      <c r="N37" s="473">
        <f>NN!$AW$3</f>
        <v>635840.74584999995</v>
      </c>
      <c r="O37" s="474">
        <v>652607</v>
      </c>
      <c r="P37" s="475">
        <f t="shared" si="0"/>
        <v>-16766.254150000052</v>
      </c>
      <c r="Q37" s="476">
        <f t="shared" si="3"/>
        <v>2.5691195696644461E-2</v>
      </c>
      <c r="R37" s="477">
        <f t="shared" si="1"/>
        <v>34.641020971074489</v>
      </c>
      <c r="S37" s="525"/>
      <c r="T37" s="509" t="s">
        <v>24</v>
      </c>
      <c r="U37" s="480"/>
    </row>
    <row r="38" spans="1:21" ht="31.5">
      <c r="A38" s="470">
        <v>2</v>
      </c>
      <c r="B38" s="479" t="s">
        <v>64</v>
      </c>
      <c r="C38" s="472">
        <f>OO!$AL$3</f>
        <v>103</v>
      </c>
      <c r="D38" s="472">
        <f>OO!$AM$3</f>
        <v>3635</v>
      </c>
      <c r="E38" s="472">
        <f>OO!$AN$3</f>
        <v>374405</v>
      </c>
      <c r="F38" s="472">
        <f>OO!$AO$3</f>
        <v>7642.3999999999987</v>
      </c>
      <c r="G38" s="472">
        <f>OO!$AP$3</f>
        <v>1208.1199999999999</v>
      </c>
      <c r="H38" s="472">
        <f>OO!$AQ$3</f>
        <v>646.24</v>
      </c>
      <c r="I38" s="472">
        <f>OO!$AR$3</f>
        <v>236</v>
      </c>
      <c r="J38" s="472">
        <f>OO!$AS$3</f>
        <v>9732.76</v>
      </c>
      <c r="K38" s="473">
        <f>OO!$AT$3</f>
        <v>723699.11320000002</v>
      </c>
      <c r="L38" s="473">
        <f>OO!$AU$3</f>
        <v>0</v>
      </c>
      <c r="M38" s="473">
        <f>OO!$AV$3</f>
        <v>5665</v>
      </c>
      <c r="N38" s="473">
        <f>OO!$AW$3</f>
        <v>729364.11320000002</v>
      </c>
      <c r="O38" s="474">
        <v>637546</v>
      </c>
      <c r="P38" s="475">
        <f t="shared" si="0"/>
        <v>91818.113200000022</v>
      </c>
      <c r="Q38" s="476">
        <f t="shared" si="3"/>
        <v>0.14401802097417288</v>
      </c>
      <c r="R38" s="477">
        <f t="shared" si="1"/>
        <v>891.43799223300994</v>
      </c>
      <c r="S38" s="525"/>
      <c r="T38" s="509" t="s">
        <v>24</v>
      </c>
      <c r="U38" s="480"/>
    </row>
    <row r="39" spans="1:21" ht="31.5">
      <c r="A39" s="470">
        <v>2</v>
      </c>
      <c r="B39" s="479" t="s">
        <v>65</v>
      </c>
      <c r="C39" s="472">
        <f>PP!$AL$3</f>
        <v>128</v>
      </c>
      <c r="D39" s="472">
        <f>PP!$AM$3</f>
        <v>94</v>
      </c>
      <c r="E39" s="472">
        <f>PP!$AN$3</f>
        <v>12032</v>
      </c>
      <c r="F39" s="472">
        <f>PP!$AO$3</f>
        <v>1152</v>
      </c>
      <c r="G39" s="472">
        <f>PP!$AP$3</f>
        <v>320</v>
      </c>
      <c r="H39" s="472">
        <f>PP!$AQ$3</f>
        <v>192</v>
      </c>
      <c r="I39" s="472">
        <f>PP!$AR$3</f>
        <v>0</v>
      </c>
      <c r="J39" s="472">
        <f>PP!$AS$3</f>
        <v>1664</v>
      </c>
      <c r="K39" s="473">
        <f>PP!$AT$3</f>
        <v>120823.03999999999</v>
      </c>
      <c r="L39" s="473">
        <f>PP!$AU$3</f>
        <v>0</v>
      </c>
      <c r="M39" s="473">
        <f>PP!$AV$3</f>
        <v>7040</v>
      </c>
      <c r="N39" s="473">
        <f>PP!$AW$3</f>
        <v>127863.03999999999</v>
      </c>
      <c r="O39" s="474">
        <v>126558</v>
      </c>
      <c r="P39" s="475">
        <f t="shared" si="0"/>
        <v>1305.0399999999936</v>
      </c>
      <c r="Q39" s="476">
        <f t="shared" si="3"/>
        <v>1.0311793802051182E-2</v>
      </c>
      <c r="R39" s="477">
        <f t="shared" si="1"/>
        <v>10.19562499999995</v>
      </c>
      <c r="S39" s="525"/>
      <c r="T39" s="509" t="s">
        <v>24</v>
      </c>
      <c r="U39" s="480"/>
    </row>
    <row r="40" spans="1:21" ht="63">
      <c r="A40" s="470">
        <v>2</v>
      </c>
      <c r="B40" s="479" t="s">
        <v>66</v>
      </c>
      <c r="C40" s="472">
        <f>QQ!$AL$3</f>
        <v>44</v>
      </c>
      <c r="D40" s="472">
        <f>QQ!$AM$3</f>
        <v>4092</v>
      </c>
      <c r="E40" s="472">
        <f>QQ!$AN$3</f>
        <v>180048</v>
      </c>
      <c r="F40" s="472">
        <f>QQ!$AO$3</f>
        <v>2244</v>
      </c>
      <c r="G40" s="472">
        <f>QQ!$AP$3</f>
        <v>286</v>
      </c>
      <c r="H40" s="472">
        <f>QQ!$AQ$3</f>
        <v>242</v>
      </c>
      <c r="I40" s="472">
        <f>QQ!$AR$3</f>
        <v>44</v>
      </c>
      <c r="J40" s="472">
        <f>QQ!$AS$3</f>
        <v>2816</v>
      </c>
      <c r="K40" s="473">
        <f>QQ!$AT$3</f>
        <v>205095.88</v>
      </c>
      <c r="L40" s="473">
        <f>QQ!$AU$3</f>
        <v>0</v>
      </c>
      <c r="M40" s="473">
        <f>QQ!$AV$3</f>
        <v>2420</v>
      </c>
      <c r="N40" s="473">
        <f>QQ!$AW$3</f>
        <v>207515.88</v>
      </c>
      <c r="O40" s="474">
        <v>187540</v>
      </c>
      <c r="P40" s="475">
        <f t="shared" si="0"/>
        <v>19975.880000000005</v>
      </c>
      <c r="Q40" s="476">
        <f t="shared" si="3"/>
        <v>0.10651530340194094</v>
      </c>
      <c r="R40" s="477">
        <f t="shared" si="1"/>
        <v>453.99727272727284</v>
      </c>
      <c r="S40" s="525"/>
      <c r="T40" s="509" t="s">
        <v>24</v>
      </c>
      <c r="U40" s="480"/>
    </row>
    <row r="41" spans="1:21" ht="78.75">
      <c r="A41" s="470">
        <v>2</v>
      </c>
      <c r="B41" s="479" t="s">
        <v>67</v>
      </c>
      <c r="C41" s="472">
        <f>RR!$AL$3</f>
        <v>9</v>
      </c>
      <c r="D41" s="472">
        <f>RR!$AM$3</f>
        <v>1882</v>
      </c>
      <c r="E41" s="472">
        <f>RR!$AN$3</f>
        <v>16938</v>
      </c>
      <c r="F41" s="472">
        <f>RR!$AO$3</f>
        <v>2517</v>
      </c>
      <c r="G41" s="472">
        <f>RR!$AP$3</f>
        <v>738</v>
      </c>
      <c r="H41" s="472">
        <f>RR!$AQ$3</f>
        <v>263</v>
      </c>
      <c r="I41" s="472">
        <f>RR!$AR$3</f>
        <v>186</v>
      </c>
      <c r="J41" s="472">
        <f>RR!$AS$3</f>
        <v>3704</v>
      </c>
      <c r="K41" s="473">
        <f>RR!$AT$3</f>
        <v>450257.76999999996</v>
      </c>
      <c r="L41" s="473">
        <f>RR!$AU$3</f>
        <v>0</v>
      </c>
      <c r="M41" s="473">
        <f>RR!$AV$3</f>
        <v>17680</v>
      </c>
      <c r="N41" s="473">
        <f>RR!$AW$3</f>
        <v>467937.76999999996</v>
      </c>
      <c r="O41" s="474">
        <v>497406</v>
      </c>
      <c r="P41" s="475">
        <f t="shared" si="0"/>
        <v>-29468.23000000004</v>
      </c>
      <c r="Q41" s="476">
        <f t="shared" si="3"/>
        <v>5.924381692219241E-2</v>
      </c>
      <c r="R41" s="477">
        <f t="shared" si="1"/>
        <v>3274.2477777777822</v>
      </c>
      <c r="S41" s="525"/>
      <c r="T41" s="509" t="s">
        <v>42</v>
      </c>
      <c r="U41" s="482" t="s">
        <v>68</v>
      </c>
    </row>
    <row r="42" spans="1:21" ht="47.25">
      <c r="A42" s="470">
        <v>2</v>
      </c>
      <c r="B42" s="479" t="s">
        <v>69</v>
      </c>
      <c r="C42" s="472">
        <f>SS!$AL$3</f>
        <v>5</v>
      </c>
      <c r="D42" s="472">
        <f>SS!$AM$3</f>
        <v>465</v>
      </c>
      <c r="E42" s="472">
        <f>SS!$AN$3</f>
        <v>2325</v>
      </c>
      <c r="F42" s="472">
        <f>SS!$AO$3</f>
        <v>185</v>
      </c>
      <c r="G42" s="472">
        <f>SS!$AP$3</f>
        <v>25</v>
      </c>
      <c r="H42" s="472">
        <f>SS!$AQ$3</f>
        <v>20</v>
      </c>
      <c r="I42" s="472">
        <f>SS!$AR$3</f>
        <v>5</v>
      </c>
      <c r="J42" s="472">
        <f>SS!$AS$3</f>
        <v>235</v>
      </c>
      <c r="K42" s="473">
        <f>SS!$AT$3</f>
        <v>17197.599999999999</v>
      </c>
      <c r="L42" s="473">
        <f>SS!$AU$3</f>
        <v>0</v>
      </c>
      <c r="M42" s="473">
        <f>SS!$AV$3</f>
        <v>275</v>
      </c>
      <c r="N42" s="473">
        <f>SS!$AW$3</f>
        <v>17472.599999999999</v>
      </c>
      <c r="O42" s="474">
        <v>27106</v>
      </c>
      <c r="P42" s="475">
        <f t="shared" si="0"/>
        <v>-9633.4000000000015</v>
      </c>
      <c r="Q42" s="476">
        <f t="shared" si="3"/>
        <v>0.35539732900464849</v>
      </c>
      <c r="R42" s="477">
        <f t="shared" si="1"/>
        <v>1926.6800000000003</v>
      </c>
      <c r="S42" s="525"/>
      <c r="T42" s="509" t="s">
        <v>42</v>
      </c>
      <c r="U42" s="482" t="s">
        <v>70</v>
      </c>
    </row>
    <row r="43" spans="1:21" ht="31.5">
      <c r="A43" s="470">
        <v>2</v>
      </c>
      <c r="B43" s="479" t="s">
        <v>71</v>
      </c>
      <c r="C43" s="472">
        <f>TT!$AL$3</f>
        <v>167</v>
      </c>
      <c r="D43" s="472">
        <f>TT!$AM$3</f>
        <v>1661</v>
      </c>
      <c r="E43" s="472">
        <f>TT!$AN$3</f>
        <v>277387</v>
      </c>
      <c r="F43" s="472">
        <f>TT!$AO$3</f>
        <v>7014</v>
      </c>
      <c r="G43" s="472">
        <f>TT!$AP$3</f>
        <v>1002</v>
      </c>
      <c r="H43" s="472">
        <f>TT!$AQ$3</f>
        <v>835</v>
      </c>
      <c r="I43" s="472">
        <f>TT!$AR$3</f>
        <v>167</v>
      </c>
      <c r="J43" s="472">
        <f>TT!$AS$3</f>
        <v>9018</v>
      </c>
      <c r="K43" s="473">
        <f>TT!$AT$3</f>
        <v>656993.03</v>
      </c>
      <c r="L43" s="473">
        <f>TT!$AU$3</f>
        <v>0</v>
      </c>
      <c r="M43" s="473">
        <f>TT!$AV$3</f>
        <v>9185</v>
      </c>
      <c r="N43" s="473">
        <f>TT!$AW$3</f>
        <v>666178.03</v>
      </c>
      <c r="O43" s="474">
        <v>674239</v>
      </c>
      <c r="P43" s="475">
        <f t="shared" si="0"/>
        <v>-8060.9699999999721</v>
      </c>
      <c r="Q43" s="476">
        <f t="shared" si="3"/>
        <v>1.1955656673672054E-2</v>
      </c>
      <c r="R43" s="477">
        <f t="shared" si="1"/>
        <v>48.269281437125578</v>
      </c>
      <c r="S43" s="525"/>
      <c r="T43" s="509" t="s">
        <v>24</v>
      </c>
      <c r="U43" s="470"/>
    </row>
    <row r="44" spans="1:21" ht="31.5">
      <c r="A44" s="470">
        <v>2</v>
      </c>
      <c r="B44" s="479" t="s">
        <v>72</v>
      </c>
      <c r="C44" s="472">
        <f>UU!$AL$3</f>
        <v>87</v>
      </c>
      <c r="D44" s="472">
        <f>UU!$AM$3</f>
        <v>62</v>
      </c>
      <c r="E44" s="472">
        <f>UU!$AN$3</f>
        <v>5394</v>
      </c>
      <c r="F44" s="472">
        <f>UU!$AO$3</f>
        <v>783</v>
      </c>
      <c r="G44" s="472">
        <f>UU!$AP$3</f>
        <v>217.5</v>
      </c>
      <c r="H44" s="472">
        <f>UU!$AQ$3</f>
        <v>130.5</v>
      </c>
      <c r="I44" s="472">
        <f>UU!$AR$3</f>
        <v>0</v>
      </c>
      <c r="J44" s="472">
        <f>UU!$AS$3</f>
        <v>1131</v>
      </c>
      <c r="K44" s="473">
        <f>UU!$AT$3</f>
        <v>82121.909999999989</v>
      </c>
      <c r="L44" s="473">
        <f>UU!$AU$3</f>
        <v>0</v>
      </c>
      <c r="M44" s="473">
        <f>UU!$AV$3</f>
        <v>4785</v>
      </c>
      <c r="N44" s="473">
        <f>UU!$AW$3</f>
        <v>86906.909999999989</v>
      </c>
      <c r="O44" s="474">
        <v>91779</v>
      </c>
      <c r="P44" s="475">
        <f t="shared" si="0"/>
        <v>-4872.0900000000111</v>
      </c>
      <c r="Q44" s="476">
        <f t="shared" si="3"/>
        <v>5.3085019448893656E-2</v>
      </c>
      <c r="R44" s="477">
        <f t="shared" si="1"/>
        <v>56.001034482758747</v>
      </c>
      <c r="S44" s="525"/>
      <c r="T44" s="509" t="s">
        <v>24</v>
      </c>
      <c r="U44" s="480"/>
    </row>
    <row r="45" spans="1:21" ht="15.75">
      <c r="A45" s="470"/>
      <c r="B45" s="470"/>
      <c r="C45" s="483">
        <f>SUM(C3:C44)</f>
        <v>12434</v>
      </c>
      <c r="D45" s="483">
        <f>E45/C45</f>
        <v>824.26700981180636</v>
      </c>
      <c r="E45" s="483">
        <f>SUM(E3:E44)</f>
        <v>10248936</v>
      </c>
      <c r="F45" s="470"/>
      <c r="G45" s="470"/>
      <c r="H45" s="470"/>
      <c r="I45" s="470"/>
      <c r="J45" s="483">
        <f t="shared" ref="J45:N45" si="4">SUM(J3:J44)</f>
        <v>705553.75</v>
      </c>
      <c r="K45" s="484">
        <f t="shared" si="4"/>
        <v>61893263.611500002</v>
      </c>
      <c r="L45" s="485">
        <f t="shared" si="4"/>
        <v>0</v>
      </c>
      <c r="M45" s="485">
        <f t="shared" si="4"/>
        <v>33282257</v>
      </c>
      <c r="N45" s="485">
        <f t="shared" si="4"/>
        <v>95175520.611499995</v>
      </c>
      <c r="O45" s="486">
        <v>87945711</v>
      </c>
      <c r="P45" s="475">
        <f t="shared" si="0"/>
        <v>7229809.611499995</v>
      </c>
      <c r="Q45" s="476">
        <f t="shared" si="3"/>
        <v>8.2207642979883297E-2</v>
      </c>
      <c r="R45" s="477">
        <f t="shared" si="1"/>
        <v>581.45485053080222</v>
      </c>
      <c r="S45" s="525"/>
      <c r="T45" s="509" t="s">
        <v>24</v>
      </c>
      <c r="U45" s="470"/>
    </row>
    <row r="46" spans="1:21" ht="15.75">
      <c r="A46" s="470"/>
      <c r="B46" s="470"/>
      <c r="C46" s="470"/>
      <c r="D46" s="470"/>
      <c r="E46" s="470"/>
      <c r="F46" s="470"/>
      <c r="G46" s="470"/>
      <c r="H46" s="470"/>
      <c r="I46" s="470"/>
      <c r="J46" s="470"/>
      <c r="K46" s="470"/>
      <c r="L46" s="470"/>
      <c r="M46" s="470"/>
      <c r="N46" s="470"/>
      <c r="O46" s="470"/>
      <c r="P46" s="487"/>
      <c r="Q46" s="476"/>
      <c r="R46" s="470"/>
      <c r="S46" s="470"/>
      <c r="T46" s="470"/>
      <c r="U46" s="470"/>
    </row>
    <row r="47" spans="1:21" ht="15.75">
      <c r="A47" s="470"/>
      <c r="B47" s="488"/>
      <c r="C47" s="488"/>
      <c r="D47" s="488"/>
      <c r="E47" s="488"/>
      <c r="F47" s="488"/>
      <c r="G47" s="488"/>
      <c r="H47" s="488"/>
      <c r="I47" s="488"/>
      <c r="J47" s="488"/>
      <c r="K47" s="488"/>
      <c r="L47" s="488"/>
      <c r="M47" s="488"/>
      <c r="N47" s="488"/>
      <c r="O47" s="470"/>
      <c r="P47" s="470"/>
      <c r="Q47" s="476"/>
      <c r="R47" s="470"/>
      <c r="S47" s="470"/>
      <c r="T47" s="470"/>
      <c r="U47" s="470"/>
    </row>
    <row r="48" spans="1:21" ht="141.75">
      <c r="A48" s="470"/>
      <c r="B48" s="470"/>
      <c r="C48" s="470"/>
      <c r="D48" s="470"/>
      <c r="E48" s="489"/>
      <c r="F48" s="489"/>
      <c r="G48" s="489"/>
      <c r="H48" s="489"/>
      <c r="I48" s="489"/>
      <c r="J48" s="499" t="s">
        <v>73</v>
      </c>
      <c r="K48" s="489"/>
      <c r="L48" s="508" t="s">
        <v>74</v>
      </c>
      <c r="M48" s="475">
        <f>M45+L45</f>
        <v>33282257</v>
      </c>
      <c r="N48" s="507"/>
      <c r="O48" s="470"/>
      <c r="P48" s="470"/>
      <c r="Q48" s="476"/>
      <c r="R48" s="470"/>
      <c r="S48" s="470"/>
      <c r="T48" s="470"/>
      <c r="U48" s="470"/>
    </row>
    <row r="49" spans="1:21" ht="15.75">
      <c r="A49" s="470"/>
      <c r="B49" s="470"/>
      <c r="C49" s="470"/>
      <c r="D49" s="470"/>
      <c r="E49" s="489"/>
      <c r="F49" s="489"/>
      <c r="G49" s="489"/>
      <c r="H49" s="489"/>
      <c r="I49" s="489"/>
      <c r="K49" s="489"/>
      <c r="L49" s="489"/>
      <c r="M49" s="489"/>
      <c r="N49" s="489"/>
      <c r="O49" s="504"/>
      <c r="P49" s="470"/>
      <c r="Q49" s="476"/>
      <c r="R49" s="470"/>
      <c r="S49" s="470"/>
      <c r="T49" s="470"/>
      <c r="U49" s="470"/>
    </row>
    <row r="50" spans="1:21" ht="15.75">
      <c r="A50" s="470"/>
      <c r="B50" s="470"/>
      <c r="C50" s="470"/>
      <c r="D50" s="470"/>
      <c r="E50" s="489"/>
      <c r="F50" s="489"/>
      <c r="G50" s="489"/>
      <c r="H50" s="489"/>
      <c r="I50" s="489"/>
      <c r="J50" s="503">
        <v>24960</v>
      </c>
      <c r="K50" s="490" t="s">
        <v>75</v>
      </c>
      <c r="L50" s="489"/>
      <c r="M50" s="489"/>
      <c r="N50" s="506">
        <v>9920813</v>
      </c>
      <c r="O50" s="470" t="s">
        <v>76</v>
      </c>
      <c r="P50" s="470"/>
      <c r="Q50" s="476"/>
      <c r="R50" s="470"/>
      <c r="S50" s="470"/>
      <c r="T50" s="470"/>
      <c r="U50" s="470"/>
    </row>
    <row r="51" spans="1:21" ht="15.75">
      <c r="A51" s="470"/>
      <c r="B51" s="470"/>
      <c r="C51" s="470"/>
      <c r="D51" s="470"/>
      <c r="E51" s="489"/>
      <c r="F51" s="489"/>
      <c r="G51" s="489"/>
      <c r="H51" s="489"/>
      <c r="I51" s="489"/>
      <c r="J51" s="491">
        <f>J45+J50</f>
        <v>730513.75</v>
      </c>
      <c r="K51" s="489" t="s">
        <v>77</v>
      </c>
      <c r="L51" s="489"/>
      <c r="M51" s="489"/>
      <c r="N51" s="505">
        <f>N45+N50</f>
        <v>105096333.61149999</v>
      </c>
      <c r="O51" s="470" t="s">
        <v>78</v>
      </c>
      <c r="P51" s="470"/>
      <c r="Q51" s="476"/>
      <c r="R51" s="470"/>
      <c r="S51" s="470"/>
      <c r="T51" s="470"/>
      <c r="U51" s="470"/>
    </row>
    <row r="52" spans="1:21" ht="15.75">
      <c r="A52" s="470"/>
      <c r="B52" s="470"/>
      <c r="C52" s="470"/>
      <c r="D52" s="470"/>
      <c r="E52" s="489"/>
      <c r="F52" s="489"/>
      <c r="G52" s="489"/>
      <c r="H52" s="489"/>
      <c r="I52" s="489"/>
      <c r="J52" s="489"/>
      <c r="K52" s="489"/>
      <c r="L52" s="489"/>
      <c r="M52" s="489"/>
      <c r="N52" s="489"/>
      <c r="O52" s="470"/>
      <c r="P52" s="470"/>
      <c r="Q52" s="476"/>
      <c r="R52" s="470"/>
      <c r="S52" s="470"/>
      <c r="T52" s="470"/>
      <c r="U52" s="470"/>
    </row>
    <row r="53" spans="1:21" s="206" customFormat="1" ht="15.75">
      <c r="A53" s="492"/>
      <c r="B53" s="492" t="s">
        <v>79</v>
      </c>
      <c r="C53" s="493">
        <v>13180</v>
      </c>
      <c r="D53" s="492"/>
      <c r="E53" s="501">
        <v>9853129</v>
      </c>
      <c r="F53" s="494"/>
      <c r="G53" s="494"/>
      <c r="H53" s="494"/>
      <c r="I53" s="494"/>
      <c r="J53" s="495">
        <v>740012</v>
      </c>
      <c r="K53" s="496">
        <v>58419314</v>
      </c>
      <c r="L53" s="496">
        <v>412014</v>
      </c>
      <c r="M53" s="496">
        <v>29114383</v>
      </c>
      <c r="N53" s="496">
        <v>87945711</v>
      </c>
      <c r="O53" s="492"/>
      <c r="P53" s="492"/>
      <c r="Q53" s="497"/>
      <c r="R53" s="492"/>
      <c r="S53" s="492"/>
      <c r="T53" s="492"/>
      <c r="U53" s="492"/>
    </row>
    <row r="54" spans="1:21" ht="15.75">
      <c r="A54" s="470"/>
      <c r="B54" s="470" t="s">
        <v>80</v>
      </c>
      <c r="C54" s="498">
        <f>C45-C53</f>
        <v>-746</v>
      </c>
      <c r="D54" s="470"/>
      <c r="E54" s="498">
        <f>E45-E53</f>
        <v>395807</v>
      </c>
      <c r="F54" s="489"/>
      <c r="G54" s="489"/>
      <c r="H54" s="489"/>
      <c r="I54" s="489"/>
      <c r="J54" s="498">
        <f t="shared" ref="J54:N54" si="5">J45-J53</f>
        <v>-34458.25</v>
      </c>
      <c r="K54" s="498">
        <f t="shared" si="5"/>
        <v>3473949.6115000024</v>
      </c>
      <c r="L54" s="498">
        <f t="shared" si="5"/>
        <v>-412014</v>
      </c>
      <c r="M54" s="498">
        <f t="shared" si="5"/>
        <v>4167874</v>
      </c>
      <c r="N54" s="498">
        <f t="shared" si="5"/>
        <v>7229809.611499995</v>
      </c>
      <c r="O54" s="470"/>
      <c r="P54" s="470"/>
      <c r="Q54" s="476"/>
      <c r="R54" s="470"/>
      <c r="S54" s="470"/>
      <c r="T54" s="470"/>
      <c r="U54" s="470"/>
    </row>
    <row r="55" spans="1:21" ht="157.5">
      <c r="E55" s="23"/>
      <c r="F55" s="23"/>
      <c r="G55" s="23"/>
      <c r="H55" s="23"/>
      <c r="I55" s="23"/>
      <c r="J55" s="500" t="s">
        <v>81</v>
      </c>
      <c r="K55" s="23"/>
      <c r="L55" s="23"/>
      <c r="M55" s="23"/>
      <c r="N55" s="23"/>
    </row>
    <row r="56" spans="1:21" ht="28.5">
      <c r="E56" s="23"/>
      <c r="F56" s="23"/>
      <c r="G56" s="23"/>
      <c r="H56" s="23"/>
      <c r="I56" s="23"/>
      <c r="J56" s="23"/>
      <c r="K56" s="23"/>
      <c r="L56" s="23"/>
      <c r="M56" s="23"/>
      <c r="N56" s="23"/>
    </row>
    <row r="57" spans="1:21" ht="28.5">
      <c r="E57" s="23"/>
      <c r="F57" s="23"/>
      <c r="G57" s="23"/>
      <c r="H57" s="23"/>
      <c r="I57" s="23"/>
      <c r="J57" s="23"/>
      <c r="K57" s="23"/>
      <c r="L57" s="23"/>
      <c r="M57" s="23"/>
      <c r="N57" s="23"/>
    </row>
  </sheetData>
  <autoFilter ref="A2:U46" xr:uid="{B9A27220-3210-43E6-A9CF-999C9D6899D3}">
    <filterColumn colId="1">
      <filters>
        <filter val="PP. Suppliers of CO2"/>
        <filter val="RR. Geologic Sequestration of Carbon Dioxide"/>
        <filter val="UU. Injection of Carbon Dioxide"/>
      </filters>
    </filterColumn>
  </autoFilter>
  <sortState xmlns:xlrd2="http://schemas.microsoft.com/office/spreadsheetml/2017/richdata2" ref="A3:P44">
    <sortCondition ref="A3:A44"/>
    <sortCondition ref="B3:B44"/>
  </sortState>
  <mergeCells count="4">
    <mergeCell ref="B1:B2"/>
    <mergeCell ref="C1:N1"/>
    <mergeCell ref="S3:S45"/>
    <mergeCell ref="O1:U1"/>
  </mergeCells>
  <conditionalFormatting sqref="R3:R45">
    <cfRule type="cellIs" dxfId="1" priority="2" operator="greaterThanOrEqual">
      <formula>3000</formula>
    </cfRule>
  </conditionalFormatting>
  <conditionalFormatting sqref="Q3:Q47">
    <cfRule type="cellIs" dxfId="0" priority="1" operator="greaterThanOrEqual">
      <formula>0.25</formula>
    </cfRule>
  </conditionalFormatting>
  <printOptions gridLines="1"/>
  <pageMargins left="0.25" right="0.25" top="0.75" bottom="0.75" header="0.3" footer="0.3"/>
  <pageSetup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6"/>
  <sheetViews>
    <sheetView zoomScaleNormal="100" zoomScalePageLayoutView="140" workbookViewId="0">
      <pane xSplit="1" ySplit="2" topLeftCell="B18"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9.5703125" style="2" customWidth="1"/>
    <col min="3" max="3" width="9.28515625" style="2" customWidth="1"/>
    <col min="4" max="4" width="16.85546875" style="2" customWidth="1"/>
    <col min="5" max="5" width="16.140625" style="2" customWidth="1"/>
    <col min="6" max="6" width="14.5703125" style="2" customWidth="1"/>
    <col min="7" max="7" width="8.42578125" style="2" customWidth="1"/>
    <col min="8" max="8" width="12.85546875" style="2" customWidth="1"/>
    <col min="9" max="9" width="13.85546875" style="2" customWidth="1"/>
    <col min="10" max="10" width="11.5703125" style="4" customWidth="1"/>
    <col min="11" max="12" width="10.140625" style="4" customWidth="1"/>
    <col min="13" max="13" width="11.85546875" style="3" customWidth="1"/>
    <col min="14" max="14" width="9.42578125" style="3" customWidth="1"/>
    <col min="15" max="15" width="8.28515625"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32</v>
      </c>
      <c r="B3" s="109">
        <f>M9+C25</f>
        <v>8</v>
      </c>
      <c r="C3" s="110">
        <v>179</v>
      </c>
      <c r="D3" s="138">
        <f>B3*C3</f>
        <v>1432</v>
      </c>
      <c r="E3" s="138">
        <f>H18*M9+V18*AA9+G18*C25</f>
        <v>256</v>
      </c>
      <c r="F3" s="138">
        <f>F18*M9+T18*AA9+E18*C25</f>
        <v>25.6</v>
      </c>
      <c r="G3" s="138">
        <f>J18*M9+X18*AA9+I18*C25</f>
        <v>18.8</v>
      </c>
      <c r="H3" s="138">
        <f>D18*M9+R18*AA9+C18*C25</f>
        <v>16</v>
      </c>
      <c r="I3" s="138">
        <f>SUM(E3:H3)</f>
        <v>316.40000000000003</v>
      </c>
      <c r="J3" s="135">
        <f>E3*$G$11+F3*$E$11+G3*$I$11+H3*$C$11</f>
        <v>23716.219999999998</v>
      </c>
      <c r="K3" s="89">
        <f>M9*$E$35+AA9*$N$35</f>
        <v>0</v>
      </c>
      <c r="L3" s="135">
        <f>M9*$H$35+AA9*$O$35+C25*$G$35</f>
        <v>440</v>
      </c>
      <c r="M3" s="135">
        <f>J3+K3+L3</f>
        <v>24156.219999999998</v>
      </c>
      <c r="N3" s="138">
        <f>M10+C25</f>
        <v>8</v>
      </c>
      <c r="O3" s="138">
        <f>C3</f>
        <v>179</v>
      </c>
      <c r="P3" s="138">
        <f>N3*O3</f>
        <v>1432</v>
      </c>
      <c r="Q3" s="138">
        <f>H18*M10+V18*AA10+G18*C25</f>
        <v>256</v>
      </c>
      <c r="R3" s="138">
        <f>F18*M10+T18*AA10+E18*C25</f>
        <v>25.6</v>
      </c>
      <c r="S3" s="138">
        <f>J18*M10+X18*AA10+I18*C25</f>
        <v>18.8</v>
      </c>
      <c r="T3" s="138">
        <f>D18*M10+R18*AA10+C18*C25</f>
        <v>16</v>
      </c>
      <c r="U3" s="138">
        <f>Q3+R3+S3+T3</f>
        <v>316.40000000000003</v>
      </c>
      <c r="V3" s="135">
        <f>Q3*$G$11+R3*$E$11+S3*$I$11+T3*$C$11</f>
        <v>23716.219999999998</v>
      </c>
      <c r="W3" s="89">
        <f>M10*$E$35+AA10*$N$35</f>
        <v>0</v>
      </c>
      <c r="X3" s="135">
        <f>M10*$H$35+AA10*$O$35+C25*$G$35</f>
        <v>440</v>
      </c>
      <c r="Y3" s="135">
        <f>V3+W3+X3</f>
        <v>24156.219999999998</v>
      </c>
      <c r="Z3" s="138">
        <f>M11+C25</f>
        <v>8</v>
      </c>
      <c r="AA3" s="138">
        <f>C3</f>
        <v>179</v>
      </c>
      <c r="AB3" s="138">
        <f>Z3*AA3</f>
        <v>1432</v>
      </c>
      <c r="AC3" s="138">
        <f>H18*M11+V18*AA11+G18*C25</f>
        <v>256</v>
      </c>
      <c r="AD3" s="138">
        <f>F18*M11+T18*AA11+E18*C25</f>
        <v>25.6</v>
      </c>
      <c r="AE3" s="138">
        <f>J18*M11+X18*AA11+I18*C25</f>
        <v>18.8</v>
      </c>
      <c r="AF3" s="138">
        <f>D18*M11+R18*AA11+C18*C25</f>
        <v>16</v>
      </c>
      <c r="AG3" s="138">
        <f>AC3+AD3+AE3+AF3</f>
        <v>316.40000000000003</v>
      </c>
      <c r="AH3" s="135">
        <f>AC3*$G$11+AD3*$E$11+AE3*$I$11+AF3*$C$11</f>
        <v>23716.219999999998</v>
      </c>
      <c r="AI3" s="89">
        <f>M11*$E$35+AA11*$N$35</f>
        <v>0</v>
      </c>
      <c r="AJ3" s="135">
        <f>M11*$H$35+AA11*$O$35+C25*$G$35</f>
        <v>440</v>
      </c>
      <c r="AK3" s="135">
        <f>AH3+AI3+AJ3</f>
        <v>24156.219999999998</v>
      </c>
      <c r="AL3" s="138">
        <f t="shared" ref="AL3:AW3" si="0">(B3+N3+Z3)/3</f>
        <v>8</v>
      </c>
      <c r="AM3" s="138">
        <f t="shared" si="0"/>
        <v>179</v>
      </c>
      <c r="AN3" s="138">
        <f t="shared" si="0"/>
        <v>1432</v>
      </c>
      <c r="AO3" s="138">
        <f t="shared" si="0"/>
        <v>256</v>
      </c>
      <c r="AP3" s="138">
        <f t="shared" si="0"/>
        <v>25.600000000000005</v>
      </c>
      <c r="AQ3" s="138">
        <f t="shared" si="0"/>
        <v>18.8</v>
      </c>
      <c r="AR3" s="138">
        <f t="shared" si="0"/>
        <v>16</v>
      </c>
      <c r="AS3" s="138">
        <f t="shared" si="0"/>
        <v>316.40000000000003</v>
      </c>
      <c r="AT3" s="135">
        <f t="shared" si="0"/>
        <v>23716.219999999998</v>
      </c>
      <c r="AU3" s="89">
        <f t="shared" si="0"/>
        <v>0</v>
      </c>
      <c r="AV3" s="135">
        <f t="shared" si="0"/>
        <v>440</v>
      </c>
      <c r="AW3" s="135">
        <f t="shared" si="0"/>
        <v>24156.219999999998</v>
      </c>
      <c r="AY3" s="201">
        <f>M3+Y3+AK3</f>
        <v>72468.659999999989</v>
      </c>
    </row>
    <row r="4" spans="1:51" s="91" customFormat="1" ht="12.75" customHeight="1"/>
    <row r="5" spans="1:51" s="91" customFormat="1" ht="12.75" customHeight="1"/>
    <row r="6" spans="1:51" s="91" customFormat="1" ht="12.75" customHeight="1">
      <c r="B6" s="2"/>
      <c r="C6" s="148"/>
    </row>
    <row r="7" spans="1:51" s="91" customFormat="1" ht="12.75" customHeight="1"/>
    <row r="8" spans="1:51" s="4" customFormat="1" ht="30">
      <c r="A8" s="3"/>
      <c r="B8" s="532" t="s">
        <v>213</v>
      </c>
      <c r="C8" s="532"/>
      <c r="D8" s="532"/>
      <c r="E8" s="532"/>
      <c r="F8" s="532"/>
      <c r="G8" s="532"/>
      <c r="H8" s="532"/>
      <c r="I8" s="532"/>
      <c r="J8" s="532"/>
      <c r="K8" s="532"/>
      <c r="L8" s="532"/>
      <c r="M8" s="47" t="s">
        <v>201</v>
      </c>
      <c r="N8" s="604"/>
      <c r="O8" s="604"/>
      <c r="P8" s="604"/>
      <c r="Q8" s="604"/>
      <c r="R8" s="604"/>
      <c r="S8" s="604"/>
      <c r="T8" s="604"/>
      <c r="U8" s="604"/>
      <c r="V8" s="604"/>
      <c r="W8" s="604"/>
      <c r="X8" s="604"/>
      <c r="Y8" s="3"/>
      <c r="Z8" s="3"/>
      <c r="AA8" s="3"/>
    </row>
    <row r="9" spans="1:51" ht="15">
      <c r="B9" s="572" t="s">
        <v>92</v>
      </c>
      <c r="C9" s="556" t="s">
        <v>93</v>
      </c>
      <c r="D9" s="575"/>
      <c r="E9" s="575"/>
      <c r="F9" s="575"/>
      <c r="G9" s="575"/>
      <c r="H9" s="575"/>
      <c r="I9" s="575"/>
      <c r="J9" s="576"/>
      <c r="K9" s="577" t="s">
        <v>207</v>
      </c>
      <c r="L9" s="578"/>
      <c r="M9">
        <v>8</v>
      </c>
      <c r="N9" s="81">
        <v>2021</v>
      </c>
      <c r="O9" s="571"/>
      <c r="P9" s="571"/>
      <c r="Q9" s="571"/>
      <c r="R9" s="571"/>
      <c r="S9" s="571"/>
      <c r="T9" s="571"/>
      <c r="U9" s="571"/>
      <c r="V9" s="571"/>
      <c r="W9" s="570"/>
      <c r="X9" s="570"/>
    </row>
    <row r="10" spans="1:51" ht="45" customHeight="1">
      <c r="B10" s="573"/>
      <c r="C10" s="583" t="s">
        <v>98</v>
      </c>
      <c r="D10" s="584"/>
      <c r="E10" s="583" t="s">
        <v>99</v>
      </c>
      <c r="F10" s="584"/>
      <c r="G10" s="585" t="s">
        <v>100</v>
      </c>
      <c r="H10" s="586"/>
      <c r="I10" s="585" t="s">
        <v>101</v>
      </c>
      <c r="J10" s="586"/>
      <c r="K10" s="579"/>
      <c r="L10" s="580"/>
      <c r="M10">
        <v>8</v>
      </c>
      <c r="N10" s="81">
        <f>N9+1</f>
        <v>2022</v>
      </c>
      <c r="O10" s="571"/>
      <c r="P10" s="571"/>
      <c r="Q10" s="571"/>
      <c r="R10" s="571"/>
      <c r="S10" s="570"/>
      <c r="T10" s="570"/>
      <c r="U10" s="570"/>
      <c r="V10" s="570"/>
      <c r="W10" s="570"/>
      <c r="X10" s="570"/>
    </row>
    <row r="11" spans="1:51" ht="15">
      <c r="B11" s="573"/>
      <c r="C11" s="587">
        <v>114.8</v>
      </c>
      <c r="D11" s="588"/>
      <c r="E11" s="587">
        <v>91.33</v>
      </c>
      <c r="F11" s="588"/>
      <c r="G11" s="587">
        <v>73.83</v>
      </c>
      <c r="H11" s="588"/>
      <c r="I11" s="587">
        <v>34.090000000000003</v>
      </c>
      <c r="J11" s="588"/>
      <c r="K11" s="581"/>
      <c r="L11" s="582"/>
      <c r="M11">
        <v>8</v>
      </c>
      <c r="N11" s="81">
        <f>N10+1</f>
        <v>2023</v>
      </c>
      <c r="O11" s="605"/>
      <c r="P11" s="605"/>
      <c r="Q11" s="605"/>
      <c r="R11" s="605"/>
      <c r="S11" s="605"/>
      <c r="T11" s="605"/>
      <c r="U11" s="605"/>
      <c r="V11" s="605"/>
      <c r="W11" s="570"/>
      <c r="X11" s="570"/>
    </row>
    <row r="12" spans="1:51" ht="26.25">
      <c r="B12" s="574"/>
      <c r="C12" s="24" t="s">
        <v>106</v>
      </c>
      <c r="D12" s="25" t="s">
        <v>109</v>
      </c>
      <c r="E12" s="24" t="s">
        <v>106</v>
      </c>
      <c r="F12" s="25" t="s">
        <v>109</v>
      </c>
      <c r="G12" s="24" t="s">
        <v>106</v>
      </c>
      <c r="H12" s="25" t="s">
        <v>109</v>
      </c>
      <c r="I12" s="24" t="s">
        <v>106</v>
      </c>
      <c r="J12" s="25" t="s">
        <v>109</v>
      </c>
      <c r="K12" s="24" t="s">
        <v>106</v>
      </c>
      <c r="L12" s="48" t="s">
        <v>109</v>
      </c>
      <c r="M12"/>
      <c r="N12" s="81"/>
      <c r="O12" s="514"/>
      <c r="P12" s="514"/>
      <c r="Q12" s="514"/>
      <c r="R12" s="514"/>
      <c r="S12" s="514"/>
      <c r="T12" s="514"/>
      <c r="U12" s="514"/>
      <c r="V12" s="514"/>
      <c r="W12" s="514"/>
      <c r="X12" s="514"/>
    </row>
    <row r="13" spans="1:51" ht="15">
      <c r="B13" s="26" t="s">
        <v>111</v>
      </c>
      <c r="C13" s="208">
        <v>0</v>
      </c>
      <c r="D13" s="208">
        <v>1</v>
      </c>
      <c r="E13" s="209">
        <v>0</v>
      </c>
      <c r="F13" s="209">
        <v>0.3</v>
      </c>
      <c r="G13" s="27">
        <v>0</v>
      </c>
      <c r="H13" s="208">
        <v>3</v>
      </c>
      <c r="I13" s="209">
        <v>0</v>
      </c>
      <c r="J13" s="209">
        <v>0.15</v>
      </c>
      <c r="K13" s="210">
        <v>0</v>
      </c>
      <c r="L13" s="28">
        <v>369</v>
      </c>
      <c r="M13"/>
      <c r="N13" s="73"/>
      <c r="O13" s="516"/>
      <c r="P13" s="516"/>
      <c r="Q13" s="516"/>
      <c r="R13" s="516"/>
      <c r="S13" s="516"/>
      <c r="T13" s="516"/>
      <c r="U13" s="516"/>
      <c r="V13" s="516"/>
      <c r="W13" s="74"/>
      <c r="X13" s="74"/>
    </row>
    <row r="14" spans="1:51" ht="15">
      <c r="B14" s="26" t="s">
        <v>113</v>
      </c>
      <c r="C14" s="209">
        <v>0</v>
      </c>
      <c r="D14" s="209">
        <v>1</v>
      </c>
      <c r="E14" s="209">
        <v>0</v>
      </c>
      <c r="F14" s="209">
        <v>0.2</v>
      </c>
      <c r="G14" s="29">
        <v>0</v>
      </c>
      <c r="H14" s="209">
        <v>2</v>
      </c>
      <c r="I14" s="209">
        <v>0</v>
      </c>
      <c r="J14" s="209">
        <v>0.1</v>
      </c>
      <c r="K14" s="210">
        <v>0</v>
      </c>
      <c r="L14" s="30">
        <v>284</v>
      </c>
      <c r="M14"/>
      <c r="N14" s="73"/>
      <c r="O14" s="516"/>
      <c r="P14" s="516"/>
      <c r="Q14" s="516"/>
      <c r="R14" s="516"/>
      <c r="S14" s="516"/>
      <c r="T14" s="516"/>
      <c r="U14" s="516"/>
      <c r="V14" s="516"/>
      <c r="W14" s="74"/>
      <c r="X14" s="74"/>
    </row>
    <row r="15" spans="1:51" ht="15">
      <c r="B15" s="26" t="s">
        <v>112</v>
      </c>
      <c r="C15" s="209">
        <v>0</v>
      </c>
      <c r="D15" s="209">
        <v>0</v>
      </c>
      <c r="E15" s="209">
        <v>0</v>
      </c>
      <c r="F15" s="209">
        <v>0.5</v>
      </c>
      <c r="G15" s="209">
        <v>0</v>
      </c>
      <c r="H15" s="209">
        <v>5</v>
      </c>
      <c r="I15" s="209">
        <v>0</v>
      </c>
      <c r="J15" s="209">
        <v>0.5</v>
      </c>
      <c r="K15" s="210">
        <v>0</v>
      </c>
      <c r="L15" s="30">
        <v>432</v>
      </c>
      <c r="M15"/>
      <c r="N15" s="73"/>
      <c r="O15" s="516"/>
      <c r="P15" s="516"/>
      <c r="Q15" s="516"/>
      <c r="R15" s="516"/>
      <c r="S15" s="516"/>
      <c r="T15" s="516"/>
      <c r="U15" s="516"/>
      <c r="V15" s="516"/>
      <c r="W15" s="74"/>
      <c r="X15" s="74"/>
    </row>
    <row r="16" spans="1:51" ht="39">
      <c r="B16" s="26" t="s">
        <v>118</v>
      </c>
      <c r="C16" s="209">
        <v>0</v>
      </c>
      <c r="D16" s="209">
        <v>0</v>
      </c>
      <c r="E16" s="209">
        <v>0</v>
      </c>
      <c r="F16" s="209">
        <v>1.2</v>
      </c>
      <c r="G16" s="209">
        <v>0</v>
      </c>
      <c r="H16" s="209">
        <v>12</v>
      </c>
      <c r="I16" s="209">
        <v>0</v>
      </c>
      <c r="J16" s="209">
        <v>0.6</v>
      </c>
      <c r="K16" s="210">
        <v>0</v>
      </c>
      <c r="L16" s="30">
        <v>1016</v>
      </c>
      <c r="M16"/>
      <c r="N16" s="73"/>
      <c r="O16" s="516"/>
      <c r="P16" s="516"/>
      <c r="Q16" s="516"/>
      <c r="R16" s="516"/>
      <c r="S16" s="516"/>
      <c r="T16" s="516"/>
      <c r="U16" s="516"/>
      <c r="V16" s="516"/>
      <c r="W16" s="74"/>
      <c r="X16" s="74"/>
    </row>
    <row r="17" spans="2:24" ht="15">
      <c r="B17" s="26" t="s">
        <v>120</v>
      </c>
      <c r="C17" s="160">
        <v>0</v>
      </c>
      <c r="D17" s="160">
        <v>0</v>
      </c>
      <c r="E17" s="160">
        <v>0</v>
      </c>
      <c r="F17" s="160">
        <v>1</v>
      </c>
      <c r="G17" s="160">
        <v>0</v>
      </c>
      <c r="H17" s="160">
        <v>10</v>
      </c>
      <c r="I17" s="160">
        <v>0</v>
      </c>
      <c r="J17" s="160">
        <v>1</v>
      </c>
      <c r="K17" s="210">
        <v>0</v>
      </c>
      <c r="L17" s="31">
        <v>864</v>
      </c>
      <c r="M17"/>
      <c r="N17" s="73"/>
      <c r="O17" s="516"/>
      <c r="P17" s="516"/>
      <c r="Q17" s="516"/>
      <c r="R17" s="516"/>
      <c r="S17" s="516"/>
      <c r="T17" s="516"/>
      <c r="U17" s="516"/>
      <c r="V17" s="516"/>
      <c r="W17" s="74"/>
      <c r="X17" s="74"/>
    </row>
    <row r="18" spans="2:24" ht="15.75" thickBot="1">
      <c r="B18" s="32" t="s">
        <v>122</v>
      </c>
      <c r="C18" s="33">
        <v>0</v>
      </c>
      <c r="D18" s="34">
        <v>2</v>
      </c>
      <c r="E18" s="35">
        <v>0</v>
      </c>
      <c r="F18" s="35">
        <v>3.2</v>
      </c>
      <c r="G18" s="33">
        <v>0</v>
      </c>
      <c r="H18" s="34">
        <v>32</v>
      </c>
      <c r="I18" s="35">
        <v>0</v>
      </c>
      <c r="J18" s="35">
        <v>2.35</v>
      </c>
      <c r="K18" s="36">
        <v>0</v>
      </c>
      <c r="L18" s="37">
        <v>2965</v>
      </c>
      <c r="M18"/>
      <c r="N18" s="465"/>
      <c r="O18" s="515"/>
      <c r="P18" s="515"/>
      <c r="Q18" s="515"/>
      <c r="R18" s="515"/>
      <c r="S18" s="515"/>
      <c r="T18" s="515"/>
      <c r="U18" s="515"/>
      <c r="V18" s="515"/>
      <c r="W18" s="75"/>
      <c r="X18" s="75"/>
    </row>
    <row r="19" spans="2:24">
      <c r="B19" s="176" t="s">
        <v>123</v>
      </c>
      <c r="C19" s="8"/>
    </row>
    <row r="20" spans="2:24" ht="15">
      <c r="B20" s="72"/>
      <c r="C20" s="8"/>
    </row>
    <row r="21" spans="2:24">
      <c r="B21" s="350" t="s">
        <v>124</v>
      </c>
      <c r="C21" s="8"/>
    </row>
    <row r="22" spans="2:24">
      <c r="B22" s="176"/>
      <c r="C22" s="8"/>
    </row>
    <row r="23" spans="2:24" ht="15">
      <c r="B23" s="148"/>
      <c r="C23" s="8"/>
    </row>
    <row r="24" spans="2:24">
      <c r="C24" s="8"/>
    </row>
    <row r="25" spans="2:24">
      <c r="B25" s="465" t="s">
        <v>162</v>
      </c>
      <c r="C25" s="62">
        <v>0</v>
      </c>
    </row>
    <row r="26" spans="2:24">
      <c r="C26" s="8"/>
    </row>
    <row r="27" spans="2:24" ht="30">
      <c r="B27" s="552" t="s">
        <v>214</v>
      </c>
      <c r="C27" s="552"/>
      <c r="D27" s="552"/>
      <c r="E27" s="552"/>
      <c r="F27" s="552"/>
      <c r="G27" s="552"/>
      <c r="H27" s="552"/>
      <c r="I27" s="47" t="s">
        <v>201</v>
      </c>
      <c r="J27" s="571"/>
      <c r="K27" s="571"/>
      <c r="L27" s="571"/>
      <c r="M27" s="571"/>
      <c r="N27" s="571"/>
      <c r="O27" s="571"/>
      <c r="P27" s="571"/>
    </row>
    <row r="28" spans="2:24" ht="47.25" customHeight="1">
      <c r="B28" s="464"/>
      <c r="C28" s="556" t="s">
        <v>96</v>
      </c>
      <c r="D28" s="575"/>
      <c r="E28" s="575"/>
      <c r="F28" s="576"/>
      <c r="G28" s="559" t="s">
        <v>164</v>
      </c>
      <c r="H28" s="560"/>
      <c r="I28">
        <v>8</v>
      </c>
      <c r="J28" s="82">
        <f>N9</f>
        <v>2021</v>
      </c>
      <c r="K28" s="571"/>
      <c r="L28" s="571"/>
      <c r="M28" s="571"/>
      <c r="N28" s="571"/>
      <c r="O28" s="570"/>
      <c r="P28" s="570"/>
    </row>
    <row r="29" spans="2:24" ht="39">
      <c r="B29" s="513" t="s">
        <v>92</v>
      </c>
      <c r="C29" s="153" t="s">
        <v>102</v>
      </c>
      <c r="D29" s="153" t="s">
        <v>103</v>
      </c>
      <c r="E29" s="38" t="s">
        <v>104</v>
      </c>
      <c r="F29" s="153" t="s">
        <v>105</v>
      </c>
      <c r="G29" s="153" t="s">
        <v>106</v>
      </c>
      <c r="H29" s="39" t="s">
        <v>107</v>
      </c>
      <c r="I29">
        <v>8</v>
      </c>
      <c r="J29" s="82">
        <f t="shared" ref="J29:J30" si="1">N10</f>
        <v>2022</v>
      </c>
      <c r="K29" s="76"/>
      <c r="L29" s="76"/>
      <c r="M29" s="76"/>
      <c r="N29" s="76"/>
      <c r="O29" s="76"/>
      <c r="P29" s="76"/>
    </row>
    <row r="30" spans="2:24" ht="26.25">
      <c r="B30" s="40" t="s">
        <v>108</v>
      </c>
      <c r="C30" s="211">
        <v>0</v>
      </c>
      <c r="D30" s="196"/>
      <c r="E30" s="41">
        <v>0</v>
      </c>
      <c r="F30" s="211">
        <v>0</v>
      </c>
      <c r="G30" s="211">
        <v>0</v>
      </c>
      <c r="H30" s="42">
        <v>0</v>
      </c>
      <c r="I30">
        <v>8</v>
      </c>
      <c r="J30" s="82">
        <f t="shared" si="1"/>
        <v>2023</v>
      </c>
      <c r="K30" s="41"/>
      <c r="L30" s="78"/>
      <c r="M30" s="41"/>
      <c r="N30" s="41"/>
      <c r="O30" s="41"/>
      <c r="P30" s="41"/>
    </row>
    <row r="31" spans="2:24" ht="15">
      <c r="B31" s="40" t="s">
        <v>110</v>
      </c>
      <c r="C31" s="211">
        <v>0</v>
      </c>
      <c r="D31" s="212"/>
      <c r="E31" s="41">
        <v>0</v>
      </c>
      <c r="F31" s="211">
        <v>0</v>
      </c>
      <c r="G31" s="211">
        <v>0</v>
      </c>
      <c r="H31" s="42">
        <v>0</v>
      </c>
      <c r="I31"/>
      <c r="J31" s="77"/>
      <c r="K31" s="41"/>
      <c r="L31"/>
      <c r="M31" s="41"/>
      <c r="N31" s="41"/>
      <c r="O31" s="41"/>
      <c r="P31" s="41"/>
    </row>
    <row r="32" spans="2:24" ht="15">
      <c r="B32" s="40" t="s">
        <v>112</v>
      </c>
      <c r="C32" s="211">
        <v>0</v>
      </c>
      <c r="D32" s="211">
        <v>0</v>
      </c>
      <c r="E32" s="211">
        <v>0</v>
      </c>
      <c r="F32" s="211">
        <v>55</v>
      </c>
      <c r="G32" s="211">
        <v>55</v>
      </c>
      <c r="H32" s="42">
        <v>55</v>
      </c>
      <c r="I32"/>
      <c r="J32" s="77"/>
      <c r="K32" s="41"/>
      <c r="L32" s="41"/>
      <c r="M32" s="41"/>
      <c r="N32" s="41"/>
      <c r="O32" s="41"/>
      <c r="P32" s="41"/>
    </row>
    <row r="33" spans="2:16" ht="15">
      <c r="B33" s="40" t="s">
        <v>116</v>
      </c>
      <c r="C33" s="211">
        <v>0</v>
      </c>
      <c r="D33" s="196"/>
      <c r="E33" s="41">
        <v>0</v>
      </c>
      <c r="F33" s="211">
        <v>0</v>
      </c>
      <c r="G33" s="211">
        <v>0</v>
      </c>
      <c r="H33" s="42">
        <v>0</v>
      </c>
      <c r="I33"/>
      <c r="J33" s="77"/>
      <c r="K33" s="41"/>
      <c r="L33" s="78"/>
      <c r="M33" s="41"/>
      <c r="N33" s="41"/>
      <c r="O33" s="41"/>
      <c r="P33" s="41"/>
    </row>
    <row r="34" spans="2:16" ht="15">
      <c r="B34" s="40" t="s">
        <v>117</v>
      </c>
      <c r="C34" s="211">
        <v>0</v>
      </c>
      <c r="D34" s="196"/>
      <c r="E34" s="41">
        <v>0</v>
      </c>
      <c r="F34" s="211">
        <v>0</v>
      </c>
      <c r="G34" s="211">
        <v>0</v>
      </c>
      <c r="H34" s="42">
        <v>0</v>
      </c>
      <c r="I34"/>
      <c r="J34" s="77"/>
      <c r="K34" s="41"/>
      <c r="L34" s="78"/>
      <c r="M34" s="41"/>
      <c r="N34" s="41"/>
      <c r="O34" s="41"/>
      <c r="P34" s="41"/>
    </row>
    <row r="35" spans="2:16" ht="15">
      <c r="B35" s="43" t="s">
        <v>119</v>
      </c>
      <c r="C35" s="44">
        <v>0</v>
      </c>
      <c r="D35" s="44"/>
      <c r="E35" s="44">
        <v>0</v>
      </c>
      <c r="F35" s="44">
        <v>55</v>
      </c>
      <c r="G35" s="44">
        <v>55</v>
      </c>
      <c r="H35" s="44">
        <v>55</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19.25" customHeight="1">
      <c r="B39" s="531"/>
      <c r="C39" s="531"/>
      <c r="D39" s="531"/>
      <c r="E39" s="531"/>
      <c r="F39" s="531"/>
      <c r="G39" s="531"/>
      <c r="H39" s="531"/>
    </row>
    <row r="40" spans="2:16">
      <c r="B40" s="510"/>
      <c r="C40" s="510"/>
      <c r="D40" s="510"/>
      <c r="E40" s="510"/>
      <c r="F40" s="510"/>
      <c r="G40" s="510"/>
      <c r="H40" s="510"/>
    </row>
    <row r="41" spans="2:16">
      <c r="B41" s="510"/>
      <c r="C41" s="510"/>
      <c r="D41" s="510"/>
      <c r="E41" s="510"/>
      <c r="F41" s="510"/>
      <c r="G41" s="510"/>
      <c r="H41" s="510"/>
    </row>
    <row r="42" spans="2:16">
      <c r="B42" s="510"/>
      <c r="C42" s="510"/>
      <c r="D42" s="510"/>
      <c r="E42" s="510"/>
      <c r="F42" s="510"/>
      <c r="G42" s="510"/>
      <c r="H42" s="510"/>
    </row>
    <row r="43" spans="2:16">
      <c r="B43" s="510"/>
      <c r="C43" s="510"/>
      <c r="D43" s="510"/>
      <c r="E43" s="510"/>
      <c r="F43" s="510"/>
      <c r="G43" s="510"/>
      <c r="H43" s="510"/>
    </row>
    <row r="44" spans="2:16">
      <c r="B44" s="510"/>
      <c r="C44" s="510"/>
      <c r="D44" s="510"/>
      <c r="E44" s="510"/>
      <c r="F44" s="510"/>
      <c r="G44" s="510"/>
      <c r="H44" s="510"/>
    </row>
    <row r="45" spans="2:16">
      <c r="B45" s="510"/>
      <c r="C45" s="510"/>
      <c r="D45" s="510"/>
      <c r="E45" s="510"/>
      <c r="F45" s="510"/>
      <c r="G45" s="510"/>
      <c r="H45" s="510"/>
    </row>
    <row r="46" spans="2:16">
      <c r="B46" s="510"/>
      <c r="C46" s="510"/>
      <c r="D46" s="510"/>
      <c r="E46" s="510"/>
      <c r="F46" s="510"/>
      <c r="G46" s="510"/>
      <c r="H46" s="510"/>
    </row>
  </sheetData>
  <mergeCells count="35">
    <mergeCell ref="B36:H39"/>
    <mergeCell ref="Z1:AK1"/>
    <mergeCell ref="AL1:AW1"/>
    <mergeCell ref="B27:H27"/>
    <mergeCell ref="J27:P27"/>
    <mergeCell ref="C28:F28"/>
    <mergeCell ref="G28:H28"/>
    <mergeCell ref="K28:N28"/>
    <mergeCell ref="O28:P28"/>
    <mergeCell ref="W9:X11"/>
    <mergeCell ref="C10:D10"/>
    <mergeCell ref="E10:F10"/>
    <mergeCell ref="G10:H10"/>
    <mergeCell ref="I10:J10"/>
    <mergeCell ref="O10:P10"/>
    <mergeCell ref="Q10:R10"/>
    <mergeCell ref="S10:T10"/>
    <mergeCell ref="B9:B12"/>
    <mergeCell ref="C9:J9"/>
    <mergeCell ref="K9:L11"/>
    <mergeCell ref="O9:V9"/>
    <mergeCell ref="U11:V11"/>
    <mergeCell ref="U10:V10"/>
    <mergeCell ref="C11:D11"/>
    <mergeCell ref="E11:F11"/>
    <mergeCell ref="G11:H11"/>
    <mergeCell ref="I11:J11"/>
    <mergeCell ref="O11:P11"/>
    <mergeCell ref="Q11:R11"/>
    <mergeCell ref="S11:T11"/>
    <mergeCell ref="A1:A2"/>
    <mergeCell ref="B1:M1"/>
    <mergeCell ref="N1:Y1"/>
    <mergeCell ref="B8:L8"/>
    <mergeCell ref="N8:X8"/>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13"/>
  <sheetViews>
    <sheetView zoomScaleNormal="100" zoomScalePageLayoutView="140" workbookViewId="0">
      <pane xSplit="1" ySplit="2" topLeftCell="B3" activePane="bottomRight" state="frozen"/>
      <selection pane="bottomRight" activeCell="K98" sqref="K98:L100"/>
      <selection pane="bottomLeft" activeCell="P13" sqref="P13"/>
      <selection pane="topRight" activeCell="P13" sqref="P13"/>
    </sheetView>
  </sheetViews>
  <sheetFormatPr defaultColWidth="8.85546875" defaultRowHeight="12.75"/>
  <cols>
    <col min="1" max="1" width="14" style="3" customWidth="1"/>
    <col min="2" max="2" width="18" style="2" customWidth="1"/>
    <col min="3" max="3" width="11.7109375" style="2" customWidth="1"/>
    <col min="4" max="5" width="13.140625" style="2" customWidth="1"/>
    <col min="6" max="6" width="11.5703125" style="2" customWidth="1"/>
    <col min="7" max="7" width="11.28515625" style="2" customWidth="1"/>
    <col min="8" max="8" width="12" style="2" customWidth="1"/>
    <col min="9" max="9" width="14.28515625" style="2" customWidth="1"/>
    <col min="10" max="10" width="15" style="4" customWidth="1"/>
    <col min="11" max="12" width="10.140625" style="4" customWidth="1"/>
    <col min="13" max="13" width="11.85546875" style="3" customWidth="1"/>
    <col min="14" max="14" width="11.5703125" style="3" customWidth="1"/>
    <col min="15" max="15" width="10.28515625" style="2" customWidth="1"/>
    <col min="16" max="16" width="9.42578125" style="2" customWidth="1"/>
    <col min="17" max="17" width="8.42578125" style="2" customWidth="1"/>
    <col min="18" max="18" width="9.7109375" style="2" customWidth="1"/>
    <col min="19" max="19" width="8.42578125" style="2" customWidth="1"/>
    <col min="20" max="20" width="15.42578125" style="2" customWidth="1"/>
    <col min="21" max="21" width="12.28515625" style="5" customWidth="1"/>
    <col min="22" max="22" width="9.85546875" style="2" customWidth="1"/>
    <col min="23" max="23" width="14.140625" style="2" customWidth="1"/>
    <col min="24" max="24" width="15" style="2" customWidth="1"/>
    <col min="25" max="25" width="11.85546875" style="3" customWidth="1"/>
    <col min="26" max="26" width="12.42578125" style="3" customWidth="1"/>
    <col min="27" max="27" width="10.28515625" style="3" customWidth="1"/>
    <col min="28" max="28" width="9.85546875" style="2" customWidth="1"/>
    <col min="29" max="29" width="8.85546875" style="2"/>
    <col min="30" max="30" width="9.7109375" style="2" customWidth="1"/>
    <col min="31" max="33" width="8.85546875" style="2"/>
    <col min="34" max="34" width="11.7109375" style="2" bestFit="1" customWidth="1"/>
    <col min="35" max="36" width="8.85546875" style="2"/>
    <col min="37" max="37" width="9.85546875" style="2" bestFit="1" customWidth="1"/>
    <col min="38"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33.75">
      <c r="A3" s="100" t="s">
        <v>33</v>
      </c>
      <c r="B3" s="101">
        <v>14</v>
      </c>
      <c r="C3" s="88">
        <v>363</v>
      </c>
      <c r="D3" s="138">
        <f>B3*C3</f>
        <v>5082</v>
      </c>
      <c r="E3" s="138">
        <f>H18*$P$18+H35*$P$35+H50*$P$50+H64*$P$64+H78*$P$78+H92*$P$92+H107*$P$107</f>
        <v>10048.199999999999</v>
      </c>
      <c r="F3" s="138">
        <f>F18*$P$18+F35*$P$35+F50*$P$50+F64*$P$64+F78*$P$78+F92*$P$92+F107*$P$107</f>
        <v>670.28000000000009</v>
      </c>
      <c r="G3" s="138">
        <f>J18*$P$18+J35*$P$35+J50*$P$50+J64*$P$64+J78*$P$78+J92*$P$92+J107*$P$107</f>
        <v>990.55999999999983</v>
      </c>
      <c r="H3" s="138">
        <f>D18*$P$18+D35*$P$35+D50*$P$50+D64*$P$64+D78*$P$78+D92*$P$92+D107*$P$107</f>
        <v>45.2</v>
      </c>
      <c r="I3" s="138">
        <f>SUM(E3:H3)</f>
        <v>11754.24</v>
      </c>
      <c r="J3" s="135">
        <f>E3*$G$11+F3*$E$11+G3*$I$11+H3*$C$11</f>
        <v>842032.42879999988</v>
      </c>
      <c r="K3" s="89">
        <v>0</v>
      </c>
      <c r="L3" s="135">
        <f>Z18*$AC$18</f>
        <v>770</v>
      </c>
      <c r="M3" s="135">
        <f>J3+K3+L3</f>
        <v>842802.42879999988</v>
      </c>
      <c r="N3" s="101">
        <f t="shared" ref="N3:AK3" si="0">B3</f>
        <v>14</v>
      </c>
      <c r="O3" s="88">
        <f t="shared" si="0"/>
        <v>363</v>
      </c>
      <c r="P3" s="138">
        <f t="shared" si="0"/>
        <v>5082</v>
      </c>
      <c r="Q3" s="138">
        <f t="shared" si="0"/>
        <v>10048.199999999999</v>
      </c>
      <c r="R3" s="138">
        <f t="shared" si="0"/>
        <v>670.28000000000009</v>
      </c>
      <c r="S3" s="138">
        <f t="shared" si="0"/>
        <v>990.55999999999983</v>
      </c>
      <c r="T3" s="138">
        <f t="shared" si="0"/>
        <v>45.2</v>
      </c>
      <c r="U3" s="138">
        <f t="shared" si="0"/>
        <v>11754.24</v>
      </c>
      <c r="V3" s="135">
        <f t="shared" si="0"/>
        <v>842032.42879999988</v>
      </c>
      <c r="W3" s="89">
        <f t="shared" si="0"/>
        <v>0</v>
      </c>
      <c r="X3" s="135">
        <f t="shared" si="0"/>
        <v>770</v>
      </c>
      <c r="Y3" s="135">
        <f t="shared" si="0"/>
        <v>842802.42879999988</v>
      </c>
      <c r="Z3" s="101">
        <f t="shared" si="0"/>
        <v>14</v>
      </c>
      <c r="AA3" s="88">
        <f t="shared" si="0"/>
        <v>363</v>
      </c>
      <c r="AB3" s="138">
        <f t="shared" si="0"/>
        <v>5082</v>
      </c>
      <c r="AC3" s="138">
        <f t="shared" si="0"/>
        <v>10048.199999999999</v>
      </c>
      <c r="AD3" s="138">
        <f t="shared" si="0"/>
        <v>670.28000000000009</v>
      </c>
      <c r="AE3" s="138">
        <f t="shared" si="0"/>
        <v>990.55999999999983</v>
      </c>
      <c r="AF3" s="138">
        <f t="shared" si="0"/>
        <v>45.2</v>
      </c>
      <c r="AG3" s="138">
        <f t="shared" si="0"/>
        <v>11754.24</v>
      </c>
      <c r="AH3" s="135">
        <f t="shared" si="0"/>
        <v>842032.42879999988</v>
      </c>
      <c r="AI3" s="89">
        <f t="shared" si="0"/>
        <v>0</v>
      </c>
      <c r="AJ3" s="135">
        <f t="shared" si="0"/>
        <v>770</v>
      </c>
      <c r="AK3" s="135">
        <f t="shared" si="0"/>
        <v>842802.42879999988</v>
      </c>
      <c r="AL3" s="138">
        <f t="shared" ref="AL3:AW3" si="1">(B3+N3+Z3)/3</f>
        <v>14</v>
      </c>
      <c r="AM3" s="138">
        <f t="shared" si="1"/>
        <v>363</v>
      </c>
      <c r="AN3" s="138">
        <f t="shared" si="1"/>
        <v>5082</v>
      </c>
      <c r="AO3" s="138">
        <f t="shared" si="1"/>
        <v>10048.199999999999</v>
      </c>
      <c r="AP3" s="138">
        <f t="shared" si="1"/>
        <v>670.28000000000009</v>
      </c>
      <c r="AQ3" s="138">
        <f t="shared" si="1"/>
        <v>990.55999999999983</v>
      </c>
      <c r="AR3" s="138">
        <f t="shared" si="1"/>
        <v>45.20000000000001</v>
      </c>
      <c r="AS3" s="138">
        <f t="shared" si="1"/>
        <v>11754.24</v>
      </c>
      <c r="AT3" s="135">
        <f t="shared" si="1"/>
        <v>842032.42879999988</v>
      </c>
      <c r="AU3" s="89">
        <f t="shared" si="1"/>
        <v>0</v>
      </c>
      <c r="AV3" s="135">
        <f t="shared" si="1"/>
        <v>770</v>
      </c>
      <c r="AW3" s="135">
        <f t="shared" si="1"/>
        <v>842802.42879999988</v>
      </c>
      <c r="AY3" s="201">
        <f>M3+Y3+AK3</f>
        <v>2528407.2863999996</v>
      </c>
    </row>
    <row r="4" spans="1:51" s="4" customFormat="1">
      <c r="A4" s="391"/>
      <c r="B4" s="392"/>
      <c r="C4" s="392"/>
      <c r="D4" s="392"/>
      <c r="E4" s="392"/>
      <c r="F4" s="392"/>
      <c r="G4" s="392"/>
      <c r="H4" s="392"/>
      <c r="I4" s="393"/>
      <c r="J4" s="394"/>
      <c r="K4" s="395"/>
      <c r="L4" s="395"/>
      <c r="M4" s="394"/>
      <c r="N4" s="396"/>
      <c r="O4" s="396"/>
      <c r="P4" s="396"/>
      <c r="Q4" s="396"/>
      <c r="R4" s="396"/>
      <c r="S4" s="396"/>
      <c r="T4" s="396"/>
      <c r="U4" s="396"/>
      <c r="V4" s="396"/>
      <c r="W4" s="396"/>
      <c r="X4" s="396"/>
      <c r="Y4" s="396"/>
      <c r="Z4" s="396"/>
      <c r="AA4" s="396"/>
      <c r="AB4" s="396"/>
      <c r="AC4" s="396"/>
      <c r="AD4" s="396"/>
      <c r="AE4" s="396"/>
      <c r="AF4" s="396"/>
      <c r="AG4" s="396"/>
      <c r="AH4" s="396"/>
      <c r="AI4" s="396"/>
      <c r="AJ4" s="396"/>
      <c r="AK4" s="396"/>
    </row>
    <row r="5" spans="1:51" s="4" customFormat="1">
      <c r="A5" s="391"/>
      <c r="B5" s="397"/>
      <c r="C5" s="397"/>
      <c r="D5" s="397"/>
      <c r="E5" s="398"/>
      <c r="F5" s="399"/>
      <c r="G5" s="398"/>
      <c r="H5" s="398"/>
      <c r="I5" s="393"/>
      <c r="J5" s="394"/>
      <c r="K5" s="126"/>
      <c r="L5" s="126"/>
      <c r="M5" s="395"/>
      <c r="N5" s="396"/>
      <c r="O5" s="396"/>
      <c r="P5" s="396"/>
      <c r="Q5" s="396"/>
      <c r="R5" s="396"/>
      <c r="S5" s="396"/>
      <c r="T5" s="396"/>
      <c r="U5" s="400"/>
      <c r="V5" s="396"/>
      <c r="W5" s="396"/>
      <c r="X5" s="396"/>
      <c r="Y5" s="396"/>
      <c r="Z5" s="396"/>
      <c r="AA5" s="396"/>
      <c r="AB5" s="396"/>
      <c r="AC5" s="401"/>
      <c r="AD5" s="401"/>
      <c r="AE5" s="401"/>
      <c r="AF5" s="401"/>
      <c r="AG5" s="401"/>
      <c r="AH5" s="396"/>
      <c r="AI5" s="396"/>
      <c r="AJ5" s="396"/>
      <c r="AK5" s="396"/>
    </row>
    <row r="6" spans="1:51" s="4" customFormat="1" ht="16.5" customHeight="1">
      <c r="A6" s="391"/>
      <c r="B6" s="249"/>
      <c r="C6" s="402"/>
      <c r="D6" s="403"/>
      <c r="E6" s="403"/>
      <c r="F6" s="403"/>
      <c r="G6" s="403"/>
      <c r="H6" s="403"/>
      <c r="I6" s="403"/>
      <c r="J6" s="403"/>
      <c r="K6" s="403"/>
      <c r="L6" s="403"/>
      <c r="M6" s="403"/>
      <c r="N6" s="396"/>
      <c r="O6" s="396"/>
      <c r="P6" s="396"/>
      <c r="Q6" s="396"/>
      <c r="R6" s="396"/>
      <c r="S6" s="396"/>
      <c r="T6" s="396"/>
      <c r="U6" s="396"/>
      <c r="V6" s="404"/>
      <c r="W6" s="404"/>
      <c r="X6" s="404"/>
      <c r="Y6" s="404"/>
      <c r="Z6" s="396"/>
      <c r="AA6" s="396"/>
      <c r="AB6" s="396"/>
      <c r="AC6" s="396"/>
      <c r="AD6" s="396"/>
      <c r="AE6" s="396"/>
      <c r="AF6" s="396"/>
      <c r="AG6" s="396"/>
      <c r="AH6" s="404"/>
      <c r="AI6" s="404"/>
      <c r="AJ6" s="404"/>
      <c r="AK6" s="404"/>
    </row>
    <row r="7" spans="1:51" s="4" customFormat="1">
      <c r="A7" s="199"/>
      <c r="B7" s="249"/>
      <c r="C7" s="126"/>
      <c r="D7" s="249"/>
      <c r="E7" s="249"/>
      <c r="F7" s="405"/>
      <c r="G7" s="249"/>
      <c r="H7" s="249"/>
      <c r="I7" s="406"/>
      <c r="J7" s="406"/>
      <c r="K7" s="406"/>
      <c r="L7" s="406"/>
      <c r="M7" s="199"/>
      <c r="N7" s="199"/>
      <c r="O7" s="249"/>
      <c r="P7" s="249"/>
      <c r="Q7" s="249"/>
      <c r="R7" s="249"/>
      <c r="S7" s="249"/>
      <c r="T7" s="249"/>
      <c r="U7" s="407"/>
      <c r="V7" s="249"/>
      <c r="W7" s="249"/>
      <c r="X7" s="249"/>
      <c r="Y7" s="199"/>
      <c r="Z7" s="199"/>
      <c r="AA7" s="199"/>
      <c r="AB7" s="406"/>
      <c r="AC7" s="406"/>
      <c r="AD7" s="406"/>
      <c r="AE7" s="406"/>
      <c r="AF7" s="406"/>
      <c r="AG7" s="406"/>
      <c r="AH7" s="406"/>
      <c r="AI7" s="406"/>
      <c r="AJ7" s="406"/>
      <c r="AK7" s="406"/>
    </row>
    <row r="8" spans="1:51" s="4" customFormat="1">
      <c r="A8" s="199"/>
      <c r="B8" s="249" t="s">
        <v>215</v>
      </c>
      <c r="C8" s="390"/>
      <c r="D8" s="249"/>
      <c r="E8" s="249"/>
      <c r="F8" s="405"/>
      <c r="G8" s="249"/>
      <c r="H8" s="249"/>
      <c r="I8" s="249"/>
      <c r="J8" s="406"/>
      <c r="K8" s="406"/>
      <c r="L8" s="406"/>
      <c r="M8" s="199"/>
      <c r="N8" s="199"/>
      <c r="O8" s="249"/>
      <c r="P8" s="249"/>
      <c r="Q8" s="249"/>
      <c r="R8" s="249"/>
      <c r="S8" s="249"/>
      <c r="T8" s="249"/>
      <c r="U8" s="407"/>
      <c r="V8" s="249"/>
      <c r="W8" s="249"/>
      <c r="X8" s="249"/>
      <c r="Y8" s="199"/>
      <c r="Z8" s="199"/>
      <c r="AA8" s="199"/>
      <c r="AB8" s="406"/>
      <c r="AC8" s="406"/>
      <c r="AD8" s="406"/>
      <c r="AE8" s="406"/>
      <c r="AF8" s="406"/>
      <c r="AG8" s="406"/>
      <c r="AH8" s="406"/>
      <c r="AI8" s="406"/>
      <c r="AJ8" s="406"/>
      <c r="AK8" s="406"/>
    </row>
    <row r="9" spans="1:51" s="4" customFormat="1" ht="15" customHeight="1">
      <c r="A9" s="199"/>
      <c r="B9" s="606" t="s">
        <v>92</v>
      </c>
      <c r="C9" s="609" t="s">
        <v>93</v>
      </c>
      <c r="D9" s="609"/>
      <c r="E9" s="609"/>
      <c r="F9" s="609"/>
      <c r="G9" s="609"/>
      <c r="H9" s="609"/>
      <c r="I9" s="609"/>
      <c r="J9" s="609"/>
      <c r="K9" s="610" t="s">
        <v>161</v>
      </c>
      <c r="L9" s="611"/>
      <c r="M9" s="199"/>
      <c r="N9" s="199"/>
      <c r="O9" s="249"/>
      <c r="P9" s="249"/>
      <c r="Q9" s="249"/>
      <c r="R9" s="249"/>
      <c r="S9" s="249"/>
      <c r="T9" s="249"/>
      <c r="U9" s="407"/>
      <c r="V9" s="249"/>
      <c r="W9" s="249"/>
      <c r="X9" s="249"/>
      <c r="Y9" s="199"/>
      <c r="Z9" s="199"/>
      <c r="AA9" s="199"/>
      <c r="AB9" s="406"/>
      <c r="AC9" s="406"/>
      <c r="AD9" s="406"/>
      <c r="AE9" s="406"/>
      <c r="AF9" s="406"/>
      <c r="AG9" s="406"/>
      <c r="AH9" s="406"/>
      <c r="AI9" s="406"/>
      <c r="AJ9" s="406"/>
      <c r="AK9" s="406"/>
    </row>
    <row r="10" spans="1:51" s="4" customFormat="1" ht="27" customHeight="1">
      <c r="A10" s="199"/>
      <c r="B10" s="607"/>
      <c r="C10" s="616" t="s">
        <v>98</v>
      </c>
      <c r="D10" s="617"/>
      <c r="E10" s="618" t="s">
        <v>99</v>
      </c>
      <c r="F10" s="618"/>
      <c r="G10" s="619" t="s">
        <v>100</v>
      </c>
      <c r="H10" s="620"/>
      <c r="I10" s="621" t="s">
        <v>171</v>
      </c>
      <c r="J10" s="620"/>
      <c r="K10" s="612"/>
      <c r="L10" s="613"/>
      <c r="M10" s="199"/>
      <c r="N10" s="199"/>
      <c r="O10" s="249"/>
      <c r="P10" s="249"/>
      <c r="Q10" s="249"/>
      <c r="R10" s="249"/>
      <c r="S10" s="249"/>
      <c r="T10" s="627" t="s">
        <v>216</v>
      </c>
      <c r="U10" s="627"/>
      <c r="V10" s="627"/>
      <c r="W10" s="627"/>
      <c r="X10" s="627"/>
      <c r="Y10" s="627"/>
      <c r="Z10" s="627"/>
      <c r="AA10" s="199"/>
      <c r="AB10" s="406"/>
      <c r="AC10" s="406"/>
      <c r="AD10" s="406"/>
      <c r="AE10" s="406"/>
      <c r="AF10" s="406"/>
      <c r="AG10" s="406"/>
      <c r="AH10" s="406"/>
      <c r="AI10" s="406"/>
      <c r="AJ10" s="406"/>
      <c r="AK10" s="406"/>
    </row>
    <row r="11" spans="1:51" s="4" customFormat="1" ht="39" customHeight="1">
      <c r="A11" s="199"/>
      <c r="B11" s="607"/>
      <c r="C11" s="622">
        <v>114.8</v>
      </c>
      <c r="D11" s="623"/>
      <c r="E11" s="622">
        <v>91.33</v>
      </c>
      <c r="F11" s="623"/>
      <c r="G11" s="622">
        <v>73.83</v>
      </c>
      <c r="H11" s="623"/>
      <c r="I11" s="622">
        <v>34.090000000000003</v>
      </c>
      <c r="J11" s="623"/>
      <c r="K11" s="614"/>
      <c r="L11" s="615"/>
      <c r="M11" s="199"/>
      <c r="N11" s="199"/>
      <c r="O11" s="249"/>
      <c r="P11" s="249"/>
      <c r="Q11" s="249"/>
      <c r="R11" s="249"/>
      <c r="S11" s="249"/>
      <c r="T11" s="466"/>
      <c r="U11" s="628" t="s">
        <v>96</v>
      </c>
      <c r="V11" s="629"/>
      <c r="W11" s="629"/>
      <c r="X11" s="630"/>
      <c r="Y11" s="631" t="s">
        <v>164</v>
      </c>
      <c r="Z11" s="632"/>
      <c r="AA11" s="199"/>
      <c r="AB11" s="406"/>
      <c r="AC11" s="406"/>
      <c r="AD11" s="406"/>
      <c r="AE11" s="406"/>
      <c r="AF11" s="406"/>
      <c r="AG11" s="406"/>
      <c r="AH11" s="406"/>
      <c r="AI11" s="406"/>
      <c r="AJ11" s="406"/>
      <c r="AK11" s="406"/>
    </row>
    <row r="12" spans="1:51" s="4" customFormat="1" ht="38.25">
      <c r="A12" s="199"/>
      <c r="B12" s="608"/>
      <c r="C12" s="408" t="s">
        <v>106</v>
      </c>
      <c r="D12" s="409" t="s">
        <v>109</v>
      </c>
      <c r="E12" s="408" t="s">
        <v>106</v>
      </c>
      <c r="F12" s="409" t="s">
        <v>109</v>
      </c>
      <c r="G12" s="408" t="s">
        <v>106</v>
      </c>
      <c r="H12" s="409" t="s">
        <v>109</v>
      </c>
      <c r="I12" s="408" t="s">
        <v>106</v>
      </c>
      <c r="J12" s="409" t="s">
        <v>109</v>
      </c>
      <c r="K12" s="408" t="s">
        <v>106</v>
      </c>
      <c r="L12" s="410" t="s">
        <v>109</v>
      </c>
      <c r="M12" s="199"/>
      <c r="N12" s="199"/>
      <c r="O12" s="249"/>
      <c r="P12" s="249" t="s">
        <v>42</v>
      </c>
      <c r="Q12" s="249"/>
      <c r="R12" s="249"/>
      <c r="S12" s="249"/>
      <c r="T12" s="411" t="s">
        <v>92</v>
      </c>
      <c r="U12" s="412" t="s">
        <v>102</v>
      </c>
      <c r="V12" s="412" t="s">
        <v>103</v>
      </c>
      <c r="W12" s="413" t="s">
        <v>104</v>
      </c>
      <c r="X12" s="412" t="s">
        <v>105</v>
      </c>
      <c r="Y12" s="412" t="s">
        <v>106</v>
      </c>
      <c r="Z12" s="414" t="s">
        <v>107</v>
      </c>
      <c r="AA12" s="199"/>
      <c r="AB12" s="406"/>
      <c r="AC12" s="406"/>
      <c r="AD12" s="406"/>
      <c r="AE12" s="406"/>
      <c r="AF12" s="406"/>
      <c r="AG12" s="406"/>
      <c r="AH12" s="406"/>
      <c r="AI12" s="406"/>
      <c r="AJ12" s="406"/>
      <c r="AK12" s="406"/>
    </row>
    <row r="13" spans="1:51" ht="51">
      <c r="A13" s="199"/>
      <c r="B13" s="415" t="s">
        <v>111</v>
      </c>
      <c r="C13" s="416">
        <v>0</v>
      </c>
      <c r="D13" s="417">
        <v>2</v>
      </c>
      <c r="E13" s="417">
        <v>0</v>
      </c>
      <c r="F13" s="417">
        <v>1</v>
      </c>
      <c r="G13" s="417">
        <v>0</v>
      </c>
      <c r="H13" s="417">
        <v>1</v>
      </c>
      <c r="I13" s="417">
        <v>0</v>
      </c>
      <c r="J13" s="417">
        <v>0</v>
      </c>
      <c r="K13" s="418">
        <v>0</v>
      </c>
      <c r="L13" s="419">
        <v>395</v>
      </c>
      <c r="M13" s="199"/>
      <c r="N13" s="199"/>
      <c r="O13" s="249"/>
      <c r="P13" s="249"/>
      <c r="Q13" s="249"/>
      <c r="R13" s="249"/>
      <c r="S13" s="249"/>
      <c r="T13" s="165" t="s">
        <v>108</v>
      </c>
      <c r="U13" s="420"/>
      <c r="V13" s="421"/>
      <c r="W13" s="422"/>
      <c r="X13" s="420">
        <v>0</v>
      </c>
      <c r="Y13" s="420">
        <v>0</v>
      </c>
      <c r="Z13" s="423">
        <v>0</v>
      </c>
      <c r="AA13" s="199"/>
      <c r="AB13" s="249"/>
      <c r="AC13" s="249"/>
      <c r="AD13" s="249"/>
      <c r="AE13" s="249"/>
      <c r="AF13" s="249"/>
      <c r="AG13" s="249"/>
      <c r="AH13" s="249"/>
      <c r="AI13" s="249"/>
      <c r="AJ13" s="249"/>
      <c r="AK13" s="249"/>
    </row>
    <row r="14" spans="1:51" ht="25.5">
      <c r="A14" s="199"/>
      <c r="B14" s="415" t="s">
        <v>113</v>
      </c>
      <c r="C14" s="416">
        <v>0</v>
      </c>
      <c r="D14" s="417">
        <v>0</v>
      </c>
      <c r="E14" s="417">
        <v>0</v>
      </c>
      <c r="F14" s="417">
        <v>5</v>
      </c>
      <c r="G14" s="417">
        <v>0</v>
      </c>
      <c r="H14" s="417">
        <v>0</v>
      </c>
      <c r="I14" s="417">
        <v>0</v>
      </c>
      <c r="J14" s="417">
        <v>0</v>
      </c>
      <c r="K14" s="418">
        <v>0</v>
      </c>
      <c r="L14" s="419">
        <v>457</v>
      </c>
      <c r="M14" s="199"/>
      <c r="N14" s="199"/>
      <c r="O14" s="249"/>
      <c r="P14" s="249"/>
      <c r="Q14" s="249"/>
      <c r="R14" s="249"/>
      <c r="S14" s="249"/>
      <c r="T14" s="165" t="s">
        <v>110</v>
      </c>
      <c r="U14" s="420"/>
      <c r="V14" s="421"/>
      <c r="W14" s="422"/>
      <c r="X14" s="420">
        <v>0</v>
      </c>
      <c r="Y14" s="420">
        <v>0</v>
      </c>
      <c r="Z14" s="423">
        <v>0</v>
      </c>
      <c r="AA14" s="199"/>
      <c r="AB14" s="249"/>
      <c r="AC14" s="249"/>
      <c r="AD14" s="249"/>
      <c r="AE14" s="249"/>
      <c r="AF14" s="249"/>
      <c r="AG14" s="249"/>
      <c r="AH14" s="249"/>
      <c r="AI14" s="249"/>
      <c r="AJ14" s="249"/>
      <c r="AK14" s="249"/>
    </row>
    <row r="15" spans="1:51">
      <c r="A15" s="199"/>
      <c r="B15" s="415" t="s">
        <v>112</v>
      </c>
      <c r="C15" s="416">
        <v>0</v>
      </c>
      <c r="D15" s="417">
        <v>0</v>
      </c>
      <c r="E15" s="417">
        <v>0</v>
      </c>
      <c r="F15" s="417">
        <v>1</v>
      </c>
      <c r="G15" s="417">
        <v>0</v>
      </c>
      <c r="H15" s="417">
        <v>13</v>
      </c>
      <c r="I15" s="417">
        <v>0</v>
      </c>
      <c r="J15" s="417">
        <v>1</v>
      </c>
      <c r="K15" s="418">
        <v>0</v>
      </c>
      <c r="L15" s="419">
        <v>1085</v>
      </c>
      <c r="M15" s="199"/>
      <c r="N15" s="199"/>
      <c r="O15" s="249"/>
      <c r="P15" s="249"/>
      <c r="Q15" s="249"/>
      <c r="R15" s="249"/>
      <c r="S15" s="249"/>
      <c r="T15" s="165" t="s">
        <v>112</v>
      </c>
      <c r="U15" s="420">
        <v>0</v>
      </c>
      <c r="V15" s="420">
        <v>0</v>
      </c>
      <c r="W15" s="420">
        <v>0</v>
      </c>
      <c r="X15" s="420">
        <v>55</v>
      </c>
      <c r="Y15" s="420">
        <v>0</v>
      </c>
      <c r="Z15" s="423">
        <v>55</v>
      </c>
      <c r="AA15" s="199"/>
      <c r="AB15" s="249"/>
      <c r="AC15" s="249"/>
      <c r="AD15" s="249"/>
      <c r="AE15" s="249"/>
      <c r="AF15" s="249"/>
      <c r="AG15" s="249"/>
      <c r="AH15" s="249"/>
      <c r="AI15" s="249"/>
      <c r="AJ15" s="249"/>
      <c r="AK15" s="249"/>
    </row>
    <row r="16" spans="1:51" ht="38.25">
      <c r="A16" s="199"/>
      <c r="B16" s="415" t="s">
        <v>118</v>
      </c>
      <c r="C16" s="416">
        <v>0</v>
      </c>
      <c r="D16" s="417">
        <v>0</v>
      </c>
      <c r="E16" s="417">
        <v>0</v>
      </c>
      <c r="F16" s="417">
        <v>8.61</v>
      </c>
      <c r="G16" s="417">
        <v>0</v>
      </c>
      <c r="H16" s="417">
        <v>172.2</v>
      </c>
      <c r="I16" s="417">
        <v>0</v>
      </c>
      <c r="J16" s="417">
        <v>17.22</v>
      </c>
      <c r="K16" s="418">
        <v>0</v>
      </c>
      <c r="L16" s="419">
        <v>14087</v>
      </c>
      <c r="M16" s="199"/>
      <c r="N16" s="199"/>
      <c r="O16" s="249"/>
      <c r="P16" s="249"/>
      <c r="Q16" s="249"/>
      <c r="R16" s="249"/>
      <c r="S16" s="249"/>
      <c r="T16" s="165" t="s">
        <v>116</v>
      </c>
      <c r="U16" s="420"/>
      <c r="V16" s="421"/>
      <c r="W16" s="422"/>
      <c r="X16" s="420"/>
      <c r="Y16" s="420">
        <v>0</v>
      </c>
      <c r="Z16" s="423">
        <v>0</v>
      </c>
      <c r="AA16" s="199"/>
      <c r="AB16" s="249"/>
      <c r="AC16" s="249"/>
      <c r="AD16" s="249"/>
      <c r="AE16" s="249"/>
      <c r="AF16" s="249"/>
      <c r="AG16" s="249"/>
      <c r="AH16" s="249"/>
      <c r="AI16" s="249"/>
      <c r="AJ16" s="249"/>
      <c r="AK16" s="249"/>
    </row>
    <row r="17" spans="1:37" ht="25.5">
      <c r="A17" s="199"/>
      <c r="B17" s="415" t="s">
        <v>120</v>
      </c>
      <c r="C17" s="424">
        <v>0</v>
      </c>
      <c r="D17" s="425">
        <v>0</v>
      </c>
      <c r="E17" s="425">
        <v>0</v>
      </c>
      <c r="F17" s="425">
        <v>2</v>
      </c>
      <c r="G17" s="425">
        <v>0</v>
      </c>
      <c r="H17" s="425">
        <v>26</v>
      </c>
      <c r="I17" s="425">
        <v>0</v>
      </c>
      <c r="J17" s="425">
        <v>2</v>
      </c>
      <c r="K17" s="418">
        <v>0</v>
      </c>
      <c r="L17" s="426">
        <v>2170</v>
      </c>
      <c r="M17" s="199"/>
      <c r="N17" s="199"/>
      <c r="O17" s="249"/>
      <c r="P17" s="360" t="s">
        <v>217</v>
      </c>
      <c r="Q17" s="249"/>
      <c r="R17" s="249"/>
      <c r="S17" s="249"/>
      <c r="T17" s="165" t="s">
        <v>117</v>
      </c>
      <c r="U17" s="420"/>
      <c r="V17" s="421"/>
      <c r="W17" s="422"/>
      <c r="X17" s="420"/>
      <c r="Y17" s="420">
        <v>0</v>
      </c>
      <c r="Z17" s="423">
        <v>0</v>
      </c>
      <c r="AA17" s="199"/>
      <c r="AB17" s="249"/>
      <c r="AC17" s="249"/>
      <c r="AD17" s="249"/>
      <c r="AE17" s="249"/>
      <c r="AF17" s="249"/>
      <c r="AG17" s="249"/>
      <c r="AH17" s="249"/>
      <c r="AI17" s="249"/>
      <c r="AJ17" s="249"/>
      <c r="AK17" s="249"/>
    </row>
    <row r="18" spans="1:37">
      <c r="A18" s="199"/>
      <c r="B18" s="427" t="s">
        <v>122</v>
      </c>
      <c r="C18" s="428">
        <v>0</v>
      </c>
      <c r="D18" s="429">
        <v>2</v>
      </c>
      <c r="E18" s="430">
        <v>0</v>
      </c>
      <c r="F18" s="430">
        <v>17.600000000000001</v>
      </c>
      <c r="G18" s="428">
        <v>0</v>
      </c>
      <c r="H18" s="429">
        <v>212.2</v>
      </c>
      <c r="I18" s="430">
        <v>0</v>
      </c>
      <c r="J18" s="430">
        <v>20.2</v>
      </c>
      <c r="K18" s="431">
        <v>0</v>
      </c>
      <c r="L18" s="432">
        <v>18194</v>
      </c>
      <c r="M18" s="199"/>
      <c r="N18" s="199"/>
      <c r="O18" s="249"/>
      <c r="P18" s="249">
        <v>13</v>
      </c>
      <c r="Q18" s="249"/>
      <c r="R18" s="249"/>
      <c r="S18" s="249"/>
      <c r="T18" s="168" t="s">
        <v>119</v>
      </c>
      <c r="U18" s="433">
        <v>0</v>
      </c>
      <c r="V18" s="433"/>
      <c r="W18" s="433">
        <v>0</v>
      </c>
      <c r="X18" s="433">
        <v>55</v>
      </c>
      <c r="Y18" s="433">
        <v>0</v>
      </c>
      <c r="Z18" s="434">
        <v>55</v>
      </c>
      <c r="AA18" s="199"/>
      <c r="AB18" s="249"/>
      <c r="AC18" s="249">
        <v>14</v>
      </c>
      <c r="AD18" s="249"/>
      <c r="AE18" s="249"/>
      <c r="AF18" s="249"/>
      <c r="AG18" s="249"/>
      <c r="AH18" s="249"/>
      <c r="AI18" s="249"/>
      <c r="AJ18" s="249"/>
      <c r="AK18" s="249"/>
    </row>
    <row r="19" spans="1:37" ht="12.75" customHeight="1">
      <c r="A19" s="199"/>
      <c r="B19" s="176" t="s">
        <v>123</v>
      </c>
      <c r="C19" s="435"/>
      <c r="D19" s="435"/>
      <c r="E19" s="435"/>
      <c r="F19" s="436"/>
      <c r="G19" s="435"/>
      <c r="H19" s="435"/>
      <c r="I19" s="435"/>
      <c r="J19" s="436"/>
      <c r="K19" s="437"/>
      <c r="L19" s="437"/>
      <c r="M19" s="199"/>
      <c r="N19" s="199"/>
      <c r="O19" s="249"/>
      <c r="P19" s="249"/>
      <c r="Q19" s="249"/>
      <c r="R19" s="249"/>
      <c r="S19" s="249"/>
      <c r="T19" s="529" t="s">
        <v>121</v>
      </c>
      <c r="U19" s="624"/>
      <c r="V19" s="624"/>
      <c r="W19" s="624"/>
      <c r="X19" s="624"/>
      <c r="Y19" s="624"/>
      <c r="Z19" s="624"/>
      <c r="AA19" s="199"/>
      <c r="AB19" s="249"/>
      <c r="AC19" s="249"/>
      <c r="AD19" s="249"/>
      <c r="AE19" s="249"/>
      <c r="AF19" s="249"/>
      <c r="AG19" s="249"/>
      <c r="AH19" s="249"/>
      <c r="AI19" s="249"/>
      <c r="AJ19" s="249"/>
      <c r="AK19" s="249"/>
    </row>
    <row r="20" spans="1:37" ht="12.75" customHeight="1">
      <c r="A20" s="199"/>
      <c r="B20" s="72"/>
      <c r="C20" s="435"/>
      <c r="D20" s="435"/>
      <c r="E20" s="435"/>
      <c r="F20" s="436"/>
      <c r="G20" s="435"/>
      <c r="H20" s="435"/>
      <c r="I20" s="435"/>
      <c r="J20" s="436"/>
      <c r="K20" s="437"/>
      <c r="L20" s="437"/>
      <c r="M20" s="199"/>
      <c r="N20" s="199"/>
      <c r="O20" s="249"/>
      <c r="P20" s="249"/>
      <c r="Q20" s="249"/>
      <c r="R20" s="249"/>
      <c r="S20" s="249"/>
      <c r="T20" s="625"/>
      <c r="U20" s="626"/>
      <c r="V20" s="626"/>
      <c r="W20" s="626"/>
      <c r="X20" s="626"/>
      <c r="Y20" s="626"/>
      <c r="Z20" s="626"/>
      <c r="AA20" s="199"/>
      <c r="AB20" s="249"/>
      <c r="AC20" s="249"/>
      <c r="AD20" s="249"/>
      <c r="AE20" s="249"/>
      <c r="AF20" s="249"/>
      <c r="AG20" s="249"/>
      <c r="AH20" s="249"/>
      <c r="AI20" s="249"/>
      <c r="AJ20" s="249"/>
      <c r="AK20" s="249"/>
    </row>
    <row r="21" spans="1:37" ht="13.5" customHeight="1">
      <c r="A21" s="199"/>
      <c r="B21" s="350" t="s">
        <v>124</v>
      </c>
      <c r="C21" s="438"/>
      <c r="D21" s="249"/>
      <c r="E21" s="249"/>
      <c r="F21" s="249"/>
      <c r="G21" s="249"/>
      <c r="H21" s="249"/>
      <c r="I21" s="249"/>
      <c r="J21" s="406"/>
      <c r="K21" s="406"/>
      <c r="L21" s="406"/>
      <c r="M21" s="199"/>
      <c r="N21" s="199"/>
      <c r="O21" s="249"/>
      <c r="P21" s="249"/>
      <c r="Q21" s="249"/>
      <c r="R21" s="249"/>
      <c r="S21" s="249"/>
      <c r="T21" s="626"/>
      <c r="U21" s="626"/>
      <c r="V21" s="626"/>
      <c r="W21" s="626"/>
      <c r="X21" s="626"/>
      <c r="Y21" s="626"/>
      <c r="Z21" s="626"/>
      <c r="AA21" s="199"/>
      <c r="AB21" s="249"/>
      <c r="AC21" s="249"/>
      <c r="AD21" s="249"/>
      <c r="AE21" s="249"/>
      <c r="AF21" s="249"/>
      <c r="AG21" s="249"/>
      <c r="AH21" s="249"/>
      <c r="AI21" s="249"/>
      <c r="AJ21" s="249"/>
      <c r="AK21" s="249"/>
    </row>
    <row r="22" spans="1:37" ht="13.5" customHeight="1">
      <c r="A22" s="199"/>
      <c r="B22" s="176"/>
      <c r="C22" s="438"/>
      <c r="D22" s="249"/>
      <c r="E22" s="249"/>
      <c r="F22" s="249"/>
      <c r="G22" s="249"/>
      <c r="H22" s="249"/>
      <c r="I22" s="249"/>
      <c r="J22" s="406"/>
      <c r="K22" s="406"/>
      <c r="L22" s="406"/>
      <c r="M22" s="199"/>
      <c r="N22" s="199"/>
      <c r="O22" s="249"/>
      <c r="P22" s="249"/>
      <c r="Q22" s="249"/>
      <c r="R22" s="249"/>
      <c r="S22" s="249"/>
      <c r="T22" s="626"/>
      <c r="U22" s="626"/>
      <c r="V22" s="626"/>
      <c r="W22" s="626"/>
      <c r="X22" s="626"/>
      <c r="Y22" s="626"/>
      <c r="Z22" s="626"/>
      <c r="AA22" s="199"/>
      <c r="AB22" s="249"/>
      <c r="AC22" s="249"/>
      <c r="AD22" s="249"/>
      <c r="AE22" s="249"/>
      <c r="AF22" s="249"/>
      <c r="AG22" s="249"/>
      <c r="AH22" s="249"/>
      <c r="AI22" s="249"/>
      <c r="AJ22" s="249"/>
      <c r="AK22" s="249"/>
    </row>
    <row r="23" spans="1:37" ht="13.5" customHeight="1">
      <c r="A23" s="199"/>
      <c r="B23" s="402"/>
      <c r="C23" s="438"/>
      <c r="D23" s="249"/>
      <c r="E23" s="249"/>
      <c r="F23" s="249"/>
      <c r="G23" s="249"/>
      <c r="H23" s="249"/>
      <c r="I23" s="249"/>
      <c r="J23" s="406"/>
      <c r="K23" s="406"/>
      <c r="L23" s="406"/>
      <c r="M23" s="199"/>
      <c r="N23" s="199"/>
      <c r="O23" s="249"/>
      <c r="P23" s="249"/>
      <c r="Q23" s="249"/>
      <c r="R23" s="249"/>
      <c r="S23" s="249"/>
      <c r="T23" s="626"/>
      <c r="U23" s="626"/>
      <c r="V23" s="626"/>
      <c r="W23" s="626"/>
      <c r="X23" s="626"/>
      <c r="Y23" s="626"/>
      <c r="Z23" s="626"/>
      <c r="AA23" s="199"/>
      <c r="AB23" s="249"/>
      <c r="AC23" s="249"/>
      <c r="AD23" s="249"/>
      <c r="AE23" s="249"/>
      <c r="AF23" s="249"/>
      <c r="AG23" s="249"/>
      <c r="AH23" s="249"/>
      <c r="AI23" s="249"/>
      <c r="AJ23" s="249"/>
      <c r="AK23" s="249"/>
    </row>
    <row r="24" spans="1:37">
      <c r="A24" s="199"/>
      <c r="B24" s="249"/>
      <c r="C24" s="249"/>
      <c r="D24" s="249"/>
      <c r="E24" s="249"/>
      <c r="F24" s="249"/>
      <c r="G24" s="249"/>
      <c r="H24" s="249"/>
      <c r="I24" s="249"/>
      <c r="J24" s="406"/>
      <c r="K24" s="406"/>
      <c r="L24" s="406"/>
      <c r="M24" s="199"/>
      <c r="N24" s="199"/>
      <c r="O24" s="249"/>
      <c r="P24" s="249"/>
      <c r="Q24" s="249"/>
      <c r="R24" s="249"/>
      <c r="S24" s="249"/>
      <c r="T24" s="626"/>
      <c r="U24" s="626"/>
      <c r="V24" s="626"/>
      <c r="W24" s="626"/>
      <c r="X24" s="626"/>
      <c r="Y24" s="626"/>
      <c r="Z24" s="626"/>
      <c r="AA24" s="199"/>
      <c r="AB24" s="249"/>
      <c r="AC24" s="249"/>
      <c r="AD24" s="249"/>
      <c r="AE24" s="249"/>
      <c r="AF24" s="249"/>
      <c r="AG24" s="249"/>
      <c r="AH24" s="249"/>
      <c r="AI24" s="249"/>
      <c r="AJ24" s="249"/>
      <c r="AK24" s="249"/>
    </row>
    <row r="25" spans="1:37" ht="78" customHeight="1">
      <c r="A25" s="199"/>
      <c r="B25" s="249" t="s">
        <v>218</v>
      </c>
      <c r="C25" s="249"/>
      <c r="D25" s="249"/>
      <c r="E25" s="249"/>
      <c r="F25" s="249"/>
      <c r="G25" s="249"/>
      <c r="H25" s="249"/>
      <c r="I25" s="249"/>
      <c r="J25" s="406"/>
      <c r="K25" s="406"/>
      <c r="L25" s="406"/>
      <c r="M25" s="199"/>
      <c r="N25" s="199"/>
      <c r="O25" s="249"/>
      <c r="P25" s="249"/>
      <c r="Q25" s="249"/>
      <c r="R25" s="249"/>
      <c r="S25" s="249"/>
      <c r="T25" s="626"/>
      <c r="U25" s="626"/>
      <c r="V25" s="626"/>
      <c r="W25" s="626"/>
      <c r="X25" s="626"/>
      <c r="Y25" s="626"/>
      <c r="Z25" s="626"/>
      <c r="AA25" s="199"/>
      <c r="AB25" s="249"/>
      <c r="AC25" s="249"/>
      <c r="AD25" s="249"/>
      <c r="AE25" s="249"/>
      <c r="AF25" s="249"/>
      <c r="AG25" s="249"/>
      <c r="AH25" s="249"/>
      <c r="AI25" s="249"/>
      <c r="AJ25" s="249"/>
      <c r="AK25" s="249"/>
    </row>
    <row r="26" spans="1:37" ht="12.75" customHeight="1">
      <c r="A26" s="199"/>
      <c r="B26" s="606" t="s">
        <v>92</v>
      </c>
      <c r="C26" s="609" t="s">
        <v>93</v>
      </c>
      <c r="D26" s="609"/>
      <c r="E26" s="609"/>
      <c r="F26" s="609"/>
      <c r="G26" s="609"/>
      <c r="H26" s="609"/>
      <c r="I26" s="609"/>
      <c r="J26" s="609"/>
      <c r="K26" s="610" t="s">
        <v>161</v>
      </c>
      <c r="L26" s="611"/>
      <c r="M26" s="199"/>
      <c r="N26" s="199"/>
      <c r="O26" s="249"/>
      <c r="P26" s="249"/>
      <c r="Q26" s="249"/>
      <c r="R26" s="249"/>
      <c r="S26" s="249"/>
      <c r="T26" s="529"/>
      <c r="U26" s="624"/>
      <c r="V26" s="624"/>
      <c r="W26" s="624"/>
      <c r="X26" s="624"/>
      <c r="Y26" s="624"/>
      <c r="Z26" s="624"/>
      <c r="AA26" s="199"/>
      <c r="AB26" s="249"/>
      <c r="AC26" s="249"/>
      <c r="AD26" s="249"/>
      <c r="AE26" s="249"/>
      <c r="AF26" s="249"/>
      <c r="AG26" s="249"/>
      <c r="AH26" s="249"/>
      <c r="AI26" s="249"/>
      <c r="AJ26" s="249"/>
      <c r="AK26" s="249"/>
    </row>
    <row r="27" spans="1:37" ht="36.75" customHeight="1">
      <c r="A27" s="199"/>
      <c r="B27" s="607"/>
      <c r="C27" s="616" t="s">
        <v>98</v>
      </c>
      <c r="D27" s="617"/>
      <c r="E27" s="618" t="s">
        <v>99</v>
      </c>
      <c r="F27" s="618"/>
      <c r="G27" s="619" t="s">
        <v>100</v>
      </c>
      <c r="H27" s="620"/>
      <c r="I27" s="621" t="s">
        <v>171</v>
      </c>
      <c r="J27" s="620"/>
      <c r="K27" s="612"/>
      <c r="L27" s="613"/>
      <c r="M27" s="199"/>
      <c r="N27" s="199"/>
      <c r="O27" s="249"/>
      <c r="P27" s="249"/>
      <c r="Q27" s="249"/>
      <c r="R27" s="249"/>
      <c r="S27" s="249"/>
      <c r="T27" s="626"/>
      <c r="U27" s="626"/>
      <c r="V27" s="626"/>
      <c r="W27" s="626"/>
      <c r="X27" s="626"/>
      <c r="Y27" s="626"/>
      <c r="Z27" s="626"/>
      <c r="AA27" s="199"/>
      <c r="AB27" s="249"/>
      <c r="AC27" s="249"/>
      <c r="AD27" s="249"/>
      <c r="AE27" s="249"/>
      <c r="AF27" s="249"/>
      <c r="AG27" s="249"/>
      <c r="AH27" s="249"/>
      <c r="AI27" s="249"/>
      <c r="AJ27" s="249"/>
      <c r="AK27" s="249"/>
    </row>
    <row r="28" spans="1:37">
      <c r="A28" s="199"/>
      <c r="B28" s="607"/>
      <c r="C28" s="622">
        <v>114.8</v>
      </c>
      <c r="D28" s="623"/>
      <c r="E28" s="622">
        <v>91.33</v>
      </c>
      <c r="F28" s="623"/>
      <c r="G28" s="622">
        <v>73.83</v>
      </c>
      <c r="H28" s="623"/>
      <c r="I28" s="622">
        <v>34.090000000000003</v>
      </c>
      <c r="J28" s="623"/>
      <c r="K28" s="614"/>
      <c r="L28" s="615"/>
      <c r="M28" s="199"/>
      <c r="N28" s="199"/>
      <c r="O28" s="249"/>
      <c r="P28" s="249"/>
      <c r="Q28" s="249"/>
      <c r="R28" s="249"/>
      <c r="S28" s="249"/>
      <c r="T28" s="626"/>
      <c r="U28" s="626"/>
      <c r="V28" s="626"/>
      <c r="W28" s="626"/>
      <c r="X28" s="626"/>
      <c r="Y28" s="626"/>
      <c r="Z28" s="626"/>
      <c r="AA28" s="199"/>
      <c r="AB28" s="249"/>
      <c r="AC28" s="249"/>
      <c r="AD28" s="249"/>
      <c r="AE28" s="249"/>
      <c r="AF28" s="249"/>
      <c r="AG28" s="249"/>
      <c r="AH28" s="249"/>
      <c r="AI28" s="249"/>
      <c r="AJ28" s="249"/>
      <c r="AK28" s="249"/>
    </row>
    <row r="29" spans="1:37" ht="25.5">
      <c r="A29" s="199"/>
      <c r="B29" s="608"/>
      <c r="C29" s="408" t="s">
        <v>106</v>
      </c>
      <c r="D29" s="409" t="s">
        <v>109</v>
      </c>
      <c r="E29" s="408" t="s">
        <v>106</v>
      </c>
      <c r="F29" s="409" t="s">
        <v>109</v>
      </c>
      <c r="G29" s="408" t="s">
        <v>106</v>
      </c>
      <c r="H29" s="409" t="s">
        <v>109</v>
      </c>
      <c r="I29" s="408" t="s">
        <v>106</v>
      </c>
      <c r="J29" s="409" t="s">
        <v>109</v>
      </c>
      <c r="K29" s="408" t="s">
        <v>106</v>
      </c>
      <c r="L29" s="410" t="s">
        <v>109</v>
      </c>
      <c r="M29" s="199"/>
      <c r="N29" s="199"/>
      <c r="O29" s="249"/>
      <c r="P29" s="249"/>
      <c r="Q29" s="249"/>
      <c r="R29" s="249"/>
      <c r="S29" s="249"/>
      <c r="T29" s="626"/>
      <c r="U29" s="626"/>
      <c r="V29" s="626"/>
      <c r="W29" s="626"/>
      <c r="X29" s="626"/>
      <c r="Y29" s="626"/>
      <c r="Z29" s="626"/>
      <c r="AA29" s="199"/>
      <c r="AB29" s="249"/>
      <c r="AC29" s="249"/>
      <c r="AD29" s="249"/>
      <c r="AE29" s="249"/>
      <c r="AF29" s="249"/>
      <c r="AG29" s="249"/>
      <c r="AH29" s="249"/>
      <c r="AI29" s="249"/>
      <c r="AJ29" s="249"/>
      <c r="AK29" s="249"/>
    </row>
    <row r="30" spans="1:37" ht="12.75" customHeight="1">
      <c r="A30" s="199"/>
      <c r="B30" s="415" t="s">
        <v>111</v>
      </c>
      <c r="C30" s="416">
        <v>0</v>
      </c>
      <c r="D30" s="417">
        <v>2</v>
      </c>
      <c r="E30" s="417">
        <v>0</v>
      </c>
      <c r="F30" s="417">
        <v>1</v>
      </c>
      <c r="G30" s="417">
        <v>0</v>
      </c>
      <c r="H30" s="417">
        <v>1</v>
      </c>
      <c r="I30" s="417">
        <v>0</v>
      </c>
      <c r="J30" s="417">
        <v>0</v>
      </c>
      <c r="K30" s="418">
        <v>0</v>
      </c>
      <c r="L30" s="419">
        <v>395</v>
      </c>
      <c r="M30" s="199"/>
      <c r="N30" s="199"/>
      <c r="O30" s="249"/>
      <c r="P30" s="249"/>
      <c r="Q30" s="249"/>
      <c r="R30" s="249"/>
      <c r="S30" s="249"/>
      <c r="T30" s="529"/>
      <c r="U30" s="624"/>
      <c r="V30" s="624"/>
      <c r="W30" s="624"/>
      <c r="X30" s="624"/>
      <c r="Y30" s="624"/>
      <c r="Z30" s="624"/>
      <c r="AA30" s="199"/>
      <c r="AB30" s="249"/>
      <c r="AC30" s="249"/>
      <c r="AD30" s="249"/>
      <c r="AE30" s="249"/>
      <c r="AF30" s="249"/>
      <c r="AG30" s="249"/>
      <c r="AH30" s="249"/>
      <c r="AI30" s="249"/>
      <c r="AJ30" s="249"/>
      <c r="AK30" s="249"/>
    </row>
    <row r="31" spans="1:37">
      <c r="A31" s="199"/>
      <c r="B31" s="415" t="s">
        <v>113</v>
      </c>
      <c r="C31" s="416">
        <v>0</v>
      </c>
      <c r="D31" s="417">
        <v>0</v>
      </c>
      <c r="E31" s="417">
        <v>0</v>
      </c>
      <c r="F31" s="417">
        <v>5</v>
      </c>
      <c r="G31" s="417">
        <v>0</v>
      </c>
      <c r="H31" s="417">
        <v>0</v>
      </c>
      <c r="I31" s="417">
        <v>0</v>
      </c>
      <c r="J31" s="417">
        <v>0</v>
      </c>
      <c r="K31" s="418">
        <v>0</v>
      </c>
      <c r="L31" s="419">
        <v>457</v>
      </c>
      <c r="M31" s="199"/>
      <c r="N31" s="199"/>
      <c r="O31" s="249"/>
      <c r="P31" s="249"/>
      <c r="Q31" s="249"/>
      <c r="R31" s="249"/>
      <c r="S31" s="249"/>
      <c r="T31" s="626"/>
      <c r="U31" s="626"/>
      <c r="V31" s="626"/>
      <c r="W31" s="626"/>
      <c r="X31" s="626"/>
      <c r="Y31" s="626"/>
      <c r="Z31" s="626"/>
      <c r="AA31" s="199"/>
      <c r="AB31" s="249"/>
      <c r="AC31" s="249"/>
      <c r="AD31" s="249"/>
      <c r="AE31" s="249"/>
      <c r="AF31" s="249"/>
      <c r="AG31" s="249"/>
      <c r="AH31" s="249"/>
      <c r="AI31" s="249"/>
      <c r="AJ31" s="249"/>
      <c r="AK31" s="249"/>
    </row>
    <row r="32" spans="1:37">
      <c r="A32" s="199"/>
      <c r="B32" s="415" t="s">
        <v>112</v>
      </c>
      <c r="C32" s="416">
        <v>0</v>
      </c>
      <c r="D32" s="417">
        <v>0</v>
      </c>
      <c r="E32" s="417">
        <v>0</v>
      </c>
      <c r="F32" s="417">
        <v>1</v>
      </c>
      <c r="G32" s="417">
        <v>0</v>
      </c>
      <c r="H32" s="417">
        <v>13</v>
      </c>
      <c r="I32" s="417">
        <v>0</v>
      </c>
      <c r="J32" s="417">
        <v>1</v>
      </c>
      <c r="K32" s="418">
        <v>0</v>
      </c>
      <c r="L32" s="419">
        <v>1085</v>
      </c>
      <c r="M32" s="199"/>
      <c r="N32" s="199"/>
      <c r="O32" s="249"/>
      <c r="P32" s="249"/>
      <c r="Q32" s="249"/>
      <c r="R32" s="249"/>
      <c r="S32" s="249"/>
      <c r="T32" s="626"/>
      <c r="U32" s="626"/>
      <c r="V32" s="626"/>
      <c r="W32" s="626"/>
      <c r="X32" s="626"/>
      <c r="Y32" s="626"/>
      <c r="Z32" s="626"/>
      <c r="AA32" s="199"/>
      <c r="AB32" s="249"/>
      <c r="AC32" s="249"/>
      <c r="AD32" s="249"/>
      <c r="AE32" s="249"/>
      <c r="AF32" s="249"/>
      <c r="AG32" s="249"/>
      <c r="AH32" s="249"/>
      <c r="AI32" s="249"/>
      <c r="AJ32" s="249"/>
      <c r="AK32" s="249"/>
    </row>
    <row r="33" spans="1:37" ht="38.25">
      <c r="A33" s="199"/>
      <c r="B33" s="415" t="s">
        <v>118</v>
      </c>
      <c r="C33" s="416">
        <v>0</v>
      </c>
      <c r="D33" s="417">
        <v>0</v>
      </c>
      <c r="E33" s="417">
        <v>0</v>
      </c>
      <c r="F33" s="417">
        <v>197.75</v>
      </c>
      <c r="G33" s="417">
        <v>0</v>
      </c>
      <c r="H33" s="439">
        <v>3955</v>
      </c>
      <c r="I33" s="417">
        <v>0</v>
      </c>
      <c r="J33" s="417">
        <v>395.5</v>
      </c>
      <c r="K33" s="418">
        <v>0</v>
      </c>
      <c r="L33" s="419">
        <v>323541</v>
      </c>
      <c r="M33" s="199"/>
      <c r="N33" s="199"/>
      <c r="O33" s="249"/>
      <c r="P33" s="249"/>
      <c r="Q33" s="249"/>
      <c r="R33" s="249"/>
      <c r="S33" s="249"/>
      <c r="T33" s="626"/>
      <c r="U33" s="626"/>
      <c r="V33" s="626"/>
      <c r="W33" s="626"/>
      <c r="X33" s="626"/>
      <c r="Y33" s="626"/>
      <c r="Z33" s="626"/>
      <c r="AA33" s="199"/>
      <c r="AB33" s="249"/>
      <c r="AC33" s="249"/>
      <c r="AD33" s="249"/>
      <c r="AE33" s="249"/>
      <c r="AF33" s="249"/>
      <c r="AG33" s="249"/>
      <c r="AH33" s="249"/>
      <c r="AI33" s="249"/>
      <c r="AJ33" s="249"/>
      <c r="AK33" s="249"/>
    </row>
    <row r="34" spans="1:37" ht="25.5">
      <c r="A34" s="199"/>
      <c r="B34" s="415" t="s">
        <v>120</v>
      </c>
      <c r="C34" s="424">
        <v>0</v>
      </c>
      <c r="D34" s="425">
        <v>0</v>
      </c>
      <c r="E34" s="425">
        <v>0</v>
      </c>
      <c r="F34" s="425">
        <v>2</v>
      </c>
      <c r="G34" s="425">
        <v>0</v>
      </c>
      <c r="H34" s="425">
        <v>26</v>
      </c>
      <c r="I34" s="425">
        <v>0</v>
      </c>
      <c r="J34" s="425">
        <v>2</v>
      </c>
      <c r="K34" s="418">
        <v>0</v>
      </c>
      <c r="L34" s="426">
        <v>2170</v>
      </c>
      <c r="M34" s="199"/>
      <c r="N34" s="199"/>
      <c r="O34" s="249"/>
      <c r="P34" s="360" t="s">
        <v>217</v>
      </c>
      <c r="Q34" s="249"/>
      <c r="R34" s="249"/>
      <c r="S34" s="249"/>
      <c r="T34" s="249"/>
      <c r="U34" s="407"/>
      <c r="V34" s="249"/>
      <c r="W34" s="249"/>
      <c r="X34" s="249"/>
      <c r="Y34" s="199"/>
      <c r="Z34" s="199"/>
      <c r="AA34" s="199"/>
      <c r="AB34" s="249"/>
      <c r="AC34" s="249"/>
      <c r="AD34" s="249"/>
      <c r="AE34" s="249"/>
      <c r="AF34" s="249"/>
      <c r="AG34" s="249"/>
      <c r="AH34" s="249"/>
      <c r="AI34" s="249"/>
      <c r="AJ34" s="249"/>
      <c r="AK34" s="249"/>
    </row>
    <row r="35" spans="1:37">
      <c r="A35" s="199"/>
      <c r="B35" s="427" t="s">
        <v>122</v>
      </c>
      <c r="C35" s="428">
        <v>0</v>
      </c>
      <c r="D35" s="429">
        <v>2</v>
      </c>
      <c r="E35" s="430">
        <v>0</v>
      </c>
      <c r="F35" s="430">
        <v>206.75</v>
      </c>
      <c r="G35" s="428">
        <v>0</v>
      </c>
      <c r="H35" s="440">
        <v>3995</v>
      </c>
      <c r="I35" s="430">
        <v>0</v>
      </c>
      <c r="J35" s="430">
        <v>398.5</v>
      </c>
      <c r="K35" s="431">
        <v>0</v>
      </c>
      <c r="L35" s="432">
        <v>327648</v>
      </c>
      <c r="M35" s="199"/>
      <c r="N35" s="199"/>
      <c r="O35" s="249"/>
      <c r="P35" s="249">
        <v>1</v>
      </c>
      <c r="Q35" s="249"/>
      <c r="R35" s="249"/>
      <c r="S35" s="249"/>
      <c r="T35" s="249"/>
      <c r="U35" s="407"/>
      <c r="V35" s="249"/>
      <c r="W35" s="249"/>
      <c r="X35" s="249"/>
      <c r="Y35" s="199"/>
      <c r="Z35" s="199"/>
      <c r="AA35" s="199"/>
      <c r="AB35" s="249"/>
      <c r="AC35" s="249"/>
      <c r="AD35" s="249"/>
      <c r="AE35" s="249"/>
      <c r="AF35" s="249"/>
      <c r="AG35" s="249"/>
      <c r="AH35" s="249"/>
      <c r="AI35" s="249"/>
      <c r="AJ35" s="249"/>
      <c r="AK35" s="249"/>
    </row>
    <row r="36" spans="1:37">
      <c r="A36" s="199"/>
      <c r="B36" s="176" t="s">
        <v>128</v>
      </c>
      <c r="C36" s="249"/>
      <c r="D36" s="249"/>
      <c r="E36" s="249"/>
      <c r="F36" s="249"/>
      <c r="G36" s="249"/>
      <c r="H36" s="249"/>
      <c r="I36" s="249"/>
      <c r="J36" s="406"/>
      <c r="K36" s="406"/>
      <c r="L36" s="406"/>
      <c r="M36" s="199"/>
      <c r="N36" s="199"/>
      <c r="O36" s="249"/>
      <c r="P36" s="249"/>
      <c r="Q36" s="249"/>
      <c r="R36" s="249"/>
      <c r="S36" s="249"/>
      <c r="T36" s="249"/>
      <c r="U36" s="407"/>
      <c r="V36" s="249"/>
      <c r="W36" s="249"/>
      <c r="X36" s="249"/>
      <c r="Y36" s="199"/>
      <c r="Z36" s="199"/>
      <c r="AA36" s="199"/>
      <c r="AB36" s="249"/>
      <c r="AC36" s="249"/>
      <c r="AD36" s="249"/>
      <c r="AE36" s="249"/>
      <c r="AF36" s="249"/>
      <c r="AG36" s="249"/>
      <c r="AH36" s="249"/>
      <c r="AI36" s="249"/>
      <c r="AJ36" s="249"/>
      <c r="AK36" s="249"/>
    </row>
    <row r="37" spans="1:37">
      <c r="A37" s="199"/>
      <c r="B37" s="350" t="s">
        <v>129</v>
      </c>
      <c r="C37" s="249"/>
      <c r="D37" s="249"/>
      <c r="E37" s="249"/>
      <c r="F37" s="249"/>
      <c r="G37" s="249"/>
      <c r="H37" s="249"/>
      <c r="I37" s="249"/>
      <c r="J37" s="406"/>
      <c r="K37" s="406"/>
      <c r="L37" s="406"/>
      <c r="M37" s="199"/>
      <c r="N37" s="199"/>
      <c r="O37" s="249"/>
      <c r="P37" s="249"/>
      <c r="Q37" s="249"/>
      <c r="R37" s="249"/>
      <c r="S37" s="249"/>
      <c r="T37" s="249"/>
      <c r="U37" s="407"/>
      <c r="V37" s="249"/>
      <c r="W37" s="249"/>
      <c r="X37" s="249"/>
      <c r="Y37" s="199"/>
      <c r="Z37" s="199"/>
      <c r="AA37" s="199"/>
      <c r="AB37" s="249"/>
      <c r="AC37" s="249"/>
      <c r="AD37" s="249"/>
      <c r="AE37" s="249"/>
      <c r="AF37" s="249"/>
      <c r="AG37" s="249"/>
      <c r="AH37" s="249"/>
      <c r="AI37" s="249"/>
      <c r="AJ37" s="249"/>
      <c r="AK37" s="249"/>
    </row>
    <row r="38" spans="1:37">
      <c r="A38" s="199"/>
      <c r="B38" s="249"/>
      <c r="C38" s="249"/>
      <c r="D38" s="249"/>
      <c r="E38" s="249"/>
      <c r="F38" s="249"/>
      <c r="G38" s="249"/>
      <c r="H38" s="249"/>
      <c r="I38" s="249"/>
      <c r="J38" s="406"/>
      <c r="K38" s="406"/>
      <c r="L38" s="406"/>
      <c r="M38" s="199"/>
      <c r="N38" s="199"/>
      <c r="O38" s="249"/>
      <c r="P38" s="249"/>
      <c r="Q38" s="249"/>
      <c r="R38" s="249"/>
      <c r="S38" s="249"/>
      <c r="T38" s="249"/>
      <c r="U38" s="407"/>
      <c r="V38" s="249"/>
      <c r="W38" s="249"/>
      <c r="X38" s="249"/>
      <c r="Y38" s="199"/>
      <c r="Z38" s="199"/>
      <c r="AA38" s="199"/>
      <c r="AB38" s="249"/>
      <c r="AC38" s="249"/>
      <c r="AD38" s="249"/>
      <c r="AE38" s="249"/>
      <c r="AF38" s="249"/>
      <c r="AG38" s="249"/>
      <c r="AH38" s="249"/>
      <c r="AI38" s="249"/>
      <c r="AJ38" s="249"/>
      <c r="AK38" s="249"/>
    </row>
    <row r="39" spans="1:37">
      <c r="A39" s="199"/>
      <c r="B39" s="249"/>
      <c r="C39" s="249"/>
      <c r="D39" s="249"/>
      <c r="E39" s="249"/>
      <c r="F39" s="249"/>
      <c r="G39" s="249"/>
      <c r="H39" s="249"/>
      <c r="I39" s="249"/>
      <c r="J39" s="406"/>
      <c r="K39" s="406"/>
      <c r="L39" s="406"/>
      <c r="M39" s="199"/>
      <c r="N39" s="199"/>
      <c r="O39" s="249"/>
      <c r="P39" s="249"/>
      <c r="Q39" s="249"/>
      <c r="R39" s="249"/>
      <c r="S39" s="249"/>
      <c r="T39" s="249"/>
      <c r="U39" s="407"/>
      <c r="V39" s="249"/>
      <c r="W39" s="249"/>
      <c r="X39" s="249"/>
      <c r="Y39" s="199"/>
      <c r="Z39" s="199"/>
      <c r="AA39" s="199"/>
      <c r="AB39" s="249"/>
      <c r="AC39" s="249"/>
      <c r="AD39" s="249"/>
      <c r="AE39" s="249"/>
      <c r="AF39" s="249"/>
      <c r="AG39" s="249"/>
      <c r="AH39" s="249"/>
      <c r="AI39" s="249"/>
      <c r="AJ39" s="249"/>
      <c r="AK39" s="249"/>
    </row>
    <row r="40" spans="1:37">
      <c r="A40" s="199"/>
      <c r="B40" s="249" t="s">
        <v>219</v>
      </c>
      <c r="C40" s="249"/>
      <c r="D40" s="249"/>
      <c r="E40" s="249"/>
      <c r="F40" s="249"/>
      <c r="G40" s="249"/>
      <c r="H40" s="249"/>
      <c r="I40" s="249"/>
      <c r="J40" s="406"/>
      <c r="K40" s="406"/>
      <c r="L40" s="406"/>
      <c r="M40" s="199"/>
      <c r="N40" s="199"/>
      <c r="O40" s="249"/>
      <c r="P40" s="249"/>
      <c r="Q40" s="249"/>
      <c r="R40" s="249"/>
      <c r="S40" s="249"/>
      <c r="T40" s="249"/>
      <c r="U40" s="407"/>
      <c r="V40" s="249"/>
      <c r="W40" s="249"/>
      <c r="X40" s="249"/>
      <c r="Y40" s="199"/>
      <c r="Z40" s="199"/>
      <c r="AA40" s="199"/>
      <c r="AB40" s="249"/>
      <c r="AC40" s="249"/>
      <c r="AD40" s="249"/>
      <c r="AE40" s="249"/>
      <c r="AF40" s="249"/>
      <c r="AG40" s="249"/>
      <c r="AH40" s="249"/>
      <c r="AI40" s="249"/>
      <c r="AJ40" s="249"/>
      <c r="AK40" s="249"/>
    </row>
    <row r="41" spans="1:37" ht="13.5" customHeight="1">
      <c r="A41" s="199"/>
      <c r="B41" s="606" t="s">
        <v>92</v>
      </c>
      <c r="C41" s="609" t="s">
        <v>93</v>
      </c>
      <c r="D41" s="609"/>
      <c r="E41" s="609"/>
      <c r="F41" s="609"/>
      <c r="G41" s="609"/>
      <c r="H41" s="609"/>
      <c r="I41" s="609"/>
      <c r="J41" s="609"/>
      <c r="K41" s="610" t="s">
        <v>161</v>
      </c>
      <c r="L41" s="611"/>
      <c r="M41" s="199"/>
      <c r="N41" s="199"/>
      <c r="O41" s="249"/>
      <c r="P41" s="249"/>
      <c r="Q41" s="249"/>
      <c r="R41" s="249"/>
      <c r="S41" s="249"/>
      <c r="T41" s="249"/>
      <c r="U41" s="407"/>
      <c r="V41" s="249"/>
      <c r="W41" s="249"/>
      <c r="X41" s="249"/>
      <c r="Y41" s="199"/>
      <c r="Z41" s="199"/>
      <c r="AA41" s="199"/>
      <c r="AB41" s="249"/>
      <c r="AC41" s="249"/>
      <c r="AD41" s="249"/>
      <c r="AE41" s="249"/>
      <c r="AF41" s="249"/>
      <c r="AG41" s="249"/>
      <c r="AH41" s="249"/>
      <c r="AI41" s="249"/>
      <c r="AJ41" s="249"/>
      <c r="AK41" s="249"/>
    </row>
    <row r="42" spans="1:37" ht="36.75" customHeight="1">
      <c r="A42" s="199"/>
      <c r="B42" s="607"/>
      <c r="C42" s="616" t="s">
        <v>98</v>
      </c>
      <c r="D42" s="617"/>
      <c r="E42" s="618" t="s">
        <v>99</v>
      </c>
      <c r="F42" s="618"/>
      <c r="G42" s="619" t="s">
        <v>100</v>
      </c>
      <c r="H42" s="620"/>
      <c r="I42" s="621" t="s">
        <v>171</v>
      </c>
      <c r="J42" s="620"/>
      <c r="K42" s="612"/>
      <c r="L42" s="613"/>
      <c r="M42" s="199"/>
      <c r="N42" s="199"/>
      <c r="O42" s="249"/>
      <c r="P42" s="249"/>
      <c r="Q42" s="249"/>
      <c r="R42" s="249"/>
      <c r="S42" s="249"/>
      <c r="T42" s="249"/>
      <c r="U42" s="407"/>
      <c r="V42" s="249"/>
      <c r="W42" s="249"/>
      <c r="X42" s="249"/>
      <c r="Y42" s="199"/>
      <c r="Z42" s="199"/>
      <c r="AA42" s="199"/>
      <c r="AB42" s="249"/>
      <c r="AC42" s="249"/>
      <c r="AD42" s="249"/>
      <c r="AE42" s="249"/>
      <c r="AF42" s="249"/>
      <c r="AG42" s="249"/>
      <c r="AH42" s="249"/>
      <c r="AI42" s="249"/>
      <c r="AJ42" s="249"/>
      <c r="AK42" s="249"/>
    </row>
    <row r="43" spans="1:37">
      <c r="A43" s="199"/>
      <c r="B43" s="607"/>
      <c r="C43" s="622">
        <v>114.8</v>
      </c>
      <c r="D43" s="623"/>
      <c r="E43" s="622">
        <v>91.33</v>
      </c>
      <c r="F43" s="623"/>
      <c r="G43" s="622">
        <v>73.83</v>
      </c>
      <c r="H43" s="623"/>
      <c r="I43" s="622">
        <v>34.090000000000003</v>
      </c>
      <c r="J43" s="623"/>
      <c r="K43" s="614"/>
      <c r="L43" s="615"/>
      <c r="M43" s="199"/>
      <c r="N43" s="199"/>
      <c r="O43" s="249"/>
      <c r="P43" s="249"/>
      <c r="Q43" s="249"/>
      <c r="R43" s="249"/>
      <c r="S43" s="249"/>
      <c r="T43" s="249"/>
      <c r="U43" s="407"/>
      <c r="V43" s="249"/>
      <c r="W43" s="249"/>
      <c r="X43" s="249"/>
      <c r="Y43" s="199"/>
      <c r="Z43" s="199"/>
      <c r="AA43" s="199"/>
      <c r="AB43" s="249"/>
      <c r="AC43" s="249"/>
      <c r="AD43" s="249"/>
      <c r="AE43" s="249"/>
      <c r="AF43" s="249"/>
      <c r="AG43" s="249"/>
      <c r="AH43" s="249"/>
      <c r="AI43" s="249"/>
      <c r="AJ43" s="249"/>
      <c r="AK43" s="249"/>
    </row>
    <row r="44" spans="1:37" ht="25.5">
      <c r="A44" s="199"/>
      <c r="B44" s="608"/>
      <c r="C44" s="408" t="s">
        <v>106</v>
      </c>
      <c r="D44" s="409" t="s">
        <v>109</v>
      </c>
      <c r="E44" s="408" t="s">
        <v>106</v>
      </c>
      <c r="F44" s="409" t="s">
        <v>109</v>
      </c>
      <c r="G44" s="408" t="s">
        <v>106</v>
      </c>
      <c r="H44" s="409" t="s">
        <v>109</v>
      </c>
      <c r="I44" s="408" t="s">
        <v>106</v>
      </c>
      <c r="J44" s="409" t="s">
        <v>109</v>
      </c>
      <c r="K44" s="408" t="s">
        <v>106</v>
      </c>
      <c r="L44" s="410" t="s">
        <v>109</v>
      </c>
      <c r="M44" s="199"/>
      <c r="N44" s="199"/>
      <c r="O44" s="249"/>
      <c r="P44" s="249"/>
      <c r="Q44" s="249"/>
      <c r="R44" s="249"/>
      <c r="S44" s="249"/>
      <c r="T44" s="249"/>
      <c r="U44" s="407"/>
      <c r="V44" s="249"/>
      <c r="W44" s="249"/>
      <c r="X44" s="249"/>
      <c r="Y44" s="199"/>
      <c r="Z44" s="199"/>
      <c r="AA44" s="199"/>
      <c r="AB44" s="249"/>
      <c r="AC44" s="249"/>
      <c r="AD44" s="249"/>
      <c r="AE44" s="249"/>
      <c r="AF44" s="249"/>
      <c r="AG44" s="249"/>
      <c r="AH44" s="249"/>
      <c r="AI44" s="249"/>
      <c r="AJ44" s="249"/>
      <c r="AK44" s="249"/>
    </row>
    <row r="45" spans="1:37">
      <c r="A45" s="199"/>
      <c r="B45" s="415" t="s">
        <v>111</v>
      </c>
      <c r="C45" s="416">
        <v>0</v>
      </c>
      <c r="D45" s="417">
        <v>0</v>
      </c>
      <c r="E45" s="417">
        <v>0</v>
      </c>
      <c r="F45" s="417">
        <v>0</v>
      </c>
      <c r="G45" s="417">
        <v>0</v>
      </c>
      <c r="H45" s="417">
        <v>0</v>
      </c>
      <c r="I45" s="417">
        <v>0</v>
      </c>
      <c r="J45" s="417">
        <v>0</v>
      </c>
      <c r="K45" s="418">
        <v>0</v>
      </c>
      <c r="L45" s="419">
        <v>0</v>
      </c>
      <c r="M45" s="199"/>
      <c r="N45" s="199"/>
      <c r="O45" s="249"/>
      <c r="P45" s="249"/>
      <c r="Q45" s="249"/>
      <c r="R45" s="249"/>
      <c r="S45" s="249"/>
      <c r="T45" s="249"/>
      <c r="U45" s="407"/>
      <c r="V45" s="249"/>
      <c r="W45" s="249"/>
      <c r="X45" s="249"/>
      <c r="Y45" s="199"/>
      <c r="Z45" s="199"/>
      <c r="AA45" s="199"/>
      <c r="AB45" s="249"/>
      <c r="AC45" s="249"/>
      <c r="AD45" s="249"/>
      <c r="AE45" s="249"/>
      <c r="AF45" s="249"/>
      <c r="AG45" s="249"/>
      <c r="AH45" s="249"/>
      <c r="AI45" s="249"/>
      <c r="AJ45" s="249"/>
      <c r="AK45" s="249"/>
    </row>
    <row r="46" spans="1:37">
      <c r="A46" s="199"/>
      <c r="B46" s="415" t="s">
        <v>113</v>
      </c>
      <c r="C46" s="416">
        <v>0</v>
      </c>
      <c r="D46" s="417">
        <v>0</v>
      </c>
      <c r="E46" s="417">
        <v>0</v>
      </c>
      <c r="F46" s="417">
        <v>5</v>
      </c>
      <c r="G46" s="417">
        <v>0</v>
      </c>
      <c r="H46" s="417">
        <v>0</v>
      </c>
      <c r="I46" s="417">
        <v>0</v>
      </c>
      <c r="J46" s="417">
        <v>0</v>
      </c>
      <c r="K46" s="418">
        <v>0</v>
      </c>
      <c r="L46" s="419">
        <v>457</v>
      </c>
      <c r="M46" s="199"/>
      <c r="N46" s="199"/>
      <c r="O46" s="249"/>
      <c r="P46" s="249"/>
      <c r="Q46" s="249"/>
      <c r="R46" s="249"/>
      <c r="S46" s="249"/>
      <c r="T46" s="249"/>
      <c r="U46" s="407"/>
      <c r="V46" s="249"/>
      <c r="W46" s="249"/>
      <c r="X46" s="249"/>
      <c r="Y46" s="199"/>
      <c r="Z46" s="199"/>
      <c r="AA46" s="199"/>
      <c r="AB46" s="249"/>
      <c r="AC46" s="249"/>
      <c r="AD46" s="249"/>
      <c r="AE46" s="249"/>
      <c r="AF46" s="249"/>
      <c r="AG46" s="249"/>
      <c r="AH46" s="249"/>
      <c r="AI46" s="249"/>
      <c r="AJ46" s="249"/>
      <c r="AK46" s="249"/>
    </row>
    <row r="47" spans="1:37">
      <c r="A47" s="199"/>
      <c r="B47" s="415" t="s">
        <v>112</v>
      </c>
      <c r="C47" s="416">
        <v>0</v>
      </c>
      <c r="D47" s="417">
        <v>0</v>
      </c>
      <c r="E47" s="417">
        <v>0</v>
      </c>
      <c r="F47" s="417">
        <v>0</v>
      </c>
      <c r="G47" s="417">
        <v>0</v>
      </c>
      <c r="H47" s="417">
        <v>0</v>
      </c>
      <c r="I47" s="417">
        <v>0</v>
      </c>
      <c r="J47" s="417">
        <v>0</v>
      </c>
      <c r="K47" s="418">
        <v>0</v>
      </c>
      <c r="L47" s="419">
        <v>0</v>
      </c>
      <c r="M47" s="199"/>
      <c r="N47" s="199"/>
      <c r="O47" s="249"/>
      <c r="P47" s="249"/>
      <c r="Q47" s="249"/>
      <c r="R47" s="249"/>
      <c r="S47" s="249"/>
      <c r="T47" s="249"/>
      <c r="U47" s="407"/>
      <c r="V47" s="249"/>
      <c r="W47" s="249"/>
      <c r="X47" s="249"/>
      <c r="Y47" s="199"/>
      <c r="Z47" s="199"/>
      <c r="AA47" s="199"/>
      <c r="AB47" s="249"/>
      <c r="AC47" s="249"/>
      <c r="AD47" s="249"/>
      <c r="AE47" s="249"/>
      <c r="AF47" s="249"/>
      <c r="AG47" s="249"/>
      <c r="AH47" s="249"/>
      <c r="AI47" s="249"/>
      <c r="AJ47" s="249"/>
      <c r="AK47" s="249"/>
    </row>
    <row r="48" spans="1:37" ht="38.25">
      <c r="A48" s="199"/>
      <c r="B48" s="415" t="s">
        <v>118</v>
      </c>
      <c r="C48" s="416">
        <v>0</v>
      </c>
      <c r="D48" s="417">
        <v>0</v>
      </c>
      <c r="E48" s="417">
        <v>0</v>
      </c>
      <c r="F48" s="417">
        <v>12.5</v>
      </c>
      <c r="G48" s="417">
        <v>0</v>
      </c>
      <c r="H48" s="417">
        <v>250</v>
      </c>
      <c r="I48" s="417">
        <v>0</v>
      </c>
      <c r="J48" s="417">
        <v>25</v>
      </c>
      <c r="K48" s="418">
        <v>0</v>
      </c>
      <c r="L48" s="419">
        <v>20451</v>
      </c>
      <c r="M48" s="199"/>
      <c r="N48" s="199"/>
      <c r="O48" s="249"/>
      <c r="P48" s="249"/>
      <c r="Q48" s="249"/>
      <c r="R48" s="249"/>
      <c r="S48" s="249"/>
      <c r="T48" s="249"/>
      <c r="U48" s="407"/>
      <c r="V48" s="249"/>
      <c r="W48" s="249"/>
      <c r="X48" s="249"/>
      <c r="Y48" s="199"/>
      <c r="Z48" s="199"/>
      <c r="AA48" s="199"/>
      <c r="AB48" s="249"/>
      <c r="AC48" s="249"/>
      <c r="AD48" s="249"/>
      <c r="AE48" s="249"/>
      <c r="AF48" s="249"/>
      <c r="AG48" s="249"/>
      <c r="AH48" s="249"/>
      <c r="AI48" s="249"/>
      <c r="AJ48" s="249"/>
      <c r="AK48" s="249"/>
    </row>
    <row r="49" spans="1:37">
      <c r="A49" s="199"/>
      <c r="B49" s="415" t="s">
        <v>120</v>
      </c>
      <c r="C49" s="424">
        <v>0</v>
      </c>
      <c r="D49" s="425">
        <v>0</v>
      </c>
      <c r="E49" s="425">
        <v>0</v>
      </c>
      <c r="F49" s="425">
        <v>0</v>
      </c>
      <c r="G49" s="425">
        <v>0</v>
      </c>
      <c r="H49" s="425">
        <v>0</v>
      </c>
      <c r="I49" s="425">
        <v>0</v>
      </c>
      <c r="J49" s="425">
        <v>0</v>
      </c>
      <c r="K49" s="418">
        <v>0</v>
      </c>
      <c r="L49" s="426">
        <v>0</v>
      </c>
      <c r="M49" s="199"/>
      <c r="N49" s="199"/>
      <c r="O49" s="249"/>
      <c r="P49" s="249" t="s">
        <v>217</v>
      </c>
      <c r="Q49" s="249"/>
      <c r="R49" s="249"/>
      <c r="S49" s="249"/>
      <c r="T49" s="249"/>
      <c r="U49" s="407"/>
      <c r="V49" s="249"/>
      <c r="W49" s="249"/>
      <c r="X49" s="249"/>
      <c r="Y49" s="199"/>
      <c r="Z49" s="199"/>
      <c r="AA49" s="199"/>
      <c r="AB49" s="249"/>
      <c r="AC49" s="249"/>
      <c r="AD49" s="249"/>
      <c r="AE49" s="249"/>
      <c r="AF49" s="249"/>
      <c r="AG49" s="249"/>
      <c r="AH49" s="249"/>
      <c r="AI49" s="249"/>
      <c r="AJ49" s="249"/>
      <c r="AK49" s="249"/>
    </row>
    <row r="50" spans="1:37">
      <c r="A50" s="199"/>
      <c r="B50" s="427" t="s">
        <v>122</v>
      </c>
      <c r="C50" s="428">
        <v>0</v>
      </c>
      <c r="D50" s="429">
        <v>0</v>
      </c>
      <c r="E50" s="430">
        <v>0</v>
      </c>
      <c r="F50" s="430">
        <v>17.5</v>
      </c>
      <c r="G50" s="428">
        <v>0</v>
      </c>
      <c r="H50" s="429">
        <v>250</v>
      </c>
      <c r="I50" s="430">
        <v>0</v>
      </c>
      <c r="J50" s="430">
        <v>25</v>
      </c>
      <c r="K50" s="431">
        <v>0</v>
      </c>
      <c r="L50" s="432">
        <v>20908</v>
      </c>
      <c r="M50" s="199"/>
      <c r="N50" s="199"/>
      <c r="O50" s="249"/>
      <c r="P50" s="249">
        <v>1</v>
      </c>
      <c r="Q50" s="249"/>
      <c r="R50" s="249"/>
      <c r="S50" s="249"/>
      <c r="T50" s="249"/>
      <c r="U50" s="407"/>
      <c r="V50" s="249"/>
      <c r="W50" s="249"/>
      <c r="X50" s="249"/>
      <c r="Y50" s="199"/>
      <c r="Z50" s="199"/>
      <c r="AA50" s="199"/>
      <c r="AB50" s="249"/>
      <c r="AC50" s="249"/>
      <c r="AD50" s="249"/>
      <c r="AE50" s="249"/>
      <c r="AF50" s="249"/>
      <c r="AG50" s="249"/>
      <c r="AH50" s="249"/>
      <c r="AI50" s="249"/>
      <c r="AJ50" s="249"/>
      <c r="AK50" s="249"/>
    </row>
    <row r="51" spans="1:37">
      <c r="A51" s="199"/>
      <c r="B51" s="176" t="s">
        <v>128</v>
      </c>
      <c r="C51" s="249"/>
      <c r="D51" s="249"/>
      <c r="E51" s="249"/>
      <c r="F51" s="249"/>
      <c r="G51" s="249"/>
      <c r="H51" s="249"/>
      <c r="I51" s="249"/>
      <c r="J51" s="406"/>
      <c r="K51" s="406"/>
      <c r="L51" s="406"/>
      <c r="M51" s="199"/>
      <c r="N51" s="199"/>
      <c r="O51" s="249"/>
      <c r="P51" s="249"/>
      <c r="Q51" s="249"/>
      <c r="R51" s="249"/>
      <c r="S51" s="249"/>
      <c r="T51" s="249"/>
      <c r="U51" s="407"/>
      <c r="V51" s="249"/>
      <c r="W51" s="249"/>
      <c r="X51" s="249"/>
      <c r="Y51" s="199"/>
      <c r="Z51" s="199"/>
      <c r="AA51" s="199"/>
      <c r="AB51" s="249"/>
      <c r="AC51" s="249"/>
      <c r="AD51" s="249"/>
      <c r="AE51" s="249"/>
      <c r="AF51" s="249"/>
      <c r="AG51" s="249"/>
      <c r="AH51" s="249"/>
      <c r="AI51" s="249"/>
      <c r="AJ51" s="249"/>
      <c r="AK51" s="249"/>
    </row>
    <row r="52" spans="1:37">
      <c r="A52" s="199"/>
      <c r="B52" s="350" t="s">
        <v>129</v>
      </c>
      <c r="C52" s="249"/>
      <c r="D52" s="249"/>
      <c r="E52" s="249"/>
      <c r="F52" s="249"/>
      <c r="G52" s="249"/>
      <c r="H52" s="249"/>
      <c r="I52" s="249"/>
      <c r="J52" s="406"/>
      <c r="K52" s="406"/>
      <c r="L52" s="406"/>
      <c r="M52" s="199"/>
      <c r="N52" s="199"/>
      <c r="O52" s="249"/>
      <c r="P52" s="249"/>
      <c r="Q52" s="249"/>
      <c r="R52" s="249"/>
      <c r="S52" s="249"/>
      <c r="T52" s="249"/>
      <c r="U52" s="407"/>
      <c r="V52" s="249"/>
      <c r="W52" s="249"/>
      <c r="X52" s="249"/>
      <c r="Y52" s="199"/>
      <c r="Z52" s="199"/>
      <c r="AA52" s="199"/>
      <c r="AB52" s="249"/>
      <c r="AC52" s="249"/>
      <c r="AD52" s="249"/>
      <c r="AE52" s="249"/>
      <c r="AF52" s="249"/>
      <c r="AG52" s="249"/>
      <c r="AH52" s="249"/>
      <c r="AI52" s="249"/>
      <c r="AJ52" s="249"/>
      <c r="AK52" s="249"/>
    </row>
    <row r="53" spans="1:37">
      <c r="A53" s="199"/>
      <c r="B53" s="249"/>
      <c r="C53" s="249"/>
      <c r="D53" s="249"/>
      <c r="E53" s="249"/>
      <c r="F53" s="249"/>
      <c r="G53" s="249"/>
      <c r="H53" s="249"/>
      <c r="I53" s="249"/>
      <c r="J53" s="406"/>
      <c r="K53" s="406"/>
      <c r="L53" s="406"/>
      <c r="M53" s="199"/>
      <c r="N53" s="199"/>
      <c r="O53" s="249"/>
      <c r="P53" s="249"/>
      <c r="Q53" s="249"/>
      <c r="R53" s="249"/>
      <c r="S53" s="249"/>
      <c r="T53" s="249"/>
      <c r="U53" s="407"/>
      <c r="V53" s="249"/>
      <c r="W53" s="249"/>
      <c r="X53" s="249"/>
      <c r="Y53" s="199"/>
      <c r="Z53" s="199"/>
      <c r="AA53" s="199"/>
      <c r="AB53" s="249"/>
      <c r="AC53" s="249"/>
      <c r="AD53" s="249"/>
      <c r="AE53" s="249"/>
      <c r="AF53" s="249"/>
      <c r="AG53" s="249"/>
      <c r="AH53" s="249"/>
      <c r="AI53" s="249"/>
      <c r="AJ53" s="249"/>
      <c r="AK53" s="249"/>
    </row>
    <row r="54" spans="1:37">
      <c r="A54" s="199"/>
      <c r="B54" s="249" t="s">
        <v>220</v>
      </c>
      <c r="C54" s="249"/>
      <c r="D54" s="249"/>
      <c r="E54" s="249"/>
      <c r="F54" s="249"/>
      <c r="G54" s="249"/>
      <c r="H54" s="249"/>
      <c r="I54" s="249"/>
      <c r="J54" s="406"/>
      <c r="K54" s="406"/>
      <c r="L54" s="406"/>
      <c r="M54" s="199"/>
      <c r="N54" s="199"/>
      <c r="O54" s="249"/>
      <c r="P54" s="249"/>
      <c r="Q54" s="249"/>
      <c r="R54" s="249"/>
      <c r="S54" s="249"/>
      <c r="T54" s="249"/>
      <c r="U54" s="407"/>
      <c r="V54" s="249"/>
      <c r="W54" s="249"/>
      <c r="X54" s="249"/>
      <c r="Y54" s="199"/>
      <c r="Z54" s="199"/>
      <c r="AA54" s="199"/>
      <c r="AB54" s="249"/>
      <c r="AC54" s="249"/>
      <c r="AD54" s="249"/>
      <c r="AE54" s="249"/>
      <c r="AF54" s="249"/>
      <c r="AG54" s="249"/>
      <c r="AH54" s="249"/>
      <c r="AI54" s="249"/>
      <c r="AJ54" s="249"/>
      <c r="AK54" s="249"/>
    </row>
    <row r="55" spans="1:37" ht="13.5" customHeight="1">
      <c r="A55" s="199"/>
      <c r="B55" s="606" t="s">
        <v>92</v>
      </c>
      <c r="C55" s="609" t="s">
        <v>93</v>
      </c>
      <c r="D55" s="609"/>
      <c r="E55" s="609"/>
      <c r="F55" s="609"/>
      <c r="G55" s="609"/>
      <c r="H55" s="609"/>
      <c r="I55" s="609"/>
      <c r="J55" s="609"/>
      <c r="K55" s="610" t="s">
        <v>161</v>
      </c>
      <c r="L55" s="611"/>
      <c r="M55" s="199"/>
      <c r="N55" s="199"/>
      <c r="O55" s="249"/>
      <c r="P55" s="249"/>
      <c r="Q55" s="249"/>
      <c r="R55" s="249"/>
      <c r="S55" s="249"/>
      <c r="T55" s="249"/>
      <c r="U55" s="407"/>
      <c r="V55" s="249"/>
      <c r="W55" s="249"/>
      <c r="X55" s="249"/>
      <c r="Y55" s="199"/>
      <c r="Z55" s="199"/>
      <c r="AA55" s="199"/>
      <c r="AB55" s="249"/>
      <c r="AC55" s="249"/>
      <c r="AD55" s="249"/>
      <c r="AE55" s="249"/>
      <c r="AF55" s="249"/>
      <c r="AG55" s="249"/>
      <c r="AH55" s="249"/>
      <c r="AI55" s="249"/>
      <c r="AJ55" s="249"/>
      <c r="AK55" s="249"/>
    </row>
    <row r="56" spans="1:37" ht="37.5" customHeight="1">
      <c r="A56" s="199"/>
      <c r="B56" s="607"/>
      <c r="C56" s="616" t="s">
        <v>98</v>
      </c>
      <c r="D56" s="617"/>
      <c r="E56" s="618" t="s">
        <v>99</v>
      </c>
      <c r="F56" s="618"/>
      <c r="G56" s="619" t="s">
        <v>100</v>
      </c>
      <c r="H56" s="620"/>
      <c r="I56" s="621" t="s">
        <v>171</v>
      </c>
      <c r="J56" s="620"/>
      <c r="K56" s="612"/>
      <c r="L56" s="613"/>
      <c r="M56" s="199"/>
      <c r="N56" s="199"/>
      <c r="O56" s="249"/>
      <c r="P56" s="249"/>
      <c r="Q56" s="249"/>
      <c r="R56" s="249"/>
      <c r="S56" s="249"/>
      <c r="T56" s="249"/>
      <c r="U56" s="407"/>
      <c r="V56" s="249"/>
      <c r="W56" s="249"/>
      <c r="X56" s="249"/>
      <c r="Y56" s="199"/>
      <c r="Z56" s="199"/>
      <c r="AA56" s="199"/>
      <c r="AB56" s="249"/>
      <c r="AC56" s="249"/>
      <c r="AD56" s="249"/>
      <c r="AE56" s="249"/>
      <c r="AF56" s="249"/>
      <c r="AG56" s="249"/>
      <c r="AH56" s="249"/>
      <c r="AI56" s="249"/>
      <c r="AJ56" s="249"/>
      <c r="AK56" s="249"/>
    </row>
    <row r="57" spans="1:37">
      <c r="A57" s="199"/>
      <c r="B57" s="607"/>
      <c r="C57" s="622">
        <v>114.8</v>
      </c>
      <c r="D57" s="623"/>
      <c r="E57" s="622">
        <v>91.33</v>
      </c>
      <c r="F57" s="623"/>
      <c r="G57" s="622">
        <v>73.83</v>
      </c>
      <c r="H57" s="623"/>
      <c r="I57" s="622">
        <v>34.090000000000003</v>
      </c>
      <c r="J57" s="623"/>
      <c r="K57" s="614"/>
      <c r="L57" s="615"/>
      <c r="M57" s="199"/>
      <c r="N57" s="199"/>
      <c r="O57" s="249"/>
      <c r="P57" s="249"/>
      <c r="Q57" s="249"/>
      <c r="R57" s="249"/>
      <c r="S57" s="249"/>
      <c r="T57" s="249"/>
      <c r="U57" s="407"/>
      <c r="V57" s="249"/>
      <c r="W57" s="249"/>
      <c r="X57" s="249"/>
      <c r="Y57" s="199"/>
      <c r="Z57" s="199"/>
      <c r="AA57" s="199"/>
      <c r="AB57" s="249"/>
      <c r="AC57" s="249"/>
      <c r="AD57" s="249"/>
      <c r="AE57" s="249"/>
      <c r="AF57" s="249"/>
      <c r="AG57" s="249"/>
      <c r="AH57" s="249"/>
      <c r="AI57" s="249"/>
      <c r="AJ57" s="249"/>
      <c r="AK57" s="249"/>
    </row>
    <row r="58" spans="1:37" ht="25.5">
      <c r="A58" s="199"/>
      <c r="B58" s="608"/>
      <c r="C58" s="408" t="s">
        <v>106</v>
      </c>
      <c r="D58" s="409" t="s">
        <v>109</v>
      </c>
      <c r="E58" s="408" t="s">
        <v>106</v>
      </c>
      <c r="F58" s="409" t="s">
        <v>109</v>
      </c>
      <c r="G58" s="408" t="s">
        <v>106</v>
      </c>
      <c r="H58" s="409" t="s">
        <v>109</v>
      </c>
      <c r="I58" s="408" t="s">
        <v>106</v>
      </c>
      <c r="J58" s="409" t="s">
        <v>109</v>
      </c>
      <c r="K58" s="408" t="s">
        <v>106</v>
      </c>
      <c r="L58" s="410" t="s">
        <v>109</v>
      </c>
      <c r="M58" s="199"/>
      <c r="N58" s="199"/>
      <c r="O58" s="249"/>
      <c r="P58" s="249"/>
      <c r="Q58" s="249"/>
      <c r="R58" s="249"/>
      <c r="S58" s="249"/>
      <c r="T58" s="249"/>
      <c r="U58" s="407"/>
      <c r="V58" s="249"/>
      <c r="W58" s="249"/>
      <c r="X58" s="249"/>
      <c r="Y58" s="199"/>
      <c r="Z58" s="199"/>
      <c r="AA58" s="199"/>
      <c r="AB58" s="249"/>
      <c r="AC58" s="249"/>
      <c r="AD58" s="249"/>
      <c r="AE58" s="249"/>
      <c r="AF58" s="249"/>
      <c r="AG58" s="249"/>
      <c r="AH58" s="249"/>
      <c r="AI58" s="249"/>
      <c r="AJ58" s="249"/>
      <c r="AK58" s="249"/>
    </row>
    <row r="59" spans="1:37">
      <c r="A59" s="199"/>
      <c r="B59" s="415" t="s">
        <v>111</v>
      </c>
      <c r="C59" s="416">
        <v>0</v>
      </c>
      <c r="D59" s="417">
        <v>0</v>
      </c>
      <c r="E59" s="417">
        <v>0</v>
      </c>
      <c r="F59" s="417">
        <v>0</v>
      </c>
      <c r="G59" s="417">
        <v>0</v>
      </c>
      <c r="H59" s="417">
        <v>0</v>
      </c>
      <c r="I59" s="417">
        <v>0</v>
      </c>
      <c r="J59" s="417">
        <v>0</v>
      </c>
      <c r="K59" s="418">
        <v>0</v>
      </c>
      <c r="L59" s="419">
        <v>0</v>
      </c>
      <c r="M59" s="199"/>
      <c r="N59" s="199"/>
      <c r="O59" s="249"/>
      <c r="P59" s="249"/>
      <c r="Q59" s="249"/>
      <c r="R59" s="249"/>
      <c r="S59" s="249"/>
      <c r="T59" s="249"/>
      <c r="U59" s="407"/>
      <c r="V59" s="249"/>
      <c r="W59" s="249"/>
      <c r="X59" s="249"/>
      <c r="Y59" s="199"/>
      <c r="Z59" s="199"/>
      <c r="AA59" s="199"/>
      <c r="AB59" s="249"/>
      <c r="AC59" s="249"/>
      <c r="AD59" s="249"/>
      <c r="AE59" s="249"/>
      <c r="AF59" s="249"/>
      <c r="AG59" s="249"/>
      <c r="AH59" s="249"/>
      <c r="AI59" s="249"/>
      <c r="AJ59" s="249"/>
      <c r="AK59" s="249"/>
    </row>
    <row r="60" spans="1:37">
      <c r="A60" s="199"/>
      <c r="B60" s="415" t="s">
        <v>113</v>
      </c>
      <c r="C60" s="416">
        <v>0</v>
      </c>
      <c r="D60" s="417">
        <v>0</v>
      </c>
      <c r="E60" s="417">
        <v>0</v>
      </c>
      <c r="F60" s="417">
        <v>5</v>
      </c>
      <c r="G60" s="417">
        <v>0</v>
      </c>
      <c r="H60" s="417">
        <v>0</v>
      </c>
      <c r="I60" s="417">
        <v>0</v>
      </c>
      <c r="J60" s="417">
        <v>0</v>
      </c>
      <c r="K60" s="418">
        <v>0</v>
      </c>
      <c r="L60" s="419">
        <v>457</v>
      </c>
      <c r="M60" s="199"/>
      <c r="N60" s="199"/>
      <c r="O60" s="249"/>
      <c r="P60" s="249"/>
      <c r="Q60" s="249"/>
      <c r="R60" s="249"/>
      <c r="S60" s="249"/>
      <c r="T60" s="249"/>
      <c r="U60" s="407"/>
      <c r="V60" s="249"/>
      <c r="W60" s="249"/>
      <c r="X60" s="249"/>
      <c r="Y60" s="199"/>
      <c r="Z60" s="199"/>
      <c r="AA60" s="199"/>
      <c r="AB60" s="249"/>
      <c r="AC60" s="249"/>
      <c r="AD60" s="249"/>
      <c r="AE60" s="249"/>
      <c r="AF60" s="249"/>
      <c r="AG60" s="249"/>
      <c r="AH60" s="249"/>
      <c r="AI60" s="249"/>
      <c r="AJ60" s="249"/>
      <c r="AK60" s="249"/>
    </row>
    <row r="61" spans="1:37">
      <c r="A61" s="199"/>
      <c r="B61" s="415" t="s">
        <v>112</v>
      </c>
      <c r="C61" s="416">
        <v>0</v>
      </c>
      <c r="D61" s="417">
        <v>0</v>
      </c>
      <c r="E61" s="417">
        <v>0</v>
      </c>
      <c r="F61" s="417">
        <v>0</v>
      </c>
      <c r="G61" s="417">
        <v>0</v>
      </c>
      <c r="H61" s="417">
        <v>0</v>
      </c>
      <c r="I61" s="417">
        <v>0</v>
      </c>
      <c r="J61" s="417">
        <v>0</v>
      </c>
      <c r="K61" s="418">
        <v>0</v>
      </c>
      <c r="L61" s="419">
        <v>0</v>
      </c>
      <c r="M61" s="199"/>
      <c r="N61" s="199"/>
      <c r="O61" s="249"/>
      <c r="P61" s="249"/>
      <c r="Q61" s="249"/>
      <c r="R61" s="249"/>
      <c r="S61" s="249"/>
      <c r="T61" s="249"/>
      <c r="U61" s="407"/>
      <c r="V61" s="249"/>
      <c r="W61" s="249"/>
      <c r="X61" s="249"/>
      <c r="Y61" s="199"/>
      <c r="Z61" s="199"/>
      <c r="AA61" s="199"/>
      <c r="AB61" s="249"/>
      <c r="AC61" s="249"/>
      <c r="AD61" s="249"/>
      <c r="AE61" s="249"/>
      <c r="AF61" s="249"/>
      <c r="AG61" s="249"/>
      <c r="AH61" s="249"/>
      <c r="AI61" s="249"/>
      <c r="AJ61" s="249"/>
      <c r="AK61" s="249"/>
    </row>
    <row r="62" spans="1:37" ht="38.25">
      <c r="A62" s="199"/>
      <c r="B62" s="415" t="s">
        <v>118</v>
      </c>
      <c r="C62" s="416">
        <v>0</v>
      </c>
      <c r="D62" s="417">
        <v>0</v>
      </c>
      <c r="E62" s="417">
        <v>0</v>
      </c>
      <c r="F62" s="417">
        <v>4.03</v>
      </c>
      <c r="G62" s="417">
        <v>0</v>
      </c>
      <c r="H62" s="417">
        <v>80.599999999999994</v>
      </c>
      <c r="I62" s="417">
        <v>0</v>
      </c>
      <c r="J62" s="417">
        <v>8.06</v>
      </c>
      <c r="K62" s="418">
        <v>0</v>
      </c>
      <c r="L62" s="419">
        <v>6594</v>
      </c>
      <c r="M62" s="199"/>
      <c r="N62" s="199"/>
      <c r="O62" s="249"/>
      <c r="P62" s="249"/>
      <c r="Q62" s="249"/>
      <c r="R62" s="249"/>
      <c r="S62" s="249"/>
      <c r="T62" s="249"/>
      <c r="U62" s="407"/>
      <c r="V62" s="249"/>
      <c r="W62" s="249"/>
      <c r="X62" s="249"/>
      <c r="Y62" s="199"/>
      <c r="Z62" s="199"/>
      <c r="AA62" s="199"/>
      <c r="AB62" s="249"/>
      <c r="AC62" s="249"/>
      <c r="AD62" s="249"/>
      <c r="AE62" s="249"/>
      <c r="AF62" s="249"/>
      <c r="AG62" s="249"/>
      <c r="AH62" s="249"/>
      <c r="AI62" s="249"/>
      <c r="AJ62" s="249"/>
      <c r="AK62" s="249"/>
    </row>
    <row r="63" spans="1:37" ht="25.5">
      <c r="A63" s="199"/>
      <c r="B63" s="415" t="s">
        <v>120</v>
      </c>
      <c r="C63" s="424">
        <v>0</v>
      </c>
      <c r="D63" s="425">
        <v>0</v>
      </c>
      <c r="E63" s="425">
        <v>0</v>
      </c>
      <c r="F63" s="425">
        <v>0</v>
      </c>
      <c r="G63" s="425">
        <v>0</v>
      </c>
      <c r="H63" s="425">
        <v>0</v>
      </c>
      <c r="I63" s="425">
        <v>0</v>
      </c>
      <c r="J63" s="425">
        <v>0</v>
      </c>
      <c r="K63" s="418">
        <v>0</v>
      </c>
      <c r="L63" s="426">
        <v>0</v>
      </c>
      <c r="M63" s="199"/>
      <c r="N63" s="199"/>
      <c r="O63" s="249"/>
      <c r="P63" s="360" t="s">
        <v>217</v>
      </c>
      <c r="Q63" s="249"/>
      <c r="R63" s="249"/>
      <c r="S63" s="249"/>
      <c r="T63" s="249"/>
      <c r="U63" s="407"/>
      <c r="V63" s="249"/>
      <c r="W63" s="249"/>
      <c r="X63" s="249"/>
      <c r="Y63" s="199"/>
      <c r="Z63" s="199"/>
      <c r="AA63" s="199"/>
      <c r="AB63" s="249"/>
      <c r="AC63" s="249"/>
      <c r="AD63" s="249"/>
      <c r="AE63" s="249"/>
      <c r="AF63" s="249"/>
      <c r="AG63" s="249"/>
      <c r="AH63" s="249"/>
      <c r="AI63" s="249"/>
      <c r="AJ63" s="249"/>
      <c r="AK63" s="249"/>
    </row>
    <row r="64" spans="1:37">
      <c r="A64" s="199"/>
      <c r="B64" s="427" t="s">
        <v>122</v>
      </c>
      <c r="C64" s="428">
        <v>0</v>
      </c>
      <c r="D64" s="429">
        <v>0</v>
      </c>
      <c r="E64" s="430">
        <v>0</v>
      </c>
      <c r="F64" s="430">
        <v>9.0299999999999994</v>
      </c>
      <c r="G64" s="428">
        <v>0</v>
      </c>
      <c r="H64" s="429">
        <v>80.599999999999994</v>
      </c>
      <c r="I64" s="430">
        <v>0</v>
      </c>
      <c r="J64" s="430">
        <v>8.06</v>
      </c>
      <c r="K64" s="431">
        <v>0</v>
      </c>
      <c r="L64" s="432">
        <v>7050</v>
      </c>
      <c r="M64" s="199"/>
      <c r="N64" s="199"/>
      <c r="O64" s="249"/>
      <c r="P64" s="249">
        <v>7</v>
      </c>
      <c r="Q64" s="249"/>
      <c r="R64" s="249"/>
      <c r="S64" s="249"/>
      <c r="T64" s="249"/>
      <c r="U64" s="407"/>
      <c r="V64" s="249"/>
      <c r="W64" s="249"/>
      <c r="X64" s="249"/>
      <c r="Y64" s="199"/>
      <c r="Z64" s="199"/>
      <c r="AA64" s="199"/>
      <c r="AB64" s="249"/>
      <c r="AC64" s="249"/>
      <c r="AD64" s="249"/>
      <c r="AE64" s="249"/>
      <c r="AF64" s="249"/>
      <c r="AG64" s="249"/>
      <c r="AH64" s="249"/>
      <c r="AI64" s="249"/>
      <c r="AJ64" s="249"/>
      <c r="AK64" s="249"/>
    </row>
    <row r="65" spans="1:37">
      <c r="A65" s="199"/>
      <c r="B65" s="176" t="s">
        <v>128</v>
      </c>
      <c r="C65" s="249"/>
      <c r="D65" s="249"/>
      <c r="E65" s="249"/>
      <c r="F65" s="249"/>
      <c r="G65" s="249"/>
      <c r="H65" s="249"/>
      <c r="I65" s="249"/>
      <c r="J65" s="406"/>
      <c r="K65" s="406"/>
      <c r="L65" s="406"/>
      <c r="M65" s="199"/>
      <c r="N65" s="199"/>
      <c r="O65" s="249"/>
      <c r="P65" s="249"/>
      <c r="Q65" s="249"/>
      <c r="R65" s="249"/>
      <c r="S65" s="249"/>
      <c r="T65" s="249"/>
      <c r="U65" s="407"/>
      <c r="V65" s="249"/>
      <c r="W65" s="249"/>
      <c r="X65" s="249"/>
      <c r="Y65" s="199"/>
      <c r="Z65" s="199"/>
      <c r="AA65" s="199"/>
      <c r="AB65" s="249"/>
      <c r="AC65" s="249"/>
      <c r="AD65" s="249"/>
      <c r="AE65" s="249"/>
      <c r="AF65" s="249"/>
      <c r="AG65" s="249"/>
      <c r="AH65" s="249"/>
      <c r="AI65" s="249"/>
      <c r="AJ65" s="249"/>
      <c r="AK65" s="249"/>
    </row>
    <row r="66" spans="1:37">
      <c r="A66" s="199"/>
      <c r="B66" s="350" t="s">
        <v>129</v>
      </c>
      <c r="C66" s="249"/>
      <c r="D66" s="249"/>
      <c r="E66" s="249"/>
      <c r="F66" s="249"/>
      <c r="G66" s="249"/>
      <c r="H66" s="249"/>
      <c r="I66" s="249"/>
      <c r="J66" s="406"/>
      <c r="K66" s="406"/>
      <c r="L66" s="406"/>
      <c r="M66" s="199"/>
      <c r="N66" s="199"/>
      <c r="O66" s="249"/>
      <c r="P66" s="249"/>
      <c r="Q66" s="249"/>
      <c r="R66" s="249"/>
      <c r="S66" s="249"/>
      <c r="T66" s="249"/>
      <c r="U66" s="407"/>
      <c r="V66" s="249"/>
      <c r="W66" s="249"/>
      <c r="X66" s="249"/>
      <c r="Y66" s="199"/>
      <c r="Z66" s="199"/>
      <c r="AA66" s="199"/>
      <c r="AB66" s="249"/>
      <c r="AC66" s="249"/>
      <c r="AD66" s="249"/>
      <c r="AE66" s="249"/>
      <c r="AF66" s="249"/>
      <c r="AG66" s="249"/>
      <c r="AH66" s="249"/>
      <c r="AI66" s="249"/>
      <c r="AJ66" s="249"/>
      <c r="AK66" s="249"/>
    </row>
    <row r="67" spans="1:37">
      <c r="A67" s="199"/>
      <c r="B67" s="249"/>
      <c r="C67" s="249"/>
      <c r="D67" s="249"/>
      <c r="E67" s="249"/>
      <c r="F67" s="249"/>
      <c r="G67" s="249"/>
      <c r="H67" s="249"/>
      <c r="I67" s="249"/>
      <c r="J67" s="406"/>
      <c r="K67" s="406"/>
      <c r="L67" s="406"/>
      <c r="M67" s="199"/>
      <c r="N67" s="199"/>
      <c r="O67" s="249"/>
      <c r="P67" s="249"/>
      <c r="Q67" s="249"/>
      <c r="R67" s="249"/>
      <c r="S67" s="249"/>
      <c r="T67" s="249"/>
      <c r="U67" s="407"/>
      <c r="V67" s="249"/>
      <c r="W67" s="249"/>
      <c r="X67" s="249"/>
      <c r="Y67" s="199"/>
      <c r="Z67" s="199"/>
      <c r="AA67" s="199"/>
      <c r="AB67" s="249"/>
      <c r="AC67" s="249"/>
      <c r="AD67" s="249"/>
      <c r="AE67" s="249"/>
      <c r="AF67" s="249"/>
      <c r="AG67" s="249"/>
      <c r="AH67" s="249"/>
      <c r="AI67" s="249"/>
      <c r="AJ67" s="249"/>
      <c r="AK67" s="249"/>
    </row>
    <row r="68" spans="1:37">
      <c r="A68" s="199"/>
      <c r="B68" s="249" t="s">
        <v>221</v>
      </c>
      <c r="C68" s="249"/>
      <c r="D68" s="249"/>
      <c r="E68" s="249"/>
      <c r="F68" s="249"/>
      <c r="G68" s="249"/>
      <c r="H68" s="249"/>
      <c r="I68" s="249"/>
      <c r="J68" s="406"/>
      <c r="K68" s="406"/>
      <c r="L68" s="406"/>
      <c r="M68" s="199"/>
      <c r="N68" s="199"/>
      <c r="O68" s="249"/>
      <c r="P68" s="249"/>
      <c r="Q68" s="249"/>
      <c r="R68" s="249"/>
      <c r="S68" s="249"/>
      <c r="T68" s="249"/>
      <c r="U68" s="407"/>
      <c r="V68" s="249"/>
      <c r="W68" s="249"/>
      <c r="X68" s="249"/>
      <c r="Y68" s="199"/>
      <c r="Z68" s="199"/>
      <c r="AA68" s="199"/>
      <c r="AB68" s="249"/>
      <c r="AC68" s="249"/>
      <c r="AD68" s="249"/>
      <c r="AE68" s="249"/>
      <c r="AF68" s="249"/>
      <c r="AG68" s="249"/>
      <c r="AH68" s="249"/>
      <c r="AI68" s="249"/>
      <c r="AJ68" s="249"/>
      <c r="AK68" s="249"/>
    </row>
    <row r="69" spans="1:37" ht="13.5" customHeight="1">
      <c r="A69" s="199"/>
      <c r="B69" s="606" t="s">
        <v>92</v>
      </c>
      <c r="C69" s="609" t="s">
        <v>93</v>
      </c>
      <c r="D69" s="609"/>
      <c r="E69" s="609"/>
      <c r="F69" s="609"/>
      <c r="G69" s="609"/>
      <c r="H69" s="609"/>
      <c r="I69" s="609"/>
      <c r="J69" s="609"/>
      <c r="K69" s="610" t="s">
        <v>161</v>
      </c>
      <c r="L69" s="611"/>
      <c r="M69" s="199"/>
      <c r="N69" s="199"/>
      <c r="O69" s="249"/>
      <c r="P69" s="249"/>
      <c r="Q69" s="249"/>
      <c r="R69" s="249"/>
      <c r="S69" s="249"/>
      <c r="T69" s="249"/>
      <c r="U69" s="407"/>
      <c r="V69" s="249"/>
      <c r="W69" s="249"/>
      <c r="X69" s="249"/>
      <c r="Y69" s="199"/>
      <c r="Z69" s="199"/>
      <c r="AA69" s="199"/>
      <c r="AB69" s="249"/>
      <c r="AC69" s="249"/>
      <c r="AD69" s="249"/>
      <c r="AE69" s="249"/>
      <c r="AF69" s="249"/>
      <c r="AG69" s="249"/>
      <c r="AH69" s="249"/>
      <c r="AI69" s="249"/>
      <c r="AJ69" s="249"/>
      <c r="AK69" s="249"/>
    </row>
    <row r="70" spans="1:37" ht="31.5" customHeight="1">
      <c r="A70" s="199"/>
      <c r="B70" s="607"/>
      <c r="C70" s="616" t="s">
        <v>98</v>
      </c>
      <c r="D70" s="617"/>
      <c r="E70" s="618" t="s">
        <v>99</v>
      </c>
      <c r="F70" s="618"/>
      <c r="G70" s="619" t="s">
        <v>100</v>
      </c>
      <c r="H70" s="620"/>
      <c r="I70" s="621" t="s">
        <v>171</v>
      </c>
      <c r="J70" s="620"/>
      <c r="K70" s="612"/>
      <c r="L70" s="613"/>
      <c r="M70" s="199"/>
      <c r="N70" s="199"/>
      <c r="O70" s="249"/>
      <c r="P70" s="249"/>
      <c r="Q70" s="249"/>
      <c r="R70" s="249"/>
      <c r="S70" s="249"/>
      <c r="T70" s="249"/>
      <c r="U70" s="407"/>
      <c r="V70" s="249"/>
      <c r="W70" s="249"/>
      <c r="X70" s="249"/>
      <c r="Y70" s="199"/>
      <c r="Z70" s="199"/>
      <c r="AA70" s="199"/>
      <c r="AB70" s="249"/>
      <c r="AC70" s="249"/>
      <c r="AD70" s="249"/>
      <c r="AE70" s="249"/>
      <c r="AF70" s="249"/>
      <c r="AG70" s="249"/>
      <c r="AH70" s="249"/>
      <c r="AI70" s="249"/>
      <c r="AJ70" s="249"/>
      <c r="AK70" s="249"/>
    </row>
    <row r="71" spans="1:37">
      <c r="A71" s="199"/>
      <c r="B71" s="607"/>
      <c r="C71" s="622">
        <v>114.8</v>
      </c>
      <c r="D71" s="623"/>
      <c r="E71" s="622">
        <v>91.33</v>
      </c>
      <c r="F71" s="623"/>
      <c r="G71" s="622">
        <v>73.83</v>
      </c>
      <c r="H71" s="623"/>
      <c r="I71" s="622">
        <v>34.090000000000003</v>
      </c>
      <c r="J71" s="623"/>
      <c r="K71" s="614"/>
      <c r="L71" s="615"/>
      <c r="M71" s="199"/>
      <c r="N71" s="199"/>
      <c r="O71" s="249"/>
      <c r="P71" s="249"/>
      <c r="Q71" s="249"/>
      <c r="R71" s="249"/>
      <c r="S71" s="249"/>
      <c r="T71" s="249"/>
      <c r="U71" s="407"/>
      <c r="V71" s="249"/>
      <c r="W71" s="249"/>
      <c r="X71" s="249"/>
      <c r="Y71" s="199"/>
      <c r="Z71" s="199"/>
      <c r="AA71" s="199"/>
      <c r="AB71" s="249"/>
      <c r="AC71" s="249"/>
      <c r="AD71" s="249"/>
      <c r="AE71" s="249"/>
      <c r="AF71" s="249"/>
      <c r="AG71" s="249"/>
      <c r="AH71" s="249"/>
      <c r="AI71" s="249"/>
      <c r="AJ71" s="249"/>
      <c r="AK71" s="249"/>
    </row>
    <row r="72" spans="1:37" ht="25.5">
      <c r="A72" s="199"/>
      <c r="B72" s="608"/>
      <c r="C72" s="408" t="s">
        <v>106</v>
      </c>
      <c r="D72" s="409" t="s">
        <v>109</v>
      </c>
      <c r="E72" s="408" t="s">
        <v>106</v>
      </c>
      <c r="F72" s="409" t="s">
        <v>109</v>
      </c>
      <c r="G72" s="408" t="s">
        <v>106</v>
      </c>
      <c r="H72" s="409" t="s">
        <v>109</v>
      </c>
      <c r="I72" s="408" t="s">
        <v>106</v>
      </c>
      <c r="J72" s="409" t="s">
        <v>109</v>
      </c>
      <c r="K72" s="408" t="s">
        <v>106</v>
      </c>
      <c r="L72" s="410" t="s">
        <v>109</v>
      </c>
      <c r="M72" s="199"/>
      <c r="N72" s="199"/>
      <c r="O72" s="249"/>
      <c r="P72" s="249"/>
      <c r="Q72" s="249"/>
      <c r="R72" s="249"/>
      <c r="S72" s="249"/>
      <c r="T72" s="249"/>
      <c r="U72" s="407"/>
      <c r="V72" s="249"/>
      <c r="W72" s="249"/>
      <c r="X72" s="249"/>
      <c r="Y72" s="199"/>
      <c r="Z72" s="199"/>
      <c r="AA72" s="199"/>
      <c r="AB72" s="249"/>
      <c r="AC72" s="249"/>
      <c r="AD72" s="249"/>
      <c r="AE72" s="249"/>
      <c r="AF72" s="249"/>
      <c r="AG72" s="249"/>
      <c r="AH72" s="249"/>
      <c r="AI72" s="249"/>
      <c r="AJ72" s="249"/>
      <c r="AK72" s="249"/>
    </row>
    <row r="73" spans="1:37">
      <c r="A73" s="199"/>
      <c r="B73" s="415" t="s">
        <v>111</v>
      </c>
      <c r="C73" s="416">
        <v>0</v>
      </c>
      <c r="D73" s="417">
        <v>0</v>
      </c>
      <c r="E73" s="417">
        <v>0</v>
      </c>
      <c r="F73" s="417">
        <v>0</v>
      </c>
      <c r="G73" s="417">
        <v>0</v>
      </c>
      <c r="H73" s="417">
        <v>0</v>
      </c>
      <c r="I73" s="417">
        <v>0</v>
      </c>
      <c r="J73" s="417">
        <v>0</v>
      </c>
      <c r="K73" s="418">
        <v>0</v>
      </c>
      <c r="L73" s="419">
        <v>0</v>
      </c>
      <c r="M73" s="199"/>
      <c r="N73" s="199"/>
      <c r="O73" s="249"/>
      <c r="P73" s="249"/>
      <c r="Q73" s="249"/>
      <c r="R73" s="249"/>
      <c r="S73" s="249"/>
      <c r="T73" s="249"/>
      <c r="U73" s="407"/>
      <c r="V73" s="249"/>
      <c r="W73" s="249"/>
      <c r="X73" s="249"/>
      <c r="Y73" s="199"/>
      <c r="Z73" s="199"/>
      <c r="AA73" s="199"/>
      <c r="AB73" s="249"/>
      <c r="AC73" s="249"/>
      <c r="AD73" s="249"/>
      <c r="AE73" s="249"/>
      <c r="AF73" s="249"/>
      <c r="AG73" s="249"/>
      <c r="AH73" s="249"/>
      <c r="AI73" s="249"/>
      <c r="AJ73" s="249"/>
      <c r="AK73" s="249"/>
    </row>
    <row r="74" spans="1:37">
      <c r="A74" s="199"/>
      <c r="B74" s="415" t="s">
        <v>113</v>
      </c>
      <c r="C74" s="416">
        <v>0</v>
      </c>
      <c r="D74" s="417">
        <v>0</v>
      </c>
      <c r="E74" s="417">
        <v>0</v>
      </c>
      <c r="F74" s="417">
        <v>5</v>
      </c>
      <c r="G74" s="417">
        <v>0</v>
      </c>
      <c r="H74" s="417">
        <v>0</v>
      </c>
      <c r="I74" s="417">
        <v>0</v>
      </c>
      <c r="J74" s="417">
        <v>0</v>
      </c>
      <c r="K74" s="418">
        <v>0</v>
      </c>
      <c r="L74" s="419">
        <v>457</v>
      </c>
      <c r="M74" s="199"/>
      <c r="N74" s="199"/>
      <c r="O74" s="249"/>
      <c r="P74" s="249"/>
      <c r="Q74" s="249"/>
      <c r="R74" s="249"/>
      <c r="S74" s="249"/>
      <c r="T74" s="249"/>
      <c r="U74" s="407"/>
      <c r="V74" s="249"/>
      <c r="W74" s="249"/>
      <c r="X74" s="249"/>
      <c r="Y74" s="199"/>
      <c r="Z74" s="199"/>
      <c r="AA74" s="199"/>
      <c r="AB74" s="249"/>
      <c r="AC74" s="249"/>
      <c r="AD74" s="249"/>
      <c r="AE74" s="249"/>
      <c r="AF74" s="249"/>
      <c r="AG74" s="249"/>
      <c r="AH74" s="249"/>
      <c r="AI74" s="249"/>
      <c r="AJ74" s="249"/>
      <c r="AK74" s="249"/>
    </row>
    <row r="75" spans="1:37">
      <c r="A75" s="199"/>
      <c r="B75" s="415" t="s">
        <v>112</v>
      </c>
      <c r="C75" s="416">
        <v>0</v>
      </c>
      <c r="D75" s="417">
        <v>0</v>
      </c>
      <c r="E75" s="417">
        <v>0</v>
      </c>
      <c r="F75" s="417">
        <v>0</v>
      </c>
      <c r="G75" s="417">
        <v>0</v>
      </c>
      <c r="H75" s="417">
        <v>0</v>
      </c>
      <c r="I75" s="417">
        <v>0</v>
      </c>
      <c r="J75" s="417">
        <v>0</v>
      </c>
      <c r="K75" s="418">
        <v>0</v>
      </c>
      <c r="L75" s="419">
        <v>0</v>
      </c>
      <c r="M75" s="199"/>
      <c r="N75" s="199"/>
      <c r="O75" s="249"/>
      <c r="P75" s="249"/>
      <c r="Q75" s="249"/>
      <c r="R75" s="249"/>
      <c r="S75" s="249"/>
      <c r="T75" s="249"/>
      <c r="U75" s="407"/>
      <c r="V75" s="249"/>
      <c r="W75" s="249"/>
      <c r="X75" s="249"/>
      <c r="Y75" s="199"/>
      <c r="Z75" s="199"/>
      <c r="AA75" s="199"/>
      <c r="AB75" s="249"/>
      <c r="AC75" s="249"/>
      <c r="AD75" s="249"/>
      <c r="AE75" s="249"/>
      <c r="AF75" s="249"/>
      <c r="AG75" s="249"/>
      <c r="AH75" s="249"/>
      <c r="AI75" s="249"/>
      <c r="AJ75" s="249"/>
      <c r="AK75" s="249"/>
    </row>
    <row r="76" spans="1:37" ht="38.25">
      <c r="A76" s="199"/>
      <c r="B76" s="415" t="s">
        <v>118</v>
      </c>
      <c r="C76" s="416">
        <v>0</v>
      </c>
      <c r="D76" s="417">
        <v>0</v>
      </c>
      <c r="E76" s="417">
        <v>0</v>
      </c>
      <c r="F76" s="417">
        <v>72.75</v>
      </c>
      <c r="G76" s="417">
        <v>0</v>
      </c>
      <c r="H76" s="439">
        <v>1455</v>
      </c>
      <c r="I76" s="417">
        <v>0</v>
      </c>
      <c r="J76" s="417">
        <v>145.5</v>
      </c>
      <c r="K76" s="418">
        <v>0</v>
      </c>
      <c r="L76" s="419">
        <v>119027</v>
      </c>
      <c r="M76" s="199"/>
      <c r="N76" s="199"/>
      <c r="O76" s="249"/>
      <c r="P76" s="249"/>
      <c r="Q76" s="249"/>
      <c r="R76" s="249"/>
      <c r="S76" s="249"/>
      <c r="T76" s="249"/>
      <c r="U76" s="407"/>
      <c r="V76" s="249"/>
      <c r="W76" s="249"/>
      <c r="X76" s="249"/>
      <c r="Y76" s="199"/>
      <c r="Z76" s="199"/>
      <c r="AA76" s="199"/>
      <c r="AB76" s="249"/>
      <c r="AC76" s="249"/>
      <c r="AD76" s="249"/>
      <c r="AE76" s="249"/>
      <c r="AF76" s="249"/>
      <c r="AG76" s="249"/>
      <c r="AH76" s="249"/>
      <c r="AI76" s="249"/>
      <c r="AJ76" s="249"/>
      <c r="AK76" s="249"/>
    </row>
    <row r="77" spans="1:37" ht="25.5">
      <c r="A77" s="199"/>
      <c r="B77" s="415" t="s">
        <v>120</v>
      </c>
      <c r="C77" s="424">
        <v>0</v>
      </c>
      <c r="D77" s="425">
        <v>0</v>
      </c>
      <c r="E77" s="425">
        <v>0</v>
      </c>
      <c r="F77" s="425">
        <v>0</v>
      </c>
      <c r="G77" s="425">
        <v>0</v>
      </c>
      <c r="H77" s="425">
        <v>0</v>
      </c>
      <c r="I77" s="425">
        <v>0</v>
      </c>
      <c r="J77" s="425">
        <v>0</v>
      </c>
      <c r="K77" s="418">
        <v>0</v>
      </c>
      <c r="L77" s="426">
        <v>0</v>
      </c>
      <c r="M77" s="199"/>
      <c r="N77" s="199"/>
      <c r="O77" s="249"/>
      <c r="P77" s="360" t="s">
        <v>217</v>
      </c>
      <c r="Q77" s="249"/>
      <c r="R77" s="249"/>
      <c r="S77" s="249"/>
      <c r="T77" s="249"/>
      <c r="U77" s="407"/>
      <c r="V77" s="249"/>
      <c r="W77" s="249"/>
      <c r="X77" s="249"/>
      <c r="Y77" s="199"/>
      <c r="Z77" s="199"/>
      <c r="AA77" s="199"/>
      <c r="AB77" s="249"/>
      <c r="AC77" s="249"/>
      <c r="AD77" s="249"/>
      <c r="AE77" s="249"/>
      <c r="AF77" s="249"/>
      <c r="AG77" s="249"/>
      <c r="AH77" s="249"/>
      <c r="AI77" s="249"/>
      <c r="AJ77" s="249"/>
      <c r="AK77" s="249"/>
    </row>
    <row r="78" spans="1:37">
      <c r="A78" s="199"/>
      <c r="B78" s="427" t="s">
        <v>122</v>
      </c>
      <c r="C78" s="428">
        <v>0</v>
      </c>
      <c r="D78" s="429">
        <v>0</v>
      </c>
      <c r="E78" s="430">
        <v>0</v>
      </c>
      <c r="F78" s="430">
        <v>77.75</v>
      </c>
      <c r="G78" s="428">
        <v>0</v>
      </c>
      <c r="H78" s="440">
        <v>1455</v>
      </c>
      <c r="I78" s="430">
        <v>0</v>
      </c>
      <c r="J78" s="430">
        <v>145.5</v>
      </c>
      <c r="K78" s="431">
        <v>0</v>
      </c>
      <c r="L78" s="432">
        <v>119484</v>
      </c>
      <c r="M78" s="199"/>
      <c r="N78" s="199"/>
      <c r="O78" s="249"/>
      <c r="P78" s="249">
        <v>1</v>
      </c>
      <c r="Q78" s="249"/>
      <c r="R78" s="249"/>
      <c r="S78" s="249"/>
      <c r="T78" s="249"/>
      <c r="U78" s="407"/>
      <c r="V78" s="249"/>
      <c r="W78" s="249"/>
      <c r="X78" s="249"/>
      <c r="Y78" s="199"/>
      <c r="Z78" s="199"/>
      <c r="AA78" s="199"/>
      <c r="AB78" s="249"/>
      <c r="AC78" s="249"/>
      <c r="AD78" s="249"/>
      <c r="AE78" s="249"/>
      <c r="AF78" s="249"/>
      <c r="AG78" s="249"/>
      <c r="AH78" s="249"/>
      <c r="AI78" s="249"/>
      <c r="AJ78" s="249"/>
      <c r="AK78" s="249"/>
    </row>
    <row r="79" spans="1:37">
      <c r="A79" s="199"/>
      <c r="B79" s="176" t="s">
        <v>128</v>
      </c>
      <c r="C79" s="249"/>
      <c r="D79" s="249"/>
      <c r="E79" s="249"/>
      <c r="F79" s="249"/>
      <c r="G79" s="249"/>
      <c r="H79" s="249"/>
      <c r="I79" s="249"/>
      <c r="J79" s="406"/>
      <c r="K79" s="406"/>
      <c r="L79" s="406"/>
      <c r="M79" s="199"/>
      <c r="N79" s="199"/>
      <c r="O79" s="249"/>
      <c r="P79" s="249"/>
      <c r="Q79" s="249"/>
      <c r="R79" s="249"/>
      <c r="S79" s="249"/>
      <c r="T79" s="249"/>
      <c r="U79" s="407"/>
      <c r="V79" s="249"/>
      <c r="W79" s="249"/>
      <c r="X79" s="249"/>
      <c r="Y79" s="199"/>
      <c r="Z79" s="199"/>
      <c r="AA79" s="199"/>
      <c r="AB79" s="249"/>
      <c r="AC79" s="249"/>
      <c r="AD79" s="249"/>
      <c r="AE79" s="249"/>
      <c r="AF79" s="249"/>
      <c r="AG79" s="249"/>
      <c r="AH79" s="249"/>
      <c r="AI79" s="249"/>
      <c r="AJ79" s="249"/>
      <c r="AK79" s="249"/>
    </row>
    <row r="80" spans="1:37">
      <c r="A80" s="199"/>
      <c r="B80" s="350" t="s">
        <v>129</v>
      </c>
      <c r="C80" s="249"/>
      <c r="D80" s="249"/>
      <c r="E80" s="249"/>
      <c r="F80" s="249"/>
      <c r="G80" s="249"/>
      <c r="H80" s="249"/>
      <c r="I80" s="249"/>
      <c r="J80" s="406"/>
      <c r="K80" s="406"/>
      <c r="L80" s="406"/>
      <c r="M80" s="199"/>
      <c r="N80" s="199"/>
      <c r="O80" s="249"/>
      <c r="P80" s="249"/>
      <c r="Q80" s="249"/>
      <c r="R80" s="249"/>
      <c r="S80" s="249"/>
      <c r="T80" s="249"/>
      <c r="U80" s="407"/>
      <c r="V80" s="249"/>
      <c r="W80" s="249"/>
      <c r="X80" s="249"/>
      <c r="Y80" s="199"/>
      <c r="Z80" s="199"/>
      <c r="AA80" s="199"/>
      <c r="AB80" s="249"/>
      <c r="AC80" s="249"/>
      <c r="AD80" s="249"/>
      <c r="AE80" s="249"/>
      <c r="AF80" s="249"/>
      <c r="AG80" s="249"/>
      <c r="AH80" s="249"/>
      <c r="AI80" s="249"/>
      <c r="AJ80" s="249"/>
      <c r="AK80" s="249"/>
    </row>
    <row r="81" spans="1:37">
      <c r="A81" s="199"/>
      <c r="B81" s="249"/>
      <c r="C81" s="249"/>
      <c r="D81" s="249"/>
      <c r="E81" s="249"/>
      <c r="F81" s="249"/>
      <c r="G81" s="249"/>
      <c r="H81" s="249"/>
      <c r="I81" s="249"/>
      <c r="J81" s="406"/>
      <c r="K81" s="406"/>
      <c r="L81" s="406"/>
      <c r="M81" s="199"/>
      <c r="N81" s="199"/>
      <c r="O81" s="249"/>
      <c r="P81" s="249"/>
      <c r="Q81" s="249"/>
      <c r="R81" s="249"/>
      <c r="S81" s="249"/>
      <c r="T81" s="249"/>
      <c r="U81" s="407"/>
      <c r="V81" s="249"/>
      <c r="W81" s="249"/>
      <c r="X81" s="249"/>
      <c r="Y81" s="199"/>
      <c r="Z81" s="199"/>
      <c r="AA81" s="199"/>
      <c r="AB81" s="249"/>
      <c r="AC81" s="249"/>
      <c r="AD81" s="249"/>
      <c r="AE81" s="249"/>
      <c r="AF81" s="249"/>
      <c r="AG81" s="249"/>
      <c r="AH81" s="249"/>
      <c r="AI81" s="249"/>
      <c r="AJ81" s="249"/>
      <c r="AK81" s="249"/>
    </row>
    <row r="82" spans="1:37">
      <c r="A82" s="199"/>
      <c r="B82" s="249" t="s">
        <v>222</v>
      </c>
      <c r="C82" s="249"/>
      <c r="D82" s="249"/>
      <c r="E82" s="249"/>
      <c r="F82" s="249"/>
      <c r="G82" s="249"/>
      <c r="H82" s="249"/>
      <c r="I82" s="249"/>
      <c r="J82" s="406"/>
      <c r="K82" s="406"/>
      <c r="L82" s="406"/>
      <c r="M82" s="199"/>
      <c r="N82" s="199"/>
      <c r="O82" s="249"/>
      <c r="P82" s="249"/>
      <c r="Q82" s="249"/>
      <c r="R82" s="249"/>
      <c r="S82" s="249"/>
      <c r="T82" s="249"/>
      <c r="U82" s="407"/>
      <c r="V82" s="249"/>
      <c r="W82" s="249"/>
      <c r="X82" s="249"/>
      <c r="Y82" s="199"/>
      <c r="Z82" s="199"/>
      <c r="AA82" s="199"/>
      <c r="AB82" s="249"/>
      <c r="AC82" s="249"/>
      <c r="AD82" s="249"/>
      <c r="AE82" s="249"/>
      <c r="AF82" s="249"/>
      <c r="AG82" s="249"/>
      <c r="AH82" s="249"/>
      <c r="AI82" s="249"/>
      <c r="AJ82" s="249"/>
      <c r="AK82" s="249"/>
    </row>
    <row r="83" spans="1:37" ht="13.5" customHeight="1">
      <c r="A83" s="199"/>
      <c r="B83" s="606" t="s">
        <v>92</v>
      </c>
      <c r="C83" s="609" t="s">
        <v>93</v>
      </c>
      <c r="D83" s="609"/>
      <c r="E83" s="609"/>
      <c r="F83" s="609"/>
      <c r="G83" s="609"/>
      <c r="H83" s="609"/>
      <c r="I83" s="609"/>
      <c r="J83" s="609"/>
      <c r="K83" s="610" t="s">
        <v>161</v>
      </c>
      <c r="L83" s="611"/>
      <c r="M83" s="199"/>
      <c r="N83" s="199"/>
      <c r="O83" s="249"/>
      <c r="P83" s="249"/>
      <c r="Q83" s="249"/>
      <c r="R83" s="249"/>
      <c r="S83" s="249"/>
      <c r="T83" s="249"/>
      <c r="U83" s="407"/>
      <c r="V83" s="249"/>
      <c r="W83" s="249"/>
      <c r="X83" s="249"/>
      <c r="Y83" s="199"/>
      <c r="Z83" s="199"/>
      <c r="AA83" s="199"/>
      <c r="AB83" s="249"/>
      <c r="AC83" s="249"/>
      <c r="AD83" s="249"/>
      <c r="AE83" s="249"/>
      <c r="AF83" s="249"/>
      <c r="AG83" s="249"/>
      <c r="AH83" s="249"/>
      <c r="AI83" s="249"/>
      <c r="AJ83" s="249"/>
      <c r="AK83" s="249"/>
    </row>
    <row r="84" spans="1:37" ht="45.75" customHeight="1">
      <c r="A84" s="199"/>
      <c r="B84" s="607"/>
      <c r="C84" s="616" t="s">
        <v>98</v>
      </c>
      <c r="D84" s="617"/>
      <c r="E84" s="618" t="s">
        <v>99</v>
      </c>
      <c r="F84" s="618"/>
      <c r="G84" s="619" t="s">
        <v>100</v>
      </c>
      <c r="H84" s="620"/>
      <c r="I84" s="621" t="s">
        <v>171</v>
      </c>
      <c r="J84" s="620"/>
      <c r="K84" s="612"/>
      <c r="L84" s="613"/>
      <c r="M84" s="199"/>
      <c r="N84" s="199"/>
      <c r="O84" s="249"/>
      <c r="P84" s="249"/>
      <c r="Q84" s="249"/>
      <c r="R84" s="249"/>
      <c r="S84" s="249"/>
      <c r="T84" s="249"/>
      <c r="U84" s="407"/>
      <c r="V84" s="249"/>
      <c r="W84" s="249"/>
      <c r="X84" s="249"/>
      <c r="Y84" s="199"/>
      <c r="Z84" s="199"/>
      <c r="AA84" s="199"/>
      <c r="AB84" s="249"/>
      <c r="AC84" s="249"/>
      <c r="AD84" s="249"/>
      <c r="AE84" s="249"/>
      <c r="AF84" s="249"/>
      <c r="AG84" s="249"/>
      <c r="AH84" s="249"/>
      <c r="AI84" s="249"/>
      <c r="AJ84" s="249"/>
      <c r="AK84" s="249"/>
    </row>
    <row r="85" spans="1:37">
      <c r="A85" s="199"/>
      <c r="B85" s="607"/>
      <c r="C85" s="622">
        <v>114.8</v>
      </c>
      <c r="D85" s="623"/>
      <c r="E85" s="622">
        <v>91.33</v>
      </c>
      <c r="F85" s="623"/>
      <c r="G85" s="622">
        <v>73.83</v>
      </c>
      <c r="H85" s="623"/>
      <c r="I85" s="622">
        <v>34.090000000000003</v>
      </c>
      <c r="J85" s="623"/>
      <c r="K85" s="614"/>
      <c r="L85" s="615"/>
      <c r="M85" s="199"/>
      <c r="N85" s="199"/>
      <c r="O85" s="249"/>
      <c r="P85" s="249"/>
      <c r="Q85" s="249"/>
      <c r="R85" s="249"/>
      <c r="S85" s="249"/>
      <c r="T85" s="249"/>
      <c r="U85" s="407"/>
      <c r="V85" s="249"/>
      <c r="W85" s="249"/>
      <c r="X85" s="249"/>
      <c r="Y85" s="199"/>
      <c r="Z85" s="199"/>
      <c r="AA85" s="199"/>
      <c r="AB85" s="249"/>
      <c r="AC85" s="249"/>
      <c r="AD85" s="249"/>
      <c r="AE85" s="249"/>
      <c r="AF85" s="249"/>
      <c r="AG85" s="249"/>
      <c r="AH85" s="249"/>
      <c r="AI85" s="249"/>
      <c r="AJ85" s="249"/>
      <c r="AK85" s="249"/>
    </row>
    <row r="86" spans="1:37" ht="25.5">
      <c r="A86" s="199"/>
      <c r="B86" s="608"/>
      <c r="C86" s="408" t="s">
        <v>106</v>
      </c>
      <c r="D86" s="409" t="s">
        <v>109</v>
      </c>
      <c r="E86" s="408" t="s">
        <v>106</v>
      </c>
      <c r="F86" s="409" t="s">
        <v>109</v>
      </c>
      <c r="G86" s="408" t="s">
        <v>106</v>
      </c>
      <c r="H86" s="409" t="s">
        <v>109</v>
      </c>
      <c r="I86" s="408" t="s">
        <v>106</v>
      </c>
      <c r="J86" s="409" t="s">
        <v>109</v>
      </c>
      <c r="K86" s="408" t="s">
        <v>106</v>
      </c>
      <c r="L86" s="410" t="s">
        <v>109</v>
      </c>
      <c r="M86" s="199"/>
      <c r="N86" s="199"/>
      <c r="O86" s="249"/>
      <c r="P86" s="249"/>
      <c r="Q86" s="249"/>
      <c r="R86" s="249"/>
      <c r="S86" s="249"/>
      <c r="T86" s="249"/>
      <c r="U86" s="407"/>
      <c r="V86" s="249"/>
      <c r="W86" s="249"/>
      <c r="X86" s="249"/>
      <c r="Y86" s="199"/>
      <c r="Z86" s="199"/>
      <c r="AA86" s="199"/>
      <c r="AB86" s="249"/>
      <c r="AC86" s="249"/>
      <c r="AD86" s="249"/>
      <c r="AE86" s="249"/>
      <c r="AF86" s="249"/>
      <c r="AG86" s="249"/>
      <c r="AH86" s="249"/>
      <c r="AI86" s="249"/>
      <c r="AJ86" s="249"/>
      <c r="AK86" s="249"/>
    </row>
    <row r="87" spans="1:37">
      <c r="A87" s="199"/>
      <c r="B87" s="415" t="s">
        <v>111</v>
      </c>
      <c r="C87" s="416">
        <v>0</v>
      </c>
      <c r="D87" s="417">
        <v>2</v>
      </c>
      <c r="E87" s="417">
        <v>0</v>
      </c>
      <c r="F87" s="417">
        <v>0</v>
      </c>
      <c r="G87" s="417">
        <v>0</v>
      </c>
      <c r="H87" s="417">
        <v>0</v>
      </c>
      <c r="I87" s="417">
        <v>0</v>
      </c>
      <c r="J87" s="417">
        <v>0</v>
      </c>
      <c r="K87" s="418">
        <v>0</v>
      </c>
      <c r="L87" s="419">
        <v>230</v>
      </c>
      <c r="M87" s="199"/>
      <c r="N87" s="199"/>
      <c r="O87" s="249"/>
      <c r="P87" s="249"/>
      <c r="Q87" s="249"/>
      <c r="R87" s="249"/>
      <c r="S87" s="249"/>
      <c r="T87" s="249"/>
      <c r="U87" s="407"/>
      <c r="V87" s="249"/>
      <c r="W87" s="249"/>
      <c r="X87" s="249"/>
      <c r="Y87" s="199"/>
      <c r="Z87" s="199"/>
      <c r="AA87" s="199"/>
      <c r="AB87" s="249"/>
      <c r="AC87" s="249"/>
      <c r="AD87" s="249"/>
      <c r="AE87" s="249"/>
      <c r="AF87" s="249"/>
      <c r="AG87" s="249"/>
      <c r="AH87" s="249"/>
      <c r="AI87" s="249"/>
      <c r="AJ87" s="249"/>
      <c r="AK87" s="249"/>
    </row>
    <row r="88" spans="1:37">
      <c r="A88" s="199"/>
      <c r="B88" s="415" t="s">
        <v>113</v>
      </c>
      <c r="C88" s="416">
        <v>0</v>
      </c>
      <c r="D88" s="417">
        <v>0</v>
      </c>
      <c r="E88" s="417">
        <v>0</v>
      </c>
      <c r="F88" s="417">
        <v>5</v>
      </c>
      <c r="G88" s="417">
        <v>0</v>
      </c>
      <c r="H88" s="417">
        <v>0</v>
      </c>
      <c r="I88" s="417">
        <v>0</v>
      </c>
      <c r="J88" s="417">
        <v>0</v>
      </c>
      <c r="K88" s="418">
        <v>0</v>
      </c>
      <c r="L88" s="419">
        <v>457</v>
      </c>
      <c r="M88" s="199"/>
      <c r="N88" s="199"/>
      <c r="O88" s="249"/>
      <c r="P88" s="249"/>
      <c r="Q88" s="249"/>
      <c r="R88" s="249"/>
      <c r="S88" s="249"/>
      <c r="T88" s="249"/>
      <c r="U88" s="407"/>
      <c r="V88" s="249"/>
      <c r="W88" s="249"/>
      <c r="X88" s="249"/>
      <c r="Y88" s="199"/>
      <c r="Z88" s="199"/>
      <c r="AA88" s="199"/>
      <c r="AB88" s="249"/>
      <c r="AC88" s="249"/>
      <c r="AD88" s="249"/>
      <c r="AE88" s="249"/>
      <c r="AF88" s="249"/>
      <c r="AG88" s="249"/>
      <c r="AH88" s="249"/>
      <c r="AI88" s="249"/>
      <c r="AJ88" s="249"/>
      <c r="AK88" s="249"/>
    </row>
    <row r="89" spans="1:37">
      <c r="A89" s="199"/>
      <c r="B89" s="415" t="s">
        <v>112</v>
      </c>
      <c r="C89" s="416">
        <v>0</v>
      </c>
      <c r="D89" s="417">
        <v>0</v>
      </c>
      <c r="E89" s="417">
        <v>0</v>
      </c>
      <c r="F89" s="417">
        <v>0</v>
      </c>
      <c r="G89" s="417">
        <v>0</v>
      </c>
      <c r="H89" s="417">
        <v>0</v>
      </c>
      <c r="I89" s="417">
        <v>0</v>
      </c>
      <c r="J89" s="417">
        <v>0</v>
      </c>
      <c r="K89" s="418">
        <v>0</v>
      </c>
      <c r="L89" s="419">
        <v>0</v>
      </c>
      <c r="M89" s="199"/>
      <c r="N89" s="199"/>
      <c r="O89" s="249"/>
      <c r="P89" s="249"/>
      <c r="Q89" s="249"/>
      <c r="R89" s="249"/>
      <c r="S89" s="249"/>
      <c r="T89" s="249"/>
      <c r="U89" s="407"/>
      <c r="V89" s="249"/>
      <c r="W89" s="249"/>
      <c r="X89" s="249"/>
      <c r="Y89" s="199"/>
      <c r="Z89" s="199"/>
      <c r="AA89" s="199"/>
      <c r="AB89" s="249"/>
      <c r="AC89" s="249"/>
      <c r="AD89" s="249"/>
      <c r="AE89" s="249"/>
      <c r="AF89" s="249"/>
      <c r="AG89" s="249"/>
      <c r="AH89" s="249"/>
      <c r="AI89" s="249"/>
      <c r="AJ89" s="249"/>
      <c r="AK89" s="249"/>
    </row>
    <row r="90" spans="1:37" ht="38.25">
      <c r="A90" s="199"/>
      <c r="B90" s="415" t="s">
        <v>118</v>
      </c>
      <c r="C90" s="416">
        <v>0</v>
      </c>
      <c r="D90" s="417">
        <v>0</v>
      </c>
      <c r="E90" s="417">
        <v>0</v>
      </c>
      <c r="F90" s="417">
        <v>18.149999999999999</v>
      </c>
      <c r="G90" s="417">
        <v>0</v>
      </c>
      <c r="H90" s="417">
        <v>363</v>
      </c>
      <c r="I90" s="417">
        <v>0</v>
      </c>
      <c r="J90" s="417">
        <v>36.299999999999997</v>
      </c>
      <c r="K90" s="418">
        <v>0</v>
      </c>
      <c r="L90" s="419">
        <v>29695</v>
      </c>
      <c r="M90" s="199"/>
      <c r="N90" s="199"/>
      <c r="O90" s="249"/>
      <c r="P90" s="249"/>
      <c r="Q90" s="249"/>
      <c r="R90" s="249"/>
      <c r="S90" s="249"/>
      <c r="T90" s="249"/>
      <c r="U90" s="407"/>
      <c r="V90" s="249"/>
      <c r="W90" s="249"/>
      <c r="X90" s="249"/>
      <c r="Y90" s="199"/>
      <c r="Z90" s="199"/>
      <c r="AA90" s="199"/>
      <c r="AB90" s="249"/>
      <c r="AC90" s="249"/>
      <c r="AD90" s="249"/>
      <c r="AE90" s="249"/>
      <c r="AF90" s="249"/>
      <c r="AG90" s="249"/>
      <c r="AH90" s="249"/>
      <c r="AI90" s="249"/>
      <c r="AJ90" s="249"/>
      <c r="AK90" s="249"/>
    </row>
    <row r="91" spans="1:37" ht="25.5">
      <c r="A91" s="199"/>
      <c r="B91" s="415" t="s">
        <v>120</v>
      </c>
      <c r="C91" s="424">
        <v>0</v>
      </c>
      <c r="D91" s="425">
        <v>0</v>
      </c>
      <c r="E91" s="425">
        <v>0</v>
      </c>
      <c r="F91" s="425">
        <v>0</v>
      </c>
      <c r="G91" s="425">
        <v>0</v>
      </c>
      <c r="H91" s="425">
        <v>0</v>
      </c>
      <c r="I91" s="425">
        <v>0</v>
      </c>
      <c r="J91" s="425">
        <v>0</v>
      </c>
      <c r="K91" s="418">
        <v>0</v>
      </c>
      <c r="L91" s="426">
        <v>0</v>
      </c>
      <c r="M91" s="199"/>
      <c r="N91" s="199"/>
      <c r="O91" s="249"/>
      <c r="P91" s="360" t="s">
        <v>217</v>
      </c>
      <c r="Q91" s="249"/>
      <c r="R91" s="249"/>
      <c r="S91" s="249"/>
      <c r="T91" s="249"/>
      <c r="U91" s="407"/>
      <c r="V91" s="249"/>
      <c r="W91" s="249"/>
      <c r="X91" s="249"/>
      <c r="Y91" s="199"/>
      <c r="Z91" s="199"/>
      <c r="AA91" s="199"/>
      <c r="AB91" s="249"/>
      <c r="AC91" s="249"/>
      <c r="AD91" s="249"/>
      <c r="AE91" s="249"/>
      <c r="AF91" s="249"/>
      <c r="AG91" s="249"/>
      <c r="AH91" s="249"/>
      <c r="AI91" s="249"/>
      <c r="AJ91" s="249"/>
      <c r="AK91" s="249"/>
    </row>
    <row r="92" spans="1:37">
      <c r="A92" s="199"/>
      <c r="B92" s="427" t="s">
        <v>122</v>
      </c>
      <c r="C92" s="428">
        <v>0</v>
      </c>
      <c r="D92" s="429">
        <v>2</v>
      </c>
      <c r="E92" s="430">
        <v>0</v>
      </c>
      <c r="F92" s="430">
        <v>23.15</v>
      </c>
      <c r="G92" s="428">
        <v>0</v>
      </c>
      <c r="H92" s="429">
        <v>363</v>
      </c>
      <c r="I92" s="430">
        <v>0</v>
      </c>
      <c r="J92" s="430">
        <v>36.299999999999997</v>
      </c>
      <c r="K92" s="431">
        <v>0</v>
      </c>
      <c r="L92" s="432">
        <v>30382</v>
      </c>
      <c r="M92" s="199"/>
      <c r="N92" s="199"/>
      <c r="O92" s="249"/>
      <c r="P92" s="249">
        <v>2.6</v>
      </c>
      <c r="Q92" s="249"/>
      <c r="R92" s="249"/>
      <c r="S92" s="249"/>
      <c r="T92" s="249"/>
      <c r="U92" s="407"/>
      <c r="V92" s="249"/>
      <c r="W92" s="249"/>
      <c r="X92" s="249"/>
      <c r="Y92" s="199"/>
      <c r="Z92" s="199"/>
      <c r="AA92" s="199"/>
      <c r="AB92" s="249"/>
      <c r="AC92" s="249"/>
      <c r="AD92" s="249"/>
      <c r="AE92" s="249"/>
      <c r="AF92" s="249"/>
      <c r="AG92" s="249"/>
      <c r="AH92" s="249"/>
      <c r="AI92" s="249"/>
      <c r="AJ92" s="249"/>
      <c r="AK92" s="249"/>
    </row>
    <row r="93" spans="1:37">
      <c r="A93" s="199"/>
      <c r="B93" s="176" t="s">
        <v>128</v>
      </c>
      <c r="C93" s="249"/>
      <c r="D93" s="249"/>
      <c r="E93" s="249"/>
      <c r="F93" s="249"/>
      <c r="G93" s="249"/>
      <c r="H93" s="249"/>
      <c r="I93" s="249"/>
      <c r="J93" s="406"/>
      <c r="K93" s="406"/>
      <c r="L93" s="406"/>
      <c r="M93" s="199"/>
      <c r="N93" s="199"/>
      <c r="O93" s="249"/>
      <c r="P93" s="249"/>
      <c r="Q93" s="249"/>
      <c r="R93" s="249"/>
      <c r="S93" s="249"/>
      <c r="T93" s="249"/>
      <c r="U93" s="407"/>
      <c r="V93" s="249"/>
      <c r="W93" s="249"/>
      <c r="X93" s="249"/>
      <c r="Y93" s="199"/>
      <c r="Z93" s="199"/>
      <c r="AA93" s="199"/>
      <c r="AB93" s="249"/>
      <c r="AC93" s="249"/>
      <c r="AD93" s="249"/>
      <c r="AE93" s="249"/>
      <c r="AF93" s="249"/>
      <c r="AG93" s="249"/>
      <c r="AH93" s="249"/>
      <c r="AI93" s="249"/>
      <c r="AJ93" s="249"/>
      <c r="AK93" s="249"/>
    </row>
    <row r="94" spans="1:37">
      <c r="A94" s="199"/>
      <c r="B94" s="350" t="s">
        <v>129</v>
      </c>
      <c r="C94" s="249"/>
      <c r="D94" s="249"/>
      <c r="E94" s="249"/>
      <c r="F94" s="249"/>
      <c r="G94" s="249"/>
      <c r="H94" s="249"/>
      <c r="I94" s="249"/>
      <c r="J94" s="406"/>
      <c r="K94" s="406"/>
      <c r="L94" s="406"/>
      <c r="M94" s="199"/>
      <c r="N94" s="199"/>
      <c r="O94" s="249"/>
      <c r="P94" s="249"/>
      <c r="Q94" s="249"/>
      <c r="R94" s="249"/>
      <c r="S94" s="249"/>
      <c r="T94" s="249"/>
      <c r="U94" s="407"/>
      <c r="V94" s="249"/>
      <c r="W94" s="249"/>
      <c r="X94" s="249"/>
      <c r="Y94" s="199"/>
      <c r="Z94" s="199"/>
      <c r="AA94" s="199"/>
      <c r="AB94" s="249"/>
      <c r="AC94" s="249"/>
      <c r="AD94" s="249"/>
      <c r="AE94" s="249"/>
      <c r="AF94" s="249"/>
      <c r="AG94" s="249"/>
      <c r="AH94" s="249"/>
      <c r="AI94" s="249"/>
      <c r="AJ94" s="249"/>
      <c r="AK94" s="249"/>
    </row>
    <row r="95" spans="1:37">
      <c r="A95" s="199"/>
      <c r="B95" s="249"/>
      <c r="C95" s="249"/>
      <c r="D95" s="249"/>
      <c r="E95" s="249"/>
      <c r="F95" s="249"/>
      <c r="G95" s="249"/>
      <c r="H95" s="249"/>
      <c r="I95" s="249"/>
      <c r="J95" s="406"/>
      <c r="K95" s="406"/>
      <c r="L95" s="406"/>
      <c r="M95" s="199"/>
      <c r="N95" s="199"/>
      <c r="O95" s="249"/>
      <c r="P95" s="249"/>
      <c r="Q95" s="249"/>
      <c r="R95" s="249"/>
      <c r="S95" s="249"/>
      <c r="T95" s="249"/>
      <c r="U95" s="407"/>
      <c r="V95" s="249"/>
      <c r="W95" s="249"/>
      <c r="X95" s="249"/>
      <c r="Y95" s="199"/>
      <c r="Z95" s="199"/>
      <c r="AA95" s="199"/>
      <c r="AB95" s="249"/>
      <c r="AC95" s="249"/>
      <c r="AD95" s="249"/>
      <c r="AE95" s="249"/>
      <c r="AF95" s="249"/>
      <c r="AG95" s="249"/>
      <c r="AH95" s="249"/>
      <c r="AI95" s="249"/>
      <c r="AJ95" s="249"/>
      <c r="AK95" s="249"/>
    </row>
    <row r="96" spans="1:37">
      <c r="A96" s="199"/>
      <c r="B96" s="249"/>
      <c r="C96" s="249"/>
      <c r="D96" s="249"/>
      <c r="E96" s="249"/>
      <c r="F96" s="249"/>
      <c r="G96" s="249"/>
      <c r="H96" s="249"/>
      <c r="I96" s="249"/>
      <c r="J96" s="406"/>
      <c r="K96" s="406"/>
      <c r="L96" s="406"/>
      <c r="M96" s="199"/>
      <c r="N96" s="199"/>
      <c r="O96" s="249"/>
      <c r="P96" s="249"/>
      <c r="Q96" s="249"/>
      <c r="R96" s="249"/>
      <c r="S96" s="249"/>
      <c r="T96" s="249"/>
      <c r="U96" s="407"/>
      <c r="V96" s="249"/>
      <c r="W96" s="249"/>
      <c r="X96" s="249"/>
      <c r="Y96" s="199"/>
      <c r="Z96" s="199"/>
      <c r="AA96" s="199"/>
      <c r="AB96" s="249"/>
      <c r="AC96" s="249"/>
      <c r="AD96" s="249"/>
      <c r="AE96" s="249"/>
      <c r="AF96" s="249"/>
      <c r="AG96" s="249"/>
      <c r="AH96" s="249"/>
      <c r="AI96" s="249"/>
      <c r="AJ96" s="249"/>
      <c r="AK96" s="249"/>
    </row>
    <row r="97" spans="1:37">
      <c r="A97" s="199"/>
      <c r="B97" s="249" t="s">
        <v>223</v>
      </c>
      <c r="C97" s="249"/>
      <c r="D97" s="249"/>
      <c r="E97" s="249"/>
      <c r="F97" s="249"/>
      <c r="G97" s="249"/>
      <c r="H97" s="249"/>
      <c r="I97" s="249"/>
      <c r="J97" s="406"/>
      <c r="K97" s="406"/>
      <c r="L97" s="406"/>
      <c r="M97" s="199"/>
      <c r="N97" s="199"/>
      <c r="O97" s="249"/>
      <c r="P97" s="249"/>
      <c r="Q97" s="249"/>
      <c r="R97" s="249"/>
      <c r="S97" s="249"/>
      <c r="T97" s="249"/>
      <c r="U97" s="407"/>
      <c r="V97" s="249"/>
      <c r="W97" s="249"/>
      <c r="X97" s="249"/>
      <c r="Y97" s="199"/>
      <c r="Z97" s="199"/>
      <c r="AA97" s="199"/>
      <c r="AB97" s="249"/>
      <c r="AC97" s="249"/>
      <c r="AD97" s="249"/>
      <c r="AE97" s="249"/>
      <c r="AF97" s="249"/>
      <c r="AG97" s="249"/>
      <c r="AH97" s="249"/>
      <c r="AI97" s="249"/>
      <c r="AJ97" s="249"/>
      <c r="AK97" s="249"/>
    </row>
    <row r="98" spans="1:37" ht="13.5" customHeight="1">
      <c r="A98" s="199"/>
      <c r="B98" s="606" t="s">
        <v>92</v>
      </c>
      <c r="C98" s="609" t="s">
        <v>93</v>
      </c>
      <c r="D98" s="609"/>
      <c r="E98" s="609"/>
      <c r="F98" s="609"/>
      <c r="G98" s="609"/>
      <c r="H98" s="609"/>
      <c r="I98" s="609"/>
      <c r="J98" s="609"/>
      <c r="K98" s="610" t="s">
        <v>161</v>
      </c>
      <c r="L98" s="611"/>
      <c r="M98" s="199"/>
      <c r="N98" s="199"/>
      <c r="O98" s="249"/>
      <c r="P98" s="249"/>
      <c r="Q98" s="249"/>
      <c r="R98" s="249"/>
      <c r="S98" s="249"/>
      <c r="T98" s="249"/>
      <c r="U98" s="407"/>
      <c r="V98" s="249"/>
      <c r="W98" s="249"/>
      <c r="X98" s="249"/>
      <c r="Y98" s="199"/>
      <c r="Z98" s="199"/>
      <c r="AA98" s="199"/>
      <c r="AB98" s="249"/>
      <c r="AC98" s="249"/>
      <c r="AD98" s="249"/>
      <c r="AE98" s="249"/>
      <c r="AF98" s="249"/>
      <c r="AG98" s="249"/>
      <c r="AH98" s="249"/>
      <c r="AI98" s="249"/>
      <c r="AJ98" s="249"/>
      <c r="AK98" s="249"/>
    </row>
    <row r="99" spans="1:37" ht="53.25" customHeight="1">
      <c r="A99" s="199"/>
      <c r="B99" s="607"/>
      <c r="C99" s="616" t="s">
        <v>98</v>
      </c>
      <c r="D99" s="617"/>
      <c r="E99" s="618" t="s">
        <v>99</v>
      </c>
      <c r="F99" s="618"/>
      <c r="G99" s="619" t="s">
        <v>100</v>
      </c>
      <c r="H99" s="620"/>
      <c r="I99" s="621" t="s">
        <v>171</v>
      </c>
      <c r="J99" s="620"/>
      <c r="K99" s="612"/>
      <c r="L99" s="613"/>
      <c r="M99" s="199"/>
      <c r="N99" s="199"/>
      <c r="O99" s="249"/>
      <c r="P99" s="249"/>
      <c r="Q99" s="249"/>
      <c r="R99" s="249"/>
      <c r="S99" s="249"/>
      <c r="T99" s="249"/>
      <c r="U99" s="407"/>
      <c r="V99" s="249"/>
      <c r="W99" s="249"/>
      <c r="X99" s="249"/>
      <c r="Y99" s="199"/>
      <c r="Z99" s="199"/>
      <c r="AA99" s="199"/>
      <c r="AB99" s="249"/>
      <c r="AC99" s="249"/>
      <c r="AD99" s="249"/>
      <c r="AE99" s="249"/>
      <c r="AF99" s="249"/>
      <c r="AG99" s="249"/>
      <c r="AH99" s="249"/>
      <c r="AI99" s="249"/>
      <c r="AJ99" s="249"/>
      <c r="AK99" s="249"/>
    </row>
    <row r="100" spans="1:37">
      <c r="A100" s="199"/>
      <c r="B100" s="607"/>
      <c r="C100" s="622">
        <v>114.8</v>
      </c>
      <c r="D100" s="623"/>
      <c r="E100" s="622">
        <v>91.33</v>
      </c>
      <c r="F100" s="623"/>
      <c r="G100" s="622">
        <v>73.83</v>
      </c>
      <c r="H100" s="623"/>
      <c r="I100" s="622">
        <v>34.090000000000003</v>
      </c>
      <c r="J100" s="623"/>
      <c r="K100" s="614"/>
      <c r="L100" s="615"/>
      <c r="M100" s="199"/>
      <c r="N100" s="199"/>
      <c r="O100" s="249"/>
      <c r="P100" s="249"/>
      <c r="Q100" s="249"/>
      <c r="R100" s="249"/>
      <c r="S100" s="249"/>
      <c r="T100" s="249"/>
      <c r="U100" s="407"/>
      <c r="V100" s="249"/>
      <c r="W100" s="249"/>
      <c r="X100" s="249"/>
      <c r="Y100" s="199"/>
      <c r="Z100" s="199"/>
      <c r="AA100" s="199"/>
      <c r="AB100" s="249"/>
      <c r="AC100" s="249"/>
      <c r="AD100" s="249"/>
      <c r="AE100" s="249"/>
      <c r="AF100" s="249"/>
      <c r="AG100" s="249"/>
      <c r="AH100" s="249"/>
      <c r="AI100" s="249"/>
      <c r="AJ100" s="249"/>
      <c r="AK100" s="249"/>
    </row>
    <row r="101" spans="1:37" ht="25.5">
      <c r="A101" s="199"/>
      <c r="B101" s="608"/>
      <c r="C101" s="408" t="s">
        <v>106</v>
      </c>
      <c r="D101" s="409" t="s">
        <v>109</v>
      </c>
      <c r="E101" s="408" t="s">
        <v>106</v>
      </c>
      <c r="F101" s="409" t="s">
        <v>109</v>
      </c>
      <c r="G101" s="408" t="s">
        <v>106</v>
      </c>
      <c r="H101" s="409" t="s">
        <v>109</v>
      </c>
      <c r="I101" s="408" t="s">
        <v>106</v>
      </c>
      <c r="J101" s="409" t="s">
        <v>109</v>
      </c>
      <c r="K101" s="408" t="s">
        <v>106</v>
      </c>
      <c r="L101" s="410" t="s">
        <v>109</v>
      </c>
      <c r="M101" s="199"/>
      <c r="N101" s="199"/>
      <c r="O101" s="249"/>
      <c r="P101" s="249"/>
      <c r="Q101" s="249"/>
      <c r="R101" s="249"/>
      <c r="S101" s="249"/>
      <c r="T101" s="249"/>
      <c r="U101" s="407"/>
      <c r="V101" s="249"/>
      <c r="W101" s="249"/>
      <c r="X101" s="249"/>
      <c r="Y101" s="199"/>
      <c r="Z101" s="199"/>
      <c r="AA101" s="199"/>
      <c r="AB101" s="249"/>
      <c r="AC101" s="249"/>
      <c r="AD101" s="249"/>
      <c r="AE101" s="249"/>
      <c r="AF101" s="249"/>
      <c r="AG101" s="249"/>
      <c r="AH101" s="249"/>
      <c r="AI101" s="249"/>
      <c r="AJ101" s="249"/>
      <c r="AK101" s="249"/>
    </row>
    <row r="102" spans="1:37">
      <c r="A102" s="199"/>
      <c r="B102" s="415" t="s">
        <v>111</v>
      </c>
      <c r="C102" s="416">
        <v>0</v>
      </c>
      <c r="D102" s="417">
        <v>2</v>
      </c>
      <c r="E102" s="417">
        <v>0</v>
      </c>
      <c r="F102" s="417">
        <v>1</v>
      </c>
      <c r="G102" s="417">
        <v>0</v>
      </c>
      <c r="H102" s="417">
        <v>0</v>
      </c>
      <c r="I102" s="417">
        <v>0</v>
      </c>
      <c r="J102" s="417">
        <v>0</v>
      </c>
      <c r="K102" s="418">
        <v>0</v>
      </c>
      <c r="L102" s="419">
        <v>321</v>
      </c>
      <c r="M102" s="199"/>
      <c r="N102" s="199"/>
      <c r="O102" s="249"/>
      <c r="P102" s="249"/>
      <c r="Q102" s="249"/>
      <c r="R102" s="249"/>
      <c r="S102" s="249"/>
      <c r="T102" s="249"/>
      <c r="U102" s="407"/>
      <c r="V102" s="249"/>
      <c r="W102" s="249"/>
      <c r="X102" s="249"/>
      <c r="Y102" s="199"/>
      <c r="Z102" s="199"/>
      <c r="AA102" s="199"/>
      <c r="AB102" s="249"/>
      <c r="AC102" s="249"/>
      <c r="AD102" s="249"/>
      <c r="AE102" s="249"/>
      <c r="AF102" s="249"/>
      <c r="AG102" s="249"/>
      <c r="AH102" s="249"/>
      <c r="AI102" s="249"/>
      <c r="AJ102" s="249"/>
      <c r="AK102" s="249"/>
    </row>
    <row r="103" spans="1:37">
      <c r="A103" s="199"/>
      <c r="B103" s="415" t="s">
        <v>113</v>
      </c>
      <c r="C103" s="416">
        <v>0</v>
      </c>
      <c r="D103" s="417">
        <v>0</v>
      </c>
      <c r="E103" s="417">
        <v>0</v>
      </c>
      <c r="F103" s="417">
        <v>1</v>
      </c>
      <c r="G103" s="417">
        <v>0</v>
      </c>
      <c r="H103" s="417">
        <v>0</v>
      </c>
      <c r="I103" s="417">
        <v>0</v>
      </c>
      <c r="J103" s="417">
        <v>0</v>
      </c>
      <c r="K103" s="418">
        <v>0</v>
      </c>
      <c r="L103" s="419">
        <v>91</v>
      </c>
      <c r="M103" s="199"/>
      <c r="N103" s="199"/>
      <c r="O103" s="249"/>
      <c r="P103" s="249"/>
      <c r="Q103" s="249"/>
      <c r="R103" s="249"/>
      <c r="S103" s="249"/>
      <c r="T103" s="249"/>
      <c r="U103" s="407"/>
      <c r="V103" s="249"/>
      <c r="W103" s="249"/>
      <c r="X103" s="249"/>
      <c r="Y103" s="199"/>
      <c r="Z103" s="199"/>
      <c r="AA103" s="199"/>
      <c r="AB103" s="249"/>
      <c r="AC103" s="249"/>
      <c r="AD103" s="249"/>
      <c r="AE103" s="249"/>
      <c r="AF103" s="249"/>
      <c r="AG103" s="249"/>
      <c r="AH103" s="249"/>
      <c r="AI103" s="249"/>
      <c r="AJ103" s="249"/>
      <c r="AK103" s="249"/>
    </row>
    <row r="104" spans="1:37">
      <c r="A104" s="199"/>
      <c r="B104" s="415" t="s">
        <v>112</v>
      </c>
      <c r="C104" s="416">
        <v>0</v>
      </c>
      <c r="D104" s="417">
        <v>0</v>
      </c>
      <c r="E104" s="417">
        <v>0</v>
      </c>
      <c r="F104" s="417">
        <v>0</v>
      </c>
      <c r="G104" s="417">
        <v>0</v>
      </c>
      <c r="H104" s="417">
        <v>0</v>
      </c>
      <c r="I104" s="417">
        <v>0</v>
      </c>
      <c r="J104" s="417">
        <v>0</v>
      </c>
      <c r="K104" s="418">
        <v>0</v>
      </c>
      <c r="L104" s="419">
        <v>0</v>
      </c>
      <c r="M104" s="199"/>
      <c r="N104" s="199"/>
      <c r="O104" s="249"/>
      <c r="P104" s="249"/>
      <c r="Q104" s="249"/>
      <c r="R104" s="249"/>
      <c r="S104" s="249"/>
      <c r="T104" s="249"/>
      <c r="U104" s="407"/>
      <c r="V104" s="249"/>
      <c r="W104" s="249"/>
      <c r="X104" s="249"/>
      <c r="Y104" s="199"/>
      <c r="Z104" s="199"/>
      <c r="AA104" s="199"/>
      <c r="AB104" s="249"/>
      <c r="AC104" s="249"/>
      <c r="AD104" s="249"/>
      <c r="AE104" s="249"/>
      <c r="AF104" s="249"/>
      <c r="AG104" s="249"/>
      <c r="AH104" s="249"/>
      <c r="AI104" s="249"/>
      <c r="AJ104" s="249"/>
      <c r="AK104" s="249"/>
    </row>
    <row r="105" spans="1:37" ht="38.25">
      <c r="A105" s="199"/>
      <c r="B105" s="415" t="s">
        <v>118</v>
      </c>
      <c r="C105" s="416">
        <v>0</v>
      </c>
      <c r="D105" s="417">
        <v>0</v>
      </c>
      <c r="E105" s="417">
        <v>0</v>
      </c>
      <c r="F105" s="417">
        <v>0.68</v>
      </c>
      <c r="G105" s="417">
        <v>0</v>
      </c>
      <c r="H105" s="417">
        <v>13.6</v>
      </c>
      <c r="I105" s="417">
        <v>0</v>
      </c>
      <c r="J105" s="417">
        <v>1.36</v>
      </c>
      <c r="K105" s="418">
        <v>0</v>
      </c>
      <c r="L105" s="419">
        <v>1113</v>
      </c>
      <c r="M105" s="199"/>
      <c r="N105" s="199"/>
      <c r="O105" s="249"/>
      <c r="P105" s="249"/>
      <c r="Q105" s="249"/>
      <c r="R105" s="249"/>
      <c r="S105" s="249"/>
      <c r="T105" s="249"/>
      <c r="U105" s="407"/>
      <c r="V105" s="249"/>
      <c r="W105" s="249"/>
      <c r="X105" s="249"/>
      <c r="Y105" s="199"/>
      <c r="Z105" s="199"/>
      <c r="AA105" s="199"/>
      <c r="AB105" s="249"/>
      <c r="AC105" s="249"/>
      <c r="AD105" s="249"/>
      <c r="AE105" s="249"/>
      <c r="AF105" s="249"/>
      <c r="AG105" s="249"/>
      <c r="AH105" s="249"/>
      <c r="AI105" s="249"/>
      <c r="AJ105" s="249"/>
      <c r="AK105" s="249"/>
    </row>
    <row r="106" spans="1:37" ht="25.5">
      <c r="A106" s="199"/>
      <c r="B106" s="415" t="s">
        <v>120</v>
      </c>
      <c r="C106" s="424">
        <v>0</v>
      </c>
      <c r="D106" s="425">
        <v>0</v>
      </c>
      <c r="E106" s="425">
        <v>0</v>
      </c>
      <c r="F106" s="425">
        <v>0</v>
      </c>
      <c r="G106" s="425">
        <v>0</v>
      </c>
      <c r="H106" s="425">
        <v>0</v>
      </c>
      <c r="I106" s="425">
        <v>0</v>
      </c>
      <c r="J106" s="425">
        <v>0</v>
      </c>
      <c r="K106" s="418">
        <v>0</v>
      </c>
      <c r="L106" s="426">
        <v>0</v>
      </c>
      <c r="M106" s="199"/>
      <c r="N106" s="199"/>
      <c r="O106" s="249"/>
      <c r="P106" s="360" t="s">
        <v>217</v>
      </c>
      <c r="Q106" s="249"/>
      <c r="R106" s="249"/>
      <c r="S106" s="249"/>
      <c r="T106" s="249"/>
      <c r="U106" s="407"/>
      <c r="V106" s="249"/>
      <c r="W106" s="249"/>
      <c r="X106" s="249"/>
      <c r="Y106" s="199"/>
      <c r="Z106" s="199"/>
      <c r="AA106" s="199"/>
      <c r="AB106" s="249"/>
      <c r="AC106" s="249"/>
      <c r="AD106" s="249"/>
      <c r="AE106" s="249"/>
      <c r="AF106" s="249"/>
      <c r="AG106" s="249"/>
      <c r="AH106" s="249"/>
      <c r="AI106" s="249"/>
      <c r="AJ106" s="249"/>
      <c r="AK106" s="249"/>
    </row>
    <row r="107" spans="1:37">
      <c r="A107" s="199"/>
      <c r="B107" s="427" t="s">
        <v>122</v>
      </c>
      <c r="C107" s="428">
        <v>0</v>
      </c>
      <c r="D107" s="429">
        <v>2</v>
      </c>
      <c r="E107" s="430">
        <v>0</v>
      </c>
      <c r="F107" s="430">
        <v>2.68</v>
      </c>
      <c r="G107" s="428">
        <v>0</v>
      </c>
      <c r="H107" s="429">
        <v>13.6</v>
      </c>
      <c r="I107" s="430">
        <v>0</v>
      </c>
      <c r="J107" s="430">
        <v>1.36</v>
      </c>
      <c r="K107" s="431">
        <v>0</v>
      </c>
      <c r="L107" s="432">
        <v>1525</v>
      </c>
      <c r="M107" s="199"/>
      <c r="N107" s="199"/>
      <c r="O107" s="249"/>
      <c r="P107" s="249">
        <v>6</v>
      </c>
      <c r="Q107" s="249"/>
      <c r="R107" s="249"/>
      <c r="S107" s="249"/>
      <c r="T107" s="249"/>
      <c r="U107" s="407"/>
      <c r="V107" s="249"/>
      <c r="W107" s="249"/>
      <c r="X107" s="249"/>
      <c r="Y107" s="199"/>
      <c r="Z107" s="199"/>
      <c r="AA107" s="199"/>
      <c r="AB107" s="249"/>
      <c r="AC107" s="249"/>
      <c r="AD107" s="249"/>
      <c r="AE107" s="249"/>
      <c r="AF107" s="249"/>
      <c r="AG107" s="249"/>
      <c r="AH107" s="249"/>
      <c r="AI107" s="249"/>
      <c r="AJ107" s="249"/>
      <c r="AK107" s="249"/>
    </row>
    <row r="108" spans="1:37">
      <c r="A108" s="199"/>
      <c r="B108" s="176" t="s">
        <v>128</v>
      </c>
      <c r="C108" s="249"/>
      <c r="D108" s="249"/>
      <c r="E108" s="249"/>
      <c r="F108" s="249"/>
      <c r="G108" s="249"/>
      <c r="H108" s="249"/>
      <c r="I108" s="249"/>
      <c r="J108" s="406"/>
      <c r="K108" s="406"/>
      <c r="L108" s="406"/>
      <c r="M108" s="199"/>
      <c r="N108" s="199"/>
      <c r="O108" s="249"/>
      <c r="P108" s="249"/>
      <c r="Q108" s="249"/>
      <c r="R108" s="249"/>
      <c r="S108" s="249"/>
      <c r="T108" s="249"/>
      <c r="U108" s="407"/>
      <c r="V108" s="249"/>
      <c r="W108" s="249"/>
      <c r="X108" s="249"/>
      <c r="Y108" s="199"/>
      <c r="Z108" s="199"/>
      <c r="AA108" s="199"/>
      <c r="AB108" s="249"/>
      <c r="AC108" s="249"/>
      <c r="AD108" s="249"/>
      <c r="AE108" s="249"/>
      <c r="AF108" s="249"/>
      <c r="AG108" s="249"/>
      <c r="AH108" s="249"/>
      <c r="AI108" s="249"/>
      <c r="AJ108" s="249"/>
      <c r="AK108" s="249"/>
    </row>
    <row r="109" spans="1:37">
      <c r="A109" s="199"/>
      <c r="B109" s="350" t="s">
        <v>129</v>
      </c>
      <c r="C109" s="249"/>
      <c r="D109" s="249"/>
      <c r="E109" s="249"/>
      <c r="F109" s="249"/>
      <c r="G109" s="249"/>
      <c r="H109" s="249"/>
      <c r="I109" s="249"/>
      <c r="J109" s="406"/>
      <c r="K109" s="406"/>
      <c r="L109" s="406"/>
      <c r="M109" s="199"/>
      <c r="N109" s="199"/>
      <c r="O109" s="249"/>
      <c r="P109" s="249"/>
      <c r="Q109" s="249"/>
      <c r="R109" s="249"/>
      <c r="S109" s="249"/>
      <c r="T109" s="249"/>
      <c r="U109" s="407"/>
      <c r="V109" s="249"/>
      <c r="W109" s="249"/>
      <c r="X109" s="249"/>
      <c r="Y109" s="199"/>
      <c r="Z109" s="199"/>
      <c r="AA109" s="199"/>
      <c r="AB109" s="249"/>
      <c r="AC109" s="249"/>
      <c r="AD109" s="249"/>
      <c r="AE109" s="249"/>
      <c r="AF109" s="249"/>
      <c r="AG109" s="249"/>
      <c r="AH109" s="249"/>
      <c r="AI109" s="249"/>
      <c r="AJ109" s="249"/>
      <c r="AK109" s="249"/>
    </row>
    <row r="110" spans="1:37">
      <c r="A110" s="199"/>
      <c r="B110" s="249"/>
      <c r="C110" s="249"/>
      <c r="D110" s="249"/>
      <c r="E110" s="249"/>
      <c r="F110" s="249"/>
      <c r="G110" s="249"/>
      <c r="H110" s="249"/>
      <c r="I110" s="249"/>
      <c r="J110" s="406"/>
      <c r="K110" s="406"/>
      <c r="L110" s="406"/>
      <c r="M110" s="199"/>
      <c r="N110" s="199"/>
      <c r="O110" s="249"/>
      <c r="P110" s="249"/>
      <c r="Q110" s="249"/>
      <c r="R110" s="249"/>
      <c r="S110" s="249"/>
      <c r="T110" s="249"/>
      <c r="U110" s="407"/>
      <c r="V110" s="249"/>
      <c r="W110" s="249"/>
      <c r="X110" s="249"/>
      <c r="Y110" s="199"/>
      <c r="Z110" s="199"/>
      <c r="AA110" s="199"/>
      <c r="AB110" s="249"/>
      <c r="AC110" s="249"/>
      <c r="AD110" s="249"/>
      <c r="AE110" s="249"/>
      <c r="AF110" s="249"/>
      <c r="AG110" s="249"/>
      <c r="AH110" s="249"/>
      <c r="AI110" s="249"/>
      <c r="AJ110" s="249"/>
      <c r="AK110" s="249"/>
    </row>
    <row r="111" spans="1:37">
      <c r="A111" s="199"/>
      <c r="B111" s="249"/>
      <c r="C111" s="249"/>
      <c r="D111" s="249"/>
      <c r="E111" s="249"/>
      <c r="F111" s="249"/>
      <c r="G111" s="249"/>
      <c r="H111" s="249"/>
      <c r="I111" s="249"/>
      <c r="J111" s="406"/>
      <c r="K111" s="406"/>
      <c r="L111" s="406"/>
      <c r="M111" s="199"/>
      <c r="N111" s="199"/>
      <c r="O111" s="249"/>
      <c r="P111" s="249"/>
      <c r="Q111" s="249"/>
      <c r="R111" s="249"/>
      <c r="S111" s="249"/>
      <c r="T111" s="249"/>
      <c r="U111" s="407"/>
      <c r="V111" s="249"/>
      <c r="W111" s="249"/>
      <c r="X111" s="249"/>
      <c r="Y111" s="199"/>
      <c r="Z111" s="199"/>
      <c r="AA111" s="199"/>
      <c r="AB111" s="249"/>
      <c r="AC111" s="249"/>
      <c r="AD111" s="249"/>
      <c r="AE111" s="249"/>
      <c r="AF111" s="249"/>
      <c r="AG111" s="249"/>
      <c r="AH111" s="249"/>
      <c r="AI111" s="249"/>
      <c r="AJ111" s="249"/>
      <c r="AK111" s="249"/>
    </row>
    <row r="112" spans="1:37">
      <c r="A112" s="199"/>
      <c r="B112" s="249"/>
      <c r="C112" s="249"/>
      <c r="D112" s="249"/>
      <c r="E112" s="249"/>
      <c r="F112" s="249"/>
      <c r="G112" s="249"/>
      <c r="H112" s="249"/>
      <c r="I112" s="249"/>
      <c r="J112" s="406"/>
      <c r="K112" s="406"/>
      <c r="L112" s="406"/>
      <c r="M112" s="199"/>
      <c r="N112" s="199"/>
      <c r="O112" s="249"/>
      <c r="P112" s="249"/>
      <c r="Q112" s="249"/>
      <c r="R112" s="249"/>
      <c r="S112" s="249"/>
      <c r="T112" s="249"/>
      <c r="U112" s="407"/>
      <c r="V112" s="249"/>
      <c r="W112" s="249"/>
      <c r="X112" s="249"/>
      <c r="Y112" s="199"/>
      <c r="Z112" s="199"/>
      <c r="AA112" s="199"/>
      <c r="AB112" s="249"/>
      <c r="AC112" s="249"/>
      <c r="AD112" s="249"/>
      <c r="AE112" s="249"/>
      <c r="AF112" s="249"/>
      <c r="AG112" s="249"/>
      <c r="AH112" s="249"/>
      <c r="AI112" s="249"/>
      <c r="AJ112" s="249"/>
      <c r="AK112" s="249"/>
    </row>
    <row r="113" spans="1:37">
      <c r="A113" s="199"/>
      <c r="B113" s="249"/>
      <c r="C113" s="249"/>
      <c r="D113" s="249"/>
      <c r="E113" s="249"/>
      <c r="F113" s="249"/>
      <c r="G113" s="249"/>
      <c r="H113" s="249"/>
      <c r="I113" s="249"/>
      <c r="J113" s="406"/>
      <c r="K113" s="406"/>
      <c r="L113" s="406"/>
      <c r="M113" s="199"/>
      <c r="N113" s="199"/>
      <c r="O113" s="249"/>
      <c r="P113" s="249"/>
      <c r="Q113" s="249"/>
      <c r="R113" s="249"/>
      <c r="S113" s="249"/>
      <c r="T113" s="249"/>
      <c r="U113" s="407"/>
      <c r="V113" s="249"/>
      <c r="W113" s="249"/>
      <c r="X113" s="249"/>
      <c r="Y113" s="199"/>
      <c r="Z113" s="199"/>
      <c r="AA113" s="199"/>
      <c r="AB113" s="249"/>
      <c r="AC113" s="249"/>
      <c r="AD113" s="249"/>
      <c r="AE113" s="249"/>
      <c r="AF113" s="249"/>
      <c r="AG113" s="249"/>
      <c r="AH113" s="249"/>
      <c r="AI113" s="249"/>
      <c r="AJ113" s="249"/>
      <c r="AK113" s="249"/>
    </row>
  </sheetData>
  <mergeCells count="88">
    <mergeCell ref="T19:Z25"/>
    <mergeCell ref="T26:Z29"/>
    <mergeCell ref="T30:Z33"/>
    <mergeCell ref="T10:Z10"/>
    <mergeCell ref="U11:X11"/>
    <mergeCell ref="Y11:Z11"/>
    <mergeCell ref="B98:B101"/>
    <mergeCell ref="C98:J98"/>
    <mergeCell ref="K98:L100"/>
    <mergeCell ref="C99:D99"/>
    <mergeCell ref="E99:F99"/>
    <mergeCell ref="G99:H99"/>
    <mergeCell ref="I99:J99"/>
    <mergeCell ref="C100:D100"/>
    <mergeCell ref="E100:F100"/>
    <mergeCell ref="G100:H100"/>
    <mergeCell ref="I100:J100"/>
    <mergeCell ref="B83:B86"/>
    <mergeCell ref="C83:J83"/>
    <mergeCell ref="K83:L85"/>
    <mergeCell ref="C84:D84"/>
    <mergeCell ref="E84:F84"/>
    <mergeCell ref="G84:H84"/>
    <mergeCell ref="I84:J84"/>
    <mergeCell ref="C85:D85"/>
    <mergeCell ref="E85:F85"/>
    <mergeCell ref="G85:H85"/>
    <mergeCell ref="I85:J85"/>
    <mergeCell ref="B69:B72"/>
    <mergeCell ref="C69:J69"/>
    <mergeCell ref="K69:L71"/>
    <mergeCell ref="C70:D70"/>
    <mergeCell ref="E70:F70"/>
    <mergeCell ref="G70:H70"/>
    <mergeCell ref="I70:J70"/>
    <mergeCell ref="C71:D71"/>
    <mergeCell ref="E71:F71"/>
    <mergeCell ref="G71:H71"/>
    <mergeCell ref="I71:J71"/>
    <mergeCell ref="B55:B58"/>
    <mergeCell ref="C55:J55"/>
    <mergeCell ref="K55:L57"/>
    <mergeCell ref="C56:D56"/>
    <mergeCell ref="E56:F56"/>
    <mergeCell ref="G56:H56"/>
    <mergeCell ref="I56:J56"/>
    <mergeCell ref="C57:D57"/>
    <mergeCell ref="E57:F57"/>
    <mergeCell ref="G57:H57"/>
    <mergeCell ref="I57:J57"/>
    <mergeCell ref="B41:B44"/>
    <mergeCell ref="C41:J41"/>
    <mergeCell ref="K41:L43"/>
    <mergeCell ref="C42:D42"/>
    <mergeCell ref="E42:F42"/>
    <mergeCell ref="G42:H42"/>
    <mergeCell ref="I42:J42"/>
    <mergeCell ref="C43:D43"/>
    <mergeCell ref="E43:F43"/>
    <mergeCell ref="G43:H43"/>
    <mergeCell ref="I43:J43"/>
    <mergeCell ref="G11:H11"/>
    <mergeCell ref="I11:J11"/>
    <mergeCell ref="K26:L28"/>
    <mergeCell ref="C27:D27"/>
    <mergeCell ref="E27:F27"/>
    <mergeCell ref="G27:H27"/>
    <mergeCell ref="I27:J27"/>
    <mergeCell ref="C28:D28"/>
    <mergeCell ref="E28:F28"/>
    <mergeCell ref="G28:H28"/>
    <mergeCell ref="I28:J28"/>
    <mergeCell ref="Z1:AK1"/>
    <mergeCell ref="AL1:AW1"/>
    <mergeCell ref="B26:B29"/>
    <mergeCell ref="C26:J26"/>
    <mergeCell ref="A1:A2"/>
    <mergeCell ref="B1:M1"/>
    <mergeCell ref="N1:Y1"/>
    <mergeCell ref="B9:B12"/>
    <mergeCell ref="C9:J9"/>
    <mergeCell ref="K9:L11"/>
    <mergeCell ref="C10:D10"/>
    <mergeCell ref="E10:F10"/>
    <mergeCell ref="G10:H10"/>
    <mergeCell ref="I10:J10"/>
    <mergeCell ref="C11:D11"/>
    <mergeCell ref="E11:F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6"/>
  <sheetViews>
    <sheetView topLeftCell="A4" zoomScaleNormal="100" zoomScalePageLayoutView="140" workbookViewId="0">
      <selection activeCell="B22" sqref="B22:B23"/>
    </sheetView>
  </sheetViews>
  <sheetFormatPr defaultColWidth="8.85546875" defaultRowHeight="12.75"/>
  <cols>
    <col min="1" max="1" width="14.28515625" style="3" bestFit="1" customWidth="1"/>
    <col min="2" max="2" width="15.85546875" style="2" customWidth="1"/>
    <col min="3" max="3" width="14" style="2" customWidth="1"/>
    <col min="4" max="4" width="12.85546875" style="2" customWidth="1"/>
    <col min="5" max="5" width="13" style="2" customWidth="1"/>
    <col min="6" max="6" width="13.28515625" style="2" customWidth="1"/>
    <col min="7" max="7" width="11" style="2" customWidth="1"/>
    <col min="8" max="8" width="14.85546875" style="2" customWidth="1"/>
    <col min="9" max="9" width="7.5703125" style="2" customWidth="1"/>
    <col min="10" max="10" width="11.42578125" style="4" bestFit="1" customWidth="1"/>
    <col min="11" max="11" width="14" style="4" customWidth="1"/>
    <col min="12" max="12" width="13.42578125" style="4" customWidth="1"/>
    <col min="13" max="13" width="12.5703125" style="3" customWidth="1"/>
    <col min="14" max="14" width="11.7109375" style="3" bestFit="1" customWidth="1"/>
    <col min="15" max="15" width="13" style="2" customWidth="1"/>
    <col min="16" max="16" width="19" style="2" customWidth="1"/>
    <col min="17" max="17" width="9.42578125" style="2" customWidth="1"/>
    <col min="18" max="18" width="8.42578125" style="2" customWidth="1"/>
    <col min="19" max="19" width="6.5703125" style="2" bestFit="1" customWidth="1"/>
    <col min="20" max="20" width="16.28515625" style="2" customWidth="1"/>
    <col min="21" max="21" width="12" style="5" customWidth="1"/>
    <col min="22" max="22" width="13.140625" style="2" customWidth="1"/>
    <col min="23" max="23" width="18.42578125" style="2" customWidth="1"/>
    <col min="24" max="24" width="11.7109375" style="2" customWidth="1"/>
    <col min="25" max="25" width="9.5703125" style="3" bestFit="1" customWidth="1"/>
    <col min="26" max="26" width="12.42578125" style="3" customWidth="1"/>
    <col min="27" max="27" width="9.5703125" style="3" customWidth="1"/>
    <col min="28" max="28" width="12.42578125" style="2" customWidth="1"/>
    <col min="29" max="33" width="8.85546875" style="2"/>
    <col min="34" max="34" width="9.5703125" style="2" customWidth="1"/>
    <col min="35" max="35" width="8.85546875" style="2"/>
    <col min="36" max="36" width="12.28515625" style="2" customWidth="1"/>
    <col min="37" max="37" width="9.5703125" style="2" bestFit="1" customWidth="1"/>
    <col min="38"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ustomHeight="1">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34</v>
      </c>
      <c r="B3" s="138">
        <f>M9+AA9+AO9+Q25</f>
        <v>101</v>
      </c>
      <c r="C3" s="138">
        <v>60</v>
      </c>
      <c r="D3" s="138">
        <f>B3*C3</f>
        <v>6060</v>
      </c>
      <c r="E3" s="138">
        <f>H18*M9+V18*AA9+U18*Q25+AJ18*AO9</f>
        <v>3948.8999999999996</v>
      </c>
      <c r="F3" s="138">
        <f>F18*M9+T18*AA9+S18*Q25+AH18*AO9</f>
        <v>482.59999999999997</v>
      </c>
      <c r="G3" s="138">
        <f>J18*M9+X18*AA9+W18*Q25+AL18*AO9</f>
        <v>320.90000000000003</v>
      </c>
      <c r="H3" s="138">
        <f>D18*M9+R18*AA9+Q18*Q25+AF18*AO9</f>
        <v>99</v>
      </c>
      <c r="I3" s="138">
        <f>SUM(E3:H3)</f>
        <v>4851.3999999999996</v>
      </c>
      <c r="J3" s="135">
        <f>E3*$G$11+F3*$E$11+G3*$I$11+H3*$C$11</f>
        <v>357927.826</v>
      </c>
      <c r="K3" s="89">
        <f>M9*$E$35+AA9*$N$35+AO9*$W$35</f>
        <v>0</v>
      </c>
      <c r="L3" s="135">
        <f>M9*$H$35+AA9*$O$35+Q25*$O$35+AO9*$X$35</f>
        <v>11385</v>
      </c>
      <c r="M3" s="135">
        <f>J3+K3+L3</f>
        <v>369312.826</v>
      </c>
      <c r="N3" s="138">
        <f>M10+AA10+AO10+Q25</f>
        <v>101</v>
      </c>
      <c r="O3" s="138">
        <f>C3</f>
        <v>60</v>
      </c>
      <c r="P3" s="138">
        <f>N3*O3</f>
        <v>6060</v>
      </c>
      <c r="Q3" s="138">
        <f>H18*M10+V18*AA10+U18*Q25+AJ18*AO10</f>
        <v>3948.8999999999996</v>
      </c>
      <c r="R3" s="138">
        <f>F18*M10+T18*AA10+S18*Q25+AH18*AO10</f>
        <v>482.59999999999997</v>
      </c>
      <c r="S3" s="138">
        <f>J18*M10+X18*AA10+W18*Q25+AL18*AO10</f>
        <v>320.90000000000003</v>
      </c>
      <c r="T3" s="138">
        <f>D18*M10+R18*AA10+Q18*Q25+AF18*AO10</f>
        <v>99</v>
      </c>
      <c r="U3" s="138">
        <f>Q3+R3+S3+T3</f>
        <v>4851.3999999999996</v>
      </c>
      <c r="V3" s="135">
        <f>Q3*$G$11+R3*$E$11+S3*$I$11+T3*$C$11</f>
        <v>357927.826</v>
      </c>
      <c r="W3" s="89">
        <f>M9*$E$35+AA9*$N$35+AO9*$W$35</f>
        <v>0</v>
      </c>
      <c r="X3" s="135">
        <f>M9*$H$35+AA9*$O$35+Q25*$O$35+AO9*$X$35</f>
        <v>11385</v>
      </c>
      <c r="Y3" s="135">
        <f>V3+W3+X3</f>
        <v>369312.826</v>
      </c>
      <c r="Z3" s="138">
        <f>M11+AA11+AO11+Q25</f>
        <v>101</v>
      </c>
      <c r="AA3" s="138">
        <f>C3</f>
        <v>60</v>
      </c>
      <c r="AB3" s="138">
        <f>Z3*AA3</f>
        <v>6060</v>
      </c>
      <c r="AC3" s="138">
        <f>H18*M11+V18*AA11+U18*Q25+AJ18*AO11</f>
        <v>3948.8999999999996</v>
      </c>
      <c r="AD3" s="138">
        <f>F18*M11+T18*AA11+S18*Q25+AH18*AO11</f>
        <v>482.59999999999997</v>
      </c>
      <c r="AE3" s="138">
        <f>J18*M11+X18*AA11+W18*Q25+AL18*AO11</f>
        <v>320.90000000000003</v>
      </c>
      <c r="AF3" s="138">
        <f>D18*M11+R18*AA11+Q18*Q25+AF18*AO11</f>
        <v>99</v>
      </c>
      <c r="AG3" s="138">
        <f>AC3+AD3+AE3+AF3</f>
        <v>4851.3999999999996</v>
      </c>
      <c r="AH3" s="135">
        <f>AC3*$G$11+AD3*$E$11+AE3*$I$11+AF3*$C$11</f>
        <v>357927.826</v>
      </c>
      <c r="AI3" s="89">
        <f>M9*$E$35+AA9*$N$35+AO9*$W$35</f>
        <v>0</v>
      </c>
      <c r="AJ3" s="135">
        <f>M9*$H$35+AA9*$O$35+Q25*$O$35+AO9*$X$35</f>
        <v>11385</v>
      </c>
      <c r="AK3" s="135">
        <f>AH3+AI3+AJ3</f>
        <v>369312.826</v>
      </c>
      <c r="AL3" s="138">
        <f t="shared" ref="AL3:AW3" si="0">(B3+N3+Z3)/3</f>
        <v>101</v>
      </c>
      <c r="AM3" s="138">
        <f t="shared" si="0"/>
        <v>60</v>
      </c>
      <c r="AN3" s="138">
        <f t="shared" si="0"/>
        <v>6060</v>
      </c>
      <c r="AO3" s="138">
        <f t="shared" si="0"/>
        <v>3948.8999999999996</v>
      </c>
      <c r="AP3" s="138">
        <f t="shared" si="0"/>
        <v>482.59999999999997</v>
      </c>
      <c r="AQ3" s="138">
        <f t="shared" si="0"/>
        <v>320.90000000000003</v>
      </c>
      <c r="AR3" s="138">
        <f t="shared" si="0"/>
        <v>99</v>
      </c>
      <c r="AS3" s="138">
        <f t="shared" si="0"/>
        <v>4851.3999999999996</v>
      </c>
      <c r="AT3" s="135">
        <f t="shared" si="0"/>
        <v>357927.82600000006</v>
      </c>
      <c r="AU3" s="89">
        <f t="shared" si="0"/>
        <v>0</v>
      </c>
      <c r="AV3" s="135">
        <f t="shared" si="0"/>
        <v>11385</v>
      </c>
      <c r="AW3" s="135">
        <f t="shared" si="0"/>
        <v>369312.82600000006</v>
      </c>
      <c r="AY3" s="201">
        <f>M3+Y3+AK3</f>
        <v>1107938.4780000001</v>
      </c>
    </row>
    <row r="4" spans="1:51" s="4" customFormat="1" ht="33.75" customHeight="1">
      <c r="A4" s="91"/>
      <c r="B4" s="102"/>
      <c r="C4" s="102"/>
      <c r="D4" s="119"/>
      <c r="E4" s="119"/>
      <c r="F4" s="119"/>
      <c r="G4" s="119"/>
      <c r="H4" s="12"/>
      <c r="I4" s="103"/>
      <c r="J4" s="92"/>
      <c r="K4" s="92"/>
      <c r="L4" s="103"/>
      <c r="M4" s="12"/>
      <c r="N4" s="93"/>
      <c r="O4" s="12"/>
      <c r="P4" s="12"/>
      <c r="Q4" s="12"/>
      <c r="R4" s="12"/>
      <c r="S4" s="12"/>
      <c r="T4" s="12"/>
      <c r="U4" s="12"/>
      <c r="V4" s="12"/>
      <c r="W4" s="12"/>
      <c r="AN4" s="17"/>
      <c r="AO4" s="17"/>
      <c r="AP4" s="17"/>
      <c r="AQ4" s="17"/>
      <c r="AR4" s="17"/>
      <c r="AS4" s="17"/>
      <c r="AT4" s="17"/>
      <c r="AU4" s="17"/>
      <c r="AV4" s="17"/>
      <c r="AW4" s="17"/>
    </row>
    <row r="5" spans="1:51" s="4" customFormat="1">
      <c r="A5" s="3"/>
      <c r="B5" s="1"/>
      <c r="C5" s="2"/>
      <c r="D5" s="2"/>
      <c r="E5" s="7"/>
      <c r="F5" s="2"/>
      <c r="G5" s="2"/>
      <c r="H5" s="2"/>
      <c r="L5" s="3"/>
      <c r="M5" s="2"/>
      <c r="N5" s="2"/>
      <c r="O5" s="2"/>
      <c r="P5" s="2"/>
      <c r="Q5" s="2"/>
      <c r="R5" s="2"/>
      <c r="S5" s="5"/>
      <c r="T5" s="2"/>
      <c r="U5" s="2"/>
      <c r="V5" s="2"/>
      <c r="W5" s="3"/>
      <c r="AN5" s="17"/>
      <c r="AO5" s="17"/>
      <c r="AP5" s="17"/>
      <c r="AQ5" s="120"/>
      <c r="AR5" s="120"/>
      <c r="AS5" s="120"/>
      <c r="AT5" s="120"/>
      <c r="AU5" s="120"/>
      <c r="AV5" s="120"/>
      <c r="AW5" s="17"/>
    </row>
    <row r="6" spans="1:51" s="4" customFormat="1" ht="15">
      <c r="A6" s="3"/>
      <c r="B6" s="2"/>
      <c r="C6" s="72"/>
      <c r="D6" s="2"/>
      <c r="E6" s="60"/>
      <c r="F6" s="7"/>
      <c r="G6" s="2"/>
      <c r="H6" s="2"/>
      <c r="I6" s="2"/>
      <c r="M6" s="3"/>
      <c r="N6" s="3"/>
      <c r="O6" s="2"/>
      <c r="P6" s="2"/>
      <c r="Q6" s="2"/>
      <c r="R6" s="2"/>
      <c r="S6" s="2"/>
      <c r="T6" s="2"/>
      <c r="U6" s="5"/>
      <c r="V6" s="2"/>
      <c r="W6" s="2"/>
      <c r="X6" s="2"/>
      <c r="Y6" s="3"/>
      <c r="Z6" s="3"/>
      <c r="AA6" s="3"/>
    </row>
    <row r="7" spans="1:51" s="4" customFormat="1">
      <c r="A7" s="3"/>
      <c r="B7" s="2"/>
      <c r="C7" s="6"/>
      <c r="D7" s="2"/>
      <c r="E7" s="2"/>
      <c r="F7" s="7"/>
      <c r="G7" s="2"/>
      <c r="H7" s="2"/>
      <c r="I7" s="2"/>
      <c r="M7" s="3"/>
      <c r="N7" s="3"/>
      <c r="O7" s="2"/>
      <c r="P7" s="2"/>
      <c r="Q7" s="2"/>
      <c r="R7" s="2"/>
      <c r="S7" s="2"/>
      <c r="T7" s="2"/>
      <c r="U7" s="5"/>
      <c r="V7" s="2"/>
      <c r="W7" s="2"/>
      <c r="X7" s="2"/>
      <c r="Y7" s="3"/>
      <c r="Z7" s="3"/>
      <c r="AA7" s="3"/>
    </row>
    <row r="8" spans="1:51" s="4" customFormat="1" ht="25.5">
      <c r="A8" s="3"/>
      <c r="B8" s="532" t="s">
        <v>224</v>
      </c>
      <c r="C8" s="532"/>
      <c r="D8" s="532"/>
      <c r="E8" s="532"/>
      <c r="F8" s="532"/>
      <c r="G8" s="532"/>
      <c r="H8" s="532"/>
      <c r="I8" s="532"/>
      <c r="J8" s="532"/>
      <c r="K8" s="532"/>
      <c r="L8" s="532"/>
      <c r="M8" s="385" t="s">
        <v>201</v>
      </c>
      <c r="N8" s="3"/>
      <c r="O8" s="2"/>
      <c r="P8" s="532" t="s">
        <v>225</v>
      </c>
      <c r="Q8" s="532"/>
      <c r="R8" s="532"/>
      <c r="S8" s="532"/>
      <c r="T8" s="532"/>
      <c r="U8" s="532"/>
      <c r="V8" s="532"/>
      <c r="W8" s="532"/>
      <c r="X8" s="532"/>
      <c r="Y8" s="532"/>
      <c r="Z8" s="532"/>
      <c r="AA8" s="385" t="s">
        <v>201</v>
      </c>
      <c r="AD8" s="532" t="s">
        <v>226</v>
      </c>
      <c r="AE8" s="532"/>
      <c r="AF8" s="532"/>
      <c r="AG8" s="532"/>
      <c r="AH8" s="532"/>
      <c r="AI8" s="532"/>
      <c r="AJ8" s="532"/>
      <c r="AK8" s="532"/>
      <c r="AL8" s="532"/>
      <c r="AM8" s="532"/>
      <c r="AN8" s="532"/>
      <c r="AO8" s="385" t="s">
        <v>201</v>
      </c>
    </row>
    <row r="9" spans="1:51" s="4" customFormat="1">
      <c r="A9" s="3"/>
      <c r="B9" s="572" t="s">
        <v>92</v>
      </c>
      <c r="C9" s="575" t="s">
        <v>93</v>
      </c>
      <c r="D9" s="575"/>
      <c r="E9" s="575"/>
      <c r="F9" s="575"/>
      <c r="G9" s="575"/>
      <c r="H9" s="575"/>
      <c r="I9" s="575"/>
      <c r="J9" s="575"/>
      <c r="K9" s="577" t="s">
        <v>169</v>
      </c>
      <c r="L9" s="578"/>
      <c r="M9" s="3">
        <v>11</v>
      </c>
      <c r="N9" s="3"/>
      <c r="O9" s="2"/>
      <c r="P9" s="572" t="s">
        <v>92</v>
      </c>
      <c r="Q9" s="575" t="s">
        <v>93</v>
      </c>
      <c r="R9" s="575"/>
      <c r="S9" s="575"/>
      <c r="T9" s="575"/>
      <c r="U9" s="575"/>
      <c r="V9" s="575"/>
      <c r="W9" s="575"/>
      <c r="X9" s="575"/>
      <c r="Y9" s="577" t="s">
        <v>169</v>
      </c>
      <c r="Z9" s="578"/>
      <c r="AA9" s="3">
        <v>88</v>
      </c>
      <c r="AD9" s="572" t="s">
        <v>92</v>
      </c>
      <c r="AE9" s="575" t="s">
        <v>93</v>
      </c>
      <c r="AF9" s="575"/>
      <c r="AG9" s="575"/>
      <c r="AH9" s="575"/>
      <c r="AI9" s="575"/>
      <c r="AJ9" s="575"/>
      <c r="AK9" s="575"/>
      <c r="AL9" s="575"/>
      <c r="AM9" s="577" t="s">
        <v>169</v>
      </c>
      <c r="AN9" s="578"/>
      <c r="AO9" s="2">
        <v>2</v>
      </c>
    </row>
    <row r="10" spans="1:51" s="4" customFormat="1" ht="52.5" customHeight="1">
      <c r="A10" s="3"/>
      <c r="B10" s="573"/>
      <c r="C10" s="591" t="s">
        <v>98</v>
      </c>
      <c r="D10" s="584"/>
      <c r="E10" s="571" t="s">
        <v>99</v>
      </c>
      <c r="F10" s="571"/>
      <c r="G10" s="585" t="s">
        <v>100</v>
      </c>
      <c r="H10" s="586"/>
      <c r="I10" s="585" t="s">
        <v>101</v>
      </c>
      <c r="J10" s="586"/>
      <c r="K10" s="579"/>
      <c r="L10" s="580"/>
      <c r="M10" s="3">
        <v>11</v>
      </c>
      <c r="N10" s="3"/>
      <c r="O10" s="2"/>
      <c r="P10" s="573"/>
      <c r="Q10" s="591" t="s">
        <v>98</v>
      </c>
      <c r="R10" s="584"/>
      <c r="S10" s="571" t="s">
        <v>99</v>
      </c>
      <c r="T10" s="571"/>
      <c r="U10" s="585" t="s">
        <v>100</v>
      </c>
      <c r="V10" s="586"/>
      <c r="W10" s="585" t="s">
        <v>101</v>
      </c>
      <c r="X10" s="586"/>
      <c r="Y10" s="579"/>
      <c r="Z10" s="580"/>
      <c r="AA10" s="3">
        <v>88</v>
      </c>
      <c r="AD10" s="573"/>
      <c r="AE10" s="591" t="s">
        <v>98</v>
      </c>
      <c r="AF10" s="584"/>
      <c r="AG10" s="571" t="s">
        <v>99</v>
      </c>
      <c r="AH10" s="571"/>
      <c r="AI10" s="585" t="s">
        <v>100</v>
      </c>
      <c r="AJ10" s="586"/>
      <c r="AK10" s="585" t="s">
        <v>171</v>
      </c>
      <c r="AL10" s="586"/>
      <c r="AM10" s="579"/>
      <c r="AN10" s="580"/>
      <c r="AO10" s="2">
        <v>2</v>
      </c>
    </row>
    <row r="11" spans="1:51">
      <c r="B11" s="573"/>
      <c r="C11" s="587">
        <v>114.8</v>
      </c>
      <c r="D11" s="588"/>
      <c r="E11" s="587">
        <v>91.33</v>
      </c>
      <c r="F11" s="588"/>
      <c r="G11" s="587">
        <v>73.83</v>
      </c>
      <c r="H11" s="588"/>
      <c r="I11" s="587">
        <v>34.090000000000003</v>
      </c>
      <c r="J11" s="588"/>
      <c r="K11" s="581"/>
      <c r="L11" s="582"/>
      <c r="M11" s="3">
        <v>11</v>
      </c>
      <c r="P11" s="573"/>
      <c r="Q11" s="587">
        <v>114.8</v>
      </c>
      <c r="R11" s="588"/>
      <c r="S11" s="587">
        <v>91.33</v>
      </c>
      <c r="T11" s="588"/>
      <c r="U11" s="587">
        <v>73.83</v>
      </c>
      <c r="V11" s="588"/>
      <c r="W11" s="587">
        <v>34.090000000000003</v>
      </c>
      <c r="X11" s="588"/>
      <c r="Y11" s="581"/>
      <c r="Z11" s="582"/>
      <c r="AA11" s="3">
        <v>88</v>
      </c>
      <c r="AD11" s="573"/>
      <c r="AE11" s="587">
        <v>114.8</v>
      </c>
      <c r="AF11" s="588"/>
      <c r="AG11" s="587">
        <v>91.33</v>
      </c>
      <c r="AH11" s="588"/>
      <c r="AI11" s="587">
        <v>73.83</v>
      </c>
      <c r="AJ11" s="588"/>
      <c r="AK11" s="587">
        <v>34.090000000000003</v>
      </c>
      <c r="AL11" s="588"/>
      <c r="AM11" s="581"/>
      <c r="AN11" s="582"/>
      <c r="AO11" s="2">
        <v>2</v>
      </c>
    </row>
    <row r="12" spans="1:51" ht="25.5">
      <c r="B12" s="574"/>
      <c r="C12" s="24" t="s">
        <v>106</v>
      </c>
      <c r="D12" s="25" t="s">
        <v>109</v>
      </c>
      <c r="E12" s="24" t="s">
        <v>106</v>
      </c>
      <c r="F12" s="25" t="s">
        <v>109</v>
      </c>
      <c r="G12" s="24" t="s">
        <v>106</v>
      </c>
      <c r="H12" s="25" t="s">
        <v>109</v>
      </c>
      <c r="I12" s="24" t="s">
        <v>106</v>
      </c>
      <c r="J12" s="25" t="s">
        <v>109</v>
      </c>
      <c r="K12" s="24" t="s">
        <v>106</v>
      </c>
      <c r="L12" s="48" t="s">
        <v>109</v>
      </c>
      <c r="P12" s="574"/>
      <c r="Q12" s="24" t="s">
        <v>106</v>
      </c>
      <c r="R12" s="25" t="s">
        <v>109</v>
      </c>
      <c r="S12" s="24" t="s">
        <v>106</v>
      </c>
      <c r="T12" s="25" t="s">
        <v>109</v>
      </c>
      <c r="U12" s="24" t="s">
        <v>106</v>
      </c>
      <c r="V12" s="25" t="s">
        <v>109</v>
      </c>
      <c r="W12" s="24" t="s">
        <v>106</v>
      </c>
      <c r="X12" s="25" t="s">
        <v>109</v>
      </c>
      <c r="Y12" s="24" t="s">
        <v>106</v>
      </c>
      <c r="Z12" s="25" t="s">
        <v>109</v>
      </c>
      <c r="AD12" s="574"/>
      <c r="AE12" s="24" t="s">
        <v>106</v>
      </c>
      <c r="AF12" s="25" t="s">
        <v>109</v>
      </c>
      <c r="AG12" s="24" t="s">
        <v>106</v>
      </c>
      <c r="AH12" s="25" t="s">
        <v>109</v>
      </c>
      <c r="AI12" s="24" t="s">
        <v>106</v>
      </c>
      <c r="AJ12" s="25" t="s">
        <v>109</v>
      </c>
      <c r="AK12" s="24" t="s">
        <v>106</v>
      </c>
      <c r="AL12" s="25" t="s">
        <v>109</v>
      </c>
      <c r="AM12" s="24" t="s">
        <v>106</v>
      </c>
      <c r="AN12" s="48" t="s">
        <v>109</v>
      </c>
    </row>
    <row r="13" spans="1:51" ht="15">
      <c r="B13" s="26" t="s">
        <v>172</v>
      </c>
      <c r="C13" s="213">
        <v>0</v>
      </c>
      <c r="D13" s="213">
        <v>1</v>
      </c>
      <c r="E13" s="214">
        <v>0</v>
      </c>
      <c r="F13" s="214">
        <v>0.4</v>
      </c>
      <c r="G13" s="49">
        <v>0</v>
      </c>
      <c r="H13" s="213">
        <v>3.8</v>
      </c>
      <c r="I13" s="214">
        <v>0</v>
      </c>
      <c r="J13" s="214">
        <v>0.2</v>
      </c>
      <c r="K13" s="210">
        <v>0</v>
      </c>
      <c r="L13" s="28">
        <v>437</v>
      </c>
      <c r="N13" s="61"/>
      <c r="P13" s="26" t="s">
        <v>111</v>
      </c>
      <c r="Q13" s="213">
        <v>1</v>
      </c>
      <c r="R13" s="213">
        <v>1</v>
      </c>
      <c r="S13" s="214">
        <v>0.4</v>
      </c>
      <c r="T13" s="214">
        <v>0.4</v>
      </c>
      <c r="U13" s="49">
        <v>3.8</v>
      </c>
      <c r="V13" s="213">
        <v>3.8</v>
      </c>
      <c r="W13" s="214">
        <v>0.2</v>
      </c>
      <c r="X13" s="214">
        <v>0.2</v>
      </c>
      <c r="Y13" s="210">
        <v>437</v>
      </c>
      <c r="Z13" s="28">
        <v>437</v>
      </c>
      <c r="AA13" s="61"/>
      <c r="AB13" s="61"/>
      <c r="AD13" s="26" t="s">
        <v>172</v>
      </c>
      <c r="AE13" s="213">
        <v>0</v>
      </c>
      <c r="AF13" s="213">
        <v>0</v>
      </c>
      <c r="AG13" s="214">
        <v>0</v>
      </c>
      <c r="AH13" s="214">
        <v>0</v>
      </c>
      <c r="AI13" s="49">
        <v>0</v>
      </c>
      <c r="AJ13" s="49">
        <v>0</v>
      </c>
      <c r="AK13" s="214">
        <v>0</v>
      </c>
      <c r="AL13" s="214">
        <v>0</v>
      </c>
      <c r="AM13" s="210">
        <v>0</v>
      </c>
      <c r="AN13" s="28">
        <v>0</v>
      </c>
      <c r="AP13" s="156"/>
    </row>
    <row r="14" spans="1:51" ht="15">
      <c r="B14" s="26" t="s">
        <v>173</v>
      </c>
      <c r="C14" s="214">
        <v>0</v>
      </c>
      <c r="D14" s="214">
        <v>0</v>
      </c>
      <c r="E14" s="214">
        <v>0</v>
      </c>
      <c r="F14" s="214">
        <v>0.5</v>
      </c>
      <c r="G14" s="52">
        <v>0</v>
      </c>
      <c r="H14" s="178">
        <v>4.5999999999999996</v>
      </c>
      <c r="I14" s="214">
        <v>0</v>
      </c>
      <c r="J14" s="214">
        <v>0.2</v>
      </c>
      <c r="K14" s="210">
        <v>0</v>
      </c>
      <c r="L14" s="30">
        <v>386</v>
      </c>
      <c r="N14" s="61"/>
      <c r="P14" s="26" t="s">
        <v>173</v>
      </c>
      <c r="Q14" s="214">
        <v>0</v>
      </c>
      <c r="R14" s="214">
        <v>0</v>
      </c>
      <c r="S14" s="214">
        <v>0.2</v>
      </c>
      <c r="T14" s="214">
        <v>0.2</v>
      </c>
      <c r="U14" s="52">
        <v>2.2999999999999998</v>
      </c>
      <c r="V14" s="178">
        <v>2.2999999999999998</v>
      </c>
      <c r="W14" s="214">
        <v>0.1</v>
      </c>
      <c r="X14" s="214">
        <v>0.1</v>
      </c>
      <c r="Y14" s="210">
        <v>193</v>
      </c>
      <c r="Z14" s="30">
        <v>193</v>
      </c>
      <c r="AA14" s="61"/>
      <c r="AB14" s="61"/>
      <c r="AD14" s="26" t="s">
        <v>173</v>
      </c>
      <c r="AE14" s="213">
        <v>0</v>
      </c>
      <c r="AF14" s="213">
        <v>0</v>
      </c>
      <c r="AG14" s="214">
        <v>0</v>
      </c>
      <c r="AH14" s="214">
        <v>0</v>
      </c>
      <c r="AI14" s="49">
        <v>0</v>
      </c>
      <c r="AJ14" s="49">
        <v>0</v>
      </c>
      <c r="AK14" s="214">
        <v>0</v>
      </c>
      <c r="AL14" s="214">
        <v>0</v>
      </c>
      <c r="AM14" s="210">
        <v>0</v>
      </c>
      <c r="AN14" s="30">
        <v>0</v>
      </c>
      <c r="AP14" s="156"/>
    </row>
    <row r="15" spans="1:51" ht="26.25">
      <c r="B15" s="26" t="s">
        <v>174</v>
      </c>
      <c r="C15" s="214">
        <v>0</v>
      </c>
      <c r="D15" s="214">
        <v>0</v>
      </c>
      <c r="E15" s="215">
        <v>0</v>
      </c>
      <c r="F15" s="214">
        <v>0.5</v>
      </c>
      <c r="G15" s="52">
        <v>0</v>
      </c>
      <c r="H15" s="214">
        <v>2</v>
      </c>
      <c r="I15" s="214">
        <v>0</v>
      </c>
      <c r="J15" s="214">
        <v>0.5</v>
      </c>
      <c r="K15" s="210">
        <v>0</v>
      </c>
      <c r="L15" s="30">
        <v>210</v>
      </c>
      <c r="N15" s="61"/>
      <c r="P15" s="26" t="s">
        <v>174</v>
      </c>
      <c r="Q15" s="214">
        <v>0</v>
      </c>
      <c r="R15" s="214">
        <v>0</v>
      </c>
      <c r="S15" s="215">
        <v>0.5</v>
      </c>
      <c r="T15" s="214">
        <v>0.5</v>
      </c>
      <c r="U15" s="52">
        <v>2</v>
      </c>
      <c r="V15" s="214">
        <v>2</v>
      </c>
      <c r="W15" s="214">
        <v>0.5</v>
      </c>
      <c r="X15" s="214">
        <v>0.5</v>
      </c>
      <c r="Y15" s="210">
        <v>210</v>
      </c>
      <c r="Z15" s="30">
        <v>210</v>
      </c>
      <c r="AA15" s="61"/>
      <c r="AB15" s="61"/>
      <c r="AD15" s="26" t="s">
        <v>174</v>
      </c>
      <c r="AE15" s="214">
        <v>0</v>
      </c>
      <c r="AF15" s="214">
        <v>0</v>
      </c>
      <c r="AG15" s="215">
        <v>0</v>
      </c>
      <c r="AH15" s="214">
        <v>0.5</v>
      </c>
      <c r="AI15" s="52">
        <v>0</v>
      </c>
      <c r="AJ15" s="214">
        <v>2</v>
      </c>
      <c r="AK15" s="214">
        <v>0</v>
      </c>
      <c r="AL15" s="214">
        <v>0.5</v>
      </c>
      <c r="AM15" s="210">
        <v>0</v>
      </c>
      <c r="AN15" s="30">
        <v>210</v>
      </c>
      <c r="AP15" s="156"/>
    </row>
    <row r="16" spans="1:51" ht="64.5">
      <c r="B16" s="26" t="s">
        <v>175</v>
      </c>
      <c r="C16" s="214">
        <v>0</v>
      </c>
      <c r="D16" s="214">
        <v>0</v>
      </c>
      <c r="E16" s="214">
        <v>0</v>
      </c>
      <c r="F16" s="214">
        <v>2.8</v>
      </c>
      <c r="G16" s="214">
        <v>0</v>
      </c>
      <c r="H16" s="214">
        <v>28.4</v>
      </c>
      <c r="I16" s="214">
        <v>0</v>
      </c>
      <c r="J16" s="214">
        <v>1.4</v>
      </c>
      <c r="K16" s="210">
        <v>0</v>
      </c>
      <c r="L16" s="30">
        <v>2401</v>
      </c>
      <c r="N16" s="61"/>
      <c r="P16" s="26" t="s">
        <v>175</v>
      </c>
      <c r="Q16" s="214">
        <v>0</v>
      </c>
      <c r="R16" s="214">
        <v>0</v>
      </c>
      <c r="S16" s="214">
        <v>2.7</v>
      </c>
      <c r="T16" s="214">
        <v>2.7</v>
      </c>
      <c r="U16" s="214">
        <v>27.4</v>
      </c>
      <c r="V16" s="214">
        <v>27.4</v>
      </c>
      <c r="W16" s="214">
        <v>1.4</v>
      </c>
      <c r="X16" s="214">
        <v>1.4</v>
      </c>
      <c r="Y16" s="210">
        <v>2317</v>
      </c>
      <c r="Z16" s="30">
        <v>2317</v>
      </c>
      <c r="AA16" s="61"/>
      <c r="AB16" s="61"/>
      <c r="AD16" s="26" t="s">
        <v>175</v>
      </c>
      <c r="AE16" s="213">
        <v>0</v>
      </c>
      <c r="AF16" s="213">
        <v>0</v>
      </c>
      <c r="AG16" s="214">
        <v>0</v>
      </c>
      <c r="AH16" s="214">
        <v>0</v>
      </c>
      <c r="AI16" s="49">
        <v>0</v>
      </c>
      <c r="AJ16" s="49">
        <v>0</v>
      </c>
      <c r="AK16" s="214">
        <v>0</v>
      </c>
      <c r="AL16" s="214">
        <v>0</v>
      </c>
      <c r="AM16" s="210">
        <v>0</v>
      </c>
      <c r="AN16" s="30">
        <v>0</v>
      </c>
      <c r="AP16" s="156"/>
    </row>
    <row r="17" spans="2:42" ht="15">
      <c r="B17" s="26" t="s">
        <v>176</v>
      </c>
      <c r="C17" s="53">
        <v>0</v>
      </c>
      <c r="D17" s="53">
        <v>0</v>
      </c>
      <c r="E17" s="215">
        <v>0</v>
      </c>
      <c r="F17" s="215">
        <v>1</v>
      </c>
      <c r="G17" s="215">
        <v>0</v>
      </c>
      <c r="H17" s="215">
        <v>4</v>
      </c>
      <c r="I17" s="215">
        <v>0</v>
      </c>
      <c r="J17" s="215">
        <v>1</v>
      </c>
      <c r="K17" s="210">
        <v>0</v>
      </c>
      <c r="L17" s="31">
        <v>421</v>
      </c>
      <c r="N17" s="61"/>
      <c r="P17" s="26" t="s">
        <v>176</v>
      </c>
      <c r="Q17" s="53">
        <v>0</v>
      </c>
      <c r="R17" s="53">
        <v>0</v>
      </c>
      <c r="S17" s="215">
        <v>1</v>
      </c>
      <c r="T17" s="215">
        <v>1</v>
      </c>
      <c r="U17" s="215">
        <v>4</v>
      </c>
      <c r="V17" s="215">
        <v>4</v>
      </c>
      <c r="W17" s="215">
        <v>1</v>
      </c>
      <c r="X17" s="215">
        <v>1</v>
      </c>
      <c r="Y17" s="210">
        <v>421</v>
      </c>
      <c r="Z17" s="31">
        <v>421</v>
      </c>
      <c r="AA17" s="61"/>
      <c r="AB17" s="61"/>
      <c r="AD17" s="26" t="s">
        <v>176</v>
      </c>
      <c r="AE17" s="53">
        <v>0</v>
      </c>
      <c r="AF17" s="53">
        <v>0</v>
      </c>
      <c r="AG17" s="215">
        <v>0</v>
      </c>
      <c r="AH17" s="215">
        <v>1</v>
      </c>
      <c r="AI17" s="215">
        <v>0</v>
      </c>
      <c r="AJ17" s="215">
        <v>4</v>
      </c>
      <c r="AK17" s="215">
        <v>0</v>
      </c>
      <c r="AL17" s="215">
        <v>1</v>
      </c>
      <c r="AM17" s="210">
        <v>0</v>
      </c>
      <c r="AN17" s="31">
        <v>421</v>
      </c>
      <c r="AP17" s="156"/>
    </row>
    <row r="18" spans="2:42" ht="13.5" thickBot="1">
      <c r="B18" s="32" t="s">
        <v>119</v>
      </c>
      <c r="C18" s="54">
        <v>0</v>
      </c>
      <c r="D18" s="54">
        <v>1</v>
      </c>
      <c r="E18" s="54">
        <v>0</v>
      </c>
      <c r="F18" s="54">
        <v>5.2</v>
      </c>
      <c r="G18" s="54">
        <v>0</v>
      </c>
      <c r="H18" s="54">
        <v>42.7</v>
      </c>
      <c r="I18" s="54">
        <v>0</v>
      </c>
      <c r="J18" s="54">
        <v>3.3</v>
      </c>
      <c r="K18" s="37">
        <v>0</v>
      </c>
      <c r="L18" s="37">
        <v>3855</v>
      </c>
      <c r="N18" s="75"/>
      <c r="P18" s="32" t="s">
        <v>119</v>
      </c>
      <c r="Q18" s="54">
        <v>1</v>
      </c>
      <c r="R18" s="54">
        <v>1</v>
      </c>
      <c r="S18" s="54">
        <v>4.8</v>
      </c>
      <c r="T18" s="54">
        <v>4.8</v>
      </c>
      <c r="U18" s="54">
        <v>39.4</v>
      </c>
      <c r="V18" s="54">
        <v>39.4</v>
      </c>
      <c r="W18" s="54">
        <v>3.2</v>
      </c>
      <c r="X18" s="54">
        <v>3.2</v>
      </c>
      <c r="Y18" s="37">
        <v>3577</v>
      </c>
      <c r="Z18" s="84">
        <v>3577</v>
      </c>
      <c r="AA18" s="75"/>
      <c r="AB18" s="75"/>
      <c r="AD18" s="32" t="s">
        <v>119</v>
      </c>
      <c r="AE18" s="54">
        <v>0</v>
      </c>
      <c r="AF18" s="54">
        <v>0</v>
      </c>
      <c r="AG18" s="54">
        <v>0</v>
      </c>
      <c r="AH18" s="54">
        <v>1.5</v>
      </c>
      <c r="AI18" s="54">
        <v>0</v>
      </c>
      <c r="AJ18" s="54">
        <v>6</v>
      </c>
      <c r="AK18" s="54">
        <v>0</v>
      </c>
      <c r="AL18" s="54">
        <v>1.5</v>
      </c>
      <c r="AM18" s="37">
        <v>0</v>
      </c>
      <c r="AN18" s="37">
        <v>631</v>
      </c>
      <c r="AP18" s="75"/>
    </row>
    <row r="19" spans="2:42">
      <c r="B19" s="176" t="s">
        <v>123</v>
      </c>
      <c r="C19" s="291"/>
      <c r="D19" s="291"/>
      <c r="E19" s="291"/>
      <c r="F19" s="291"/>
      <c r="G19" s="291"/>
      <c r="H19" s="291"/>
      <c r="I19" s="291"/>
      <c r="J19" s="291"/>
      <c r="K19" s="75"/>
      <c r="L19" s="75"/>
      <c r="N19" s="75"/>
      <c r="P19" s="176" t="s">
        <v>128</v>
      </c>
      <c r="Q19" s="291"/>
      <c r="R19" s="291"/>
      <c r="S19" s="291"/>
      <c r="T19" s="291"/>
      <c r="U19" s="291"/>
      <c r="V19" s="291"/>
      <c r="W19" s="291"/>
      <c r="X19" s="291"/>
      <c r="Y19" s="75"/>
      <c r="Z19" s="75"/>
      <c r="AA19" s="75"/>
      <c r="AB19" s="75"/>
      <c r="AD19" s="176" t="s">
        <v>128</v>
      </c>
      <c r="AE19" s="291"/>
      <c r="AF19" s="291"/>
      <c r="AG19" s="291"/>
      <c r="AH19" s="291"/>
      <c r="AI19" s="291"/>
      <c r="AJ19" s="291"/>
      <c r="AK19" s="291"/>
      <c r="AL19" s="291"/>
      <c r="AM19" s="75"/>
      <c r="AN19" s="75"/>
      <c r="AP19" s="75"/>
    </row>
    <row r="20" spans="2:42" ht="15">
      <c r="B20" s="72"/>
      <c r="C20" s="291"/>
      <c r="D20" s="291"/>
      <c r="E20" s="291"/>
      <c r="F20" s="291"/>
      <c r="G20" s="291"/>
      <c r="H20" s="291"/>
      <c r="I20" s="291"/>
      <c r="J20" s="291"/>
      <c r="K20" s="75"/>
      <c r="L20" s="75"/>
      <c r="N20" s="75"/>
      <c r="P20" s="176"/>
      <c r="Q20" s="291"/>
      <c r="R20" s="291"/>
      <c r="S20" s="291"/>
      <c r="T20" s="291"/>
      <c r="U20" s="291"/>
      <c r="V20" s="291"/>
      <c r="W20" s="291"/>
      <c r="X20" s="291"/>
      <c r="Y20" s="75"/>
      <c r="Z20" s="75"/>
      <c r="AA20" s="75"/>
      <c r="AB20" s="75"/>
      <c r="AD20" s="176"/>
      <c r="AE20" s="291"/>
      <c r="AF20" s="291"/>
      <c r="AG20" s="291"/>
      <c r="AH20" s="291"/>
      <c r="AI20" s="291"/>
      <c r="AJ20" s="291"/>
      <c r="AK20" s="291"/>
      <c r="AL20" s="291"/>
      <c r="AM20" s="75"/>
      <c r="AN20" s="75"/>
      <c r="AP20" s="75"/>
    </row>
    <row r="21" spans="2:42">
      <c r="B21" s="350" t="s">
        <v>124</v>
      </c>
      <c r="C21" s="291"/>
      <c r="D21" s="291"/>
      <c r="E21" s="291"/>
      <c r="F21" s="291"/>
      <c r="G21" s="291"/>
      <c r="H21" s="291"/>
      <c r="I21" s="291"/>
      <c r="J21" s="291"/>
      <c r="K21" s="75"/>
      <c r="L21" s="75"/>
      <c r="N21" s="75"/>
      <c r="P21" s="350" t="s">
        <v>129</v>
      </c>
      <c r="Q21" s="291"/>
      <c r="R21" s="291"/>
      <c r="S21" s="291"/>
      <c r="T21" s="291"/>
      <c r="U21" s="291"/>
      <c r="V21" s="291"/>
      <c r="W21" s="291"/>
      <c r="X21" s="291"/>
      <c r="Y21" s="75"/>
      <c r="Z21" s="75"/>
      <c r="AA21" s="75"/>
      <c r="AB21" s="75"/>
      <c r="AD21" s="350" t="s">
        <v>129</v>
      </c>
      <c r="AE21" s="291"/>
      <c r="AF21" s="291"/>
      <c r="AG21" s="291"/>
      <c r="AH21" s="291"/>
      <c r="AI21" s="291"/>
      <c r="AJ21" s="291"/>
      <c r="AK21" s="291"/>
      <c r="AL21" s="291"/>
      <c r="AM21" s="75"/>
      <c r="AN21" s="75"/>
      <c r="AP21" s="75"/>
    </row>
    <row r="22" spans="2:42">
      <c r="B22" s="176"/>
      <c r="C22" s="291"/>
      <c r="D22" s="291"/>
      <c r="E22" s="291"/>
      <c r="F22" s="291"/>
      <c r="G22" s="291"/>
      <c r="H22" s="291"/>
      <c r="I22" s="291"/>
      <c r="J22" s="291"/>
      <c r="K22" s="75"/>
      <c r="L22" s="75"/>
      <c r="N22" s="75"/>
      <c r="P22" s="350"/>
      <c r="Q22" s="291"/>
      <c r="R22" s="291"/>
      <c r="S22" s="291"/>
      <c r="T22" s="291"/>
      <c r="U22" s="291"/>
      <c r="V22" s="291"/>
      <c r="W22" s="291"/>
      <c r="X22" s="291"/>
      <c r="Y22" s="75"/>
      <c r="Z22" s="75"/>
      <c r="AA22" s="75"/>
      <c r="AB22" s="75"/>
      <c r="AD22" s="350"/>
      <c r="AE22" s="291"/>
      <c r="AF22" s="291"/>
      <c r="AG22" s="291"/>
      <c r="AH22" s="291"/>
      <c r="AI22" s="291"/>
      <c r="AJ22" s="291"/>
      <c r="AK22" s="291"/>
      <c r="AL22" s="291"/>
      <c r="AM22" s="75"/>
      <c r="AN22" s="75"/>
      <c r="AP22" s="75"/>
    </row>
    <row r="23" spans="2:42" ht="15">
      <c r="B23" s="72"/>
      <c r="C23" s="291"/>
      <c r="D23" s="291"/>
      <c r="E23" s="291"/>
      <c r="F23" s="291"/>
      <c r="G23" s="291"/>
      <c r="H23" s="291"/>
      <c r="I23" s="291"/>
      <c r="J23" s="291"/>
      <c r="K23" s="75"/>
      <c r="L23" s="75"/>
      <c r="N23" s="75"/>
      <c r="P23" s="350"/>
      <c r="Q23" s="291"/>
      <c r="R23" s="291"/>
      <c r="S23" s="291"/>
      <c r="T23" s="291"/>
      <c r="U23" s="291"/>
      <c r="V23" s="291"/>
      <c r="W23" s="291"/>
      <c r="X23" s="291"/>
      <c r="Y23" s="75"/>
      <c r="Z23" s="75"/>
      <c r="AA23" s="75"/>
      <c r="AB23" s="75"/>
      <c r="AD23" s="350"/>
      <c r="AE23" s="291"/>
      <c r="AF23" s="291"/>
      <c r="AG23" s="291"/>
      <c r="AH23" s="291"/>
      <c r="AI23" s="291"/>
      <c r="AJ23" s="291"/>
      <c r="AK23" s="291"/>
      <c r="AL23" s="291"/>
      <c r="AM23" s="75"/>
      <c r="AN23" s="75"/>
      <c r="AP23" s="75"/>
    </row>
    <row r="24" spans="2:42" ht="13.5" thickTop="1"/>
    <row r="25" spans="2:42">
      <c r="B25" s="249" t="s">
        <v>162</v>
      </c>
      <c r="C25" s="382">
        <v>0</v>
      </c>
      <c r="Q25" s="2">
        <v>0</v>
      </c>
    </row>
    <row r="26" spans="2:42">
      <c r="C26" s="8"/>
    </row>
    <row r="27" spans="2:42" ht="13.5" thickBot="1">
      <c r="B27" s="552" t="s">
        <v>227</v>
      </c>
      <c r="C27" s="552"/>
      <c r="D27" s="552"/>
      <c r="E27" s="552"/>
      <c r="F27" s="552"/>
      <c r="G27" s="552"/>
      <c r="H27" s="552"/>
      <c r="K27" s="552" t="s">
        <v>228</v>
      </c>
      <c r="L27" s="552"/>
      <c r="M27" s="552"/>
      <c r="N27" s="552"/>
      <c r="O27" s="552"/>
      <c r="P27" s="552"/>
      <c r="Q27" s="552"/>
      <c r="T27" s="552" t="s">
        <v>229</v>
      </c>
      <c r="U27" s="552"/>
      <c r="V27" s="552"/>
      <c r="W27" s="552"/>
      <c r="X27" s="552"/>
      <c r="Y27" s="552"/>
      <c r="Z27" s="552"/>
    </row>
    <row r="28" spans="2:42" ht="48.75" customHeight="1">
      <c r="B28" s="464"/>
      <c r="C28" s="556" t="s">
        <v>96</v>
      </c>
      <c r="D28" s="589"/>
      <c r="E28" s="589"/>
      <c r="F28" s="590"/>
      <c r="G28" s="559" t="s">
        <v>230</v>
      </c>
      <c r="H28" s="560"/>
      <c r="K28" s="464"/>
      <c r="L28" s="556" t="s">
        <v>96</v>
      </c>
      <c r="M28" s="589"/>
      <c r="N28" s="589"/>
      <c r="O28" s="590"/>
      <c r="P28" s="559" t="s">
        <v>230</v>
      </c>
      <c r="Q28" s="560"/>
      <c r="T28" s="464"/>
      <c r="U28" s="556" t="s">
        <v>96</v>
      </c>
      <c r="V28" s="589"/>
      <c r="W28" s="589"/>
      <c r="X28" s="590"/>
      <c r="Y28" s="559" t="s">
        <v>230</v>
      </c>
      <c r="Z28" s="560"/>
    </row>
    <row r="29" spans="2:42" ht="51">
      <c r="B29" s="513" t="s">
        <v>92</v>
      </c>
      <c r="C29" s="153" t="s">
        <v>102</v>
      </c>
      <c r="D29" s="153" t="s">
        <v>103</v>
      </c>
      <c r="E29" s="38" t="s">
        <v>104</v>
      </c>
      <c r="F29" s="153" t="s">
        <v>105</v>
      </c>
      <c r="G29" s="153" t="s">
        <v>106</v>
      </c>
      <c r="H29" s="39" t="s">
        <v>107</v>
      </c>
      <c r="K29" s="513" t="s">
        <v>92</v>
      </c>
      <c r="L29" s="153" t="s">
        <v>102</v>
      </c>
      <c r="M29" s="153" t="s">
        <v>103</v>
      </c>
      <c r="N29" s="38" t="s">
        <v>104</v>
      </c>
      <c r="O29" s="153" t="s">
        <v>105</v>
      </c>
      <c r="P29" s="153" t="s">
        <v>106</v>
      </c>
      <c r="Q29" s="39" t="s">
        <v>107</v>
      </c>
      <c r="T29" s="513" t="s">
        <v>92</v>
      </c>
      <c r="U29" s="153" t="s">
        <v>102</v>
      </c>
      <c r="V29" s="153" t="s">
        <v>103</v>
      </c>
      <c r="W29" s="38" t="s">
        <v>104</v>
      </c>
      <c r="X29" s="153" t="s">
        <v>105</v>
      </c>
      <c r="Y29" s="153" t="s">
        <v>106</v>
      </c>
      <c r="Z29" s="39" t="s">
        <v>107</v>
      </c>
    </row>
    <row r="30" spans="2:42" ht="51">
      <c r="B30" s="40" t="s">
        <v>179</v>
      </c>
      <c r="C30" s="217"/>
      <c r="D30" s="218"/>
      <c r="E30" s="63"/>
      <c r="F30" s="217"/>
      <c r="G30" s="211">
        <v>0</v>
      </c>
      <c r="H30" s="42">
        <v>0</v>
      </c>
      <c r="K30" s="40" t="s">
        <v>108</v>
      </c>
      <c r="L30" s="217"/>
      <c r="M30" s="218"/>
      <c r="N30" s="63"/>
      <c r="O30" s="217"/>
      <c r="P30" s="211">
        <v>0</v>
      </c>
      <c r="Q30" s="42">
        <v>0</v>
      </c>
      <c r="T30" s="40" t="s">
        <v>179</v>
      </c>
      <c r="U30" s="217"/>
      <c r="V30" s="218"/>
      <c r="W30" s="63"/>
      <c r="X30" s="217"/>
      <c r="Y30" s="211">
        <v>0</v>
      </c>
      <c r="Z30" s="42">
        <v>0</v>
      </c>
    </row>
    <row r="31" spans="2:42" ht="26.25">
      <c r="B31" s="40" t="s">
        <v>180</v>
      </c>
      <c r="C31" s="211"/>
      <c r="D31" s="212"/>
      <c r="E31" s="41"/>
      <c r="F31" s="211"/>
      <c r="G31" s="211">
        <v>0</v>
      </c>
      <c r="H31" s="42">
        <v>0</v>
      </c>
      <c r="K31" s="40" t="s">
        <v>180</v>
      </c>
      <c r="L31" s="211"/>
      <c r="M31" s="212"/>
      <c r="N31" s="41"/>
      <c r="O31" s="211"/>
      <c r="P31" s="211">
        <v>0</v>
      </c>
      <c r="Q31" s="42">
        <v>0</v>
      </c>
      <c r="T31" s="40" t="s">
        <v>180</v>
      </c>
      <c r="U31" s="211"/>
      <c r="V31" s="212"/>
      <c r="W31" s="41"/>
      <c r="X31" s="211"/>
      <c r="Y31" s="211">
        <v>0</v>
      </c>
      <c r="Z31" s="42">
        <v>0</v>
      </c>
    </row>
    <row r="32" spans="2:42">
      <c r="B32" s="40" t="s">
        <v>174</v>
      </c>
      <c r="C32" s="211">
        <v>0</v>
      </c>
      <c r="D32" s="211">
        <v>0</v>
      </c>
      <c r="E32" s="211">
        <v>0</v>
      </c>
      <c r="F32" s="211">
        <v>55</v>
      </c>
      <c r="G32" s="211">
        <v>0</v>
      </c>
      <c r="H32" s="42">
        <v>55</v>
      </c>
      <c r="K32" s="40" t="s">
        <v>174</v>
      </c>
      <c r="L32" s="211">
        <v>0</v>
      </c>
      <c r="M32" s="211">
        <v>0</v>
      </c>
      <c r="N32" s="211">
        <v>0</v>
      </c>
      <c r="O32" s="211">
        <v>55</v>
      </c>
      <c r="P32" s="211">
        <v>55</v>
      </c>
      <c r="Q32" s="42">
        <v>55</v>
      </c>
      <c r="T32" s="40" t="s">
        <v>174</v>
      </c>
      <c r="U32" s="211">
        <v>0</v>
      </c>
      <c r="V32" s="211">
        <v>0</v>
      </c>
      <c r="W32" s="211">
        <v>0</v>
      </c>
      <c r="X32" s="211">
        <v>55</v>
      </c>
      <c r="Y32" s="211">
        <v>0</v>
      </c>
      <c r="Z32" s="42">
        <v>55</v>
      </c>
    </row>
    <row r="33" spans="2:26">
      <c r="B33" s="40" t="s">
        <v>181</v>
      </c>
      <c r="C33" s="217"/>
      <c r="D33" s="218"/>
      <c r="E33" s="63"/>
      <c r="F33" s="217"/>
      <c r="G33" s="211">
        <v>0</v>
      </c>
      <c r="H33" s="42">
        <v>0</v>
      </c>
      <c r="K33" s="40" t="s">
        <v>181</v>
      </c>
      <c r="L33" s="217"/>
      <c r="M33" s="218"/>
      <c r="N33" s="63"/>
      <c r="O33" s="217"/>
      <c r="P33" s="211">
        <v>0</v>
      </c>
      <c r="Q33" s="42">
        <v>0</v>
      </c>
      <c r="T33" s="40" t="s">
        <v>181</v>
      </c>
      <c r="U33" s="217"/>
      <c r="V33" s="218"/>
      <c r="W33" s="63"/>
      <c r="X33" s="217"/>
      <c r="Y33" s="211">
        <v>0</v>
      </c>
      <c r="Z33" s="42">
        <v>0</v>
      </c>
    </row>
    <row r="34" spans="2:26">
      <c r="B34" s="40" t="s">
        <v>182</v>
      </c>
      <c r="C34" s="217"/>
      <c r="D34" s="218"/>
      <c r="E34" s="63"/>
      <c r="F34" s="211">
        <v>530</v>
      </c>
      <c r="G34" s="211">
        <v>0</v>
      </c>
      <c r="H34" s="42">
        <v>530</v>
      </c>
      <c r="K34" s="40" t="s">
        <v>182</v>
      </c>
      <c r="L34" s="217"/>
      <c r="M34" s="218"/>
      <c r="N34" s="63"/>
      <c r="O34" s="211">
        <v>0</v>
      </c>
      <c r="P34" s="211">
        <v>0</v>
      </c>
      <c r="Q34" s="42">
        <v>0</v>
      </c>
      <c r="T34" s="40" t="s">
        <v>182</v>
      </c>
      <c r="U34" s="217"/>
      <c r="V34" s="218"/>
      <c r="W34" s="63"/>
      <c r="X34" s="211">
        <v>0</v>
      </c>
      <c r="Y34" s="211">
        <v>0</v>
      </c>
      <c r="Z34" s="42">
        <v>0</v>
      </c>
    </row>
    <row r="35" spans="2:26">
      <c r="B35" s="43" t="s">
        <v>119</v>
      </c>
      <c r="C35" s="44">
        <v>0</v>
      </c>
      <c r="D35" s="44"/>
      <c r="E35" s="44">
        <v>0</v>
      </c>
      <c r="F35" s="44">
        <v>585</v>
      </c>
      <c r="G35" s="44">
        <v>0</v>
      </c>
      <c r="H35" s="44">
        <v>585</v>
      </c>
      <c r="K35" s="43" t="s">
        <v>119</v>
      </c>
      <c r="L35" s="44">
        <v>0</v>
      </c>
      <c r="M35" s="44"/>
      <c r="N35" s="44">
        <v>0</v>
      </c>
      <c r="O35" s="44">
        <v>55</v>
      </c>
      <c r="P35" s="44">
        <v>55</v>
      </c>
      <c r="Q35" s="44">
        <v>55</v>
      </c>
      <c r="T35" s="43" t="s">
        <v>119</v>
      </c>
      <c r="U35" s="44">
        <v>0</v>
      </c>
      <c r="V35" s="44"/>
      <c r="W35" s="44">
        <v>0</v>
      </c>
      <c r="X35" s="44">
        <v>55</v>
      </c>
      <c r="Y35" s="44">
        <v>0</v>
      </c>
      <c r="Z35" s="46">
        <v>55</v>
      </c>
    </row>
    <row r="36" spans="2:26" ht="13.5" customHeight="1">
      <c r="B36" s="529" t="s">
        <v>121</v>
      </c>
      <c r="C36" s="530"/>
      <c r="D36" s="530"/>
      <c r="E36" s="530"/>
      <c r="F36" s="530"/>
      <c r="G36" s="530"/>
      <c r="H36" s="530"/>
      <c r="K36" s="529" t="s">
        <v>121</v>
      </c>
      <c r="L36" s="530"/>
      <c r="M36" s="530"/>
      <c r="N36" s="530"/>
      <c r="O36" s="530"/>
      <c r="P36" s="530"/>
      <c r="Q36" s="530"/>
      <c r="T36" s="529" t="s">
        <v>121</v>
      </c>
      <c r="U36" s="530"/>
      <c r="V36" s="530"/>
      <c r="W36" s="530"/>
      <c r="X36" s="530"/>
      <c r="Y36" s="530"/>
      <c r="Z36" s="530"/>
    </row>
    <row r="37" spans="2:26">
      <c r="B37" s="531"/>
      <c r="C37" s="531"/>
      <c r="D37" s="531"/>
      <c r="E37" s="531"/>
      <c r="F37" s="531"/>
      <c r="G37" s="531"/>
      <c r="H37" s="531"/>
      <c r="K37" s="531"/>
      <c r="L37" s="531"/>
      <c r="M37" s="531"/>
      <c r="N37" s="531"/>
      <c r="O37" s="531"/>
      <c r="P37" s="531"/>
      <c r="Q37" s="531"/>
      <c r="T37" s="531"/>
      <c r="U37" s="531"/>
      <c r="V37" s="531"/>
      <c r="W37" s="531"/>
      <c r="X37" s="531"/>
      <c r="Y37" s="531"/>
      <c r="Z37" s="531"/>
    </row>
    <row r="38" spans="2:26">
      <c r="B38" s="531"/>
      <c r="C38" s="531"/>
      <c r="D38" s="531"/>
      <c r="E38" s="531"/>
      <c r="F38" s="531"/>
      <c r="G38" s="531"/>
      <c r="H38" s="531"/>
      <c r="K38" s="531"/>
      <c r="L38" s="531"/>
      <c r="M38" s="531"/>
      <c r="N38" s="531"/>
      <c r="O38" s="531"/>
      <c r="P38" s="531"/>
      <c r="Q38" s="531"/>
      <c r="T38" s="531"/>
      <c r="U38" s="531"/>
      <c r="V38" s="531"/>
      <c r="W38" s="531"/>
      <c r="X38" s="531"/>
      <c r="Y38" s="531"/>
      <c r="Z38" s="531"/>
    </row>
    <row r="39" spans="2:26" ht="126.75" customHeight="1">
      <c r="B39" s="531"/>
      <c r="C39" s="531"/>
      <c r="D39" s="531"/>
      <c r="E39" s="531"/>
      <c r="F39" s="531"/>
      <c r="G39" s="531"/>
      <c r="H39" s="531"/>
      <c r="K39" s="531"/>
      <c r="L39" s="531"/>
      <c r="M39" s="531"/>
      <c r="N39" s="531"/>
      <c r="O39" s="531"/>
      <c r="P39" s="531"/>
      <c r="Q39" s="531"/>
      <c r="T39" s="531"/>
      <c r="U39" s="531"/>
      <c r="V39" s="531"/>
      <c r="W39" s="531"/>
      <c r="X39" s="531"/>
      <c r="Y39" s="531"/>
      <c r="Z39" s="531"/>
    </row>
    <row r="40" spans="2:26">
      <c r="B40" s="510"/>
      <c r="C40" s="510"/>
      <c r="D40" s="510"/>
      <c r="E40" s="510"/>
      <c r="F40" s="510"/>
      <c r="G40" s="510"/>
      <c r="H40" s="510"/>
      <c r="K40" s="351"/>
      <c r="L40" s="351"/>
      <c r="M40" s="351"/>
      <c r="N40" s="351"/>
      <c r="O40" s="351"/>
      <c r="P40" s="351"/>
      <c r="Q40" s="351"/>
      <c r="T40" s="511"/>
      <c r="U40" s="511"/>
      <c r="V40" s="511"/>
      <c r="W40" s="511"/>
      <c r="X40" s="511"/>
      <c r="Y40" s="511"/>
      <c r="Z40" s="511"/>
    </row>
    <row r="41" spans="2:26">
      <c r="B41" s="510"/>
      <c r="C41" s="510"/>
      <c r="D41" s="510"/>
      <c r="E41" s="510"/>
      <c r="F41" s="510"/>
      <c r="G41" s="510"/>
      <c r="H41" s="510"/>
      <c r="K41" s="351"/>
      <c r="L41" s="351"/>
      <c r="M41" s="351"/>
      <c r="N41" s="351"/>
      <c r="O41" s="351"/>
      <c r="P41" s="351"/>
      <c r="Q41" s="351"/>
      <c r="T41" s="511"/>
      <c r="U41" s="511"/>
      <c r="V41" s="511"/>
      <c r="W41" s="511"/>
      <c r="X41" s="511"/>
      <c r="Y41" s="511"/>
      <c r="Z41" s="511"/>
    </row>
    <row r="42" spans="2:26">
      <c r="B42" s="510"/>
      <c r="C42" s="510"/>
      <c r="D42" s="510"/>
      <c r="E42" s="510"/>
      <c r="F42" s="510"/>
      <c r="G42" s="510"/>
      <c r="H42" s="510"/>
      <c r="K42" s="351"/>
      <c r="L42" s="351"/>
      <c r="M42" s="351"/>
      <c r="N42" s="351"/>
      <c r="O42" s="351"/>
      <c r="P42" s="351"/>
      <c r="Q42" s="351"/>
      <c r="T42" s="511"/>
      <c r="U42" s="511"/>
      <c r="V42" s="511"/>
      <c r="W42" s="511"/>
      <c r="X42" s="511"/>
      <c r="Y42" s="511"/>
      <c r="Z42" s="511"/>
    </row>
    <row r="43" spans="2:26">
      <c r="B43" s="510"/>
      <c r="C43" s="510"/>
      <c r="D43" s="510"/>
      <c r="E43" s="510"/>
      <c r="F43" s="510"/>
      <c r="G43" s="510"/>
      <c r="H43" s="510"/>
      <c r="K43" s="351"/>
      <c r="L43" s="351"/>
      <c r="M43" s="351"/>
      <c r="N43" s="351"/>
      <c r="O43" s="351"/>
      <c r="P43" s="351"/>
      <c r="Q43" s="351"/>
      <c r="T43" s="511"/>
      <c r="U43" s="511"/>
      <c r="V43" s="511"/>
      <c r="W43" s="511"/>
      <c r="X43" s="511"/>
      <c r="Y43" s="511"/>
      <c r="Z43" s="511"/>
    </row>
    <row r="44" spans="2:26">
      <c r="B44" s="510"/>
      <c r="C44" s="510"/>
      <c r="D44" s="510"/>
      <c r="E44" s="510"/>
      <c r="F44" s="510"/>
      <c r="G44" s="510"/>
      <c r="H44" s="510"/>
      <c r="K44" s="351"/>
      <c r="L44" s="351"/>
      <c r="M44" s="351"/>
      <c r="N44" s="351"/>
      <c r="O44" s="351"/>
      <c r="P44" s="351"/>
      <c r="Q44" s="351"/>
      <c r="T44" s="511"/>
      <c r="U44" s="511"/>
      <c r="V44" s="511"/>
      <c r="W44" s="511"/>
      <c r="X44" s="511"/>
      <c r="Y44" s="511"/>
      <c r="Z44" s="511"/>
    </row>
    <row r="45" spans="2:26">
      <c r="B45" s="510"/>
      <c r="C45" s="510"/>
      <c r="D45" s="510"/>
      <c r="E45" s="510"/>
      <c r="F45" s="510"/>
      <c r="G45" s="510"/>
      <c r="H45" s="510"/>
      <c r="K45" s="351"/>
      <c r="L45" s="351"/>
      <c r="M45" s="351"/>
      <c r="N45" s="351"/>
      <c r="O45" s="351"/>
      <c r="P45" s="351"/>
      <c r="Q45" s="351"/>
      <c r="T45" s="511"/>
      <c r="U45" s="511"/>
      <c r="V45" s="511"/>
      <c r="W45" s="511"/>
      <c r="X45" s="511"/>
      <c r="Y45" s="511"/>
      <c r="Z45" s="511"/>
    </row>
    <row r="46" spans="2:26">
      <c r="B46" s="510"/>
      <c r="C46" s="510"/>
      <c r="D46" s="510"/>
      <c r="E46" s="510"/>
      <c r="F46" s="510"/>
      <c r="G46" s="510"/>
      <c r="H46" s="510"/>
      <c r="K46" s="351"/>
      <c r="L46" s="351"/>
      <c r="M46" s="351"/>
      <c r="N46" s="351"/>
      <c r="O46" s="351"/>
      <c r="P46" s="351"/>
      <c r="Q46" s="351"/>
      <c r="T46" s="511"/>
      <c r="U46" s="511"/>
      <c r="V46" s="511"/>
      <c r="W46" s="511"/>
      <c r="X46" s="511"/>
      <c r="Y46" s="511"/>
      <c r="Z46" s="511"/>
    </row>
  </sheetData>
  <mergeCells count="53">
    <mergeCell ref="B36:H39"/>
    <mergeCell ref="K36:Q39"/>
    <mergeCell ref="T36:Z39"/>
    <mergeCell ref="N1:Y1"/>
    <mergeCell ref="Z1:AK1"/>
    <mergeCell ref="AK11:AL11"/>
    <mergeCell ref="Q10:R10"/>
    <mergeCell ref="B27:H27"/>
    <mergeCell ref="K27:Q27"/>
    <mergeCell ref="T27:Z27"/>
    <mergeCell ref="Q11:R11"/>
    <mergeCell ref="S11:T11"/>
    <mergeCell ref="U11:V11"/>
    <mergeCell ref="W11:X11"/>
    <mergeCell ref="AE11:AF11"/>
    <mergeCell ref="Y28:Z28"/>
    <mergeCell ref="AL1:AW1"/>
    <mergeCell ref="C10:D10"/>
    <mergeCell ref="E10:F10"/>
    <mergeCell ref="G10:H10"/>
    <mergeCell ref="I10:J10"/>
    <mergeCell ref="AE10:AF10"/>
    <mergeCell ref="AD8:AN8"/>
    <mergeCell ref="AD9:AD12"/>
    <mergeCell ref="AE9:AL9"/>
    <mergeCell ref="AM9:AN11"/>
    <mergeCell ref="AG10:AH10"/>
    <mergeCell ref="AI10:AJ10"/>
    <mergeCell ref="AK10:AL10"/>
    <mergeCell ref="I11:J11"/>
    <mergeCell ref="AG11:AH11"/>
    <mergeCell ref="AI11:AJ11"/>
    <mergeCell ref="A1:A2"/>
    <mergeCell ref="B1:M1"/>
    <mergeCell ref="S10:T10"/>
    <mergeCell ref="U10:V10"/>
    <mergeCell ref="W10:X10"/>
    <mergeCell ref="B8:L8"/>
    <mergeCell ref="P8:Z8"/>
    <mergeCell ref="B9:B12"/>
    <mergeCell ref="C9:J9"/>
    <mergeCell ref="K9:L11"/>
    <mergeCell ref="P9:P12"/>
    <mergeCell ref="Q9:X9"/>
    <mergeCell ref="Y9:Z11"/>
    <mergeCell ref="C11:D11"/>
    <mergeCell ref="E11:F11"/>
    <mergeCell ref="G11:H11"/>
    <mergeCell ref="C28:F28"/>
    <mergeCell ref="G28:H28"/>
    <mergeCell ref="L28:O28"/>
    <mergeCell ref="P28:Q28"/>
    <mergeCell ref="U28:X28"/>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8" max="4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39"/>
  <sheetViews>
    <sheetView zoomScaleNormal="100" zoomScalePageLayoutView="140" workbookViewId="0">
      <pane xSplit="1" ySplit="2" topLeftCell="B16" activePane="bottomRight" state="frozen"/>
      <selection pane="bottomRight" activeCell="V29" sqref="V29"/>
      <selection pane="bottomLeft" activeCell="L24" sqref="L24"/>
      <selection pane="topRight" activeCell="L24" sqref="L24"/>
    </sheetView>
  </sheetViews>
  <sheetFormatPr defaultColWidth="8.85546875" defaultRowHeight="12.75"/>
  <cols>
    <col min="1" max="1" width="8.28515625" style="3" customWidth="1"/>
    <col min="2" max="2" width="14.140625" style="2" customWidth="1"/>
    <col min="3" max="3" width="13" style="2" customWidth="1"/>
    <col min="4" max="4" width="12.5703125" style="2" customWidth="1"/>
    <col min="5" max="5" width="13.28515625" style="2" customWidth="1"/>
    <col min="6" max="6" width="17.140625" style="2" customWidth="1"/>
    <col min="7" max="7" width="15.7109375" style="2" customWidth="1"/>
    <col min="8" max="8" width="11.5703125" style="2" customWidth="1"/>
    <col min="9" max="9" width="8.42578125" style="2" customWidth="1"/>
    <col min="10" max="10" width="15" style="4" customWidth="1"/>
    <col min="11" max="11" width="10.140625" style="4" customWidth="1"/>
    <col min="12" max="12" width="13.140625" style="4" customWidth="1"/>
    <col min="13" max="13" width="11.85546875" style="3" customWidth="1"/>
    <col min="14" max="14" width="13.42578125" style="3" customWidth="1"/>
    <col min="15" max="15" width="11.7109375" style="2" customWidth="1"/>
    <col min="16" max="16" width="17.7109375" style="2" customWidth="1"/>
    <col min="17" max="17" width="8.42578125" style="2" customWidth="1"/>
    <col min="18" max="18" width="9.7109375" style="2" customWidth="1"/>
    <col min="19" max="20" width="8.42578125" style="2" customWidth="1"/>
    <col min="21" max="21" width="8.42578125" style="5" customWidth="1"/>
    <col min="22" max="22" width="9.85546875" style="2" customWidth="1"/>
    <col min="23" max="24" width="10.140625" style="2" customWidth="1"/>
    <col min="25" max="25" width="11.85546875" style="3" customWidth="1"/>
    <col min="26" max="26" width="16.28515625" style="3" customWidth="1"/>
    <col min="27" max="27" width="8.85546875" style="3"/>
    <col min="28" max="29" width="8.85546875" style="2"/>
    <col min="30" max="30" width="13.85546875" style="2" customWidth="1"/>
    <col min="31" max="35" width="8.85546875" style="2"/>
    <col min="36" max="36" width="12" style="2" customWidth="1"/>
    <col min="37" max="39" width="8.85546875" style="2"/>
    <col min="40" max="40" width="15.7109375" style="2" customWidth="1"/>
    <col min="41"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35</v>
      </c>
      <c r="B3" s="138">
        <f>M9+AA9+AO9+C25</f>
        <v>4</v>
      </c>
      <c r="C3" s="88">
        <v>32</v>
      </c>
      <c r="D3" s="138">
        <f>B3*C3</f>
        <v>128</v>
      </c>
      <c r="E3" s="138">
        <f>H18*M9+V18*AA9+AJ18*AO9+G18*C25</f>
        <v>384</v>
      </c>
      <c r="F3" s="138">
        <f>F18*M9+T18*AA9+AH18*AO9+E18*C25</f>
        <v>26</v>
      </c>
      <c r="G3" s="138">
        <f>J18*M9+X18*AA9+AL18*AO9+I18*C25</f>
        <v>38</v>
      </c>
      <c r="H3" s="138">
        <f>D18*M9+R18*AA9+AF18*AO9+C18*C25</f>
        <v>8</v>
      </c>
      <c r="I3" s="138">
        <f>SUM(E3:H3)</f>
        <v>456</v>
      </c>
      <c r="J3" s="135">
        <f>E3*$G$11+F3*$E$11+G3*$I$11+H3*$C$11</f>
        <v>32939.120000000003</v>
      </c>
      <c r="K3" s="89">
        <f>M9*$E$35+AA9*$N$35</f>
        <v>0</v>
      </c>
      <c r="L3" s="135">
        <f>M9*$H$35+AA9*$H$35+AO9*$H$35+C25*$G$35</f>
        <v>220</v>
      </c>
      <c r="M3" s="135">
        <f>J3+K3+L3</f>
        <v>33159.120000000003</v>
      </c>
      <c r="N3" s="138">
        <f t="shared" ref="N3:AK3" si="0">B3</f>
        <v>4</v>
      </c>
      <c r="O3" s="88">
        <f t="shared" si="0"/>
        <v>32</v>
      </c>
      <c r="P3" s="138">
        <f t="shared" si="0"/>
        <v>128</v>
      </c>
      <c r="Q3" s="138">
        <f t="shared" si="0"/>
        <v>384</v>
      </c>
      <c r="R3" s="138">
        <f t="shared" si="0"/>
        <v>26</v>
      </c>
      <c r="S3" s="138">
        <f t="shared" si="0"/>
        <v>38</v>
      </c>
      <c r="T3" s="138">
        <f t="shared" si="0"/>
        <v>8</v>
      </c>
      <c r="U3" s="138">
        <f t="shared" si="0"/>
        <v>456</v>
      </c>
      <c r="V3" s="135">
        <f t="shared" si="0"/>
        <v>32939.120000000003</v>
      </c>
      <c r="W3" s="89">
        <f t="shared" si="0"/>
        <v>0</v>
      </c>
      <c r="X3" s="135">
        <f t="shared" si="0"/>
        <v>220</v>
      </c>
      <c r="Y3" s="135">
        <f t="shared" si="0"/>
        <v>33159.120000000003</v>
      </c>
      <c r="Z3" s="138">
        <f t="shared" si="0"/>
        <v>4</v>
      </c>
      <c r="AA3" s="88">
        <f t="shared" si="0"/>
        <v>32</v>
      </c>
      <c r="AB3" s="138">
        <f t="shared" si="0"/>
        <v>128</v>
      </c>
      <c r="AC3" s="138">
        <f t="shared" si="0"/>
        <v>384</v>
      </c>
      <c r="AD3" s="138">
        <f t="shared" si="0"/>
        <v>26</v>
      </c>
      <c r="AE3" s="138">
        <f t="shared" si="0"/>
        <v>38</v>
      </c>
      <c r="AF3" s="138">
        <f t="shared" si="0"/>
        <v>8</v>
      </c>
      <c r="AG3" s="138">
        <f t="shared" si="0"/>
        <v>456</v>
      </c>
      <c r="AH3" s="135">
        <f t="shared" si="0"/>
        <v>32939.120000000003</v>
      </c>
      <c r="AI3" s="89">
        <f t="shared" si="0"/>
        <v>0</v>
      </c>
      <c r="AJ3" s="135">
        <f t="shared" si="0"/>
        <v>220</v>
      </c>
      <c r="AK3" s="135">
        <f t="shared" si="0"/>
        <v>33159.120000000003</v>
      </c>
      <c r="AL3" s="138">
        <f t="shared" ref="AL3:AW3" si="1">(B3+N3+Z3)/3</f>
        <v>4</v>
      </c>
      <c r="AM3" s="138">
        <f t="shared" si="1"/>
        <v>32</v>
      </c>
      <c r="AN3" s="138">
        <f t="shared" si="1"/>
        <v>128</v>
      </c>
      <c r="AO3" s="138">
        <f t="shared" si="1"/>
        <v>384</v>
      </c>
      <c r="AP3" s="138">
        <f t="shared" si="1"/>
        <v>26</v>
      </c>
      <c r="AQ3" s="138">
        <f t="shared" si="1"/>
        <v>38</v>
      </c>
      <c r="AR3" s="138">
        <f t="shared" si="1"/>
        <v>8</v>
      </c>
      <c r="AS3" s="138">
        <f t="shared" si="1"/>
        <v>456</v>
      </c>
      <c r="AT3" s="135">
        <f t="shared" si="1"/>
        <v>32939.120000000003</v>
      </c>
      <c r="AU3" s="89">
        <f t="shared" si="1"/>
        <v>0</v>
      </c>
      <c r="AV3" s="135">
        <f t="shared" si="1"/>
        <v>220</v>
      </c>
      <c r="AW3" s="135">
        <f t="shared" si="1"/>
        <v>33159.120000000003</v>
      </c>
      <c r="AY3" s="201">
        <f>M3+Y3+AK3</f>
        <v>99477.360000000015</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94"/>
      <c r="N5" s="17"/>
      <c r="O5" s="17"/>
      <c r="P5" s="17"/>
      <c r="Q5" s="17"/>
      <c r="R5" s="17"/>
      <c r="S5" s="17"/>
      <c r="T5" s="17"/>
      <c r="U5" s="17"/>
      <c r="V5" s="17"/>
      <c r="W5" s="17"/>
      <c r="X5" s="17"/>
      <c r="Y5" s="17"/>
      <c r="Z5" s="14"/>
      <c r="AA5" s="3"/>
    </row>
    <row r="6" spans="1:51" s="4" customFormat="1" ht="23.25" customHeight="1">
      <c r="A6" s="91"/>
      <c r="B6" s="2"/>
      <c r="C6" s="146"/>
      <c r="D6" s="86"/>
      <c r="E6" s="86"/>
      <c r="F6" s="86"/>
      <c r="G6" s="86"/>
      <c r="H6" s="86"/>
      <c r="I6" s="86"/>
      <c r="J6" s="86"/>
      <c r="K6" s="86"/>
      <c r="L6" s="86"/>
      <c r="M6" s="86"/>
      <c r="N6" s="86"/>
      <c r="O6" s="86"/>
      <c r="P6" s="86"/>
      <c r="Q6" s="86"/>
      <c r="R6" s="86"/>
      <c r="S6" s="86"/>
      <c r="T6" s="86"/>
      <c r="U6" s="86"/>
      <c r="V6" s="86"/>
      <c r="W6" s="86"/>
      <c r="X6" s="86"/>
      <c r="Y6" s="86"/>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231</v>
      </c>
      <c r="C8" s="532"/>
      <c r="D8" s="532"/>
      <c r="E8" s="532"/>
      <c r="F8" s="532"/>
      <c r="G8" s="532"/>
      <c r="H8" s="532"/>
      <c r="I8" s="532"/>
      <c r="J8" s="532"/>
      <c r="K8" s="532"/>
      <c r="L8" s="532"/>
      <c r="M8" s="387" t="s">
        <v>114</v>
      </c>
      <c r="N8"/>
      <c r="O8" s="47"/>
      <c r="P8" s="532" t="s">
        <v>232</v>
      </c>
      <c r="Q8" s="532"/>
      <c r="R8" s="532"/>
      <c r="S8" s="532"/>
      <c r="T8" s="532"/>
      <c r="U8" s="532"/>
      <c r="V8" s="532"/>
      <c r="W8" s="532"/>
      <c r="X8" s="532"/>
      <c r="Y8" s="532"/>
      <c r="Z8" s="532"/>
      <c r="AA8" s="47" t="s">
        <v>201</v>
      </c>
      <c r="AD8" s="532" t="s">
        <v>233</v>
      </c>
      <c r="AE8" s="532"/>
      <c r="AF8" s="532"/>
      <c r="AG8" s="532"/>
      <c r="AH8" s="532"/>
      <c r="AI8" s="532"/>
      <c r="AJ8" s="532"/>
      <c r="AK8" s="532"/>
      <c r="AL8" s="532"/>
      <c r="AM8" s="532"/>
      <c r="AN8" s="532"/>
      <c r="AO8" s="384" t="s">
        <v>201</v>
      </c>
    </row>
    <row r="9" spans="1:51" s="4" customFormat="1" ht="15">
      <c r="A9" s="3"/>
      <c r="B9" s="572" t="s">
        <v>92</v>
      </c>
      <c r="C9" s="575" t="s">
        <v>93</v>
      </c>
      <c r="D9" s="575"/>
      <c r="E9" s="575"/>
      <c r="F9" s="575"/>
      <c r="G9" s="575"/>
      <c r="H9" s="575"/>
      <c r="I9" s="575"/>
      <c r="J9" s="575"/>
      <c r="K9" s="577" t="s">
        <v>161</v>
      </c>
      <c r="L9" s="578"/>
      <c r="M9" s="514">
        <v>1</v>
      </c>
      <c r="N9">
        <v>2021</v>
      </c>
      <c r="O9" s="47"/>
      <c r="P9" s="572" t="s">
        <v>92</v>
      </c>
      <c r="Q9" s="575" t="s">
        <v>93</v>
      </c>
      <c r="R9" s="575"/>
      <c r="S9" s="575"/>
      <c r="T9" s="575"/>
      <c r="U9" s="575"/>
      <c r="V9" s="575"/>
      <c r="W9" s="575"/>
      <c r="X9" s="575"/>
      <c r="Y9" s="577" t="s">
        <v>161</v>
      </c>
      <c r="Z9" s="578"/>
      <c r="AA9">
        <v>1</v>
      </c>
      <c r="AB9" s="82">
        <f>N9</f>
        <v>2021</v>
      </c>
      <c r="AD9" s="572" t="s">
        <v>92</v>
      </c>
      <c r="AE9" s="575" t="s">
        <v>93</v>
      </c>
      <c r="AF9" s="575"/>
      <c r="AG9" s="575"/>
      <c r="AH9" s="575"/>
      <c r="AI9" s="575"/>
      <c r="AJ9" s="575"/>
      <c r="AK9" s="575"/>
      <c r="AL9" s="575"/>
      <c r="AM9" s="577" t="s">
        <v>161</v>
      </c>
      <c r="AN9" s="578"/>
      <c r="AO9">
        <v>2</v>
      </c>
      <c r="AP9" s="82">
        <f>AB9</f>
        <v>2021</v>
      </c>
    </row>
    <row r="10" spans="1:51" s="4" customFormat="1" ht="45.75" customHeight="1">
      <c r="A10" s="3"/>
      <c r="B10" s="573"/>
      <c r="C10" s="591" t="s">
        <v>98</v>
      </c>
      <c r="D10" s="584"/>
      <c r="E10" s="571" t="s">
        <v>99</v>
      </c>
      <c r="F10" s="571"/>
      <c r="G10" s="585" t="s">
        <v>100</v>
      </c>
      <c r="H10" s="586"/>
      <c r="I10" s="585" t="s">
        <v>171</v>
      </c>
      <c r="J10" s="586"/>
      <c r="K10" s="579"/>
      <c r="L10" s="580"/>
      <c r="M10" s="514">
        <v>1</v>
      </c>
      <c r="N10">
        <f>N9+1</f>
        <v>2022</v>
      </c>
      <c r="O10" s="47"/>
      <c r="P10" s="573"/>
      <c r="Q10" s="591" t="s">
        <v>98</v>
      </c>
      <c r="R10" s="584"/>
      <c r="S10" s="571" t="s">
        <v>99</v>
      </c>
      <c r="T10" s="571"/>
      <c r="U10" s="585" t="s">
        <v>100</v>
      </c>
      <c r="V10" s="586"/>
      <c r="W10" s="585" t="s">
        <v>171</v>
      </c>
      <c r="X10" s="586"/>
      <c r="Y10" s="579"/>
      <c r="Z10" s="580"/>
      <c r="AA10">
        <v>1</v>
      </c>
      <c r="AB10" s="82">
        <f t="shared" ref="AB10:AB11" si="2">N10</f>
        <v>2022</v>
      </c>
      <c r="AD10" s="573"/>
      <c r="AE10" s="591" t="s">
        <v>98</v>
      </c>
      <c r="AF10" s="584"/>
      <c r="AG10" s="571" t="s">
        <v>99</v>
      </c>
      <c r="AH10" s="571"/>
      <c r="AI10" s="585" t="s">
        <v>100</v>
      </c>
      <c r="AJ10" s="586"/>
      <c r="AK10" s="585" t="s">
        <v>171</v>
      </c>
      <c r="AL10" s="586"/>
      <c r="AM10" s="579"/>
      <c r="AN10" s="580"/>
      <c r="AO10">
        <v>2</v>
      </c>
      <c r="AP10" s="82">
        <f t="shared" ref="AP10:AP11" si="3">AB10</f>
        <v>2022</v>
      </c>
    </row>
    <row r="11" spans="1:51" s="4" customFormat="1" ht="15">
      <c r="A11" s="3"/>
      <c r="B11" s="573"/>
      <c r="C11" s="587">
        <v>114.8</v>
      </c>
      <c r="D11" s="588"/>
      <c r="E11" s="587">
        <v>91.33</v>
      </c>
      <c r="F11" s="588"/>
      <c r="G11" s="587">
        <v>73.83</v>
      </c>
      <c r="H11" s="588"/>
      <c r="I11" s="587">
        <v>34.090000000000003</v>
      </c>
      <c r="J11" s="588"/>
      <c r="K11" s="581"/>
      <c r="L11" s="582"/>
      <c r="M11" s="514">
        <v>1</v>
      </c>
      <c r="N11">
        <f t="shared" ref="N11" si="4">N10+1</f>
        <v>2023</v>
      </c>
      <c r="O11" s="47"/>
      <c r="P11" s="573"/>
      <c r="Q11" s="587">
        <v>114.8</v>
      </c>
      <c r="R11" s="588"/>
      <c r="S11" s="587">
        <v>91.33</v>
      </c>
      <c r="T11" s="588"/>
      <c r="U11" s="587">
        <v>73.83</v>
      </c>
      <c r="V11" s="588"/>
      <c r="W11" s="587">
        <v>34.090000000000003</v>
      </c>
      <c r="X11" s="588"/>
      <c r="Y11" s="581"/>
      <c r="Z11" s="582"/>
      <c r="AA11">
        <v>1</v>
      </c>
      <c r="AB11" s="82">
        <f t="shared" si="2"/>
        <v>2023</v>
      </c>
      <c r="AD11" s="573"/>
      <c r="AE11" s="587">
        <v>114.8</v>
      </c>
      <c r="AF11" s="588"/>
      <c r="AG11" s="587">
        <v>91.33</v>
      </c>
      <c r="AH11" s="588"/>
      <c r="AI11" s="587">
        <v>73.83</v>
      </c>
      <c r="AJ11" s="588"/>
      <c r="AK11" s="587">
        <v>34.090000000000003</v>
      </c>
      <c r="AL11" s="588"/>
      <c r="AM11" s="581"/>
      <c r="AN11" s="582"/>
      <c r="AO11">
        <v>2</v>
      </c>
      <c r="AP11" s="82">
        <f t="shared" si="3"/>
        <v>2023</v>
      </c>
    </row>
    <row r="12" spans="1:51" s="4" customFormat="1" ht="26.25">
      <c r="A12" s="3"/>
      <c r="B12" s="574"/>
      <c r="C12" s="24" t="s">
        <v>106</v>
      </c>
      <c r="D12" s="25" t="s">
        <v>109</v>
      </c>
      <c r="E12" s="24" t="s">
        <v>106</v>
      </c>
      <c r="F12" s="25" t="s">
        <v>109</v>
      </c>
      <c r="G12" s="24" t="s">
        <v>106</v>
      </c>
      <c r="H12" s="25" t="s">
        <v>109</v>
      </c>
      <c r="I12" s="24" t="s">
        <v>106</v>
      </c>
      <c r="J12" s="25" t="s">
        <v>109</v>
      </c>
      <c r="K12" s="24" t="s">
        <v>106</v>
      </c>
      <c r="L12" s="48" t="s">
        <v>109</v>
      </c>
      <c r="M12" s="514"/>
      <c r="N12"/>
      <c r="O12" s="47"/>
      <c r="P12" s="574"/>
      <c r="Q12" s="24" t="s">
        <v>106</v>
      </c>
      <c r="R12" s="25" t="s">
        <v>109</v>
      </c>
      <c r="S12" s="24" t="s">
        <v>106</v>
      </c>
      <c r="T12" s="25" t="s">
        <v>109</v>
      </c>
      <c r="U12" s="24" t="s">
        <v>106</v>
      </c>
      <c r="V12" s="25" t="s">
        <v>109</v>
      </c>
      <c r="W12" s="24" t="s">
        <v>106</v>
      </c>
      <c r="X12" s="25" t="s">
        <v>109</v>
      </c>
      <c r="Y12" s="24" t="s">
        <v>106</v>
      </c>
      <c r="Z12" s="48" t="s">
        <v>109</v>
      </c>
      <c r="AA12"/>
      <c r="AB12" s="2"/>
      <c r="AD12" s="574"/>
      <c r="AE12" s="24" t="s">
        <v>106</v>
      </c>
      <c r="AF12" s="25" t="s">
        <v>109</v>
      </c>
      <c r="AG12" s="24" t="s">
        <v>106</v>
      </c>
      <c r="AH12" s="25" t="s">
        <v>109</v>
      </c>
      <c r="AI12" s="24" t="s">
        <v>106</v>
      </c>
      <c r="AJ12" s="25" t="s">
        <v>109</v>
      </c>
      <c r="AK12" s="24" t="s">
        <v>106</v>
      </c>
      <c r="AL12" s="25" t="s">
        <v>109</v>
      </c>
      <c r="AM12" s="24" t="s">
        <v>106</v>
      </c>
      <c r="AN12" s="48" t="s">
        <v>109</v>
      </c>
    </row>
    <row r="13" spans="1:51" ht="15">
      <c r="B13" s="26" t="s">
        <v>111</v>
      </c>
      <c r="C13" s="213">
        <v>0</v>
      </c>
      <c r="D13" s="213">
        <v>2</v>
      </c>
      <c r="E13" s="214">
        <v>0</v>
      </c>
      <c r="F13" s="214">
        <v>1</v>
      </c>
      <c r="G13" s="49">
        <v>0</v>
      </c>
      <c r="H13" s="213">
        <v>1</v>
      </c>
      <c r="I13" s="214">
        <v>0</v>
      </c>
      <c r="J13" s="214">
        <v>0</v>
      </c>
      <c r="K13" s="210">
        <v>0</v>
      </c>
      <c r="L13" s="28">
        <v>395</v>
      </c>
      <c r="M13" s="50"/>
      <c r="N13" s="51"/>
      <c r="O13" s="47"/>
      <c r="P13" s="26" t="s">
        <v>111</v>
      </c>
      <c r="Q13" s="213">
        <v>0</v>
      </c>
      <c r="R13" s="213">
        <v>2</v>
      </c>
      <c r="S13" s="214">
        <v>0</v>
      </c>
      <c r="T13" s="214">
        <v>1</v>
      </c>
      <c r="U13" s="49">
        <v>0</v>
      </c>
      <c r="V13" s="213">
        <v>1</v>
      </c>
      <c r="W13" s="214">
        <v>0</v>
      </c>
      <c r="X13" s="214">
        <v>0</v>
      </c>
      <c r="Y13" s="210">
        <v>0</v>
      </c>
      <c r="Z13" s="28">
        <v>395</v>
      </c>
      <c r="AA13" s="51"/>
      <c r="AD13" s="26" t="s">
        <v>111</v>
      </c>
      <c r="AE13" s="213">
        <v>0</v>
      </c>
      <c r="AF13" s="213">
        <v>2</v>
      </c>
      <c r="AG13" s="214">
        <v>0</v>
      </c>
      <c r="AH13" s="214">
        <v>1</v>
      </c>
      <c r="AI13" s="49">
        <v>0</v>
      </c>
      <c r="AJ13" s="213">
        <v>1</v>
      </c>
      <c r="AK13" s="214">
        <v>0</v>
      </c>
      <c r="AL13" s="214">
        <v>0</v>
      </c>
      <c r="AM13" s="210">
        <v>0</v>
      </c>
      <c r="AN13" s="28">
        <v>395</v>
      </c>
    </row>
    <row r="14" spans="1:51" ht="15">
      <c r="B14" s="26" t="s">
        <v>113</v>
      </c>
      <c r="C14" s="214">
        <v>0</v>
      </c>
      <c r="D14" s="214">
        <v>0</v>
      </c>
      <c r="E14" s="214">
        <v>0</v>
      </c>
      <c r="F14" s="214">
        <v>0</v>
      </c>
      <c r="G14" s="52">
        <v>0</v>
      </c>
      <c r="H14" s="214">
        <v>0</v>
      </c>
      <c r="I14" s="214">
        <v>0</v>
      </c>
      <c r="J14" s="214">
        <v>0</v>
      </c>
      <c r="K14" s="210">
        <v>0</v>
      </c>
      <c r="L14" s="30">
        <v>0</v>
      </c>
      <c r="M14" s="50"/>
      <c r="N14" s="51"/>
      <c r="O14" s="47"/>
      <c r="P14" s="26" t="s">
        <v>113</v>
      </c>
      <c r="Q14" s="214">
        <v>0</v>
      </c>
      <c r="R14" s="214">
        <v>0</v>
      </c>
      <c r="S14" s="214">
        <v>0</v>
      </c>
      <c r="T14" s="214">
        <v>0</v>
      </c>
      <c r="U14" s="52">
        <v>0</v>
      </c>
      <c r="V14" s="214">
        <v>0</v>
      </c>
      <c r="W14" s="214">
        <v>0</v>
      </c>
      <c r="X14" s="214">
        <v>0</v>
      </c>
      <c r="Y14" s="210">
        <v>0</v>
      </c>
      <c r="Z14" s="30">
        <v>0</v>
      </c>
      <c r="AA14" s="51"/>
      <c r="AD14" s="26" t="s">
        <v>113</v>
      </c>
      <c r="AE14" s="214">
        <v>0</v>
      </c>
      <c r="AF14" s="214">
        <v>0</v>
      </c>
      <c r="AG14" s="214">
        <v>0</v>
      </c>
      <c r="AH14" s="214">
        <v>0</v>
      </c>
      <c r="AI14" s="52">
        <v>0</v>
      </c>
      <c r="AJ14" s="214">
        <v>0</v>
      </c>
      <c r="AK14" s="214">
        <v>0</v>
      </c>
      <c r="AL14" s="214">
        <v>0</v>
      </c>
      <c r="AM14" s="210">
        <v>0</v>
      </c>
      <c r="AN14" s="30">
        <v>0</v>
      </c>
    </row>
    <row r="15" spans="1:51" ht="15">
      <c r="B15" s="26" t="s">
        <v>112</v>
      </c>
      <c r="C15" s="214">
        <v>0</v>
      </c>
      <c r="D15" s="214">
        <v>0</v>
      </c>
      <c r="E15" s="215">
        <v>0</v>
      </c>
      <c r="F15" s="214">
        <v>0.5</v>
      </c>
      <c r="G15" s="52">
        <v>0</v>
      </c>
      <c r="H15" s="214">
        <v>5</v>
      </c>
      <c r="I15" s="214">
        <v>0</v>
      </c>
      <c r="J15" s="214">
        <v>0.5</v>
      </c>
      <c r="K15" s="210">
        <v>0</v>
      </c>
      <c r="L15" s="30">
        <v>432</v>
      </c>
      <c r="M15" s="50"/>
      <c r="N15" s="51"/>
      <c r="O15" s="47"/>
      <c r="P15" s="26" t="s">
        <v>112</v>
      </c>
      <c r="Q15" s="214">
        <v>0</v>
      </c>
      <c r="R15" s="214">
        <v>0</v>
      </c>
      <c r="S15" s="215">
        <v>0</v>
      </c>
      <c r="T15" s="214">
        <v>0.5</v>
      </c>
      <c r="U15" s="52">
        <v>0</v>
      </c>
      <c r="V15" s="214">
        <v>5</v>
      </c>
      <c r="W15" s="214">
        <v>0</v>
      </c>
      <c r="X15" s="214">
        <v>0.5</v>
      </c>
      <c r="Y15" s="210">
        <v>0</v>
      </c>
      <c r="Z15" s="30">
        <v>432</v>
      </c>
      <c r="AA15" s="51"/>
      <c r="AD15" s="26" t="s">
        <v>112</v>
      </c>
      <c r="AE15" s="214">
        <v>0</v>
      </c>
      <c r="AF15" s="214">
        <v>0</v>
      </c>
      <c r="AG15" s="215">
        <v>0</v>
      </c>
      <c r="AH15" s="214">
        <v>0.5</v>
      </c>
      <c r="AI15" s="52">
        <v>0</v>
      </c>
      <c r="AJ15" s="214">
        <v>5</v>
      </c>
      <c r="AK15" s="214">
        <v>0</v>
      </c>
      <c r="AL15" s="214">
        <v>0.5</v>
      </c>
      <c r="AM15" s="210">
        <v>0</v>
      </c>
      <c r="AN15" s="30">
        <v>432</v>
      </c>
    </row>
    <row r="16" spans="1:51" ht="39">
      <c r="B16" s="26" t="s">
        <v>118</v>
      </c>
      <c r="C16" s="214">
        <v>0</v>
      </c>
      <c r="D16" s="214">
        <v>0</v>
      </c>
      <c r="E16" s="214">
        <v>0</v>
      </c>
      <c r="F16" s="214">
        <v>4.6500000000000004</v>
      </c>
      <c r="G16" s="214">
        <v>0</v>
      </c>
      <c r="H16" s="214">
        <v>93</v>
      </c>
      <c r="I16" s="214">
        <v>0</v>
      </c>
      <c r="J16" s="214">
        <v>9.3000000000000007</v>
      </c>
      <c r="K16" s="210">
        <v>0</v>
      </c>
      <c r="L16" s="30">
        <v>7608</v>
      </c>
      <c r="M16" s="50"/>
      <c r="N16" s="51"/>
      <c r="O16" s="47"/>
      <c r="P16" s="26" t="s">
        <v>118</v>
      </c>
      <c r="Q16" s="214">
        <v>0</v>
      </c>
      <c r="R16" s="214">
        <v>0</v>
      </c>
      <c r="S16" s="214">
        <v>0</v>
      </c>
      <c r="T16" s="214">
        <v>5.65</v>
      </c>
      <c r="U16" s="214">
        <v>0</v>
      </c>
      <c r="V16" s="214">
        <v>113</v>
      </c>
      <c r="W16" s="214">
        <v>0</v>
      </c>
      <c r="X16" s="214">
        <v>11.3</v>
      </c>
      <c r="Y16" s="210">
        <v>0</v>
      </c>
      <c r="Z16" s="30">
        <v>9244</v>
      </c>
      <c r="AA16" s="51"/>
      <c r="AD16" s="26" t="s">
        <v>118</v>
      </c>
      <c r="AE16" s="214">
        <v>0</v>
      </c>
      <c r="AF16" s="214">
        <v>0</v>
      </c>
      <c r="AG16" s="214">
        <v>0</v>
      </c>
      <c r="AH16" s="214">
        <v>2.85</v>
      </c>
      <c r="AI16" s="214">
        <v>0</v>
      </c>
      <c r="AJ16" s="214">
        <v>57</v>
      </c>
      <c r="AK16" s="214">
        <v>0</v>
      </c>
      <c r="AL16" s="214">
        <v>5.7</v>
      </c>
      <c r="AM16" s="210">
        <v>0</v>
      </c>
      <c r="AN16" s="30">
        <v>4663</v>
      </c>
    </row>
    <row r="17" spans="2:40" ht="15">
      <c r="B17" s="26" t="s">
        <v>120</v>
      </c>
      <c r="C17" s="53">
        <v>0</v>
      </c>
      <c r="D17" s="53">
        <v>0</v>
      </c>
      <c r="E17" s="215">
        <v>0</v>
      </c>
      <c r="F17" s="215">
        <v>1</v>
      </c>
      <c r="G17" s="215">
        <v>0</v>
      </c>
      <c r="H17" s="215">
        <v>10</v>
      </c>
      <c r="I17" s="215">
        <v>0</v>
      </c>
      <c r="J17" s="215">
        <v>1</v>
      </c>
      <c r="K17" s="210">
        <v>0</v>
      </c>
      <c r="L17" s="31">
        <v>864</v>
      </c>
      <c r="M17" s="50"/>
      <c r="N17" s="51"/>
      <c r="O17" s="47"/>
      <c r="P17" s="26" t="s">
        <v>120</v>
      </c>
      <c r="Q17" s="53">
        <v>0</v>
      </c>
      <c r="R17" s="53">
        <v>0</v>
      </c>
      <c r="S17" s="215">
        <v>0</v>
      </c>
      <c r="T17" s="215">
        <v>1</v>
      </c>
      <c r="U17" s="215">
        <v>0</v>
      </c>
      <c r="V17" s="215">
        <v>10</v>
      </c>
      <c r="W17" s="215">
        <v>0</v>
      </c>
      <c r="X17" s="215">
        <v>1</v>
      </c>
      <c r="Y17" s="210">
        <v>0</v>
      </c>
      <c r="Z17" s="31">
        <v>864</v>
      </c>
      <c r="AA17" s="51"/>
      <c r="AD17" s="26" t="s">
        <v>120</v>
      </c>
      <c r="AE17" s="53">
        <v>0</v>
      </c>
      <c r="AF17" s="53">
        <v>0</v>
      </c>
      <c r="AG17" s="215">
        <v>0</v>
      </c>
      <c r="AH17" s="215">
        <v>1</v>
      </c>
      <c r="AI17" s="215">
        <v>0</v>
      </c>
      <c r="AJ17" s="215">
        <v>10</v>
      </c>
      <c r="AK17" s="215">
        <v>0</v>
      </c>
      <c r="AL17" s="215">
        <v>1</v>
      </c>
      <c r="AM17" s="210">
        <v>0</v>
      </c>
      <c r="AN17" s="31">
        <v>864</v>
      </c>
    </row>
    <row r="18" spans="2:40" ht="15">
      <c r="B18" s="32" t="s">
        <v>122</v>
      </c>
      <c r="C18" s="54">
        <v>0</v>
      </c>
      <c r="D18" s="55">
        <v>2</v>
      </c>
      <c r="E18" s="56">
        <v>0</v>
      </c>
      <c r="F18" s="56">
        <v>7.15</v>
      </c>
      <c r="G18" s="54">
        <v>0</v>
      </c>
      <c r="H18" s="55">
        <v>109</v>
      </c>
      <c r="I18" s="56">
        <v>0</v>
      </c>
      <c r="J18" s="56">
        <v>10.8</v>
      </c>
      <c r="K18" s="36">
        <v>0</v>
      </c>
      <c r="L18" s="37">
        <v>9298</v>
      </c>
      <c r="M18" s="50"/>
      <c r="N18" s="51"/>
      <c r="O18" s="47"/>
      <c r="P18" s="32" t="s">
        <v>122</v>
      </c>
      <c r="Q18" s="54">
        <v>0</v>
      </c>
      <c r="R18" s="55">
        <v>2</v>
      </c>
      <c r="S18" s="56">
        <v>0</v>
      </c>
      <c r="T18" s="56">
        <v>8.15</v>
      </c>
      <c r="U18" s="54">
        <v>0</v>
      </c>
      <c r="V18" s="55">
        <v>129</v>
      </c>
      <c r="W18" s="56">
        <v>0</v>
      </c>
      <c r="X18" s="56">
        <v>12.8</v>
      </c>
      <c r="Y18" s="36">
        <v>0</v>
      </c>
      <c r="Z18" s="37">
        <v>10934</v>
      </c>
      <c r="AA18" s="51"/>
      <c r="AD18" s="32" t="s">
        <v>122</v>
      </c>
      <c r="AE18" s="54">
        <v>0</v>
      </c>
      <c r="AF18" s="55">
        <v>2</v>
      </c>
      <c r="AG18" s="56">
        <v>0</v>
      </c>
      <c r="AH18" s="56">
        <v>5.35</v>
      </c>
      <c r="AI18" s="54">
        <v>0</v>
      </c>
      <c r="AJ18" s="55">
        <v>73</v>
      </c>
      <c r="AK18" s="56">
        <v>0</v>
      </c>
      <c r="AL18" s="56">
        <v>7.2</v>
      </c>
      <c r="AM18" s="36">
        <v>0</v>
      </c>
      <c r="AN18" s="37">
        <v>6353</v>
      </c>
    </row>
    <row r="19" spans="2:40" ht="15">
      <c r="B19" s="176" t="s">
        <v>123</v>
      </c>
      <c r="C19" s="291"/>
      <c r="D19" s="291"/>
      <c r="E19" s="291"/>
      <c r="F19" s="291"/>
      <c r="G19" s="291"/>
      <c r="H19" s="291"/>
      <c r="I19" s="291"/>
      <c r="J19" s="291"/>
      <c r="K19" s="75"/>
      <c r="L19" s="75"/>
      <c r="M19" s="50"/>
      <c r="N19" s="51"/>
      <c r="O19" s="47"/>
      <c r="P19" s="176" t="s">
        <v>128</v>
      </c>
      <c r="Q19" s="291"/>
      <c r="R19" s="291"/>
      <c r="S19" s="291"/>
      <c r="T19" s="291"/>
      <c r="U19" s="291"/>
      <c r="V19" s="291"/>
      <c r="W19" s="291"/>
      <c r="X19" s="291"/>
      <c r="Y19" s="75"/>
      <c r="Z19" s="75"/>
      <c r="AA19" s="51"/>
      <c r="AD19" s="633" t="s">
        <v>128</v>
      </c>
      <c r="AE19" s="633"/>
      <c r="AF19" s="633"/>
      <c r="AG19" s="633"/>
      <c r="AH19" s="633"/>
      <c r="AI19" s="633"/>
      <c r="AJ19" s="633"/>
      <c r="AK19" s="633"/>
      <c r="AL19" s="633"/>
      <c r="AM19" s="633"/>
      <c r="AN19" s="633"/>
    </row>
    <row r="20" spans="2:40" ht="15">
      <c r="B20" s="72"/>
      <c r="C20" s="291"/>
      <c r="D20" s="291"/>
      <c r="E20" s="291"/>
      <c r="F20" s="291"/>
      <c r="G20" s="291"/>
      <c r="H20" s="291"/>
      <c r="I20" s="291"/>
      <c r="J20" s="291"/>
      <c r="K20" s="75"/>
      <c r="L20" s="75"/>
      <c r="M20" s="50"/>
      <c r="N20" s="51"/>
      <c r="O20" s="47"/>
      <c r="P20" s="176"/>
      <c r="Q20" s="291"/>
      <c r="R20" s="291"/>
      <c r="S20" s="291"/>
      <c r="T20" s="291"/>
      <c r="U20" s="291"/>
      <c r="V20" s="291"/>
      <c r="W20" s="291"/>
      <c r="X20" s="291"/>
      <c r="Y20" s="75"/>
      <c r="Z20" s="75"/>
      <c r="AA20" s="51"/>
      <c r="AD20" s="520"/>
      <c r="AE20" s="520"/>
      <c r="AF20" s="520"/>
      <c r="AG20" s="520"/>
      <c r="AH20" s="520"/>
      <c r="AI20" s="520"/>
      <c r="AJ20" s="520"/>
      <c r="AK20" s="520"/>
      <c r="AL20" s="520"/>
      <c r="AM20" s="520"/>
      <c r="AN20" s="520"/>
    </row>
    <row r="21" spans="2:40" ht="17.25" customHeight="1">
      <c r="B21" s="350" t="s">
        <v>124</v>
      </c>
      <c r="C21" s="291"/>
      <c r="D21" s="291"/>
      <c r="E21" s="291"/>
      <c r="F21" s="291"/>
      <c r="G21" s="291"/>
      <c r="H21" s="291"/>
      <c r="I21" s="291"/>
      <c r="J21" s="291"/>
      <c r="K21" s="75"/>
      <c r="L21" s="75"/>
      <c r="M21" s="50"/>
      <c r="N21" s="51"/>
      <c r="O21" s="47"/>
      <c r="P21" s="350" t="s">
        <v>129</v>
      </c>
      <c r="Q21" s="291"/>
      <c r="R21" s="291"/>
      <c r="S21" s="291"/>
      <c r="T21" s="291"/>
      <c r="U21" s="291"/>
      <c r="V21" s="291"/>
      <c r="W21" s="291"/>
      <c r="X21" s="291"/>
      <c r="Y21" s="75"/>
      <c r="Z21" s="75"/>
      <c r="AA21" s="51"/>
      <c r="AD21" s="634" t="s">
        <v>129</v>
      </c>
      <c r="AE21" s="634"/>
      <c r="AF21" s="634"/>
      <c r="AG21" s="634"/>
      <c r="AH21" s="634"/>
      <c r="AI21" s="634"/>
      <c r="AJ21" s="634"/>
      <c r="AK21" s="634"/>
      <c r="AL21" s="634"/>
      <c r="AM21" s="634"/>
      <c r="AN21" s="634"/>
    </row>
    <row r="22" spans="2:40" ht="17.25" customHeight="1">
      <c r="B22" s="176"/>
      <c r="C22" s="291"/>
      <c r="D22" s="291"/>
      <c r="E22" s="291"/>
      <c r="F22" s="291"/>
      <c r="G22" s="291"/>
      <c r="H22" s="291"/>
      <c r="I22" s="291"/>
      <c r="J22" s="291"/>
      <c r="K22" s="75"/>
      <c r="L22" s="75"/>
      <c r="M22" s="50"/>
      <c r="N22" s="51"/>
      <c r="O22" s="47"/>
      <c r="P22" s="350"/>
      <c r="Q22" s="291"/>
      <c r="R22" s="291"/>
      <c r="S22" s="291"/>
      <c r="T22" s="291"/>
      <c r="U22" s="291"/>
      <c r="V22" s="291"/>
      <c r="W22" s="291"/>
      <c r="X22" s="291"/>
      <c r="Y22" s="75"/>
      <c r="Z22" s="75"/>
      <c r="AA22" s="51"/>
      <c r="AD22" s="519"/>
      <c r="AE22" s="519"/>
      <c r="AF22" s="519"/>
      <c r="AG22" s="519"/>
      <c r="AH22" s="519"/>
      <c r="AI22" s="519"/>
      <c r="AJ22" s="519"/>
      <c r="AK22" s="519"/>
      <c r="AL22" s="519"/>
      <c r="AM22" s="519"/>
      <c r="AN22" s="519"/>
    </row>
    <row r="23" spans="2:40" ht="17.25" customHeight="1">
      <c r="B23" s="146"/>
      <c r="C23" s="291"/>
      <c r="D23" s="291"/>
      <c r="E23" s="291"/>
      <c r="F23" s="291"/>
      <c r="G23" s="291"/>
      <c r="H23" s="291"/>
      <c r="I23" s="291"/>
      <c r="J23" s="291"/>
      <c r="K23" s="75"/>
      <c r="L23" s="75"/>
      <c r="M23" s="50"/>
      <c r="N23" s="51"/>
      <c r="O23" s="47"/>
      <c r="P23" s="350"/>
      <c r="Q23" s="291"/>
      <c r="R23" s="291"/>
      <c r="S23" s="291"/>
      <c r="T23" s="291"/>
      <c r="U23" s="291"/>
      <c r="V23" s="291"/>
      <c r="W23" s="291"/>
      <c r="X23" s="291"/>
      <c r="Y23" s="75"/>
      <c r="Z23" s="75"/>
      <c r="AA23" s="51"/>
      <c r="AD23" s="519"/>
      <c r="AE23" s="519"/>
      <c r="AF23" s="519"/>
      <c r="AG23" s="519"/>
      <c r="AH23" s="519"/>
      <c r="AI23" s="519"/>
      <c r="AJ23" s="519"/>
      <c r="AK23" s="519"/>
      <c r="AL23" s="519"/>
      <c r="AM23" s="519"/>
      <c r="AN23" s="519"/>
    </row>
    <row r="24" spans="2:40" ht="15">
      <c r="B24" s="465"/>
      <c r="C24"/>
      <c r="D24"/>
      <c r="E24"/>
      <c r="F24"/>
      <c r="G24"/>
      <c r="H24"/>
      <c r="I24"/>
      <c r="J24"/>
      <c r="K24" s="57"/>
      <c r="L24" s="57"/>
      <c r="M24" s="57"/>
      <c r="N24"/>
      <c r="O24" s="47"/>
      <c r="P24"/>
      <c r="Q24"/>
      <c r="R24"/>
      <c r="S24"/>
      <c r="T24"/>
      <c r="U24"/>
      <c r="V24"/>
      <c r="W24"/>
      <c r="X24" t="s">
        <v>89</v>
      </c>
      <c r="Y24"/>
      <c r="Z24"/>
      <c r="AA24"/>
    </row>
    <row r="25" spans="2:40" ht="15">
      <c r="B25" s="465" t="s">
        <v>162</v>
      </c>
      <c r="C25" s="516">
        <v>0</v>
      </c>
      <c r="D25"/>
      <c r="E25"/>
      <c r="F25"/>
      <c r="G25"/>
      <c r="H25"/>
      <c r="I25"/>
      <c r="J25"/>
      <c r="K25" s="57"/>
      <c r="L25" s="57"/>
      <c r="M25" s="57"/>
      <c r="N25"/>
      <c r="O25" s="47"/>
      <c r="P25"/>
      <c r="Q25" s="516">
        <v>0</v>
      </c>
      <c r="R25" s="516"/>
      <c r="S25"/>
      <c r="T25"/>
      <c r="U25"/>
      <c r="V25"/>
      <c r="W25"/>
      <c r="X25"/>
      <c r="Y25"/>
      <c r="Z25"/>
      <c r="AA25"/>
      <c r="AD25" s="2" t="s">
        <v>234</v>
      </c>
      <c r="AE25" s="2" t="s">
        <v>89</v>
      </c>
    </row>
    <row r="26" spans="2:40">
      <c r="C26" s="8"/>
      <c r="N26" s="2"/>
      <c r="U26" s="5" t="s">
        <v>89</v>
      </c>
      <c r="Z26" s="2"/>
      <c r="AA26" s="2"/>
    </row>
    <row r="27" spans="2:40" ht="15.75" thickBot="1">
      <c r="B27" s="552" t="s">
        <v>235</v>
      </c>
      <c r="C27" s="552"/>
      <c r="D27" s="552"/>
      <c r="E27" s="552"/>
      <c r="F27" s="552"/>
      <c r="G27" s="552"/>
      <c r="H27" s="552"/>
      <c r="I27"/>
      <c r="J27"/>
      <c r="K27" s="571"/>
      <c r="L27" s="571"/>
      <c r="M27" s="571"/>
      <c r="N27" s="571"/>
      <c r="O27" s="571"/>
      <c r="P27" s="571"/>
      <c r="Q27" s="571"/>
      <c r="R27"/>
      <c r="Z27" s="2"/>
      <c r="AA27" s="2"/>
    </row>
    <row r="28" spans="2:40" ht="43.5" customHeight="1">
      <c r="B28" s="464"/>
      <c r="C28" s="556" t="s">
        <v>96</v>
      </c>
      <c r="D28" s="589"/>
      <c r="E28" s="589"/>
      <c r="F28" s="590"/>
      <c r="G28" s="559" t="s">
        <v>164</v>
      </c>
      <c r="H28" s="560"/>
      <c r="I28"/>
      <c r="J28"/>
      <c r="K28" s="465"/>
      <c r="L28" s="571"/>
      <c r="M28" s="600"/>
      <c r="N28" s="600"/>
      <c r="O28" s="600"/>
      <c r="P28" s="570"/>
      <c r="Q28" s="570"/>
      <c r="R28"/>
      <c r="Z28" s="2"/>
      <c r="AA28" s="2"/>
    </row>
    <row r="29" spans="2:40" ht="39">
      <c r="B29" s="513" t="s">
        <v>92</v>
      </c>
      <c r="C29" s="153" t="s">
        <v>102</v>
      </c>
      <c r="D29" s="153" t="s">
        <v>103</v>
      </c>
      <c r="E29" s="38" t="s">
        <v>104</v>
      </c>
      <c r="F29" s="153" t="s">
        <v>105</v>
      </c>
      <c r="G29" s="153" t="s">
        <v>106</v>
      </c>
      <c r="H29" s="39" t="s">
        <v>107</v>
      </c>
      <c r="I29"/>
      <c r="J29"/>
      <c r="K29" s="517"/>
      <c r="L29" s="76"/>
      <c r="M29" s="76"/>
      <c r="N29" s="76"/>
      <c r="O29" s="76"/>
      <c r="P29" s="76"/>
      <c r="Q29" s="76"/>
      <c r="R29"/>
      <c r="Z29" s="2"/>
      <c r="AA29" s="2"/>
    </row>
    <row r="30" spans="2:40" ht="51.75">
      <c r="B30" s="40" t="s">
        <v>108</v>
      </c>
      <c r="C30" s="211">
        <v>0</v>
      </c>
      <c r="D30" s="212">
        <v>0</v>
      </c>
      <c r="E30" s="41">
        <v>0</v>
      </c>
      <c r="F30" s="211">
        <v>0</v>
      </c>
      <c r="G30" s="211">
        <v>0</v>
      </c>
      <c r="H30" s="42">
        <v>0</v>
      </c>
      <c r="I30" s="58"/>
      <c r="J30"/>
      <c r="K30" s="77"/>
      <c r="L30" s="41"/>
      <c r="M30"/>
      <c r="N30" s="41"/>
      <c r="O30" s="41"/>
      <c r="P30" s="41"/>
      <c r="Q30" s="41"/>
      <c r="R30" s="59"/>
      <c r="Z30" s="2"/>
      <c r="AA30" s="2"/>
    </row>
    <row r="31" spans="2:40" ht="26.25">
      <c r="B31" s="40" t="s">
        <v>110</v>
      </c>
      <c r="C31" s="211">
        <v>0</v>
      </c>
      <c r="D31" s="212">
        <v>0</v>
      </c>
      <c r="E31" s="41">
        <v>0</v>
      </c>
      <c r="F31" s="211">
        <v>0</v>
      </c>
      <c r="G31" s="211">
        <v>0</v>
      </c>
      <c r="H31" s="42">
        <v>0</v>
      </c>
      <c r="I31" s="58"/>
      <c r="J31"/>
      <c r="K31" s="77"/>
      <c r="L31" s="41"/>
      <c r="M31"/>
      <c r="N31" s="41"/>
      <c r="O31" s="41"/>
      <c r="P31" s="41"/>
      <c r="Q31" s="41"/>
      <c r="R31" s="59"/>
      <c r="Z31" s="2"/>
      <c r="AA31" s="2"/>
    </row>
    <row r="32" spans="2:40" ht="15">
      <c r="B32" s="40" t="s">
        <v>112</v>
      </c>
      <c r="C32" s="211">
        <v>0</v>
      </c>
      <c r="D32" s="211">
        <v>0</v>
      </c>
      <c r="E32" s="211">
        <v>0</v>
      </c>
      <c r="F32" s="211">
        <v>55</v>
      </c>
      <c r="G32" s="211">
        <v>0</v>
      </c>
      <c r="H32" s="42">
        <v>55</v>
      </c>
      <c r="I32" s="58"/>
      <c r="J32"/>
      <c r="K32" s="77"/>
      <c r="L32" s="41"/>
      <c r="M32" s="41"/>
      <c r="N32" s="41"/>
      <c r="O32" s="41"/>
      <c r="P32" s="41"/>
      <c r="Q32" s="41"/>
      <c r="R32" s="59"/>
      <c r="Z32" s="2"/>
      <c r="AA32" s="2"/>
    </row>
    <row r="33" spans="2:27" ht="15">
      <c r="B33" s="40" t="s">
        <v>116</v>
      </c>
      <c r="C33" s="211">
        <v>0</v>
      </c>
      <c r="D33" s="212">
        <v>0</v>
      </c>
      <c r="E33" s="41">
        <v>0</v>
      </c>
      <c r="F33" s="211">
        <v>0</v>
      </c>
      <c r="G33" s="211">
        <v>0</v>
      </c>
      <c r="H33" s="42">
        <v>0</v>
      </c>
      <c r="I33" s="58"/>
      <c r="J33"/>
      <c r="K33" s="77"/>
      <c r="L33" s="41"/>
      <c r="M33"/>
      <c r="N33" s="41"/>
      <c r="O33" s="41"/>
      <c r="P33" s="41"/>
      <c r="Q33" s="41"/>
      <c r="R33" s="59"/>
      <c r="Z33" s="2"/>
      <c r="AA33" s="2"/>
    </row>
    <row r="34" spans="2:27" ht="15">
      <c r="B34" s="40" t="s">
        <v>117</v>
      </c>
      <c r="C34" s="211">
        <v>0</v>
      </c>
      <c r="D34" s="212">
        <v>0</v>
      </c>
      <c r="E34" s="41">
        <v>0</v>
      </c>
      <c r="F34" s="211">
        <v>0</v>
      </c>
      <c r="G34" s="211">
        <v>0</v>
      </c>
      <c r="H34" s="42">
        <v>0</v>
      </c>
      <c r="I34" s="58"/>
      <c r="J34"/>
      <c r="K34" s="77"/>
      <c r="L34" s="41"/>
      <c r="M34"/>
      <c r="N34" s="41"/>
      <c r="O34" s="41"/>
      <c r="P34" s="41"/>
      <c r="Q34" s="41"/>
      <c r="R34" s="59"/>
      <c r="Z34" s="2"/>
      <c r="AA34" s="2"/>
    </row>
    <row r="35" spans="2:27" ht="15">
      <c r="B35" s="43" t="s">
        <v>119</v>
      </c>
      <c r="C35" s="44">
        <v>0</v>
      </c>
      <c r="D35" s="44"/>
      <c r="E35" s="44">
        <v>0</v>
      </c>
      <c r="F35" s="44">
        <v>55</v>
      </c>
      <c r="G35" s="44">
        <v>0</v>
      </c>
      <c r="H35" s="44">
        <v>55</v>
      </c>
      <c r="I35" s="58"/>
      <c r="J35"/>
      <c r="K35" s="79"/>
      <c r="L35" s="41"/>
      <c r="M35" s="41"/>
      <c r="N35" s="41"/>
      <c r="O35" s="41"/>
      <c r="P35" s="41"/>
      <c r="Q35" s="41"/>
      <c r="R35" s="59"/>
      <c r="Z35" s="2"/>
      <c r="AA35" s="2"/>
    </row>
    <row r="36" spans="2:27" ht="13.5" customHeight="1">
      <c r="B36" s="529" t="s">
        <v>121</v>
      </c>
      <c r="C36" s="530"/>
      <c r="D36" s="530"/>
      <c r="E36" s="530"/>
      <c r="F36" s="530"/>
      <c r="G36" s="530"/>
      <c r="H36" s="530"/>
      <c r="N36" s="2"/>
      <c r="Z36" s="2"/>
      <c r="AA36" s="2"/>
    </row>
    <row r="37" spans="2:27">
      <c r="B37" s="531"/>
      <c r="C37" s="531"/>
      <c r="D37" s="531"/>
      <c r="E37" s="531"/>
      <c r="F37" s="531"/>
      <c r="G37" s="531"/>
      <c r="H37" s="531"/>
      <c r="N37" s="2"/>
      <c r="Z37" s="2"/>
      <c r="AA37" s="2"/>
    </row>
    <row r="38" spans="2:27">
      <c r="B38" s="531"/>
      <c r="C38" s="531"/>
      <c r="D38" s="531"/>
      <c r="E38" s="531"/>
      <c r="F38" s="531"/>
      <c r="G38" s="531"/>
      <c r="H38" s="531"/>
    </row>
    <row r="39" spans="2:27" ht="114" customHeight="1">
      <c r="B39" s="531"/>
      <c r="C39" s="531"/>
      <c r="D39" s="531"/>
      <c r="E39" s="531"/>
      <c r="F39" s="531"/>
      <c r="G39" s="531"/>
      <c r="H39" s="531"/>
    </row>
  </sheetData>
  <mergeCells count="50">
    <mergeCell ref="B36:H39"/>
    <mergeCell ref="AD19:AN19"/>
    <mergeCell ref="AD21:AN21"/>
    <mergeCell ref="C28:F28"/>
    <mergeCell ref="G28:H28"/>
    <mergeCell ref="L28:O28"/>
    <mergeCell ref="P28:Q28"/>
    <mergeCell ref="AD8:AN8"/>
    <mergeCell ref="AD9:AD12"/>
    <mergeCell ref="AE9:AL9"/>
    <mergeCell ref="AM9:AN11"/>
    <mergeCell ref="AE10:AF10"/>
    <mergeCell ref="AG10:AH10"/>
    <mergeCell ref="AI10:AJ10"/>
    <mergeCell ref="AK10:AL10"/>
    <mergeCell ref="AE11:AF11"/>
    <mergeCell ref="AG11:AH11"/>
    <mergeCell ref="AI11:AJ11"/>
    <mergeCell ref="AK11:AL11"/>
    <mergeCell ref="S11:T11"/>
    <mergeCell ref="U11:V11"/>
    <mergeCell ref="W11:X11"/>
    <mergeCell ref="B27:H27"/>
    <mergeCell ref="K27:Q27"/>
    <mergeCell ref="C11:D11"/>
    <mergeCell ref="E11:F11"/>
    <mergeCell ref="G11:H11"/>
    <mergeCell ref="I11:J11"/>
    <mergeCell ref="Q11:R1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U10:V10"/>
    <mergeCell ref="W10:X10"/>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V38"/>
  <sheetViews>
    <sheetView zoomScaleNormal="100" zoomScalePageLayoutView="140" workbookViewId="0">
      <selection activeCell="B21" sqref="B21:B22"/>
    </sheetView>
  </sheetViews>
  <sheetFormatPr defaultColWidth="8.85546875" defaultRowHeight="12.75"/>
  <cols>
    <col min="1" max="1" width="8.28515625" style="3" customWidth="1"/>
    <col min="2" max="2" width="14.85546875" style="2" customWidth="1"/>
    <col min="3" max="3" width="12.42578125" style="2" customWidth="1"/>
    <col min="4" max="4" width="9.42578125" style="2" customWidth="1"/>
    <col min="5" max="5" width="12.140625" style="2" customWidth="1"/>
    <col min="6" max="6" width="13" style="2" customWidth="1"/>
    <col min="7" max="9" width="8.42578125" style="2" customWidth="1"/>
    <col min="10" max="10" width="11.5703125" style="4" customWidth="1"/>
    <col min="11" max="12" width="10.140625" style="4" customWidth="1"/>
    <col min="13" max="13" width="11.85546875" style="3" customWidth="1"/>
    <col min="14" max="14" width="9.42578125" style="3" customWidth="1"/>
    <col min="15" max="15" width="10" style="2" bestFit="1" customWidth="1"/>
    <col min="16" max="16" width="14.140625" style="2" customWidth="1"/>
    <col min="17" max="20" width="8.42578125" style="2" customWidth="1"/>
    <col min="21" max="21" width="11" style="5" customWidth="1"/>
    <col min="22" max="22" width="9.85546875" style="2" customWidth="1"/>
    <col min="23" max="24" width="10.140625" style="2" customWidth="1"/>
    <col min="25" max="25" width="11.85546875" style="3" customWidth="1"/>
    <col min="26" max="26" width="12.42578125" style="3" customWidth="1"/>
    <col min="27" max="27" width="10" style="3" bestFit="1" customWidth="1"/>
    <col min="28" max="29" width="8.85546875" style="2"/>
    <col min="30" max="30" width="15.28515625" style="2" customWidth="1"/>
    <col min="31" max="31" width="6.28515625" style="2" customWidth="1"/>
    <col min="32" max="33" width="8.85546875" style="2"/>
    <col min="34" max="34" width="9.5703125" style="2" bestFit="1" customWidth="1"/>
    <col min="35" max="36" width="8.85546875" style="2"/>
    <col min="37" max="37" width="9.5703125" style="2" bestFit="1" customWidth="1"/>
    <col min="38" max="43" width="8.85546875" style="2"/>
    <col min="44" max="44" width="13.42578125" style="2" customWidth="1"/>
    <col min="45"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54" width="8.85546875" style="2"/>
    <col min="55" max="55" width="12.28515625" style="2" customWidth="1"/>
    <col min="56" max="16384" width="8.85546875" style="2"/>
  </cols>
  <sheetData>
    <row r="1" spans="1:69"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69"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69" s="9" customFormat="1" ht="21.75" customHeight="1">
      <c r="A3" s="100" t="s">
        <v>36</v>
      </c>
      <c r="B3" s="138">
        <f>M8+AA8+AO8+BC8+BQ8+C24+Q24+AE24</f>
        <v>111</v>
      </c>
      <c r="C3" s="110">
        <v>137</v>
      </c>
      <c r="D3" s="138">
        <f>B3*C3</f>
        <v>15207</v>
      </c>
      <c r="E3" s="138">
        <f>$H$17*$M$8+$V$17*$AA$8+$AJ$17*$AO$8+$AX$17*$BC$8+$BL$17*$BQ$8+$U$17*$Q$24</f>
        <v>3761.3999999999996</v>
      </c>
      <c r="F3" s="138">
        <f>$F$17*$M$8+$T$17*$AA$8+$AH$17*$AO$8+$AV$17*$BC$8+$BJ$17*$BQ$8+$S$17*$Q$24</f>
        <v>376.14000000000004</v>
      </c>
      <c r="G3" s="138">
        <f>$J$17*$M$8+$X$17*$AA$8+$AL$17*$AO$8+$AZ$17*$BC$8+$BN$17*$BQ$8+$W$17*$Q$24</f>
        <v>376.14000000000004</v>
      </c>
      <c r="H3" s="138">
        <f>$D$17*$M$8+$R$17*$AA$8+$AF$17*$AO$8+$AT$17*$BC$8+$BH$17*$BQ$8+$Q$17*$Q$24</f>
        <v>92</v>
      </c>
      <c r="I3" s="138">
        <f>SUM(E3:H3)</f>
        <v>4605.68</v>
      </c>
      <c r="J3" s="135">
        <f>E3*$G$10+F3*$E$10+G3*$I$10+H3*$C$10</f>
        <v>335441.24079999991</v>
      </c>
      <c r="K3" s="89">
        <v>0</v>
      </c>
      <c r="L3" s="135">
        <f>$M$8*$H$34+$AA$8*$Q$34+$AO$8*$Z$34+$BC$8*$AI$34+$BQ$8*$AR$34+$Q$24*$P$34</f>
        <v>47998</v>
      </c>
      <c r="M3" s="135">
        <f>J3+K3+L3</f>
        <v>383439.24079999991</v>
      </c>
      <c r="N3" s="138">
        <f>B3+Q24</f>
        <v>111</v>
      </c>
      <c r="O3" s="138">
        <f>C3</f>
        <v>137</v>
      </c>
      <c r="P3" s="138">
        <f>N3*O3</f>
        <v>15207</v>
      </c>
      <c r="Q3" s="138">
        <f>$H$17*$M$9+$V$17*$AA$9+$AJ$17*$AO$9+$AX$17*$BC$9+$BL$17*$BQ$9+$U$17*$Q$24</f>
        <v>3761.3999999999996</v>
      </c>
      <c r="R3" s="138">
        <f>$F$17*$M$9+$T$17*$AA$9+$AH$17*$AO$9+$AV$17*$BC$9+$BJ$17*$BQ$9+$S$17*$Q$24</f>
        <v>376.14000000000004</v>
      </c>
      <c r="S3" s="138">
        <f>$J$17*$M$9+$X$17*$AA$9+$AL$17*$AO$9+$AZ$17*$BC$9+$BN$17*$BQ$9+$W$17*$Q$24</f>
        <v>376.14000000000004</v>
      </c>
      <c r="T3" s="138">
        <f>$D$17*$M$9+$R$17*$AA$9+$AF$17*$AO$9+$AT$17*$BC$9+$BH$17*$BQ$9+$Q$17*$Q$24</f>
        <v>92</v>
      </c>
      <c r="U3" s="138">
        <f>SUM(Q3:T3)</f>
        <v>4605.68</v>
      </c>
      <c r="V3" s="135">
        <f>Q3*$G$10+R3*$E$10+S3*$I$10+T3*$C$10</f>
        <v>335441.24079999991</v>
      </c>
      <c r="W3" s="89">
        <v>0</v>
      </c>
      <c r="X3" s="135">
        <f>$M$9*$H$34+$AA$9*$Q$34+$AO$9*$Z$34+$BC$9*$AI$34+$BQ$9*$AR$34+$Q$24*$P$34</f>
        <v>47998</v>
      </c>
      <c r="Y3" s="135">
        <f>V3+W3+X3</f>
        <v>383439.24079999991</v>
      </c>
      <c r="Z3" s="138">
        <f>N3+Q24</f>
        <v>111</v>
      </c>
      <c r="AA3" s="138">
        <f>C3</f>
        <v>137</v>
      </c>
      <c r="AB3" s="138">
        <f>Z3*AA3</f>
        <v>15207</v>
      </c>
      <c r="AC3" s="138">
        <f>$H$17*$M$10+$V$17*$AA$10+$AJ$17*$AO$10+$AX$17*$BC$10+$BL$17*$BQ$10+$U$17*$Q$24</f>
        <v>3761.3999999999996</v>
      </c>
      <c r="AD3" s="138">
        <f>$F$17*$M$10+$T$17*$AA$10+$AH$17*$AO$10+$AV$17*$BC$10+$BJ$17*$BQ$10+$S$17*$Q$24</f>
        <v>376.14000000000004</v>
      </c>
      <c r="AE3" s="138">
        <f>$J$17*$M$10+$X$17*$AA$10+$AL$17*$AO$10+$AZ$17*$BC$10+$BN$17*$BQ$10+$W$17*$Q$24</f>
        <v>376.14000000000004</v>
      </c>
      <c r="AF3" s="138">
        <f>$D$17*$M$10+$R$17*$AA$10+$AF$17*$AO$10+$AT$17*$BC$10+$BH$17*$BQ$10+$Q$17*$Q$24</f>
        <v>92</v>
      </c>
      <c r="AG3" s="138">
        <f>SUM(AC3:AF3)</f>
        <v>4605.68</v>
      </c>
      <c r="AH3" s="135">
        <f>AC3*$G$10+AD3*$E$10+AE3*$I$10+AF3*$C$10</f>
        <v>335441.24079999991</v>
      </c>
      <c r="AI3" s="89">
        <v>0</v>
      </c>
      <c r="AJ3" s="135">
        <f>$M$8*$H$34+$AA$8*$Q$34+$AO$8*$Z$34+$BC$8*$AI$34+$BQ$8*$AR$34+$Q$24*$P$34</f>
        <v>47998</v>
      </c>
      <c r="AK3" s="135">
        <f>AH3+AI3+AJ3</f>
        <v>383439.24079999991</v>
      </c>
      <c r="AL3" s="138">
        <f t="shared" ref="AL3:AW3" si="0">(B3+N3+Z3)/3</f>
        <v>111</v>
      </c>
      <c r="AM3" s="138">
        <f t="shared" si="0"/>
        <v>137</v>
      </c>
      <c r="AN3" s="138">
        <f t="shared" si="0"/>
        <v>15207</v>
      </c>
      <c r="AO3" s="138">
        <f t="shared" si="0"/>
        <v>3761.3999999999996</v>
      </c>
      <c r="AP3" s="138">
        <f t="shared" si="0"/>
        <v>376.14000000000004</v>
      </c>
      <c r="AQ3" s="138">
        <f t="shared" si="0"/>
        <v>376.14000000000004</v>
      </c>
      <c r="AR3" s="138">
        <f t="shared" si="0"/>
        <v>92</v>
      </c>
      <c r="AS3" s="138">
        <f t="shared" si="0"/>
        <v>4605.68</v>
      </c>
      <c r="AT3" s="135">
        <f t="shared" si="0"/>
        <v>335441.24079999991</v>
      </c>
      <c r="AU3" s="89">
        <f t="shared" si="0"/>
        <v>0</v>
      </c>
      <c r="AV3" s="135">
        <f t="shared" si="0"/>
        <v>47998</v>
      </c>
      <c r="AW3" s="135">
        <f t="shared" si="0"/>
        <v>383439.24079999997</v>
      </c>
      <c r="AY3" s="201">
        <f>M3+Y3+AK3</f>
        <v>1150317.7223999999</v>
      </c>
    </row>
    <row r="4" spans="1:69" s="4" customFormat="1">
      <c r="A4" s="91"/>
      <c r="B4" s="102"/>
      <c r="C4" s="92"/>
      <c r="D4" s="92"/>
      <c r="E4" s="92"/>
      <c r="F4" s="92"/>
      <c r="G4" s="92"/>
      <c r="H4" s="92"/>
      <c r="I4" s="93"/>
      <c r="J4" s="13"/>
      <c r="K4" s="92"/>
      <c r="L4" s="92"/>
      <c r="M4" s="13"/>
      <c r="N4" s="17"/>
      <c r="O4" s="17"/>
      <c r="P4" s="17"/>
      <c r="Q4" s="17"/>
      <c r="R4" s="17"/>
      <c r="S4" s="17"/>
      <c r="T4" s="17"/>
      <c r="U4" s="17"/>
      <c r="V4" s="17"/>
      <c r="W4" s="17"/>
      <c r="X4" s="17"/>
      <c r="Y4" s="17"/>
      <c r="Z4" s="3"/>
      <c r="AA4" s="3"/>
      <c r="AY4" s="4">
        <f>AY3/3</f>
        <v>383439.24079999997</v>
      </c>
    </row>
    <row r="5" spans="1:69" s="4" customFormat="1">
      <c r="A5" s="3"/>
      <c r="B5" s="2"/>
      <c r="C5" s="1"/>
      <c r="D5" s="2"/>
      <c r="E5" s="2"/>
      <c r="F5" s="7"/>
      <c r="G5" s="2"/>
      <c r="H5" s="2"/>
      <c r="I5" s="2"/>
      <c r="M5" s="65"/>
      <c r="N5" s="3"/>
      <c r="O5" s="2"/>
      <c r="P5" s="2"/>
      <c r="Q5" s="2"/>
      <c r="R5" s="2"/>
      <c r="S5" s="2"/>
      <c r="T5" s="2"/>
      <c r="U5" s="5"/>
      <c r="V5" s="2"/>
      <c r="W5" s="2"/>
      <c r="X5" s="2"/>
      <c r="Y5" s="3"/>
      <c r="Z5" s="3"/>
      <c r="AA5" s="3"/>
    </row>
    <row r="6" spans="1:69" s="4" customFormat="1">
      <c r="A6" s="3"/>
      <c r="B6" s="2"/>
      <c r="C6" s="11"/>
      <c r="D6" s="2"/>
      <c r="E6" s="2"/>
      <c r="F6" s="7"/>
      <c r="G6" s="2"/>
      <c r="H6" s="2"/>
      <c r="M6" s="3"/>
      <c r="N6" s="3"/>
      <c r="O6" s="2"/>
      <c r="P6" s="2"/>
      <c r="Q6" s="2"/>
      <c r="R6" s="2"/>
      <c r="S6" s="2"/>
      <c r="T6" s="2"/>
      <c r="U6" s="5"/>
      <c r="V6" s="2"/>
      <c r="W6" s="2"/>
      <c r="X6" s="2"/>
      <c r="Y6" s="3"/>
      <c r="Z6" s="3"/>
      <c r="AA6" s="3"/>
    </row>
    <row r="7" spans="1:69" s="4" customFormat="1" ht="25.5">
      <c r="A7" s="3"/>
      <c r="B7" s="532" t="s">
        <v>236</v>
      </c>
      <c r="C7" s="532"/>
      <c r="D7" s="532"/>
      <c r="E7" s="532"/>
      <c r="F7" s="532"/>
      <c r="G7" s="532"/>
      <c r="H7" s="532"/>
      <c r="I7" s="532"/>
      <c r="J7" s="532"/>
      <c r="K7" s="532"/>
      <c r="L7" s="532"/>
      <c r="M7" s="385" t="s">
        <v>201</v>
      </c>
      <c r="N7" s="3"/>
      <c r="O7" s="2"/>
      <c r="P7" s="532" t="s">
        <v>237</v>
      </c>
      <c r="Q7" s="532"/>
      <c r="R7" s="532"/>
      <c r="S7" s="532"/>
      <c r="T7" s="532"/>
      <c r="U7" s="532"/>
      <c r="V7" s="532"/>
      <c r="W7" s="532"/>
      <c r="X7" s="532"/>
      <c r="Y7" s="532"/>
      <c r="Z7" s="532"/>
      <c r="AA7" s="385" t="s">
        <v>201</v>
      </c>
      <c r="AD7" s="532" t="s">
        <v>238</v>
      </c>
      <c r="AE7" s="532"/>
      <c r="AF7" s="532"/>
      <c r="AG7" s="532"/>
      <c r="AH7" s="532"/>
      <c r="AI7" s="532"/>
      <c r="AJ7" s="532"/>
      <c r="AK7" s="532"/>
      <c r="AL7" s="532"/>
      <c r="AM7" s="532"/>
      <c r="AN7" s="532"/>
      <c r="AO7" s="384" t="s">
        <v>201</v>
      </c>
      <c r="AR7" s="532" t="s">
        <v>239</v>
      </c>
      <c r="AS7" s="532"/>
      <c r="AT7" s="532"/>
      <c r="AU7" s="532"/>
      <c r="AV7" s="532"/>
      <c r="AW7" s="532"/>
      <c r="AX7" s="532"/>
      <c r="AY7" s="532"/>
      <c r="AZ7" s="532"/>
      <c r="BA7" s="532"/>
      <c r="BB7" s="532"/>
      <c r="BC7" s="386" t="s">
        <v>240</v>
      </c>
      <c r="BF7" s="532" t="s">
        <v>241</v>
      </c>
      <c r="BG7" s="532"/>
      <c r="BH7" s="532"/>
      <c r="BI7" s="532"/>
      <c r="BJ7" s="532"/>
      <c r="BK7" s="532"/>
      <c r="BL7" s="532"/>
      <c r="BM7" s="532"/>
      <c r="BN7" s="532"/>
      <c r="BO7" s="532"/>
      <c r="BP7" s="532"/>
      <c r="BQ7" s="384" t="s">
        <v>201</v>
      </c>
    </row>
    <row r="8" spans="1:69" s="4" customFormat="1" ht="15" customHeight="1">
      <c r="A8" s="3"/>
      <c r="B8" s="641" t="s">
        <v>92</v>
      </c>
      <c r="C8" s="644" t="s">
        <v>93</v>
      </c>
      <c r="D8" s="644"/>
      <c r="E8" s="644"/>
      <c r="F8" s="644"/>
      <c r="G8" s="644"/>
      <c r="H8" s="644"/>
      <c r="I8" s="644"/>
      <c r="J8" s="644"/>
      <c r="K8" s="645" t="s">
        <v>207</v>
      </c>
      <c r="L8" s="646"/>
      <c r="M8" s="3">
        <v>3</v>
      </c>
      <c r="N8" s="61"/>
      <c r="O8" s="69"/>
      <c r="P8" s="641" t="s">
        <v>92</v>
      </c>
      <c r="Q8" s="644" t="s">
        <v>93</v>
      </c>
      <c r="R8" s="644"/>
      <c r="S8" s="644"/>
      <c r="T8" s="644"/>
      <c r="U8" s="644"/>
      <c r="V8" s="644"/>
      <c r="W8" s="644"/>
      <c r="X8" s="644"/>
      <c r="Y8" s="645" t="s">
        <v>207</v>
      </c>
      <c r="Z8" s="646"/>
      <c r="AA8" s="385">
        <v>43</v>
      </c>
      <c r="AD8" s="641" t="s">
        <v>92</v>
      </c>
      <c r="AE8" s="644" t="s">
        <v>93</v>
      </c>
      <c r="AF8" s="644"/>
      <c r="AG8" s="644"/>
      <c r="AH8" s="644"/>
      <c r="AI8" s="644"/>
      <c r="AJ8" s="644"/>
      <c r="AK8" s="644"/>
      <c r="AL8" s="644"/>
      <c r="AM8" s="645" t="s">
        <v>207</v>
      </c>
      <c r="AN8" s="646"/>
      <c r="AO8" s="2">
        <v>24</v>
      </c>
      <c r="AR8" s="641" t="s">
        <v>92</v>
      </c>
      <c r="AS8" s="644" t="s">
        <v>93</v>
      </c>
      <c r="AT8" s="644"/>
      <c r="AU8" s="644"/>
      <c r="AV8" s="644"/>
      <c r="AW8" s="644"/>
      <c r="AX8" s="644"/>
      <c r="AY8" s="644"/>
      <c r="AZ8" s="644"/>
      <c r="BA8" s="645" t="s">
        <v>207</v>
      </c>
      <c r="BB8" s="646"/>
      <c r="BC8" s="2">
        <v>36</v>
      </c>
      <c r="BF8" s="572" t="s">
        <v>92</v>
      </c>
      <c r="BG8" s="575" t="s">
        <v>93</v>
      </c>
      <c r="BH8" s="575"/>
      <c r="BI8" s="575"/>
      <c r="BJ8" s="575"/>
      <c r="BK8" s="575"/>
      <c r="BL8" s="575"/>
      <c r="BM8" s="575"/>
      <c r="BN8" s="575"/>
      <c r="BO8" s="577" t="s">
        <v>242</v>
      </c>
      <c r="BP8" s="578"/>
      <c r="BQ8" s="2">
        <v>5</v>
      </c>
    </row>
    <row r="9" spans="1:69" s="4" customFormat="1" ht="21.75" customHeight="1">
      <c r="A9" s="3"/>
      <c r="B9" s="642"/>
      <c r="C9" s="635" t="s">
        <v>98</v>
      </c>
      <c r="D9" s="636"/>
      <c r="E9" s="637" t="s">
        <v>99</v>
      </c>
      <c r="F9" s="637"/>
      <c r="G9" s="638" t="s">
        <v>100</v>
      </c>
      <c r="H9" s="639"/>
      <c r="I9" s="640" t="s">
        <v>171</v>
      </c>
      <c r="J9" s="639"/>
      <c r="K9" s="647"/>
      <c r="L9" s="648"/>
      <c r="M9" s="3">
        <v>3</v>
      </c>
      <c r="N9" s="61"/>
      <c r="O9" s="69"/>
      <c r="P9" s="642"/>
      <c r="Q9" s="635" t="s">
        <v>98</v>
      </c>
      <c r="R9" s="636"/>
      <c r="S9" s="637" t="s">
        <v>99</v>
      </c>
      <c r="T9" s="637"/>
      <c r="U9" s="638" t="s">
        <v>100</v>
      </c>
      <c r="V9" s="639"/>
      <c r="W9" s="640" t="s">
        <v>171</v>
      </c>
      <c r="X9" s="639"/>
      <c r="Y9" s="647"/>
      <c r="Z9" s="648"/>
      <c r="AA9" s="3">
        <v>43</v>
      </c>
      <c r="AD9" s="642"/>
      <c r="AE9" s="635" t="s">
        <v>98</v>
      </c>
      <c r="AF9" s="636"/>
      <c r="AG9" s="637" t="s">
        <v>99</v>
      </c>
      <c r="AH9" s="637"/>
      <c r="AI9" s="638" t="s">
        <v>100</v>
      </c>
      <c r="AJ9" s="639"/>
      <c r="AK9" s="640" t="s">
        <v>171</v>
      </c>
      <c r="AL9" s="639"/>
      <c r="AM9" s="647"/>
      <c r="AN9" s="648"/>
      <c r="AO9" s="2">
        <v>24</v>
      </c>
      <c r="AR9" s="642"/>
      <c r="AS9" s="635" t="s">
        <v>98</v>
      </c>
      <c r="AT9" s="636"/>
      <c r="AU9" s="637" t="s">
        <v>99</v>
      </c>
      <c r="AV9" s="637"/>
      <c r="AW9" s="638" t="s">
        <v>100</v>
      </c>
      <c r="AX9" s="639"/>
      <c r="AY9" s="640" t="s">
        <v>171</v>
      </c>
      <c r="AZ9" s="639"/>
      <c r="BA9" s="647"/>
      <c r="BB9" s="648"/>
      <c r="BC9" s="2">
        <v>36</v>
      </c>
      <c r="BF9" s="573"/>
      <c r="BG9" s="591" t="s">
        <v>98</v>
      </c>
      <c r="BH9" s="584"/>
      <c r="BI9" s="571" t="s">
        <v>99</v>
      </c>
      <c r="BJ9" s="571"/>
      <c r="BK9" s="585" t="s">
        <v>100</v>
      </c>
      <c r="BL9" s="586"/>
      <c r="BM9" s="585" t="s">
        <v>171</v>
      </c>
      <c r="BN9" s="586"/>
      <c r="BO9" s="579"/>
      <c r="BP9" s="580"/>
      <c r="BQ9" s="2">
        <v>5</v>
      </c>
    </row>
    <row r="10" spans="1:69" s="4" customFormat="1" ht="18" customHeight="1">
      <c r="A10" s="3"/>
      <c r="B10" s="642"/>
      <c r="C10" s="651">
        <v>114.8</v>
      </c>
      <c r="D10" s="652"/>
      <c r="E10" s="651">
        <v>91.33</v>
      </c>
      <c r="F10" s="652"/>
      <c r="G10" s="651">
        <v>73.83</v>
      </c>
      <c r="H10" s="652"/>
      <c r="I10" s="651">
        <v>34.090000000000003</v>
      </c>
      <c r="J10" s="652"/>
      <c r="K10" s="649"/>
      <c r="L10" s="650"/>
      <c r="M10" s="3">
        <v>3</v>
      </c>
      <c r="N10" s="61"/>
      <c r="O10" s="69"/>
      <c r="P10" s="642"/>
      <c r="Q10" s="651">
        <v>114.8</v>
      </c>
      <c r="R10" s="652"/>
      <c r="S10" s="651">
        <v>91.33</v>
      </c>
      <c r="T10" s="652"/>
      <c r="U10" s="651">
        <v>73.83</v>
      </c>
      <c r="V10" s="652"/>
      <c r="W10" s="651">
        <v>34.090000000000003</v>
      </c>
      <c r="X10" s="652"/>
      <c r="Y10" s="649"/>
      <c r="Z10" s="650"/>
      <c r="AA10" s="3">
        <v>43</v>
      </c>
      <c r="AB10" s="2"/>
      <c r="AC10" s="2"/>
      <c r="AD10" s="642"/>
      <c r="AE10" s="651">
        <v>114.8</v>
      </c>
      <c r="AF10" s="652"/>
      <c r="AG10" s="651">
        <v>91.33</v>
      </c>
      <c r="AH10" s="652"/>
      <c r="AI10" s="651">
        <v>73.83</v>
      </c>
      <c r="AJ10" s="652"/>
      <c r="AK10" s="651">
        <v>34.090000000000003</v>
      </c>
      <c r="AL10" s="652"/>
      <c r="AM10" s="649"/>
      <c r="AN10" s="650"/>
      <c r="AO10" s="2">
        <v>24</v>
      </c>
      <c r="AP10" s="2"/>
      <c r="AQ10" s="2"/>
      <c r="AR10" s="642"/>
      <c r="AS10" s="651">
        <v>114.8</v>
      </c>
      <c r="AT10" s="652"/>
      <c r="AU10" s="651">
        <v>91.33</v>
      </c>
      <c r="AV10" s="652"/>
      <c r="AW10" s="651">
        <v>73.83</v>
      </c>
      <c r="AX10" s="652"/>
      <c r="AY10" s="651">
        <v>34.090000000000003</v>
      </c>
      <c r="AZ10" s="652"/>
      <c r="BA10" s="649"/>
      <c r="BB10" s="650"/>
      <c r="BC10" s="2">
        <v>36</v>
      </c>
      <c r="BF10" s="573"/>
      <c r="BG10" s="587">
        <v>112.23</v>
      </c>
      <c r="BH10" s="588"/>
      <c r="BI10" s="587">
        <v>87.45</v>
      </c>
      <c r="BJ10" s="588"/>
      <c r="BK10" s="587">
        <v>71.45</v>
      </c>
      <c r="BL10" s="588"/>
      <c r="BM10" s="587">
        <v>36.28</v>
      </c>
      <c r="BN10" s="588"/>
      <c r="BO10" s="581"/>
      <c r="BP10" s="582"/>
      <c r="BQ10" s="2">
        <v>5</v>
      </c>
    </row>
    <row r="11" spans="1:69" s="4" customFormat="1" ht="25.5">
      <c r="A11" s="3"/>
      <c r="B11" s="643"/>
      <c r="C11" s="250" t="s">
        <v>106</v>
      </c>
      <c r="D11" s="251" t="s">
        <v>109</v>
      </c>
      <c r="E11" s="250" t="s">
        <v>106</v>
      </c>
      <c r="F11" s="251" t="s">
        <v>109</v>
      </c>
      <c r="G11" s="250" t="s">
        <v>106</v>
      </c>
      <c r="H11" s="251" t="s">
        <v>109</v>
      </c>
      <c r="I11" s="250" t="s">
        <v>106</v>
      </c>
      <c r="J11" s="251" t="s">
        <v>109</v>
      </c>
      <c r="K11" s="250" t="s">
        <v>106</v>
      </c>
      <c r="L11" s="292" t="s">
        <v>109</v>
      </c>
      <c r="M11" s="3"/>
      <c r="N11" s="61"/>
      <c r="O11" s="69"/>
      <c r="P11" s="643"/>
      <c r="Q11" s="250" t="s">
        <v>106</v>
      </c>
      <c r="R11" s="251" t="s">
        <v>109</v>
      </c>
      <c r="S11" s="250" t="s">
        <v>106</v>
      </c>
      <c r="T11" s="251" t="s">
        <v>109</v>
      </c>
      <c r="U11" s="250" t="s">
        <v>106</v>
      </c>
      <c r="V11" s="251" t="s">
        <v>109</v>
      </c>
      <c r="W11" s="250" t="s">
        <v>106</v>
      </c>
      <c r="X11" s="251" t="s">
        <v>109</v>
      </c>
      <c r="Y11" s="250" t="s">
        <v>106</v>
      </c>
      <c r="Z11" s="292" t="s">
        <v>109</v>
      </c>
      <c r="AA11" s="3"/>
      <c r="AB11" s="2"/>
      <c r="AC11" s="2"/>
      <c r="AD11" s="643"/>
      <c r="AE11" s="250" t="s">
        <v>106</v>
      </c>
      <c r="AF11" s="251" t="s">
        <v>109</v>
      </c>
      <c r="AG11" s="250" t="s">
        <v>106</v>
      </c>
      <c r="AH11" s="251" t="s">
        <v>109</v>
      </c>
      <c r="AI11" s="250" t="s">
        <v>106</v>
      </c>
      <c r="AJ11" s="251" t="s">
        <v>109</v>
      </c>
      <c r="AK11" s="250" t="s">
        <v>106</v>
      </c>
      <c r="AL11" s="251" t="s">
        <v>109</v>
      </c>
      <c r="AM11" s="250" t="s">
        <v>106</v>
      </c>
      <c r="AN11" s="292" t="s">
        <v>109</v>
      </c>
      <c r="AO11" s="2"/>
      <c r="AP11" s="2"/>
      <c r="AQ11" s="2"/>
      <c r="AR11" s="643"/>
      <c r="AS11" s="250" t="s">
        <v>106</v>
      </c>
      <c r="AT11" s="251" t="s">
        <v>109</v>
      </c>
      <c r="AU11" s="250" t="s">
        <v>106</v>
      </c>
      <c r="AV11" s="251" t="s">
        <v>109</v>
      </c>
      <c r="AW11" s="250" t="s">
        <v>106</v>
      </c>
      <c r="AX11" s="251" t="s">
        <v>109</v>
      </c>
      <c r="AY11" s="250" t="s">
        <v>106</v>
      </c>
      <c r="AZ11" s="251" t="s">
        <v>109</v>
      </c>
      <c r="BA11" s="250" t="s">
        <v>106</v>
      </c>
      <c r="BB11" s="292" t="s">
        <v>109</v>
      </c>
      <c r="BF11" s="574"/>
      <c r="BG11" s="24" t="s">
        <v>106</v>
      </c>
      <c r="BH11" s="25" t="s">
        <v>109</v>
      </c>
      <c r="BI11" s="24" t="s">
        <v>106</v>
      </c>
      <c r="BJ11" s="25" t="s">
        <v>109</v>
      </c>
      <c r="BK11" s="24" t="s">
        <v>106</v>
      </c>
      <c r="BL11" s="25" t="s">
        <v>109</v>
      </c>
      <c r="BM11" s="24" t="s">
        <v>106</v>
      </c>
      <c r="BN11" s="25" t="s">
        <v>109</v>
      </c>
      <c r="BO11" s="24" t="s">
        <v>106</v>
      </c>
      <c r="BP11" s="48" t="s">
        <v>109</v>
      </c>
    </row>
    <row r="12" spans="1:69" ht="15">
      <c r="B12" s="253" t="s">
        <v>111</v>
      </c>
      <c r="C12" s="254">
        <v>0</v>
      </c>
      <c r="D12" s="255">
        <v>2</v>
      </c>
      <c r="E12" s="255">
        <v>0</v>
      </c>
      <c r="F12" s="255">
        <v>0.4</v>
      </c>
      <c r="G12" s="255">
        <v>0</v>
      </c>
      <c r="H12" s="255">
        <v>4</v>
      </c>
      <c r="I12" s="255">
        <v>0</v>
      </c>
      <c r="J12" s="255">
        <v>0.4</v>
      </c>
      <c r="K12" s="256">
        <v>0</v>
      </c>
      <c r="L12" s="257">
        <v>575</v>
      </c>
      <c r="N12" s="61"/>
      <c r="P12" s="253" t="s">
        <v>111</v>
      </c>
      <c r="Q12" s="254">
        <v>8</v>
      </c>
      <c r="R12" s="255">
        <v>2</v>
      </c>
      <c r="S12" s="255">
        <v>1.6</v>
      </c>
      <c r="T12" s="255">
        <v>0.4</v>
      </c>
      <c r="U12" s="255">
        <v>16</v>
      </c>
      <c r="V12" s="255">
        <v>4</v>
      </c>
      <c r="W12" s="255">
        <v>1.6</v>
      </c>
      <c r="X12" s="255">
        <v>0.4</v>
      </c>
      <c r="Y12" s="256">
        <v>2300</v>
      </c>
      <c r="Z12" s="257">
        <v>575</v>
      </c>
      <c r="AA12" s="61"/>
      <c r="AB12" s="61"/>
      <c r="AD12" s="253" t="s">
        <v>111</v>
      </c>
      <c r="AE12" s="254">
        <v>0</v>
      </c>
      <c r="AF12" s="255">
        <v>0</v>
      </c>
      <c r="AG12" s="255">
        <v>0</v>
      </c>
      <c r="AH12" s="255">
        <v>0.4</v>
      </c>
      <c r="AI12" s="255">
        <v>0</v>
      </c>
      <c r="AJ12" s="255">
        <v>4</v>
      </c>
      <c r="AK12" s="255">
        <v>0</v>
      </c>
      <c r="AL12" s="255">
        <v>0.4</v>
      </c>
      <c r="AM12" s="256">
        <v>0</v>
      </c>
      <c r="AN12" s="257">
        <v>345</v>
      </c>
      <c r="AP12" s="156"/>
      <c r="AR12" s="253" t="s">
        <v>111</v>
      </c>
      <c r="AS12" s="254">
        <v>0</v>
      </c>
      <c r="AT12" s="255">
        <v>0</v>
      </c>
      <c r="AU12" s="255">
        <v>0</v>
      </c>
      <c r="AV12" s="255">
        <v>0.4</v>
      </c>
      <c r="AW12" s="255">
        <v>0</v>
      </c>
      <c r="AX12" s="255">
        <v>4</v>
      </c>
      <c r="AY12" s="255">
        <v>0</v>
      </c>
      <c r="AZ12" s="255">
        <v>0.4</v>
      </c>
      <c r="BA12" s="256">
        <v>0</v>
      </c>
      <c r="BB12" s="257">
        <v>345</v>
      </c>
      <c r="BF12" s="26" t="s">
        <v>111</v>
      </c>
      <c r="BG12" s="213">
        <v>0</v>
      </c>
      <c r="BH12" s="213">
        <v>0</v>
      </c>
      <c r="BI12" s="214">
        <v>0</v>
      </c>
      <c r="BJ12" s="214">
        <v>0.4</v>
      </c>
      <c r="BK12" s="49">
        <v>0</v>
      </c>
      <c r="BL12" s="49">
        <v>4</v>
      </c>
      <c r="BM12" s="214">
        <v>0</v>
      </c>
      <c r="BN12" s="214">
        <v>0.4</v>
      </c>
      <c r="BO12" s="210">
        <v>0</v>
      </c>
      <c r="BP12" s="28">
        <v>335.29200000000003</v>
      </c>
    </row>
    <row r="13" spans="1:69" ht="15">
      <c r="B13" s="253" t="s">
        <v>113</v>
      </c>
      <c r="C13" s="254">
        <v>0</v>
      </c>
      <c r="D13" s="255">
        <v>0</v>
      </c>
      <c r="E13" s="255">
        <v>0</v>
      </c>
      <c r="F13" s="255">
        <v>1</v>
      </c>
      <c r="G13" s="255">
        <v>0</v>
      </c>
      <c r="H13" s="255">
        <v>10</v>
      </c>
      <c r="I13" s="255">
        <v>0</v>
      </c>
      <c r="J13" s="255">
        <v>1</v>
      </c>
      <c r="K13" s="256">
        <v>0</v>
      </c>
      <c r="L13" s="257">
        <v>864</v>
      </c>
      <c r="N13" s="61"/>
      <c r="P13" s="253" t="s">
        <v>113</v>
      </c>
      <c r="Q13" s="254">
        <v>0</v>
      </c>
      <c r="R13" s="255">
        <v>0</v>
      </c>
      <c r="S13" s="255">
        <v>0.4</v>
      </c>
      <c r="T13" s="255">
        <v>0.2</v>
      </c>
      <c r="U13" s="255">
        <v>4</v>
      </c>
      <c r="V13" s="255">
        <v>2</v>
      </c>
      <c r="W13" s="255">
        <v>0.4</v>
      </c>
      <c r="X13" s="255">
        <v>0.2</v>
      </c>
      <c r="Y13" s="256">
        <v>345</v>
      </c>
      <c r="Z13" s="298">
        <v>173</v>
      </c>
      <c r="AA13" s="61"/>
      <c r="AB13" s="61"/>
      <c r="AD13" s="253" t="s">
        <v>113</v>
      </c>
      <c r="AE13" s="254">
        <v>0</v>
      </c>
      <c r="AF13" s="255">
        <v>0</v>
      </c>
      <c r="AG13" s="255">
        <v>0</v>
      </c>
      <c r="AH13" s="255">
        <v>0.4</v>
      </c>
      <c r="AI13" s="255">
        <v>0</v>
      </c>
      <c r="AJ13" s="255">
        <v>4</v>
      </c>
      <c r="AK13" s="255">
        <v>0</v>
      </c>
      <c r="AL13" s="255">
        <v>0.4</v>
      </c>
      <c r="AM13" s="256">
        <v>0</v>
      </c>
      <c r="AN13" s="257">
        <v>345</v>
      </c>
      <c r="AP13" s="156"/>
      <c r="AR13" s="253" t="s">
        <v>113</v>
      </c>
      <c r="AS13" s="254">
        <v>0</v>
      </c>
      <c r="AT13" s="255">
        <v>0</v>
      </c>
      <c r="AU13" s="255">
        <v>0</v>
      </c>
      <c r="AV13" s="255">
        <v>0.8</v>
      </c>
      <c r="AW13" s="255">
        <v>0</v>
      </c>
      <c r="AX13" s="255">
        <v>8</v>
      </c>
      <c r="AY13" s="255">
        <v>0</v>
      </c>
      <c r="AZ13" s="255">
        <v>0.8</v>
      </c>
      <c r="BA13" s="256">
        <v>0</v>
      </c>
      <c r="BB13" s="257">
        <v>691</v>
      </c>
      <c r="BF13" s="26" t="s">
        <v>173</v>
      </c>
      <c r="BG13" s="213">
        <v>0</v>
      </c>
      <c r="BH13" s="213">
        <v>0</v>
      </c>
      <c r="BI13" s="214">
        <v>0</v>
      </c>
      <c r="BJ13" s="214">
        <v>0.2</v>
      </c>
      <c r="BK13" s="49">
        <v>0</v>
      </c>
      <c r="BL13" s="49">
        <v>2</v>
      </c>
      <c r="BM13" s="214">
        <v>0</v>
      </c>
      <c r="BN13" s="214">
        <v>0.2</v>
      </c>
      <c r="BO13" s="210">
        <v>0</v>
      </c>
      <c r="BP13" s="30">
        <v>167.64600000000002</v>
      </c>
    </row>
    <row r="14" spans="1:69" ht="26.25">
      <c r="B14" s="253" t="s">
        <v>112</v>
      </c>
      <c r="C14" s="254">
        <v>0</v>
      </c>
      <c r="D14" s="255">
        <v>0</v>
      </c>
      <c r="E14" s="255">
        <v>0</v>
      </c>
      <c r="F14" s="255">
        <v>0.5</v>
      </c>
      <c r="G14" s="255">
        <v>0</v>
      </c>
      <c r="H14" s="255">
        <v>5</v>
      </c>
      <c r="I14" s="255">
        <v>0</v>
      </c>
      <c r="J14" s="255">
        <v>0.5</v>
      </c>
      <c r="K14" s="256">
        <v>0</v>
      </c>
      <c r="L14" s="257">
        <v>432</v>
      </c>
      <c r="N14" s="61"/>
      <c r="P14" s="253" t="s">
        <v>112</v>
      </c>
      <c r="Q14" s="254">
        <v>0</v>
      </c>
      <c r="R14" s="255">
        <v>0</v>
      </c>
      <c r="S14" s="255">
        <v>0.5</v>
      </c>
      <c r="T14" s="255">
        <v>0.5</v>
      </c>
      <c r="U14" s="255">
        <v>5</v>
      </c>
      <c r="V14" s="255">
        <v>5</v>
      </c>
      <c r="W14" s="255">
        <v>0.5</v>
      </c>
      <c r="X14" s="255">
        <v>0.5</v>
      </c>
      <c r="Y14" s="299">
        <v>432</v>
      </c>
      <c r="Z14" s="298">
        <v>432</v>
      </c>
      <c r="AA14" s="61"/>
      <c r="AB14" s="61"/>
      <c r="AD14" s="253" t="s">
        <v>112</v>
      </c>
      <c r="AE14" s="254">
        <v>0</v>
      </c>
      <c r="AF14" s="255">
        <v>0</v>
      </c>
      <c r="AG14" s="255">
        <v>0</v>
      </c>
      <c r="AH14" s="255">
        <v>0.5</v>
      </c>
      <c r="AI14" s="255">
        <v>0</v>
      </c>
      <c r="AJ14" s="255">
        <v>5</v>
      </c>
      <c r="AK14" s="255">
        <v>0</v>
      </c>
      <c r="AL14" s="255">
        <v>0.5</v>
      </c>
      <c r="AM14" s="256">
        <v>0</v>
      </c>
      <c r="AN14" s="257">
        <v>432</v>
      </c>
      <c r="AP14" s="156"/>
      <c r="AR14" s="253" t="s">
        <v>112</v>
      </c>
      <c r="AS14" s="254">
        <v>0</v>
      </c>
      <c r="AT14" s="255">
        <v>0</v>
      </c>
      <c r="AU14" s="255">
        <v>0</v>
      </c>
      <c r="AV14" s="255">
        <v>0.5</v>
      </c>
      <c r="AW14" s="255">
        <v>0</v>
      </c>
      <c r="AX14" s="255">
        <v>5</v>
      </c>
      <c r="AY14" s="255">
        <v>0</v>
      </c>
      <c r="AZ14" s="255">
        <v>0.5</v>
      </c>
      <c r="BA14" s="256">
        <v>0</v>
      </c>
      <c r="BB14" s="257">
        <v>432</v>
      </c>
      <c r="BF14" s="26" t="s">
        <v>174</v>
      </c>
      <c r="BG14" s="214">
        <v>0</v>
      </c>
      <c r="BH14" s="214">
        <v>0</v>
      </c>
      <c r="BI14" s="215">
        <v>0</v>
      </c>
      <c r="BJ14" s="214">
        <v>0.5</v>
      </c>
      <c r="BK14" s="52">
        <v>0</v>
      </c>
      <c r="BL14" s="214">
        <v>5</v>
      </c>
      <c r="BM14" s="214">
        <v>0</v>
      </c>
      <c r="BN14" s="214">
        <v>0.5</v>
      </c>
      <c r="BO14" s="210">
        <v>0</v>
      </c>
      <c r="BP14" s="30">
        <v>419.11500000000001</v>
      </c>
    </row>
    <row r="15" spans="1:69" ht="64.5">
      <c r="B15" s="253" t="s">
        <v>118</v>
      </c>
      <c r="C15" s="254">
        <v>0</v>
      </c>
      <c r="D15" s="255">
        <v>0</v>
      </c>
      <c r="E15" s="255">
        <v>0</v>
      </c>
      <c r="F15" s="255">
        <v>0</v>
      </c>
      <c r="G15" s="255">
        <v>0</v>
      </c>
      <c r="H15" s="255">
        <v>0</v>
      </c>
      <c r="I15" s="255">
        <v>0</v>
      </c>
      <c r="J15" s="255">
        <v>0</v>
      </c>
      <c r="K15" s="256">
        <v>0</v>
      </c>
      <c r="L15" s="257">
        <v>0</v>
      </c>
      <c r="N15" s="61"/>
      <c r="P15" s="253" t="s">
        <v>118</v>
      </c>
      <c r="Q15" s="254">
        <v>0</v>
      </c>
      <c r="R15" s="255">
        <v>0</v>
      </c>
      <c r="S15" s="255">
        <v>0.2</v>
      </c>
      <c r="T15" s="255">
        <v>0.1</v>
      </c>
      <c r="U15" s="255">
        <v>2</v>
      </c>
      <c r="V15" s="255">
        <v>1</v>
      </c>
      <c r="W15" s="255">
        <v>0.2</v>
      </c>
      <c r="X15" s="255">
        <v>0.1</v>
      </c>
      <c r="Y15" s="256">
        <v>173</v>
      </c>
      <c r="Z15" s="257">
        <v>86</v>
      </c>
      <c r="AA15" s="61">
        <f>(Q17+S17+U17+W17)*Q24</f>
        <v>0</v>
      </c>
      <c r="AB15" s="61"/>
      <c r="AD15" s="253" t="s">
        <v>118</v>
      </c>
      <c r="AE15" s="254">
        <v>0</v>
      </c>
      <c r="AF15" s="255">
        <v>0</v>
      </c>
      <c r="AG15" s="255">
        <v>0</v>
      </c>
      <c r="AH15" s="255">
        <v>1.1399999999999999</v>
      </c>
      <c r="AI15" s="255">
        <v>0</v>
      </c>
      <c r="AJ15" s="255">
        <v>11.4</v>
      </c>
      <c r="AK15" s="255">
        <v>0</v>
      </c>
      <c r="AL15" s="255">
        <v>1.1399999999999999</v>
      </c>
      <c r="AM15" s="256">
        <v>0</v>
      </c>
      <c r="AN15" s="257">
        <v>985</v>
      </c>
      <c r="AP15" s="156"/>
      <c r="AR15" s="253" t="s">
        <v>118</v>
      </c>
      <c r="AS15" s="254">
        <v>0</v>
      </c>
      <c r="AT15" s="255">
        <v>0</v>
      </c>
      <c r="AU15" s="255">
        <v>0</v>
      </c>
      <c r="AV15" s="255">
        <v>2.2799999999999998</v>
      </c>
      <c r="AW15" s="255">
        <v>0</v>
      </c>
      <c r="AX15" s="255">
        <v>22.8</v>
      </c>
      <c r="AY15" s="255">
        <v>0</v>
      </c>
      <c r="AZ15" s="255">
        <v>2.2799999999999998</v>
      </c>
      <c r="BA15" s="256">
        <v>0</v>
      </c>
      <c r="BB15" s="257">
        <v>1969</v>
      </c>
      <c r="BF15" s="26" t="s">
        <v>175</v>
      </c>
      <c r="BG15" s="213">
        <v>0</v>
      </c>
      <c r="BH15" s="213">
        <v>0</v>
      </c>
      <c r="BI15" s="214">
        <v>0</v>
      </c>
      <c r="BJ15" s="214">
        <v>0.1</v>
      </c>
      <c r="BK15" s="49">
        <v>0</v>
      </c>
      <c r="BL15" s="49">
        <v>1</v>
      </c>
      <c r="BM15" s="214">
        <v>0</v>
      </c>
      <c r="BN15" s="214">
        <v>0.1</v>
      </c>
      <c r="BO15" s="210">
        <v>0</v>
      </c>
      <c r="BP15" s="30">
        <v>83.823000000000008</v>
      </c>
    </row>
    <row r="16" spans="1:69" ht="15">
      <c r="B16" s="253" t="s">
        <v>120</v>
      </c>
      <c r="C16" s="258">
        <v>0</v>
      </c>
      <c r="D16" s="259">
        <v>0</v>
      </c>
      <c r="E16" s="293">
        <v>0</v>
      </c>
      <c r="F16" s="294">
        <v>1</v>
      </c>
      <c r="G16" s="294">
        <v>0</v>
      </c>
      <c r="H16" s="294">
        <v>10</v>
      </c>
      <c r="I16" s="294">
        <v>0</v>
      </c>
      <c r="J16" s="294">
        <v>1</v>
      </c>
      <c r="K16" s="295">
        <v>0</v>
      </c>
      <c r="L16" s="257">
        <v>864</v>
      </c>
      <c r="M16" s="3">
        <f>SUM(C17:J17)*M9</f>
        <v>110.39999999999999</v>
      </c>
      <c r="N16" s="61"/>
      <c r="P16" s="253" t="s">
        <v>120</v>
      </c>
      <c r="Q16" s="258">
        <v>0</v>
      </c>
      <c r="R16" s="259">
        <v>0</v>
      </c>
      <c r="S16" s="293">
        <v>1</v>
      </c>
      <c r="T16" s="294">
        <v>1</v>
      </c>
      <c r="U16" s="294">
        <v>10</v>
      </c>
      <c r="V16" s="294">
        <v>10</v>
      </c>
      <c r="W16" s="294">
        <v>1</v>
      </c>
      <c r="X16" s="294">
        <v>1</v>
      </c>
      <c r="Y16" s="295">
        <v>864</v>
      </c>
      <c r="Z16" s="257">
        <v>864</v>
      </c>
      <c r="AA16" s="3">
        <f>(R17+T17+V17+X17)*AA9</f>
        <v>1221.2</v>
      </c>
      <c r="AB16" s="61"/>
      <c r="AD16" s="253" t="s">
        <v>120</v>
      </c>
      <c r="AE16" s="258">
        <v>0</v>
      </c>
      <c r="AF16" s="259">
        <v>0</v>
      </c>
      <c r="AG16" s="293">
        <v>0</v>
      </c>
      <c r="AH16" s="294">
        <v>1</v>
      </c>
      <c r="AI16" s="294">
        <v>0</v>
      </c>
      <c r="AJ16" s="294">
        <v>10</v>
      </c>
      <c r="AK16" s="294">
        <v>0</v>
      </c>
      <c r="AL16" s="294">
        <v>1</v>
      </c>
      <c r="AM16" s="295">
        <v>0</v>
      </c>
      <c r="AN16" s="257">
        <v>864</v>
      </c>
      <c r="AO16" s="3">
        <f>SUM(AE17:AL17)*AO9</f>
        <v>990.7199999999998</v>
      </c>
      <c r="AP16" s="156"/>
      <c r="AR16" s="253" t="s">
        <v>120</v>
      </c>
      <c r="AS16" s="258">
        <v>0</v>
      </c>
      <c r="AT16" s="259">
        <v>0</v>
      </c>
      <c r="AU16" s="293">
        <v>0</v>
      </c>
      <c r="AV16" s="294">
        <v>1</v>
      </c>
      <c r="AW16" s="294">
        <v>0</v>
      </c>
      <c r="AX16" s="294">
        <v>10</v>
      </c>
      <c r="AY16" s="294">
        <v>0</v>
      </c>
      <c r="AZ16" s="294">
        <v>1</v>
      </c>
      <c r="BA16" s="295">
        <v>0</v>
      </c>
      <c r="BB16" s="257">
        <v>864</v>
      </c>
      <c r="BC16" s="3">
        <f>SUM(AS17:AZ17)*BC9</f>
        <v>2151.36</v>
      </c>
      <c r="BF16" s="26" t="s">
        <v>120</v>
      </c>
      <c r="BG16" s="53">
        <v>0</v>
      </c>
      <c r="BH16" s="53">
        <v>0</v>
      </c>
      <c r="BI16" s="215">
        <v>0</v>
      </c>
      <c r="BJ16" s="215">
        <v>1</v>
      </c>
      <c r="BK16" s="215">
        <v>0</v>
      </c>
      <c r="BL16" s="215">
        <v>10</v>
      </c>
      <c r="BM16" s="215">
        <v>0</v>
      </c>
      <c r="BN16" s="215">
        <v>1</v>
      </c>
      <c r="BO16" s="210">
        <v>0</v>
      </c>
      <c r="BP16" s="31">
        <v>838.23</v>
      </c>
      <c r="BQ16" s="3">
        <f>SUM(BG17:BN17)*BQ9</f>
        <v>132</v>
      </c>
    </row>
    <row r="17" spans="2:74">
      <c r="B17" s="261" t="s">
        <v>122</v>
      </c>
      <c r="C17" s="262">
        <v>0</v>
      </c>
      <c r="D17" s="263">
        <v>2</v>
      </c>
      <c r="E17" s="264">
        <v>0</v>
      </c>
      <c r="F17" s="264">
        <v>2.9</v>
      </c>
      <c r="G17" s="266">
        <v>0</v>
      </c>
      <c r="H17" s="296">
        <v>29</v>
      </c>
      <c r="I17" s="264">
        <v>0</v>
      </c>
      <c r="J17" s="264">
        <v>2.9</v>
      </c>
      <c r="K17" s="267">
        <v>0</v>
      </c>
      <c r="L17" s="297">
        <v>2734</v>
      </c>
      <c r="M17" s="69">
        <f>M9*L17</f>
        <v>8202</v>
      </c>
      <c r="N17" s="75"/>
      <c r="P17" s="261" t="s">
        <v>122</v>
      </c>
      <c r="Q17" s="262">
        <v>8</v>
      </c>
      <c r="R17" s="263">
        <v>2</v>
      </c>
      <c r="S17" s="264">
        <v>3.7</v>
      </c>
      <c r="T17" s="264">
        <v>2.2000000000000002</v>
      </c>
      <c r="U17" s="266">
        <v>37</v>
      </c>
      <c r="V17" s="296">
        <v>22</v>
      </c>
      <c r="W17" s="264">
        <v>3.7</v>
      </c>
      <c r="X17" s="264">
        <v>2.2000000000000002</v>
      </c>
      <c r="Y17" s="267">
        <v>4114</v>
      </c>
      <c r="Z17" s="297">
        <v>2130</v>
      </c>
      <c r="AA17" s="69">
        <f>AA9*Z17</f>
        <v>91590</v>
      </c>
      <c r="AB17" s="75"/>
      <c r="AD17" s="261" t="s">
        <v>122</v>
      </c>
      <c r="AE17" s="262">
        <v>0</v>
      </c>
      <c r="AF17" s="263">
        <v>0</v>
      </c>
      <c r="AG17" s="264">
        <v>0</v>
      </c>
      <c r="AH17" s="264">
        <v>3.44</v>
      </c>
      <c r="AI17" s="266">
        <v>0</v>
      </c>
      <c r="AJ17" s="296">
        <v>34.4</v>
      </c>
      <c r="AK17" s="264">
        <v>0</v>
      </c>
      <c r="AL17" s="264">
        <v>3.44</v>
      </c>
      <c r="AM17" s="267">
        <v>0</v>
      </c>
      <c r="AN17" s="297">
        <v>2971</v>
      </c>
      <c r="AO17" s="69">
        <f>AO9*AN17</f>
        <v>71304</v>
      </c>
      <c r="AP17" s="75"/>
      <c r="AR17" s="261" t="s">
        <v>122</v>
      </c>
      <c r="AS17" s="262">
        <v>0</v>
      </c>
      <c r="AT17" s="263">
        <v>0</v>
      </c>
      <c r="AU17" s="264">
        <v>0</v>
      </c>
      <c r="AV17" s="264">
        <v>4.9800000000000004</v>
      </c>
      <c r="AW17" s="266">
        <v>0</v>
      </c>
      <c r="AX17" s="296">
        <v>49.8</v>
      </c>
      <c r="AY17" s="264">
        <v>0</v>
      </c>
      <c r="AZ17" s="264">
        <v>4.9800000000000004</v>
      </c>
      <c r="BA17" s="267">
        <v>0</v>
      </c>
      <c r="BB17" s="297">
        <v>4301</v>
      </c>
      <c r="BC17" s="69">
        <f>BC9*BB17</f>
        <v>154836</v>
      </c>
      <c r="BF17" s="32" t="s">
        <v>119</v>
      </c>
      <c r="BG17" s="54">
        <v>0</v>
      </c>
      <c r="BH17" s="54">
        <v>0</v>
      </c>
      <c r="BI17" s="54">
        <v>0</v>
      </c>
      <c r="BJ17" s="54">
        <v>2.2000000000000002</v>
      </c>
      <c r="BK17" s="54">
        <v>0</v>
      </c>
      <c r="BL17" s="54">
        <v>22</v>
      </c>
      <c r="BM17" s="54">
        <v>0</v>
      </c>
      <c r="BN17" s="54">
        <v>2.2000000000000002</v>
      </c>
      <c r="BO17" s="37">
        <v>0</v>
      </c>
      <c r="BP17" s="37">
        <v>1844.1060000000002</v>
      </c>
      <c r="BQ17" s="69">
        <f>BQ9*BP17</f>
        <v>9220.5300000000007</v>
      </c>
    </row>
    <row r="18" spans="2:74">
      <c r="B18" s="176" t="s">
        <v>123</v>
      </c>
      <c r="C18" s="468"/>
      <c r="D18" s="468"/>
      <c r="E18" s="468"/>
      <c r="F18" s="468"/>
      <c r="G18" s="468"/>
      <c r="H18" s="468"/>
      <c r="I18" s="468"/>
      <c r="J18" s="468"/>
      <c r="K18" s="353"/>
      <c r="L18" s="353"/>
      <c r="M18" s="69"/>
      <c r="N18" s="75"/>
      <c r="P18" s="176" t="s">
        <v>128</v>
      </c>
      <c r="Q18" s="468"/>
      <c r="R18" s="468"/>
      <c r="S18" s="468"/>
      <c r="T18" s="468"/>
      <c r="U18" s="468"/>
      <c r="V18" s="468"/>
      <c r="W18" s="468"/>
      <c r="X18" s="468"/>
      <c r="Y18" s="353"/>
      <c r="Z18" s="353"/>
      <c r="AA18" s="69"/>
      <c r="AB18" s="75"/>
      <c r="AD18" s="176" t="s">
        <v>128</v>
      </c>
      <c r="AE18" s="468"/>
      <c r="AF18" s="468"/>
      <c r="AG18" s="468"/>
      <c r="AH18" s="468"/>
      <c r="AI18" s="468"/>
      <c r="AJ18" s="468"/>
      <c r="AK18" s="468"/>
      <c r="AL18" s="468"/>
      <c r="AM18" s="353"/>
      <c r="AN18" s="353"/>
      <c r="AO18" s="69"/>
      <c r="AP18" s="75"/>
      <c r="AR18" s="176" t="s">
        <v>128</v>
      </c>
      <c r="AS18" s="468"/>
      <c r="AT18" s="468"/>
      <c r="AU18" s="468"/>
      <c r="AV18" s="468"/>
      <c r="AW18" s="468"/>
      <c r="AX18" s="468"/>
      <c r="AY18" s="468"/>
      <c r="AZ18" s="468"/>
      <c r="BA18" s="353"/>
      <c r="BB18" s="353"/>
      <c r="BC18" s="69"/>
      <c r="BF18" s="465"/>
      <c r="BG18" s="291"/>
      <c r="BH18" s="291"/>
      <c r="BI18" s="291"/>
      <c r="BJ18" s="291"/>
      <c r="BK18" s="291"/>
      <c r="BL18" s="291"/>
      <c r="BM18" s="291"/>
      <c r="BN18" s="291"/>
      <c r="BO18" s="75"/>
      <c r="BP18" s="75"/>
      <c r="BQ18" s="69"/>
    </row>
    <row r="19" spans="2:74" ht="15">
      <c r="B19" s="72"/>
      <c r="C19" s="468"/>
      <c r="D19" s="468"/>
      <c r="E19" s="468"/>
      <c r="F19" s="468"/>
      <c r="G19" s="468"/>
      <c r="H19" s="468"/>
      <c r="I19" s="468"/>
      <c r="J19" s="468"/>
      <c r="K19" s="353"/>
      <c r="L19" s="353"/>
      <c r="M19" s="69"/>
      <c r="N19" s="75"/>
      <c r="P19" s="176"/>
      <c r="Q19" s="468"/>
      <c r="R19" s="468"/>
      <c r="S19" s="468"/>
      <c r="T19" s="468"/>
      <c r="U19" s="468"/>
      <c r="V19" s="468"/>
      <c r="W19" s="468"/>
      <c r="X19" s="468"/>
      <c r="Y19" s="353"/>
      <c r="Z19" s="353"/>
      <c r="AA19" s="69"/>
      <c r="AB19" s="75"/>
      <c r="AD19" s="176"/>
      <c r="AE19" s="468"/>
      <c r="AF19" s="468"/>
      <c r="AG19" s="468"/>
      <c r="AH19" s="468"/>
      <c r="AI19" s="468"/>
      <c r="AJ19" s="468"/>
      <c r="AK19" s="468"/>
      <c r="AL19" s="468"/>
      <c r="AM19" s="353"/>
      <c r="AN19" s="353"/>
      <c r="AO19" s="69"/>
      <c r="AP19" s="75"/>
      <c r="AR19" s="176"/>
      <c r="AS19" s="468"/>
      <c r="AT19" s="468"/>
      <c r="AU19" s="468"/>
      <c r="AV19" s="468"/>
      <c r="AW19" s="468"/>
      <c r="AX19" s="468"/>
      <c r="AY19" s="468"/>
      <c r="AZ19" s="468"/>
      <c r="BA19" s="353"/>
      <c r="BB19" s="353"/>
      <c r="BC19" s="69"/>
      <c r="BF19" s="465"/>
      <c r="BG19" s="291"/>
      <c r="BH19" s="291"/>
      <c r="BI19" s="291"/>
      <c r="BJ19" s="291"/>
      <c r="BK19" s="291"/>
      <c r="BL19" s="291"/>
      <c r="BM19" s="291"/>
      <c r="BN19" s="291"/>
      <c r="BO19" s="75"/>
      <c r="BP19" s="75"/>
      <c r="BQ19" s="69"/>
    </row>
    <row r="20" spans="2:74">
      <c r="B20" s="350" t="s">
        <v>124</v>
      </c>
      <c r="C20" s="468"/>
      <c r="D20" s="468"/>
      <c r="E20" s="468"/>
      <c r="F20" s="468"/>
      <c r="G20" s="468"/>
      <c r="H20" s="468"/>
      <c r="I20" s="468"/>
      <c r="J20" s="468"/>
      <c r="K20" s="353"/>
      <c r="L20" s="353"/>
      <c r="M20" s="69"/>
      <c r="N20" s="75"/>
      <c r="P20" s="350" t="s">
        <v>129</v>
      </c>
      <c r="Q20" s="468"/>
      <c r="R20" s="468"/>
      <c r="S20" s="468"/>
      <c r="T20" s="468"/>
      <c r="U20" s="468"/>
      <c r="V20" s="468"/>
      <c r="W20" s="468"/>
      <c r="X20" s="468"/>
      <c r="Y20" s="353"/>
      <c r="Z20" s="353"/>
      <c r="AA20" s="69"/>
      <c r="AB20" s="75"/>
      <c r="AD20" s="350" t="s">
        <v>129</v>
      </c>
      <c r="AE20" s="468"/>
      <c r="AF20" s="468"/>
      <c r="AG20" s="468"/>
      <c r="AH20" s="468"/>
      <c r="AI20" s="468"/>
      <c r="AJ20" s="468"/>
      <c r="AK20" s="468"/>
      <c r="AL20" s="468"/>
      <c r="AM20" s="353"/>
      <c r="AN20" s="353"/>
      <c r="AO20" s="69"/>
      <c r="AP20" s="75"/>
      <c r="AR20" s="350" t="s">
        <v>129</v>
      </c>
      <c r="AS20" s="468"/>
      <c r="AT20" s="468"/>
      <c r="AU20" s="468"/>
      <c r="AV20" s="468"/>
      <c r="AW20" s="468"/>
      <c r="AX20" s="468"/>
      <c r="AY20" s="468"/>
      <c r="AZ20" s="468"/>
      <c r="BA20" s="353"/>
      <c r="BB20" s="353"/>
      <c r="BC20" s="69"/>
      <c r="BF20" s="465"/>
      <c r="BG20" s="291"/>
      <c r="BH20" s="291"/>
      <c r="BI20" s="291"/>
      <c r="BJ20" s="291"/>
      <c r="BK20" s="291"/>
      <c r="BL20" s="291"/>
      <c r="BM20" s="291"/>
      <c r="BN20" s="291"/>
      <c r="BO20" s="75"/>
      <c r="BP20" s="75"/>
      <c r="BQ20" s="69"/>
    </row>
    <row r="21" spans="2:74">
      <c r="B21" s="176"/>
      <c r="C21" s="468"/>
      <c r="D21" s="468"/>
      <c r="E21" s="468"/>
      <c r="F21" s="468"/>
      <c r="G21" s="468"/>
      <c r="H21" s="468"/>
      <c r="I21" s="468"/>
      <c r="J21" s="468"/>
      <c r="K21" s="353"/>
      <c r="L21" s="353"/>
      <c r="M21" s="69"/>
      <c r="N21" s="75"/>
      <c r="P21" s="350"/>
      <c r="Q21" s="468"/>
      <c r="R21" s="468"/>
      <c r="S21" s="468"/>
      <c r="T21" s="468"/>
      <c r="U21" s="468"/>
      <c r="V21" s="468"/>
      <c r="W21" s="468"/>
      <c r="X21" s="468"/>
      <c r="Y21" s="353"/>
      <c r="Z21" s="353"/>
      <c r="AA21" s="69"/>
      <c r="AB21" s="75"/>
      <c r="AD21" s="350"/>
      <c r="AE21" s="468"/>
      <c r="AF21" s="468"/>
      <c r="AG21" s="468"/>
      <c r="AH21" s="468"/>
      <c r="AI21" s="468"/>
      <c r="AJ21" s="468"/>
      <c r="AK21" s="468"/>
      <c r="AL21" s="468"/>
      <c r="AM21" s="353"/>
      <c r="AN21" s="353"/>
      <c r="AO21" s="69"/>
      <c r="AP21" s="75"/>
      <c r="AR21" s="350"/>
      <c r="AS21" s="468"/>
      <c r="AT21" s="468"/>
      <c r="AU21" s="468"/>
      <c r="AV21" s="468"/>
      <c r="AW21" s="468"/>
      <c r="AX21" s="468"/>
      <c r="AY21" s="468"/>
      <c r="AZ21" s="468"/>
      <c r="BA21" s="353"/>
      <c r="BB21" s="353"/>
      <c r="BC21" s="69"/>
      <c r="BF21" s="465"/>
      <c r="BG21" s="291"/>
      <c r="BH21" s="291"/>
      <c r="BI21" s="291"/>
      <c r="BJ21" s="291"/>
      <c r="BK21" s="291"/>
      <c r="BL21" s="291"/>
      <c r="BM21" s="291"/>
      <c r="BN21" s="291"/>
      <c r="BO21" s="75"/>
      <c r="BP21" s="75"/>
      <c r="BQ21" s="69"/>
    </row>
    <row r="22" spans="2:74" ht="15">
      <c r="B22" s="147"/>
      <c r="C22" s="468"/>
      <c r="D22" s="468"/>
      <c r="E22" s="468"/>
      <c r="F22" s="468"/>
      <c r="G22" s="468"/>
      <c r="H22" s="468"/>
      <c r="I22" s="468"/>
      <c r="J22" s="468"/>
      <c r="K22" s="353"/>
      <c r="L22" s="353"/>
      <c r="M22" s="69"/>
      <c r="N22" s="75"/>
      <c r="P22" s="350"/>
      <c r="Q22" s="468"/>
      <c r="R22" s="468"/>
      <c r="S22" s="468"/>
      <c r="T22" s="468"/>
      <c r="U22" s="468"/>
      <c r="V22" s="468"/>
      <c r="W22" s="468"/>
      <c r="X22" s="468"/>
      <c r="Y22" s="353"/>
      <c r="Z22" s="353"/>
      <c r="AA22" s="69"/>
      <c r="AB22" s="75"/>
      <c r="AD22" s="350"/>
      <c r="AE22" s="468"/>
      <c r="AF22" s="468"/>
      <c r="AG22" s="468"/>
      <c r="AH22" s="468"/>
      <c r="AI22" s="468"/>
      <c r="AJ22" s="468"/>
      <c r="AK22" s="468"/>
      <c r="AL22" s="468"/>
      <c r="AM22" s="353"/>
      <c r="AN22" s="353"/>
      <c r="AO22" s="69"/>
      <c r="AP22" s="75"/>
      <c r="AR22" s="350"/>
      <c r="AS22" s="468"/>
      <c r="AT22" s="468"/>
      <c r="AU22" s="468"/>
      <c r="AV22" s="468"/>
      <c r="AW22" s="468"/>
      <c r="AX22" s="468"/>
      <c r="AY22" s="468"/>
      <c r="AZ22" s="468"/>
      <c r="BA22" s="353"/>
      <c r="BB22" s="353"/>
      <c r="BC22" s="69"/>
      <c r="BF22" s="465"/>
      <c r="BG22" s="291"/>
      <c r="BH22" s="291"/>
      <c r="BI22" s="291"/>
      <c r="BJ22" s="291"/>
      <c r="BK22" s="291"/>
      <c r="BL22" s="291"/>
      <c r="BM22" s="291"/>
      <c r="BN22" s="291"/>
      <c r="BO22" s="75"/>
      <c r="BP22" s="75"/>
      <c r="BQ22" s="69"/>
    </row>
    <row r="23" spans="2:74">
      <c r="M23" s="61"/>
      <c r="AA23" s="61"/>
      <c r="AO23" s="61"/>
      <c r="BC23" s="61"/>
    </row>
    <row r="24" spans="2:74">
      <c r="B24" s="249" t="s">
        <v>162</v>
      </c>
      <c r="C24" s="382">
        <v>0</v>
      </c>
      <c r="D24" s="441"/>
      <c r="E24" s="249"/>
      <c r="F24" s="441"/>
      <c r="G24" s="249"/>
      <c r="H24" s="441"/>
      <c r="I24" s="249"/>
      <c r="J24" s="441"/>
      <c r="K24" s="406"/>
      <c r="L24" s="406"/>
      <c r="M24" s="199"/>
      <c r="N24" s="199"/>
      <c r="O24" s="249"/>
      <c r="P24" s="249" t="s">
        <v>162</v>
      </c>
      <c r="Q24" s="249">
        <v>0</v>
      </c>
      <c r="R24" s="249"/>
      <c r="S24" s="249"/>
      <c r="T24" s="249"/>
      <c r="U24" s="407"/>
      <c r="V24" s="249"/>
      <c r="W24" s="249"/>
      <c r="X24" s="249"/>
      <c r="Y24" s="199"/>
      <c r="Z24" s="199"/>
      <c r="AA24" s="199"/>
      <c r="AB24" s="249"/>
      <c r="AC24" s="249"/>
      <c r="AD24" s="249" t="s">
        <v>162</v>
      </c>
      <c r="AE24" s="249">
        <v>0</v>
      </c>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row>
    <row r="25" spans="2:74">
      <c r="C25" s="8"/>
    </row>
    <row r="26" spans="2:74">
      <c r="B26" s="552" t="s">
        <v>243</v>
      </c>
      <c r="C26" s="552"/>
      <c r="D26" s="552"/>
      <c r="E26" s="552"/>
      <c r="F26" s="552"/>
      <c r="G26" s="552"/>
      <c r="H26" s="552"/>
      <c r="K26" s="552" t="s">
        <v>244</v>
      </c>
      <c r="L26" s="552"/>
      <c r="M26" s="552"/>
      <c r="N26" s="552"/>
      <c r="O26" s="552"/>
      <c r="P26" s="552"/>
      <c r="Q26" s="552"/>
      <c r="T26" s="552" t="s">
        <v>245</v>
      </c>
      <c r="U26" s="552"/>
      <c r="V26" s="552"/>
      <c r="W26" s="552"/>
      <c r="X26" s="552"/>
      <c r="Y26" s="552"/>
      <c r="Z26" s="552"/>
      <c r="AC26" s="552" t="s">
        <v>246</v>
      </c>
      <c r="AD26" s="552"/>
      <c r="AE26" s="552"/>
      <c r="AF26" s="552"/>
      <c r="AG26" s="552"/>
      <c r="AH26" s="552"/>
      <c r="AI26" s="552"/>
      <c r="AL26" s="552" t="s">
        <v>247</v>
      </c>
      <c r="AM26" s="552"/>
      <c r="AN26" s="552"/>
      <c r="AO26" s="552"/>
      <c r="AP26" s="552"/>
      <c r="AQ26" s="552"/>
      <c r="AR26" s="552"/>
    </row>
    <row r="27" spans="2:74" ht="42.75" customHeight="1">
      <c r="B27" s="467" t="s">
        <v>95</v>
      </c>
      <c r="C27" s="644" t="s">
        <v>96</v>
      </c>
      <c r="D27" s="644"/>
      <c r="E27" s="644"/>
      <c r="F27" s="653"/>
      <c r="G27" s="654" t="s">
        <v>164</v>
      </c>
      <c r="H27" s="655"/>
      <c r="K27" s="467" t="s">
        <v>95</v>
      </c>
      <c r="L27" s="644" t="s">
        <v>96</v>
      </c>
      <c r="M27" s="644"/>
      <c r="N27" s="644"/>
      <c r="O27" s="653"/>
      <c r="P27" s="654" t="s">
        <v>164</v>
      </c>
      <c r="Q27" s="655"/>
      <c r="T27" s="467" t="s">
        <v>95</v>
      </c>
      <c r="U27" s="644" t="s">
        <v>96</v>
      </c>
      <c r="V27" s="644"/>
      <c r="W27" s="644"/>
      <c r="X27" s="653"/>
      <c r="Y27" s="654" t="s">
        <v>164</v>
      </c>
      <c r="Z27" s="655"/>
      <c r="AC27" s="467" t="s">
        <v>95</v>
      </c>
      <c r="AD27" s="644" t="s">
        <v>96</v>
      </c>
      <c r="AE27" s="644"/>
      <c r="AF27" s="644"/>
      <c r="AG27" s="653"/>
      <c r="AH27" s="654" t="s">
        <v>164</v>
      </c>
      <c r="AI27" s="655"/>
      <c r="AL27" s="467" t="s">
        <v>95</v>
      </c>
      <c r="AM27" s="644" t="s">
        <v>96</v>
      </c>
      <c r="AN27" s="644"/>
      <c r="AO27" s="644"/>
      <c r="AP27" s="653"/>
      <c r="AQ27" s="654" t="s">
        <v>164</v>
      </c>
      <c r="AR27" s="655"/>
    </row>
    <row r="28" spans="2:74" ht="56.25">
      <c r="B28" s="300" t="s">
        <v>92</v>
      </c>
      <c r="C28" s="251" t="s">
        <v>102</v>
      </c>
      <c r="D28" s="251" t="s">
        <v>103</v>
      </c>
      <c r="E28" s="250" t="s">
        <v>104</v>
      </c>
      <c r="F28" s="301" t="s">
        <v>105</v>
      </c>
      <c r="G28" s="251" t="s">
        <v>106</v>
      </c>
      <c r="H28" s="252" t="s">
        <v>107</v>
      </c>
      <c r="K28" s="300" t="s">
        <v>92</v>
      </c>
      <c r="L28" s="251" t="s">
        <v>102</v>
      </c>
      <c r="M28" s="251" t="s">
        <v>103</v>
      </c>
      <c r="N28" s="250" t="s">
        <v>104</v>
      </c>
      <c r="O28" s="301" t="s">
        <v>105</v>
      </c>
      <c r="P28" s="251" t="s">
        <v>106</v>
      </c>
      <c r="Q28" s="252" t="s">
        <v>107</v>
      </c>
      <c r="T28" s="300" t="s">
        <v>92</v>
      </c>
      <c r="U28" s="251" t="s">
        <v>102</v>
      </c>
      <c r="V28" s="251" t="s">
        <v>103</v>
      </c>
      <c r="W28" s="250" t="s">
        <v>104</v>
      </c>
      <c r="X28" s="301" t="s">
        <v>105</v>
      </c>
      <c r="Y28" s="251" t="s">
        <v>106</v>
      </c>
      <c r="Z28" s="252" t="s">
        <v>107</v>
      </c>
      <c r="AC28" s="300" t="s">
        <v>92</v>
      </c>
      <c r="AD28" s="251" t="s">
        <v>102</v>
      </c>
      <c r="AE28" s="251" t="s">
        <v>103</v>
      </c>
      <c r="AF28" s="250" t="s">
        <v>104</v>
      </c>
      <c r="AG28" s="301" t="s">
        <v>105</v>
      </c>
      <c r="AH28" s="251" t="s">
        <v>106</v>
      </c>
      <c r="AI28" s="252" t="s">
        <v>107</v>
      </c>
      <c r="AL28" s="300" t="s">
        <v>92</v>
      </c>
      <c r="AM28" s="251" t="s">
        <v>102</v>
      </c>
      <c r="AN28" s="251" t="s">
        <v>103</v>
      </c>
      <c r="AO28" s="250" t="s">
        <v>104</v>
      </c>
      <c r="AP28" s="301" t="s">
        <v>105</v>
      </c>
      <c r="AQ28" s="251" t="s">
        <v>106</v>
      </c>
      <c r="AR28" s="252" t="s">
        <v>107</v>
      </c>
    </row>
    <row r="29" spans="2:74" ht="56.25">
      <c r="B29" s="302" t="s">
        <v>248</v>
      </c>
      <c r="C29" s="303">
        <v>0</v>
      </c>
      <c r="D29" s="303">
        <v>0</v>
      </c>
      <c r="E29" s="256">
        <v>0</v>
      </c>
      <c r="F29" s="304">
        <v>0</v>
      </c>
      <c r="G29" s="303">
        <v>0</v>
      </c>
      <c r="H29" s="305">
        <v>0</v>
      </c>
      <c r="K29" s="302" t="s">
        <v>248</v>
      </c>
      <c r="L29" s="303">
        <v>0</v>
      </c>
      <c r="M29" s="303">
        <v>0</v>
      </c>
      <c r="N29" s="256">
        <v>0</v>
      </c>
      <c r="O29" s="304">
        <v>0</v>
      </c>
      <c r="P29" s="303">
        <v>0</v>
      </c>
      <c r="Q29" s="305">
        <v>0</v>
      </c>
      <c r="T29" s="302" t="s">
        <v>248</v>
      </c>
      <c r="U29" s="303">
        <v>0</v>
      </c>
      <c r="V29" s="303">
        <v>0</v>
      </c>
      <c r="W29" s="256">
        <v>0</v>
      </c>
      <c r="X29" s="304">
        <v>0</v>
      </c>
      <c r="Y29" s="303">
        <v>0</v>
      </c>
      <c r="Z29" s="305">
        <v>0</v>
      </c>
      <c r="AC29" s="302" t="s">
        <v>248</v>
      </c>
      <c r="AD29" s="303">
        <v>0</v>
      </c>
      <c r="AE29" s="303">
        <v>0</v>
      </c>
      <c r="AF29" s="256">
        <v>0</v>
      </c>
      <c r="AG29" s="304">
        <v>0</v>
      </c>
      <c r="AH29" s="303">
        <v>0</v>
      </c>
      <c r="AI29" s="305">
        <v>0</v>
      </c>
      <c r="AL29" s="302" t="s">
        <v>248</v>
      </c>
      <c r="AM29" s="303">
        <v>0</v>
      </c>
      <c r="AN29" s="303">
        <v>0</v>
      </c>
      <c r="AO29" s="256">
        <v>0</v>
      </c>
      <c r="AP29" s="304">
        <v>0</v>
      </c>
      <c r="AQ29" s="303">
        <v>0</v>
      </c>
      <c r="AR29" s="305">
        <v>0</v>
      </c>
    </row>
    <row r="30" spans="2:74" ht="22.5">
      <c r="B30" s="302" t="s">
        <v>110</v>
      </c>
      <c r="C30" s="303">
        <v>0</v>
      </c>
      <c r="D30" s="303">
        <v>0</v>
      </c>
      <c r="E30" s="256">
        <v>0</v>
      </c>
      <c r="F30" s="304">
        <v>0</v>
      </c>
      <c r="G30" s="303">
        <v>0</v>
      </c>
      <c r="H30" s="305">
        <v>0</v>
      </c>
      <c r="K30" s="302" t="s">
        <v>110</v>
      </c>
      <c r="L30" s="303">
        <v>0</v>
      </c>
      <c r="M30" s="303">
        <v>0</v>
      </c>
      <c r="N30" s="256">
        <v>0</v>
      </c>
      <c r="O30" s="304">
        <v>0</v>
      </c>
      <c r="P30" s="303">
        <v>0</v>
      </c>
      <c r="Q30" s="305">
        <v>0</v>
      </c>
      <c r="T30" s="302" t="s">
        <v>110</v>
      </c>
      <c r="U30" s="303">
        <v>0</v>
      </c>
      <c r="V30" s="303">
        <v>0</v>
      </c>
      <c r="W30" s="256">
        <v>0</v>
      </c>
      <c r="X30" s="304">
        <v>0</v>
      </c>
      <c r="Y30" s="303">
        <v>0</v>
      </c>
      <c r="Z30" s="305">
        <v>0</v>
      </c>
      <c r="AC30" s="302" t="s">
        <v>110</v>
      </c>
      <c r="AD30" s="303">
        <v>0</v>
      </c>
      <c r="AE30" s="303">
        <v>0</v>
      </c>
      <c r="AF30" s="256">
        <v>0</v>
      </c>
      <c r="AG30" s="304">
        <v>0</v>
      </c>
      <c r="AH30" s="303">
        <v>0</v>
      </c>
      <c r="AI30" s="305">
        <v>0</v>
      </c>
      <c r="AL30" s="302" t="s">
        <v>110</v>
      </c>
      <c r="AM30" s="303">
        <v>0</v>
      </c>
      <c r="AN30" s="303">
        <v>0</v>
      </c>
      <c r="AO30" s="256">
        <v>0</v>
      </c>
      <c r="AP30" s="304">
        <v>0</v>
      </c>
      <c r="AQ30" s="303">
        <v>0</v>
      </c>
      <c r="AR30" s="305">
        <v>0</v>
      </c>
    </row>
    <row r="31" spans="2:74" ht="22.5">
      <c r="B31" s="302" t="s">
        <v>112</v>
      </c>
      <c r="C31" s="303">
        <v>0</v>
      </c>
      <c r="D31" s="303">
        <v>0</v>
      </c>
      <c r="E31" s="303">
        <v>0</v>
      </c>
      <c r="F31" s="303">
        <v>55</v>
      </c>
      <c r="G31" s="303">
        <v>0</v>
      </c>
      <c r="H31" s="305">
        <v>55</v>
      </c>
      <c r="K31" s="302" t="s">
        <v>112</v>
      </c>
      <c r="L31" s="303">
        <v>0</v>
      </c>
      <c r="M31" s="303">
        <v>0</v>
      </c>
      <c r="N31" s="303">
        <v>0</v>
      </c>
      <c r="O31" s="303">
        <v>55</v>
      </c>
      <c r="P31" s="303">
        <v>55</v>
      </c>
      <c r="Q31" s="305">
        <v>55</v>
      </c>
      <c r="T31" s="302" t="s">
        <v>112</v>
      </c>
      <c r="U31" s="303">
        <v>0</v>
      </c>
      <c r="V31" s="303">
        <v>0</v>
      </c>
      <c r="W31" s="303">
        <v>0</v>
      </c>
      <c r="X31" s="303">
        <v>55</v>
      </c>
      <c r="Y31" s="303">
        <v>0</v>
      </c>
      <c r="Z31" s="305">
        <v>55</v>
      </c>
      <c r="AC31" s="302" t="s">
        <v>112</v>
      </c>
      <c r="AD31" s="303">
        <v>0</v>
      </c>
      <c r="AE31" s="303">
        <v>0</v>
      </c>
      <c r="AF31" s="303">
        <v>0</v>
      </c>
      <c r="AG31" s="303">
        <v>55</v>
      </c>
      <c r="AH31" s="303">
        <v>0</v>
      </c>
      <c r="AI31" s="305">
        <v>55</v>
      </c>
      <c r="AL31" s="302" t="s">
        <v>112</v>
      </c>
      <c r="AM31" s="303">
        <v>0</v>
      </c>
      <c r="AN31" s="303">
        <v>0</v>
      </c>
      <c r="AO31" s="303">
        <v>0</v>
      </c>
      <c r="AP31" s="303">
        <v>55</v>
      </c>
      <c r="AQ31" s="303">
        <v>0</v>
      </c>
      <c r="AR31" s="305">
        <v>55</v>
      </c>
    </row>
    <row r="32" spans="2:74">
      <c r="B32" s="302" t="s">
        <v>116</v>
      </c>
      <c r="C32" s="303">
        <v>0</v>
      </c>
      <c r="D32" s="303">
        <v>0</v>
      </c>
      <c r="E32" s="256">
        <v>0</v>
      </c>
      <c r="F32" s="304">
        <v>0</v>
      </c>
      <c r="G32" s="303">
        <v>0</v>
      </c>
      <c r="H32" s="305">
        <v>0</v>
      </c>
      <c r="K32" s="302" t="s">
        <v>116</v>
      </c>
      <c r="L32" s="303">
        <v>0</v>
      </c>
      <c r="M32" s="303">
        <v>0</v>
      </c>
      <c r="N32" s="256">
        <v>0</v>
      </c>
      <c r="O32" s="304">
        <v>0</v>
      </c>
      <c r="P32" s="303">
        <v>0</v>
      </c>
      <c r="Q32" s="305">
        <v>0</v>
      </c>
      <c r="T32" s="302" t="s">
        <v>116</v>
      </c>
      <c r="U32" s="303">
        <v>0</v>
      </c>
      <c r="V32" s="303">
        <v>0</v>
      </c>
      <c r="W32" s="256">
        <v>0</v>
      </c>
      <c r="X32" s="304">
        <v>0</v>
      </c>
      <c r="Y32" s="303">
        <v>0</v>
      </c>
      <c r="Z32" s="305">
        <v>0</v>
      </c>
      <c r="AC32" s="302" t="s">
        <v>116</v>
      </c>
      <c r="AD32" s="303">
        <v>0</v>
      </c>
      <c r="AE32" s="303">
        <v>0</v>
      </c>
      <c r="AF32" s="256">
        <v>0</v>
      </c>
      <c r="AG32" s="304">
        <v>0</v>
      </c>
      <c r="AH32" s="303">
        <v>0</v>
      </c>
      <c r="AI32" s="305">
        <v>0</v>
      </c>
      <c r="AL32" s="302" t="s">
        <v>116</v>
      </c>
      <c r="AM32" s="303">
        <v>0</v>
      </c>
      <c r="AN32" s="303">
        <v>0</v>
      </c>
      <c r="AO32" s="256">
        <v>0</v>
      </c>
      <c r="AP32" s="304">
        <v>0</v>
      </c>
      <c r="AQ32" s="303">
        <v>0</v>
      </c>
      <c r="AR32" s="305">
        <v>0</v>
      </c>
    </row>
    <row r="33" spans="2:45" ht="22.5">
      <c r="B33" s="302" t="s">
        <v>249</v>
      </c>
      <c r="C33" s="303">
        <v>0</v>
      </c>
      <c r="D33" s="303">
        <v>0</v>
      </c>
      <c r="E33" s="256">
        <v>0</v>
      </c>
      <c r="F33" s="304">
        <v>0</v>
      </c>
      <c r="G33" s="303">
        <v>0</v>
      </c>
      <c r="H33" s="305">
        <v>0</v>
      </c>
      <c r="K33" s="302" t="s">
        <v>249</v>
      </c>
      <c r="L33" s="303">
        <v>0</v>
      </c>
      <c r="M33" s="303">
        <v>0</v>
      </c>
      <c r="N33" s="256">
        <v>0</v>
      </c>
      <c r="O33" s="304">
        <v>232</v>
      </c>
      <c r="P33" s="303">
        <v>232</v>
      </c>
      <c r="Q33" s="303">
        <v>232</v>
      </c>
      <c r="T33" s="302" t="s">
        <v>249</v>
      </c>
      <c r="U33" s="303">
        <v>0</v>
      </c>
      <c r="V33" s="303">
        <v>0</v>
      </c>
      <c r="W33" s="256">
        <v>0</v>
      </c>
      <c r="X33" s="304">
        <v>232</v>
      </c>
      <c r="Y33" s="303">
        <v>0</v>
      </c>
      <c r="Z33" s="303">
        <v>232</v>
      </c>
      <c r="AC33" s="302" t="s">
        <v>249</v>
      </c>
      <c r="AD33" s="303">
        <v>0</v>
      </c>
      <c r="AE33" s="303">
        <v>0</v>
      </c>
      <c r="AF33" s="256">
        <v>0</v>
      </c>
      <c r="AG33" s="304">
        <v>464</v>
      </c>
      <c r="AH33" s="303">
        <v>0</v>
      </c>
      <c r="AI33" s="303">
        <v>464</v>
      </c>
      <c r="AL33" s="302" t="s">
        <v>249</v>
      </c>
      <c r="AM33" s="303">
        <v>0</v>
      </c>
      <c r="AN33" s="303">
        <v>0</v>
      </c>
      <c r="AO33" s="256">
        <v>0</v>
      </c>
      <c r="AP33" s="304">
        <v>1929</v>
      </c>
      <c r="AQ33" s="303">
        <v>0</v>
      </c>
      <c r="AR33" s="303">
        <v>1929</v>
      </c>
    </row>
    <row r="34" spans="2:45">
      <c r="B34" s="306" t="s">
        <v>119</v>
      </c>
      <c r="C34" s="307">
        <v>0</v>
      </c>
      <c r="D34" s="307">
        <v>0</v>
      </c>
      <c r="E34" s="307">
        <v>0</v>
      </c>
      <c r="F34" s="307">
        <v>55</v>
      </c>
      <c r="G34" s="307">
        <v>0</v>
      </c>
      <c r="H34" s="307">
        <v>55</v>
      </c>
      <c r="I34" s="4">
        <f>H34*M9</f>
        <v>165</v>
      </c>
      <c r="K34" s="306" t="s">
        <v>119</v>
      </c>
      <c r="L34" s="307">
        <v>0</v>
      </c>
      <c r="M34" s="307">
        <v>0</v>
      </c>
      <c r="N34" s="307">
        <v>0</v>
      </c>
      <c r="O34" s="307">
        <v>287</v>
      </c>
      <c r="P34" s="307">
        <v>287</v>
      </c>
      <c r="Q34" s="307">
        <v>287</v>
      </c>
      <c r="R34" s="4">
        <f>Q34*AA9</f>
        <v>12341</v>
      </c>
      <c r="T34" s="306" t="s">
        <v>119</v>
      </c>
      <c r="U34" s="307">
        <v>0</v>
      </c>
      <c r="V34" s="307">
        <v>0</v>
      </c>
      <c r="W34" s="307">
        <v>0</v>
      </c>
      <c r="X34" s="307">
        <v>287</v>
      </c>
      <c r="Y34" s="307">
        <v>0</v>
      </c>
      <c r="Z34" s="307">
        <v>287</v>
      </c>
      <c r="AA34" s="157">
        <f>Z34*AO9</f>
        <v>6888</v>
      </c>
      <c r="AC34" s="306" t="s">
        <v>119</v>
      </c>
      <c r="AD34" s="307">
        <v>0</v>
      </c>
      <c r="AE34" s="307">
        <v>0</v>
      </c>
      <c r="AF34" s="307">
        <v>0</v>
      </c>
      <c r="AG34" s="307">
        <v>519</v>
      </c>
      <c r="AH34" s="307">
        <v>0</v>
      </c>
      <c r="AI34" s="307">
        <v>519</v>
      </c>
      <c r="AJ34" s="4">
        <f>AI34*BC9</f>
        <v>18684</v>
      </c>
      <c r="AL34" s="306" t="s">
        <v>119</v>
      </c>
      <c r="AM34" s="307">
        <v>0</v>
      </c>
      <c r="AN34" s="307">
        <v>0</v>
      </c>
      <c r="AO34" s="307">
        <v>0</v>
      </c>
      <c r="AP34" s="307">
        <v>1984</v>
      </c>
      <c r="AQ34" s="307">
        <v>0</v>
      </c>
      <c r="AR34" s="307">
        <v>1984</v>
      </c>
      <c r="AS34" s="4">
        <f>AR34*BQ9</f>
        <v>9920</v>
      </c>
    </row>
    <row r="35" spans="2:45">
      <c r="B35" s="529" t="s">
        <v>121</v>
      </c>
      <c r="C35" s="530"/>
      <c r="D35" s="530"/>
      <c r="E35" s="530"/>
      <c r="F35" s="530"/>
      <c r="G35" s="530"/>
      <c r="H35" s="530"/>
      <c r="K35" s="529" t="s">
        <v>121</v>
      </c>
      <c r="L35" s="530"/>
      <c r="M35" s="530"/>
      <c r="N35" s="530"/>
      <c r="O35" s="530"/>
      <c r="P35" s="530"/>
      <c r="Q35" s="530"/>
      <c r="T35" s="529" t="s">
        <v>121</v>
      </c>
      <c r="U35" s="530"/>
      <c r="V35" s="530"/>
      <c r="W35" s="530"/>
      <c r="X35" s="530"/>
      <c r="Y35" s="530"/>
      <c r="Z35" s="530"/>
      <c r="AC35" s="529" t="s">
        <v>121</v>
      </c>
      <c r="AD35" s="530"/>
      <c r="AE35" s="530"/>
      <c r="AF35" s="530"/>
      <c r="AG35" s="530"/>
      <c r="AH35" s="530"/>
      <c r="AI35" s="530"/>
      <c r="AL35" s="529" t="s">
        <v>121</v>
      </c>
      <c r="AM35" s="530"/>
      <c r="AN35" s="530"/>
      <c r="AO35" s="530"/>
      <c r="AP35" s="530"/>
      <c r="AQ35" s="530"/>
      <c r="AR35" s="530"/>
    </row>
    <row r="36" spans="2:45">
      <c r="B36" s="531"/>
      <c r="C36" s="531"/>
      <c r="D36" s="531"/>
      <c r="E36" s="531"/>
      <c r="F36" s="531"/>
      <c r="G36" s="531"/>
      <c r="H36" s="531"/>
      <c r="K36" s="531"/>
      <c r="L36" s="531"/>
      <c r="M36" s="531"/>
      <c r="N36" s="531"/>
      <c r="O36" s="531"/>
      <c r="P36" s="531"/>
      <c r="Q36" s="531"/>
      <c r="T36" s="531"/>
      <c r="U36" s="531"/>
      <c r="V36" s="531"/>
      <c r="W36" s="531"/>
      <c r="X36" s="531"/>
      <c r="Y36" s="531"/>
      <c r="Z36" s="531"/>
      <c r="AC36" s="531"/>
      <c r="AD36" s="531"/>
      <c r="AE36" s="531"/>
      <c r="AF36" s="531"/>
      <c r="AG36" s="531"/>
      <c r="AH36" s="531"/>
      <c r="AI36" s="531"/>
      <c r="AL36" s="531"/>
      <c r="AM36" s="531"/>
      <c r="AN36" s="531"/>
      <c r="AO36" s="531"/>
      <c r="AP36" s="531"/>
      <c r="AQ36" s="531"/>
      <c r="AR36" s="531"/>
    </row>
    <row r="37" spans="2:45">
      <c r="B37" s="531"/>
      <c r="C37" s="531"/>
      <c r="D37" s="531"/>
      <c r="E37" s="531"/>
      <c r="F37" s="531"/>
      <c r="G37" s="531"/>
      <c r="H37" s="531"/>
      <c r="K37" s="531"/>
      <c r="L37" s="531"/>
      <c r="M37" s="531"/>
      <c r="N37" s="531"/>
      <c r="O37" s="531"/>
      <c r="P37" s="531"/>
      <c r="Q37" s="531"/>
      <c r="T37" s="531"/>
      <c r="U37" s="531"/>
      <c r="V37" s="531"/>
      <c r="W37" s="531"/>
      <c r="X37" s="531"/>
      <c r="Y37" s="531"/>
      <c r="Z37" s="531"/>
      <c r="AC37" s="531"/>
      <c r="AD37" s="531"/>
      <c r="AE37" s="531"/>
      <c r="AF37" s="531"/>
      <c r="AG37" s="531"/>
      <c r="AH37" s="531"/>
      <c r="AI37" s="531"/>
      <c r="AL37" s="531"/>
      <c r="AM37" s="531"/>
      <c r="AN37" s="531"/>
      <c r="AO37" s="531"/>
      <c r="AP37" s="531"/>
      <c r="AQ37" s="531"/>
      <c r="AR37" s="531"/>
    </row>
    <row r="38" spans="2:45" ht="117" customHeight="1">
      <c r="B38" s="531"/>
      <c r="C38" s="531"/>
      <c r="D38" s="531"/>
      <c r="E38" s="531"/>
      <c r="F38" s="531"/>
      <c r="G38" s="531"/>
      <c r="H38" s="531"/>
      <c r="K38" s="531"/>
      <c r="L38" s="531"/>
      <c r="M38" s="531"/>
      <c r="N38" s="531"/>
      <c r="O38" s="531"/>
      <c r="P38" s="531"/>
      <c r="Q38" s="531"/>
      <c r="T38" s="531"/>
      <c r="U38" s="531"/>
      <c r="V38" s="531"/>
      <c r="W38" s="531"/>
      <c r="X38" s="531"/>
      <c r="Y38" s="531"/>
      <c r="Z38" s="531"/>
      <c r="AC38" s="531"/>
      <c r="AD38" s="531"/>
      <c r="AE38" s="531"/>
      <c r="AF38" s="531"/>
      <c r="AG38" s="531"/>
      <c r="AH38" s="531"/>
      <c r="AI38" s="531"/>
      <c r="AL38" s="531"/>
      <c r="AM38" s="531"/>
      <c r="AN38" s="531"/>
      <c r="AO38" s="531"/>
      <c r="AP38" s="531"/>
      <c r="AQ38" s="531"/>
      <c r="AR38" s="531"/>
    </row>
  </sheetData>
  <mergeCells count="85">
    <mergeCell ref="B35:H38"/>
    <mergeCell ref="K35:Q38"/>
    <mergeCell ref="T35:Z38"/>
    <mergeCell ref="AC35:AI38"/>
    <mergeCell ref="AL35:AR38"/>
    <mergeCell ref="AM27:AP27"/>
    <mergeCell ref="AQ27:AR27"/>
    <mergeCell ref="BF7:BP7"/>
    <mergeCell ref="BF8:BF11"/>
    <mergeCell ref="BG8:BN8"/>
    <mergeCell ref="BO8:BP10"/>
    <mergeCell ref="BG9:BH9"/>
    <mergeCell ref="BI9:BJ9"/>
    <mergeCell ref="BK9:BL9"/>
    <mergeCell ref="BM9:BN9"/>
    <mergeCell ref="BG10:BH10"/>
    <mergeCell ref="BI10:BJ10"/>
    <mergeCell ref="BK10:BL10"/>
    <mergeCell ref="BM10:BN10"/>
    <mergeCell ref="Y27:Z27"/>
    <mergeCell ref="AR7:BB7"/>
    <mergeCell ref="AR8:AR11"/>
    <mergeCell ref="AS8:AZ8"/>
    <mergeCell ref="BA8:BB10"/>
    <mergeCell ref="AS9:AT9"/>
    <mergeCell ref="AU9:AV9"/>
    <mergeCell ref="AW9:AX9"/>
    <mergeCell ref="AY9:AZ9"/>
    <mergeCell ref="AS10:AT10"/>
    <mergeCell ref="AU10:AV10"/>
    <mergeCell ref="AW10:AX10"/>
    <mergeCell ref="AY10:AZ10"/>
    <mergeCell ref="AC26:AI26"/>
    <mergeCell ref="AD27:AG27"/>
    <mergeCell ref="AH27:AI27"/>
    <mergeCell ref="C27:F27"/>
    <mergeCell ref="G27:H27"/>
    <mergeCell ref="L27:O27"/>
    <mergeCell ref="P27:Q27"/>
    <mergeCell ref="U27:X27"/>
    <mergeCell ref="AG10:AH10"/>
    <mergeCell ref="AI10:AJ10"/>
    <mergeCell ref="AK10:AL10"/>
    <mergeCell ref="Q9:R9"/>
    <mergeCell ref="B26:H26"/>
    <mergeCell ref="K26:Q26"/>
    <mergeCell ref="T26:Z26"/>
    <mergeCell ref="AL26:AR26"/>
    <mergeCell ref="Q10:R10"/>
    <mergeCell ref="S10:T10"/>
    <mergeCell ref="U10:V10"/>
    <mergeCell ref="W10:X10"/>
    <mergeCell ref="AE10:AF10"/>
    <mergeCell ref="A1:A2"/>
    <mergeCell ref="B1:M1"/>
    <mergeCell ref="S9:T9"/>
    <mergeCell ref="U9:V9"/>
    <mergeCell ref="W9:X9"/>
    <mergeCell ref="B7:L7"/>
    <mergeCell ref="P7:Z7"/>
    <mergeCell ref="B8:B11"/>
    <mergeCell ref="C8:J8"/>
    <mergeCell ref="K8:L10"/>
    <mergeCell ref="P8:P11"/>
    <mergeCell ref="Q8:X8"/>
    <mergeCell ref="Y8:Z10"/>
    <mergeCell ref="C10:D10"/>
    <mergeCell ref="E10:F10"/>
    <mergeCell ref="G10:H10"/>
    <mergeCell ref="N1:Y1"/>
    <mergeCell ref="Z1:AK1"/>
    <mergeCell ref="AL1:AW1"/>
    <mergeCell ref="C9:D9"/>
    <mergeCell ref="E9:F9"/>
    <mergeCell ref="G9:H9"/>
    <mergeCell ref="I9:J9"/>
    <mergeCell ref="AE9:AF9"/>
    <mergeCell ref="AD7:AN7"/>
    <mergeCell ref="AD8:AD11"/>
    <mergeCell ref="AE8:AL8"/>
    <mergeCell ref="AM8:AN10"/>
    <mergeCell ref="AG9:AH9"/>
    <mergeCell ref="AI9:AJ9"/>
    <mergeCell ref="AK9:AL9"/>
    <mergeCell ref="I10:J10"/>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Q39"/>
  <sheetViews>
    <sheetView topLeftCell="A26" zoomScaleNormal="100" zoomScalePageLayoutView="140" workbookViewId="0">
      <selection activeCell="AC36" sqref="AC36:AI39"/>
    </sheetView>
  </sheetViews>
  <sheetFormatPr defaultColWidth="10" defaultRowHeight="12.75"/>
  <cols>
    <col min="1" max="1" width="20" style="3" bestFit="1" customWidth="1"/>
    <col min="2" max="2" width="16.5703125" style="2" customWidth="1"/>
    <col min="3" max="3" width="11.7109375" style="2" customWidth="1"/>
    <col min="4" max="4" width="12.140625" style="2" customWidth="1"/>
    <col min="5" max="5" width="15.42578125" style="2" customWidth="1"/>
    <col min="6" max="6" width="12.28515625" style="2" customWidth="1"/>
    <col min="7" max="7" width="9.140625" style="2" bestFit="1" customWidth="1"/>
    <col min="8" max="8" width="11.85546875" style="2" customWidth="1"/>
    <col min="9" max="9" width="9.42578125" style="2" bestFit="1" customWidth="1"/>
    <col min="10" max="10" width="9.5703125" style="4" bestFit="1" customWidth="1"/>
    <col min="11" max="11" width="8.7109375" style="4" bestFit="1" customWidth="1"/>
    <col min="12" max="12" width="12.42578125" style="4" customWidth="1"/>
    <col min="13" max="13" width="11.5703125" style="3" customWidth="1"/>
    <col min="14" max="14" width="14.140625" style="3" customWidth="1"/>
    <col min="15" max="15" width="14.28515625" style="2" customWidth="1"/>
    <col min="16" max="16" width="13.7109375" style="2" customWidth="1"/>
    <col min="17" max="17" width="9.7109375" style="2" customWidth="1"/>
    <col min="18" max="18" width="8.42578125" style="2" bestFit="1" customWidth="1"/>
    <col min="19" max="19" width="9.140625" style="2" bestFit="1" customWidth="1"/>
    <col min="20" max="20" width="7.5703125" style="2" bestFit="1" customWidth="1"/>
    <col min="21" max="21" width="13.28515625" style="5" customWidth="1"/>
    <col min="22" max="22" width="12.140625" style="2" customWidth="1"/>
    <col min="23" max="23" width="13.140625" style="2" customWidth="1"/>
    <col min="24" max="24" width="14" style="2" customWidth="1"/>
    <col min="25" max="26" width="9.5703125" style="3" bestFit="1" customWidth="1"/>
    <col min="27" max="27" width="9.42578125" style="3" bestFit="1" customWidth="1"/>
    <col min="28" max="28" width="7.85546875" style="2" bestFit="1" customWidth="1"/>
    <col min="29" max="29" width="7.28515625" style="2" bestFit="1" customWidth="1"/>
    <col min="30" max="30" width="12.28515625" style="2" customWidth="1"/>
    <col min="31" max="31" width="12.140625" style="2" customWidth="1"/>
    <col min="32" max="32" width="16.28515625" style="2" customWidth="1"/>
    <col min="33" max="33" width="14.28515625" style="2" customWidth="1"/>
    <col min="34" max="34" width="9.5703125" style="2" bestFit="1" customWidth="1"/>
    <col min="35" max="35" width="8.7109375" style="2" bestFit="1" customWidth="1"/>
    <col min="36" max="38" width="9.5703125" style="2" bestFit="1" customWidth="1"/>
    <col min="39" max="39" width="9.42578125" style="2" bestFit="1" customWidth="1"/>
    <col min="40" max="40" width="7.85546875" style="2" bestFit="1" customWidth="1"/>
    <col min="41" max="41" width="9.140625" style="2" bestFit="1" customWidth="1"/>
    <col min="42" max="42" width="8.42578125" style="2" bestFit="1" customWidth="1"/>
    <col min="43" max="43" width="9.140625" style="2" bestFit="1" customWidth="1"/>
    <col min="44" max="44" width="7.5703125" style="2" bestFit="1" customWidth="1"/>
    <col min="45" max="45" width="9.42578125" style="2" bestFit="1" customWidth="1"/>
    <col min="46" max="46" width="9.5703125" style="2" bestFit="1" customWidth="1"/>
    <col min="47" max="47" width="8.7109375" style="2" bestFit="1" customWidth="1"/>
    <col min="48" max="49" width="9.5703125" style="2" bestFit="1" customWidth="1"/>
    <col min="50" max="16384" width="10" style="2"/>
  </cols>
  <sheetData>
    <row r="1" spans="1:69"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69"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69" s="9" customFormat="1" ht="21.75" customHeight="1">
      <c r="A3" s="100" t="s">
        <v>37</v>
      </c>
      <c r="B3" s="158">
        <f>M9+AA9+AO9+BC9</f>
        <v>122</v>
      </c>
      <c r="C3" s="110">
        <v>61</v>
      </c>
      <c r="D3" s="138">
        <f>B3*C3</f>
        <v>7442</v>
      </c>
      <c r="E3" s="138">
        <f>$H$18*$M$9+$V$18*$AA$9+$AJ$18*$AO$9+$AX$18*$BC$9+$BL$18*$BQ$9+$U$18*$Q$25</f>
        <v>2191</v>
      </c>
      <c r="F3" s="138">
        <f>$F$18*$M$9+$T$18*$AA$9+$AH$18*$AO$9+$AV$18*$BC$9+$BJ$18*$BQ$9+$S$18*$Q$25</f>
        <v>328.90000000000003</v>
      </c>
      <c r="G3" s="138">
        <f>$J$18*$M$9+$X$18*$AA$9+$AL$18*$AO$9+$AZ$18*$BC$9+$BN$18*$BQ$9+$W$18*$Q$25</f>
        <v>255.95</v>
      </c>
      <c r="H3" s="138">
        <f>$D$18*$M$9+$R$18*$AA$9+$AF$18*$AO$9+$AT$18*$BC$9+$BH$18*$BQ$9+$Q$18*$Q$25</f>
        <v>162</v>
      </c>
      <c r="I3" s="138">
        <f>SUM(E3:H3)</f>
        <v>2937.85</v>
      </c>
      <c r="J3" s="135">
        <f>E3*$G$11+F3*$E$11+G3*$I$11+H3*$C$11</f>
        <v>219122.9025</v>
      </c>
      <c r="K3" s="89">
        <v>0</v>
      </c>
      <c r="L3" s="135">
        <f>$M$9*$H$35+$AA$9*$Q$35+$AO$9*$Z$35+$BC$9*$AI$35+$BQ$9*$AR$35+$Q$25*$P$35</f>
        <v>128260</v>
      </c>
      <c r="M3" s="135">
        <f>J3+K3+L3</f>
        <v>347382.90249999997</v>
      </c>
      <c r="N3" s="138">
        <f>B3+Q25</f>
        <v>122</v>
      </c>
      <c r="O3" s="138">
        <f>C3</f>
        <v>61</v>
      </c>
      <c r="P3" s="138">
        <f>N3*O3</f>
        <v>7442</v>
      </c>
      <c r="Q3" s="138">
        <f>$H$18*$M$10+$V$18*$AA$10+$AJ$18*$AO$10+$AX$18*$BC$10+$BL$18*$BQ$10+$U$18*$Q$25</f>
        <v>2191</v>
      </c>
      <c r="R3" s="138">
        <f>$F$18*$M$10+$T$18*$AA$10+$AH$18*$AO$10+$AV$18*$BC$10+$BJ$18*$BQ$10+$S$18*$Q$25</f>
        <v>328.90000000000003</v>
      </c>
      <c r="S3" s="138">
        <f>$J$18*$M$10+$X$18*$AA$10+$AL$18*$AO$10+$AZ$18*$BC$10+$BN$18*$BQ$10+$W$18*$Q$25</f>
        <v>255.95</v>
      </c>
      <c r="T3" s="138">
        <f>$D$18*$M$10+$R$18*$AA$10+$AF$18*$AO$10+$AT$18*$BC$10+$BH$18*$BQ$10+$Q$18*$Q$25</f>
        <v>162</v>
      </c>
      <c r="U3" s="138">
        <f>SUM(Q3:T3)</f>
        <v>2937.85</v>
      </c>
      <c r="V3" s="135">
        <f>Q3*$G$11+R3*$E$11+S3*$I$11+T3*$C$11</f>
        <v>219122.9025</v>
      </c>
      <c r="W3" s="89">
        <v>0</v>
      </c>
      <c r="X3" s="135">
        <f>$M$10*$H$35+$AA$10*$Q$35+$AO$10*$Z$35+$BC$10*$AI$35+$BQ$10*$AR$35+$Q$25*$P$35</f>
        <v>128260</v>
      </c>
      <c r="Y3" s="135">
        <f>V3+W3+X3</f>
        <v>347382.90249999997</v>
      </c>
      <c r="Z3" s="138">
        <f>N3+Q25</f>
        <v>122</v>
      </c>
      <c r="AA3" s="138">
        <f>C3</f>
        <v>61</v>
      </c>
      <c r="AB3" s="138">
        <f>Z3*AA3</f>
        <v>7442</v>
      </c>
      <c r="AC3" s="138">
        <f>$H$18*$M$11+$V$18*$AA$11+$AJ$18*$AO$11+$AX$18*$BC$11+$BL$18*$BQ$11+$U$18*$Q$25</f>
        <v>2191</v>
      </c>
      <c r="AD3" s="138">
        <f>$F$18*$M$11+$T$18*$AA$11+$AH$18*$AO$11+$AV$18*$BC$11+$BJ$18*$BQ$11+$S$18*$Q$25</f>
        <v>328.90000000000003</v>
      </c>
      <c r="AE3" s="138">
        <f>$J$18*$M$11+$X$18*$AA$11+$AL$18*$AO$11+$AZ$18*$BC$11+$BN$18*$BQ$11+$W$18*$Q$25</f>
        <v>255.95</v>
      </c>
      <c r="AF3" s="138">
        <f>$D$18*$M$11+$R$18*$AA$11+$AF$18*$AO$11+$AT$18*$BC$11+$BH$18*$BQ$11+$Q$18*$Q$25</f>
        <v>162</v>
      </c>
      <c r="AG3" s="138">
        <f>SUM(AC3:AF3)</f>
        <v>2937.85</v>
      </c>
      <c r="AH3" s="135">
        <f>AC3*$G$11+AD3*$E$11+AE3*$I$11+AF3*$C$11</f>
        <v>219122.9025</v>
      </c>
      <c r="AI3" s="89">
        <v>0</v>
      </c>
      <c r="AJ3" s="135">
        <f>$M$9*$H$35+$AA$9*$Q$35+$AO$9*$Z$35+$BC$9*$AI$35+$BQ$9*$AR$35+$Q$25*$P$35</f>
        <v>128260</v>
      </c>
      <c r="AK3" s="135">
        <f>AH3+AI3+AJ3</f>
        <v>347382.90249999997</v>
      </c>
      <c r="AL3" s="138">
        <f t="shared" ref="AL3:AW3" si="0">(B3+N3+Z3)/3</f>
        <v>122</v>
      </c>
      <c r="AM3" s="138">
        <f t="shared" si="0"/>
        <v>61</v>
      </c>
      <c r="AN3" s="138">
        <f t="shared" si="0"/>
        <v>7442</v>
      </c>
      <c r="AO3" s="138">
        <f t="shared" si="0"/>
        <v>2191</v>
      </c>
      <c r="AP3" s="138">
        <f t="shared" si="0"/>
        <v>328.90000000000003</v>
      </c>
      <c r="AQ3" s="138">
        <f t="shared" si="0"/>
        <v>255.94999999999996</v>
      </c>
      <c r="AR3" s="138">
        <f t="shared" si="0"/>
        <v>162</v>
      </c>
      <c r="AS3" s="138">
        <f t="shared" si="0"/>
        <v>2937.85</v>
      </c>
      <c r="AT3" s="135">
        <f t="shared" si="0"/>
        <v>219122.9025</v>
      </c>
      <c r="AU3" s="89">
        <f t="shared" si="0"/>
        <v>0</v>
      </c>
      <c r="AV3" s="135">
        <f t="shared" si="0"/>
        <v>128260</v>
      </c>
      <c r="AW3" s="135">
        <f t="shared" si="0"/>
        <v>347382.90249999997</v>
      </c>
      <c r="AY3" s="201">
        <f>M3+Y3+AK3</f>
        <v>1042148.7074999999</v>
      </c>
    </row>
    <row r="4" spans="1:69" s="4" customFormat="1">
      <c r="A4" s="91"/>
      <c r="B4" s="95"/>
      <c r="C4" s="95"/>
      <c r="D4" s="95"/>
      <c r="E4" s="95"/>
      <c r="F4" s="95"/>
      <c r="G4" s="95"/>
      <c r="H4" s="95"/>
      <c r="I4" s="112"/>
      <c r="J4" s="113"/>
      <c r="K4" s="95"/>
      <c r="L4" s="95"/>
      <c r="M4" s="113"/>
      <c r="N4" s="98"/>
      <c r="O4" s="98"/>
      <c r="P4" s="98"/>
      <c r="Q4" s="98"/>
      <c r="R4" s="98"/>
      <c r="S4" s="98"/>
      <c r="T4" s="98"/>
      <c r="U4" s="98"/>
      <c r="V4" s="98"/>
      <c r="W4" s="98"/>
      <c r="X4" s="98"/>
      <c r="Y4" s="98"/>
      <c r="Z4" s="3"/>
      <c r="AA4" s="3"/>
    </row>
    <row r="5" spans="1:69" s="4" customFormat="1">
      <c r="A5" s="3"/>
      <c r="B5" s="2"/>
      <c r="C5" s="1"/>
      <c r="D5" s="2"/>
      <c r="E5" s="2"/>
      <c r="F5" s="7"/>
      <c r="G5" s="2"/>
      <c r="H5" s="2"/>
      <c r="I5" s="2"/>
      <c r="M5" s="3"/>
      <c r="N5" s="3"/>
      <c r="O5" s="2"/>
      <c r="P5" s="2"/>
      <c r="Q5" s="2"/>
      <c r="R5" s="2"/>
      <c r="S5" s="2"/>
      <c r="T5" s="2"/>
      <c r="U5" s="5"/>
      <c r="V5" s="2"/>
      <c r="W5" s="2"/>
      <c r="X5" s="2"/>
      <c r="Y5" s="3"/>
      <c r="Z5" s="3"/>
      <c r="AA5" s="3"/>
    </row>
    <row r="6" spans="1:69" s="4" customFormat="1" ht="15">
      <c r="A6" s="91"/>
      <c r="B6" s="2"/>
      <c r="C6" s="140"/>
      <c r="D6" s="106"/>
      <c r="E6" s="106"/>
      <c r="F6" s="106"/>
      <c r="G6" s="106"/>
      <c r="H6" s="106"/>
      <c r="I6" s="107"/>
      <c r="J6" s="103"/>
      <c r="K6" s="103"/>
      <c r="L6" s="103"/>
      <c r="M6" s="103"/>
      <c r="N6" s="103"/>
      <c r="O6" s="103"/>
      <c r="P6" s="103"/>
      <c r="Q6" s="103"/>
      <c r="R6" s="103"/>
      <c r="S6" s="103"/>
      <c r="T6" s="103"/>
      <c r="U6" s="103"/>
      <c r="V6" s="103"/>
      <c r="W6" s="103"/>
      <c r="X6" s="103"/>
      <c r="Y6" s="103"/>
      <c r="Z6" s="3"/>
      <c r="AA6" s="3"/>
    </row>
    <row r="7" spans="1:69" s="4" customFormat="1">
      <c r="A7" s="3"/>
      <c r="B7" s="2"/>
      <c r="C7" s="11"/>
      <c r="D7" s="2"/>
      <c r="E7" s="2"/>
      <c r="F7" s="7"/>
      <c r="G7" s="2"/>
      <c r="H7" s="2"/>
      <c r="M7" s="3"/>
      <c r="N7" s="3"/>
      <c r="O7" s="2"/>
      <c r="P7" s="2"/>
      <c r="Q7" s="2"/>
      <c r="R7" s="2"/>
      <c r="S7" s="2"/>
      <c r="T7" s="2"/>
      <c r="U7" s="5"/>
      <c r="V7" s="2"/>
      <c r="W7" s="2"/>
      <c r="X7" s="2"/>
      <c r="Y7" s="3"/>
      <c r="Z7" s="3"/>
      <c r="AA7" s="3"/>
    </row>
    <row r="8" spans="1:69" s="4" customFormat="1" ht="25.5">
      <c r="A8" s="3"/>
      <c r="B8" s="532" t="s">
        <v>250</v>
      </c>
      <c r="C8" s="532"/>
      <c r="D8" s="532"/>
      <c r="E8" s="532"/>
      <c r="F8" s="532"/>
      <c r="G8" s="532"/>
      <c r="H8" s="532"/>
      <c r="I8" s="532"/>
      <c r="J8" s="532"/>
      <c r="K8" s="532"/>
      <c r="L8" s="532"/>
      <c r="M8" s="385" t="s">
        <v>201</v>
      </c>
      <c r="N8" s="3"/>
      <c r="O8" s="2"/>
      <c r="P8" s="532" t="s">
        <v>251</v>
      </c>
      <c r="Q8" s="532"/>
      <c r="R8" s="532"/>
      <c r="S8" s="532"/>
      <c r="T8" s="532"/>
      <c r="U8" s="532"/>
      <c r="V8" s="532"/>
      <c r="W8" s="532"/>
      <c r="X8" s="532"/>
      <c r="Y8" s="532"/>
      <c r="Z8" s="532"/>
      <c r="AA8" s="385" t="s">
        <v>201</v>
      </c>
      <c r="AD8" s="532" t="s">
        <v>252</v>
      </c>
      <c r="AE8" s="532"/>
      <c r="AF8" s="532"/>
      <c r="AG8" s="532"/>
      <c r="AH8" s="532"/>
      <c r="AI8" s="532"/>
      <c r="AJ8" s="532"/>
      <c r="AK8" s="532"/>
      <c r="AL8" s="532"/>
      <c r="AM8" s="532"/>
      <c r="AN8" s="532"/>
      <c r="AO8" s="385" t="s">
        <v>201</v>
      </c>
      <c r="AR8" s="532" t="s">
        <v>253</v>
      </c>
      <c r="AS8" s="532"/>
      <c r="AT8" s="532"/>
      <c r="AU8" s="532"/>
      <c r="AV8" s="532"/>
      <c r="AW8" s="532"/>
      <c r="AX8" s="532"/>
      <c r="AY8" s="532"/>
      <c r="AZ8" s="532"/>
      <c r="BA8" s="532"/>
      <c r="BB8" s="532"/>
      <c r="BC8" s="385" t="s">
        <v>201</v>
      </c>
      <c r="BF8" s="604"/>
      <c r="BG8" s="604"/>
      <c r="BH8" s="604"/>
      <c r="BI8" s="604"/>
      <c r="BJ8" s="604"/>
      <c r="BK8" s="604"/>
      <c r="BL8" s="604"/>
      <c r="BM8" s="604"/>
      <c r="BN8" s="604"/>
      <c r="BO8" s="604"/>
      <c r="BP8" s="604"/>
    </row>
    <row r="9" spans="1:69" s="4" customFormat="1">
      <c r="A9" s="3"/>
      <c r="B9" s="572" t="s">
        <v>92</v>
      </c>
      <c r="C9" s="575" t="s">
        <v>93</v>
      </c>
      <c r="D9" s="575"/>
      <c r="E9" s="575"/>
      <c r="F9" s="575"/>
      <c r="G9" s="575"/>
      <c r="H9" s="575"/>
      <c r="I9" s="575"/>
      <c r="J9" s="575"/>
      <c r="K9" s="577" t="s">
        <v>207</v>
      </c>
      <c r="L9" s="578"/>
      <c r="M9" s="3">
        <v>52</v>
      </c>
      <c r="N9" s="61"/>
      <c r="O9" s="69"/>
      <c r="P9" s="572" t="s">
        <v>92</v>
      </c>
      <c r="Q9" s="575" t="s">
        <v>93</v>
      </c>
      <c r="R9" s="575"/>
      <c r="S9" s="575"/>
      <c r="T9" s="575"/>
      <c r="U9" s="575"/>
      <c r="V9" s="575"/>
      <c r="W9" s="575"/>
      <c r="X9" s="575"/>
      <c r="Y9" s="577" t="s">
        <v>207</v>
      </c>
      <c r="Z9" s="578"/>
      <c r="AA9" s="3">
        <v>25</v>
      </c>
      <c r="AD9" s="572" t="s">
        <v>92</v>
      </c>
      <c r="AE9" s="575" t="s">
        <v>93</v>
      </c>
      <c r="AF9" s="575"/>
      <c r="AG9" s="575"/>
      <c r="AH9" s="575"/>
      <c r="AI9" s="575"/>
      <c r="AJ9" s="575"/>
      <c r="AK9" s="575"/>
      <c r="AL9" s="575"/>
      <c r="AM9" s="577" t="s">
        <v>207</v>
      </c>
      <c r="AN9" s="578"/>
      <c r="AO9" s="2">
        <v>29</v>
      </c>
      <c r="AR9" s="572" t="s">
        <v>92</v>
      </c>
      <c r="AS9" s="575" t="s">
        <v>93</v>
      </c>
      <c r="AT9" s="575"/>
      <c r="AU9" s="575"/>
      <c r="AV9" s="575"/>
      <c r="AW9" s="575"/>
      <c r="AX9" s="575"/>
      <c r="AY9" s="575"/>
      <c r="AZ9" s="575"/>
      <c r="BA9" s="577" t="s">
        <v>207</v>
      </c>
      <c r="BB9" s="578"/>
      <c r="BC9" s="2">
        <v>16</v>
      </c>
      <c r="BF9" s="604"/>
      <c r="BG9" s="571"/>
      <c r="BH9" s="571"/>
      <c r="BI9" s="571"/>
      <c r="BJ9" s="571"/>
      <c r="BK9" s="571"/>
      <c r="BL9" s="571"/>
      <c r="BM9" s="571"/>
      <c r="BN9" s="571"/>
      <c r="BO9" s="570"/>
      <c r="BP9" s="570"/>
      <c r="BQ9" s="2"/>
    </row>
    <row r="10" spans="1:69" s="4" customFormat="1" ht="27" customHeight="1">
      <c r="A10" s="3"/>
      <c r="B10" s="573"/>
      <c r="C10" s="591" t="s">
        <v>98</v>
      </c>
      <c r="D10" s="584"/>
      <c r="E10" s="571" t="s">
        <v>99</v>
      </c>
      <c r="F10" s="571"/>
      <c r="G10" s="585" t="s">
        <v>100</v>
      </c>
      <c r="H10" s="586"/>
      <c r="I10" s="585" t="s">
        <v>101</v>
      </c>
      <c r="J10" s="586"/>
      <c r="K10" s="579"/>
      <c r="L10" s="580"/>
      <c r="M10" s="3">
        <v>52</v>
      </c>
      <c r="N10" s="61"/>
      <c r="O10" s="69"/>
      <c r="P10" s="573"/>
      <c r="Q10" s="591" t="s">
        <v>98</v>
      </c>
      <c r="R10" s="584"/>
      <c r="S10" s="571" t="s">
        <v>99</v>
      </c>
      <c r="T10" s="571"/>
      <c r="U10" s="585" t="s">
        <v>100</v>
      </c>
      <c r="V10" s="586"/>
      <c r="W10" s="585" t="s">
        <v>101</v>
      </c>
      <c r="X10" s="586"/>
      <c r="Y10" s="579"/>
      <c r="Z10" s="580"/>
      <c r="AA10" s="3">
        <v>25</v>
      </c>
      <c r="AD10" s="573"/>
      <c r="AE10" s="591" t="s">
        <v>98</v>
      </c>
      <c r="AF10" s="584"/>
      <c r="AG10" s="571" t="s">
        <v>99</v>
      </c>
      <c r="AH10" s="571"/>
      <c r="AI10" s="585" t="s">
        <v>100</v>
      </c>
      <c r="AJ10" s="586"/>
      <c r="AK10" s="585" t="s">
        <v>101</v>
      </c>
      <c r="AL10" s="586"/>
      <c r="AM10" s="579"/>
      <c r="AN10" s="580"/>
      <c r="AO10" s="2">
        <v>29</v>
      </c>
      <c r="AR10" s="573"/>
      <c r="AS10" s="591" t="s">
        <v>98</v>
      </c>
      <c r="AT10" s="584"/>
      <c r="AU10" s="571" t="s">
        <v>99</v>
      </c>
      <c r="AV10" s="571"/>
      <c r="AW10" s="585" t="s">
        <v>100</v>
      </c>
      <c r="AX10" s="586"/>
      <c r="AY10" s="585" t="s">
        <v>101</v>
      </c>
      <c r="AZ10" s="586"/>
      <c r="BA10" s="579"/>
      <c r="BB10" s="580"/>
      <c r="BC10" s="2">
        <v>16</v>
      </c>
      <c r="BF10" s="604"/>
      <c r="BG10" s="571"/>
      <c r="BH10" s="571"/>
      <c r="BI10" s="571"/>
      <c r="BJ10" s="571"/>
      <c r="BK10" s="570"/>
      <c r="BL10" s="570"/>
      <c r="BM10" s="570"/>
      <c r="BN10" s="570"/>
      <c r="BO10" s="570"/>
      <c r="BP10" s="570"/>
      <c r="BQ10" s="2"/>
    </row>
    <row r="11" spans="1:69" s="4" customFormat="1">
      <c r="A11" s="3"/>
      <c r="B11" s="573"/>
      <c r="C11" s="587">
        <v>114.8</v>
      </c>
      <c r="D11" s="588"/>
      <c r="E11" s="587">
        <v>91.33</v>
      </c>
      <c r="F11" s="588"/>
      <c r="G11" s="587">
        <v>73.83</v>
      </c>
      <c r="H11" s="588"/>
      <c r="I11" s="587">
        <v>34.090000000000003</v>
      </c>
      <c r="J11" s="588"/>
      <c r="K11" s="581"/>
      <c r="L11" s="582"/>
      <c r="M11" s="3">
        <v>52</v>
      </c>
      <c r="N11" s="61"/>
      <c r="O11" s="69"/>
      <c r="P11" s="573"/>
      <c r="Q11" s="587">
        <v>114.8</v>
      </c>
      <c r="R11" s="588"/>
      <c r="S11" s="587">
        <v>91.33</v>
      </c>
      <c r="T11" s="588"/>
      <c r="U11" s="587">
        <v>73.83</v>
      </c>
      <c r="V11" s="588"/>
      <c r="W11" s="587">
        <v>34.090000000000003</v>
      </c>
      <c r="X11" s="588"/>
      <c r="Y11" s="581"/>
      <c r="Z11" s="582"/>
      <c r="AA11" s="3">
        <v>25</v>
      </c>
      <c r="AB11" s="2"/>
      <c r="AC11" s="2"/>
      <c r="AD11" s="573"/>
      <c r="AE11" s="587">
        <v>114.8</v>
      </c>
      <c r="AF11" s="588"/>
      <c r="AG11" s="587">
        <v>91.33</v>
      </c>
      <c r="AH11" s="588"/>
      <c r="AI11" s="587">
        <v>73.83</v>
      </c>
      <c r="AJ11" s="588"/>
      <c r="AK11" s="587">
        <v>34.090000000000003</v>
      </c>
      <c r="AL11" s="588"/>
      <c r="AM11" s="581"/>
      <c r="AN11" s="582"/>
      <c r="AO11" s="2">
        <v>29</v>
      </c>
      <c r="AP11" s="2"/>
      <c r="AQ11" s="2"/>
      <c r="AR11" s="573"/>
      <c r="AS11" s="587">
        <v>114.8</v>
      </c>
      <c r="AT11" s="588"/>
      <c r="AU11" s="587">
        <v>91.33</v>
      </c>
      <c r="AV11" s="588"/>
      <c r="AW11" s="587">
        <v>73.83</v>
      </c>
      <c r="AX11" s="588"/>
      <c r="AY11" s="587">
        <v>34.090000000000003</v>
      </c>
      <c r="AZ11" s="588"/>
      <c r="BA11" s="581"/>
      <c r="BB11" s="582"/>
      <c r="BC11" s="2">
        <v>16</v>
      </c>
      <c r="BF11" s="604"/>
      <c r="BG11" s="605"/>
      <c r="BH11" s="605"/>
      <c r="BI11" s="605"/>
      <c r="BJ11" s="605"/>
      <c r="BK11" s="605"/>
      <c r="BL11" s="605"/>
      <c r="BM11" s="605"/>
      <c r="BN11" s="605"/>
      <c r="BO11" s="570"/>
      <c r="BP11" s="570"/>
      <c r="BQ11" s="2"/>
    </row>
    <row r="12" spans="1:69" s="4" customFormat="1" ht="25.5">
      <c r="A12" s="3"/>
      <c r="B12" s="574"/>
      <c r="C12" s="24" t="s">
        <v>106</v>
      </c>
      <c r="D12" s="25" t="s">
        <v>109</v>
      </c>
      <c r="E12" s="24" t="s">
        <v>106</v>
      </c>
      <c r="F12" s="25" t="s">
        <v>109</v>
      </c>
      <c r="G12" s="24" t="s">
        <v>106</v>
      </c>
      <c r="H12" s="25" t="s">
        <v>109</v>
      </c>
      <c r="I12" s="24" t="s">
        <v>106</v>
      </c>
      <c r="J12" s="25" t="s">
        <v>109</v>
      </c>
      <c r="K12" s="24" t="s">
        <v>106</v>
      </c>
      <c r="L12" s="48" t="s">
        <v>109</v>
      </c>
      <c r="M12" s="3"/>
      <c r="N12" s="61"/>
      <c r="O12" s="69"/>
      <c r="P12" s="574"/>
      <c r="Q12" s="24" t="s">
        <v>106</v>
      </c>
      <c r="R12" s="25" t="s">
        <v>109</v>
      </c>
      <c r="S12" s="24" t="s">
        <v>106</v>
      </c>
      <c r="T12" s="25" t="s">
        <v>109</v>
      </c>
      <c r="U12" s="24" t="s">
        <v>106</v>
      </c>
      <c r="V12" s="25" t="s">
        <v>109</v>
      </c>
      <c r="W12" s="24" t="s">
        <v>106</v>
      </c>
      <c r="X12" s="25" t="s">
        <v>109</v>
      </c>
      <c r="Y12" s="24" t="s">
        <v>106</v>
      </c>
      <c r="Z12" s="25" t="s">
        <v>109</v>
      </c>
      <c r="AA12" s="3"/>
      <c r="AB12" s="2"/>
      <c r="AC12" s="2"/>
      <c r="AD12" s="574"/>
      <c r="AE12" s="24" t="s">
        <v>106</v>
      </c>
      <c r="AF12" s="25" t="s">
        <v>109</v>
      </c>
      <c r="AG12" s="24" t="s">
        <v>106</v>
      </c>
      <c r="AH12" s="25" t="s">
        <v>109</v>
      </c>
      <c r="AI12" s="24" t="s">
        <v>106</v>
      </c>
      <c r="AJ12" s="25" t="s">
        <v>109</v>
      </c>
      <c r="AK12" s="24" t="s">
        <v>106</v>
      </c>
      <c r="AL12" s="25" t="s">
        <v>109</v>
      </c>
      <c r="AM12" s="24" t="s">
        <v>106</v>
      </c>
      <c r="AN12" s="48" t="s">
        <v>109</v>
      </c>
      <c r="AO12" s="2"/>
      <c r="AP12" s="2"/>
      <c r="AQ12" s="2"/>
      <c r="AR12" s="574"/>
      <c r="AS12" s="24" t="s">
        <v>106</v>
      </c>
      <c r="AT12" s="25" t="s">
        <v>109</v>
      </c>
      <c r="AU12" s="24" t="s">
        <v>106</v>
      </c>
      <c r="AV12" s="25" t="s">
        <v>109</v>
      </c>
      <c r="AW12" s="24" t="s">
        <v>106</v>
      </c>
      <c r="AX12" s="25" t="s">
        <v>109</v>
      </c>
      <c r="AY12" s="24" t="s">
        <v>106</v>
      </c>
      <c r="AZ12" s="25" t="s">
        <v>109</v>
      </c>
      <c r="BA12" s="24" t="s">
        <v>106</v>
      </c>
      <c r="BB12" s="48" t="s">
        <v>109</v>
      </c>
      <c r="BF12" s="604"/>
      <c r="BG12" s="514"/>
      <c r="BH12" s="514"/>
      <c r="BI12" s="514"/>
      <c r="BJ12" s="514"/>
      <c r="BK12" s="514"/>
      <c r="BL12" s="514"/>
      <c r="BM12" s="514"/>
      <c r="BN12" s="514"/>
      <c r="BO12" s="514"/>
      <c r="BP12" s="514"/>
    </row>
    <row r="13" spans="1:69" ht="26.25">
      <c r="B13" s="26" t="s">
        <v>111</v>
      </c>
      <c r="C13" s="213">
        <v>0</v>
      </c>
      <c r="D13" s="213">
        <v>1</v>
      </c>
      <c r="E13" s="214">
        <v>0</v>
      </c>
      <c r="F13" s="214">
        <v>0.3</v>
      </c>
      <c r="G13" s="49">
        <v>0</v>
      </c>
      <c r="H13" s="213">
        <v>3</v>
      </c>
      <c r="I13" s="214">
        <v>0</v>
      </c>
      <c r="J13" s="214">
        <v>0.15</v>
      </c>
      <c r="K13" s="210">
        <v>0</v>
      </c>
      <c r="L13" s="28">
        <v>369</v>
      </c>
      <c r="N13" s="61"/>
      <c r="P13" s="26" t="s">
        <v>111</v>
      </c>
      <c r="Q13" s="213">
        <v>0</v>
      </c>
      <c r="R13" s="213">
        <v>0</v>
      </c>
      <c r="S13" s="214">
        <v>0</v>
      </c>
      <c r="T13" s="214">
        <v>0</v>
      </c>
      <c r="U13" s="49">
        <v>0</v>
      </c>
      <c r="V13" s="213">
        <v>0</v>
      </c>
      <c r="W13" s="214">
        <v>0</v>
      </c>
      <c r="X13" s="214">
        <v>0</v>
      </c>
      <c r="Y13" s="210">
        <v>0</v>
      </c>
      <c r="Z13" s="28">
        <v>0</v>
      </c>
      <c r="AA13" s="61"/>
      <c r="AB13" s="61"/>
      <c r="AD13" s="26" t="s">
        <v>111</v>
      </c>
      <c r="AE13" s="213">
        <v>0</v>
      </c>
      <c r="AF13" s="213">
        <v>1</v>
      </c>
      <c r="AG13" s="214">
        <v>0</v>
      </c>
      <c r="AH13" s="214">
        <v>0.3</v>
      </c>
      <c r="AI13" s="49">
        <v>0</v>
      </c>
      <c r="AJ13" s="49">
        <v>3</v>
      </c>
      <c r="AK13" s="214">
        <v>0</v>
      </c>
      <c r="AL13" s="214">
        <v>0.15</v>
      </c>
      <c r="AM13" s="210">
        <v>0</v>
      </c>
      <c r="AN13" s="28">
        <v>369</v>
      </c>
      <c r="AP13" s="156"/>
      <c r="AR13" s="26" t="s">
        <v>111</v>
      </c>
      <c r="AS13" s="213">
        <v>0</v>
      </c>
      <c r="AT13" s="213">
        <v>0</v>
      </c>
      <c r="AU13" s="214">
        <v>0</v>
      </c>
      <c r="AV13" s="214">
        <v>0</v>
      </c>
      <c r="AW13" s="49">
        <v>0</v>
      </c>
      <c r="AX13" s="49">
        <v>0</v>
      </c>
      <c r="AY13" s="214">
        <v>0</v>
      </c>
      <c r="AZ13" s="214">
        <v>0</v>
      </c>
      <c r="BA13" s="210">
        <v>0</v>
      </c>
      <c r="BB13" s="28">
        <v>0</v>
      </c>
      <c r="BF13" s="73"/>
      <c r="BG13" s="154"/>
      <c r="BH13" s="154"/>
      <c r="BI13" s="154"/>
      <c r="BJ13" s="154"/>
      <c r="BK13" s="154"/>
      <c r="BL13" s="154"/>
      <c r="BM13" s="154"/>
      <c r="BN13" s="154"/>
      <c r="BO13" s="74"/>
      <c r="BP13" s="74"/>
    </row>
    <row r="14" spans="1:69" ht="15">
      <c r="B14" s="26" t="s">
        <v>113</v>
      </c>
      <c r="C14" s="214">
        <v>0</v>
      </c>
      <c r="D14" s="214">
        <v>1</v>
      </c>
      <c r="E14" s="214">
        <v>0</v>
      </c>
      <c r="F14" s="214">
        <v>0.2</v>
      </c>
      <c r="G14" s="52">
        <v>0</v>
      </c>
      <c r="H14" s="178">
        <v>2</v>
      </c>
      <c r="I14" s="214">
        <v>0</v>
      </c>
      <c r="J14" s="214">
        <v>0.1</v>
      </c>
      <c r="K14" s="210">
        <v>0</v>
      </c>
      <c r="L14" s="30">
        <v>284</v>
      </c>
      <c r="N14" s="61"/>
      <c r="P14" s="26" t="s">
        <v>113</v>
      </c>
      <c r="Q14" s="214">
        <v>0</v>
      </c>
      <c r="R14" s="214">
        <v>0</v>
      </c>
      <c r="S14" s="214">
        <v>0</v>
      </c>
      <c r="T14" s="214">
        <v>0</v>
      </c>
      <c r="U14" s="52">
        <v>0</v>
      </c>
      <c r="V14" s="178">
        <v>0</v>
      </c>
      <c r="W14" s="214">
        <v>0</v>
      </c>
      <c r="X14" s="214">
        <v>0</v>
      </c>
      <c r="Y14" s="210">
        <v>0</v>
      </c>
      <c r="Z14" s="30">
        <v>0</v>
      </c>
      <c r="AA14" s="61"/>
      <c r="AB14" s="61"/>
      <c r="AD14" s="26" t="s">
        <v>113</v>
      </c>
      <c r="AE14" s="213">
        <v>0</v>
      </c>
      <c r="AF14" s="213">
        <v>1</v>
      </c>
      <c r="AG14" s="214">
        <v>0</v>
      </c>
      <c r="AH14" s="214">
        <v>0.2</v>
      </c>
      <c r="AI14" s="49">
        <v>0</v>
      </c>
      <c r="AJ14" s="49">
        <v>2</v>
      </c>
      <c r="AK14" s="214">
        <v>0</v>
      </c>
      <c r="AL14" s="214">
        <v>0.1</v>
      </c>
      <c r="AM14" s="210">
        <v>0</v>
      </c>
      <c r="AN14" s="30">
        <v>284</v>
      </c>
      <c r="AP14" s="156"/>
      <c r="AR14" s="26" t="s">
        <v>113</v>
      </c>
      <c r="AS14" s="213">
        <v>0</v>
      </c>
      <c r="AT14" s="213">
        <v>0</v>
      </c>
      <c r="AU14" s="214">
        <v>0</v>
      </c>
      <c r="AV14" s="214">
        <v>0</v>
      </c>
      <c r="AW14" s="49">
        <v>0</v>
      </c>
      <c r="AX14" s="49">
        <v>0</v>
      </c>
      <c r="AY14" s="214">
        <v>0</v>
      </c>
      <c r="AZ14" s="214">
        <v>0</v>
      </c>
      <c r="BA14" s="210">
        <v>0</v>
      </c>
      <c r="BB14" s="30">
        <v>0</v>
      </c>
      <c r="BF14" s="73"/>
      <c r="BG14" s="154"/>
      <c r="BH14" s="154"/>
      <c r="BI14" s="154"/>
      <c r="BJ14" s="154"/>
      <c r="BK14" s="154"/>
      <c r="BL14" s="154"/>
      <c r="BM14" s="154"/>
      <c r="BN14" s="154"/>
      <c r="BO14" s="74"/>
      <c r="BP14" s="74"/>
    </row>
    <row r="15" spans="1:69" ht="26.25">
      <c r="B15" s="26" t="s">
        <v>112</v>
      </c>
      <c r="C15" s="214">
        <v>0</v>
      </c>
      <c r="D15" s="214">
        <v>0</v>
      </c>
      <c r="E15" s="215">
        <v>0</v>
      </c>
      <c r="F15" s="214">
        <v>0.5</v>
      </c>
      <c r="G15" s="52">
        <v>0</v>
      </c>
      <c r="H15" s="214">
        <v>2</v>
      </c>
      <c r="I15" s="214">
        <v>0</v>
      </c>
      <c r="J15" s="214">
        <v>0.5</v>
      </c>
      <c r="K15" s="210">
        <v>0</v>
      </c>
      <c r="L15" s="30">
        <v>210</v>
      </c>
      <c r="N15" s="61"/>
      <c r="P15" s="26" t="s">
        <v>112</v>
      </c>
      <c r="Q15" s="214">
        <v>0</v>
      </c>
      <c r="R15" s="214">
        <v>0</v>
      </c>
      <c r="S15" s="215">
        <v>0</v>
      </c>
      <c r="T15" s="214">
        <v>0.5</v>
      </c>
      <c r="U15" s="52">
        <v>0</v>
      </c>
      <c r="V15" s="214">
        <v>2</v>
      </c>
      <c r="W15" s="214">
        <v>0</v>
      </c>
      <c r="X15" s="214">
        <v>0.5</v>
      </c>
      <c r="Y15" s="210">
        <v>0</v>
      </c>
      <c r="Z15" s="30">
        <v>210</v>
      </c>
      <c r="AA15" s="61"/>
      <c r="AB15" s="61"/>
      <c r="AD15" s="26" t="s">
        <v>112</v>
      </c>
      <c r="AE15" s="214">
        <v>0</v>
      </c>
      <c r="AF15" s="214">
        <v>0</v>
      </c>
      <c r="AG15" s="215">
        <v>0</v>
      </c>
      <c r="AH15" s="214">
        <v>0.5</v>
      </c>
      <c r="AI15" s="52">
        <v>0</v>
      </c>
      <c r="AJ15" s="214">
        <v>2</v>
      </c>
      <c r="AK15" s="214">
        <v>0</v>
      </c>
      <c r="AL15" s="214">
        <v>0.5</v>
      </c>
      <c r="AM15" s="210">
        <v>0</v>
      </c>
      <c r="AN15" s="30">
        <v>210</v>
      </c>
      <c r="AP15" s="156"/>
      <c r="AR15" s="26" t="s">
        <v>112</v>
      </c>
      <c r="AS15" s="214">
        <v>0</v>
      </c>
      <c r="AT15" s="214">
        <v>0</v>
      </c>
      <c r="AU15" s="215">
        <v>0</v>
      </c>
      <c r="AV15" s="214">
        <v>0.5</v>
      </c>
      <c r="AW15" s="52">
        <v>0</v>
      </c>
      <c r="AX15" s="214">
        <v>2</v>
      </c>
      <c r="AY15" s="214">
        <v>0</v>
      </c>
      <c r="AZ15" s="214">
        <v>0.5</v>
      </c>
      <c r="BA15" s="210">
        <v>0</v>
      </c>
      <c r="BB15" s="30">
        <v>210</v>
      </c>
      <c r="BF15" s="73"/>
      <c r="BG15" s="154"/>
      <c r="BH15" s="154"/>
      <c r="BI15" s="154"/>
      <c r="BJ15" s="154"/>
      <c r="BK15" s="154"/>
      <c r="BL15" s="154"/>
      <c r="BM15" s="154"/>
      <c r="BN15" s="154"/>
      <c r="BO15" s="74"/>
      <c r="BP15" s="74"/>
    </row>
    <row r="16" spans="1:69" ht="77.25">
      <c r="B16" s="26" t="s">
        <v>118</v>
      </c>
      <c r="C16" s="214">
        <v>0</v>
      </c>
      <c r="D16" s="214">
        <v>0</v>
      </c>
      <c r="E16" s="214">
        <v>0</v>
      </c>
      <c r="F16" s="214">
        <v>1.2</v>
      </c>
      <c r="G16" s="214">
        <v>0</v>
      </c>
      <c r="H16" s="214">
        <v>12</v>
      </c>
      <c r="I16" s="214">
        <v>0</v>
      </c>
      <c r="J16" s="214">
        <v>0.6</v>
      </c>
      <c r="K16" s="210">
        <v>0</v>
      </c>
      <c r="L16" s="30">
        <v>1016</v>
      </c>
      <c r="N16" s="61"/>
      <c r="P16" s="26" t="s">
        <v>118</v>
      </c>
      <c r="Q16" s="214">
        <v>0</v>
      </c>
      <c r="R16" s="214">
        <v>0</v>
      </c>
      <c r="S16" s="214">
        <v>0</v>
      </c>
      <c r="T16" s="214">
        <v>0.2</v>
      </c>
      <c r="U16" s="214">
        <v>0</v>
      </c>
      <c r="V16" s="214">
        <v>2</v>
      </c>
      <c r="W16" s="214">
        <v>0</v>
      </c>
      <c r="X16" s="214">
        <v>0.1</v>
      </c>
      <c r="Y16" s="210">
        <v>0</v>
      </c>
      <c r="Z16" s="30">
        <v>169</v>
      </c>
      <c r="AA16" s="61"/>
      <c r="AB16" s="61"/>
      <c r="AD16" s="26" t="s">
        <v>118</v>
      </c>
      <c r="AE16" s="213">
        <v>0</v>
      </c>
      <c r="AF16" s="213">
        <v>0</v>
      </c>
      <c r="AG16" s="214">
        <v>0</v>
      </c>
      <c r="AH16" s="214">
        <v>1.2</v>
      </c>
      <c r="AI16" s="49">
        <v>0</v>
      </c>
      <c r="AJ16" s="49">
        <v>12</v>
      </c>
      <c r="AK16" s="214">
        <v>0</v>
      </c>
      <c r="AL16" s="214">
        <v>0.6</v>
      </c>
      <c r="AM16" s="210">
        <v>0</v>
      </c>
      <c r="AN16" s="30">
        <v>1016</v>
      </c>
      <c r="AP16" s="156"/>
      <c r="AR16" s="26" t="s">
        <v>118</v>
      </c>
      <c r="AS16" s="213">
        <v>0</v>
      </c>
      <c r="AT16" s="213">
        <v>0</v>
      </c>
      <c r="AU16" s="214">
        <v>0</v>
      </c>
      <c r="AV16" s="214">
        <v>0.2</v>
      </c>
      <c r="AW16" s="49">
        <v>0</v>
      </c>
      <c r="AX16" s="49">
        <v>2</v>
      </c>
      <c r="AY16" s="214">
        <v>0</v>
      </c>
      <c r="AZ16" s="214">
        <v>0.1</v>
      </c>
      <c r="BA16" s="210">
        <v>0</v>
      </c>
      <c r="BB16" s="30">
        <v>169</v>
      </c>
      <c r="BF16" s="73"/>
      <c r="BG16" s="154"/>
      <c r="BH16" s="154"/>
      <c r="BI16" s="154"/>
      <c r="BJ16" s="154"/>
      <c r="BK16" s="154"/>
      <c r="BL16" s="154"/>
      <c r="BM16" s="154"/>
      <c r="BN16" s="154"/>
      <c r="BO16" s="74"/>
      <c r="BP16" s="74"/>
    </row>
    <row r="17" spans="2:69" ht="26.25">
      <c r="B17" s="26" t="s">
        <v>120</v>
      </c>
      <c r="C17" s="53">
        <v>0</v>
      </c>
      <c r="D17" s="53">
        <v>0</v>
      </c>
      <c r="E17" s="215">
        <v>0</v>
      </c>
      <c r="F17" s="215">
        <v>1</v>
      </c>
      <c r="G17" s="215">
        <v>0</v>
      </c>
      <c r="H17" s="215">
        <v>4</v>
      </c>
      <c r="I17" s="215">
        <v>0</v>
      </c>
      <c r="J17" s="215">
        <v>1</v>
      </c>
      <c r="K17" s="210">
        <v>0</v>
      </c>
      <c r="L17" s="31">
        <v>421</v>
      </c>
      <c r="N17" s="61"/>
      <c r="P17" s="26" t="s">
        <v>120</v>
      </c>
      <c r="Q17" s="53">
        <v>0</v>
      </c>
      <c r="R17" s="53">
        <v>0</v>
      </c>
      <c r="S17" s="215">
        <v>0</v>
      </c>
      <c r="T17" s="215">
        <v>1</v>
      </c>
      <c r="U17" s="215">
        <v>0</v>
      </c>
      <c r="V17" s="215">
        <v>4</v>
      </c>
      <c r="W17" s="215">
        <v>0</v>
      </c>
      <c r="X17" s="215">
        <v>1</v>
      </c>
      <c r="Y17" s="210">
        <v>0</v>
      </c>
      <c r="Z17" s="31">
        <v>421</v>
      </c>
      <c r="AB17" s="61"/>
      <c r="AD17" s="26" t="s">
        <v>120</v>
      </c>
      <c r="AE17" s="53">
        <v>0</v>
      </c>
      <c r="AF17" s="53">
        <v>0</v>
      </c>
      <c r="AG17" s="215">
        <v>0</v>
      </c>
      <c r="AH17" s="215">
        <v>1</v>
      </c>
      <c r="AI17" s="215">
        <v>0</v>
      </c>
      <c r="AJ17" s="215">
        <v>4</v>
      </c>
      <c r="AK17" s="215">
        <v>0</v>
      </c>
      <c r="AL17" s="215">
        <v>1</v>
      </c>
      <c r="AM17" s="210">
        <v>0</v>
      </c>
      <c r="AN17" s="31">
        <v>421</v>
      </c>
      <c r="AO17" s="3">
        <f>SUM(AE18:AL18)*AO10</f>
        <v>885.95</v>
      </c>
      <c r="AP17" s="156"/>
      <c r="AR17" s="26" t="s">
        <v>120</v>
      </c>
      <c r="AS17" s="53">
        <v>0</v>
      </c>
      <c r="AT17" s="53">
        <v>0</v>
      </c>
      <c r="AU17" s="215">
        <v>0</v>
      </c>
      <c r="AV17" s="215">
        <v>1</v>
      </c>
      <c r="AW17" s="215">
        <v>0</v>
      </c>
      <c r="AX17" s="215">
        <v>4</v>
      </c>
      <c r="AY17" s="215">
        <v>0</v>
      </c>
      <c r="AZ17" s="215">
        <v>1</v>
      </c>
      <c r="BA17" s="210">
        <v>0</v>
      </c>
      <c r="BB17" s="31">
        <v>421</v>
      </c>
      <c r="BC17" s="3">
        <f>SUM(AS18:AZ18)*BC10</f>
        <v>180.79999999999998</v>
      </c>
      <c r="BF17" s="73"/>
      <c r="BG17" s="154"/>
      <c r="BH17" s="154"/>
      <c r="BI17" s="154"/>
      <c r="BJ17" s="154"/>
      <c r="BK17" s="154"/>
      <c r="BL17" s="154"/>
      <c r="BM17" s="154"/>
      <c r="BN17" s="154"/>
      <c r="BO17" s="74"/>
      <c r="BP17" s="74"/>
      <c r="BQ17" s="3"/>
    </row>
    <row r="18" spans="2:69">
      <c r="B18" s="32" t="s">
        <v>122</v>
      </c>
      <c r="C18" s="54">
        <v>0</v>
      </c>
      <c r="D18" s="54">
        <v>2</v>
      </c>
      <c r="E18" s="54">
        <v>0</v>
      </c>
      <c r="F18" s="54">
        <v>3.2</v>
      </c>
      <c r="G18" s="54">
        <v>0</v>
      </c>
      <c r="H18" s="54">
        <v>23</v>
      </c>
      <c r="I18" s="54">
        <v>0</v>
      </c>
      <c r="J18" s="54">
        <v>2.35</v>
      </c>
      <c r="K18" s="37">
        <v>0</v>
      </c>
      <c r="L18" s="37">
        <v>2300</v>
      </c>
      <c r="M18" s="69"/>
      <c r="N18" s="75"/>
      <c r="P18" s="32" t="s">
        <v>122</v>
      </c>
      <c r="Q18" s="54">
        <v>0</v>
      </c>
      <c r="R18" s="54">
        <v>0</v>
      </c>
      <c r="S18" s="54">
        <v>0</v>
      </c>
      <c r="T18" s="54">
        <v>1.7</v>
      </c>
      <c r="U18" s="54">
        <v>0</v>
      </c>
      <c r="V18" s="54">
        <v>8</v>
      </c>
      <c r="W18" s="54">
        <v>0</v>
      </c>
      <c r="X18" s="54">
        <v>1.6</v>
      </c>
      <c r="Y18" s="37">
        <v>0</v>
      </c>
      <c r="Z18" s="37">
        <v>800</v>
      </c>
      <c r="AA18" s="69"/>
      <c r="AB18" s="75"/>
      <c r="AD18" s="32" t="s">
        <v>122</v>
      </c>
      <c r="AE18" s="54">
        <v>0</v>
      </c>
      <c r="AF18" s="54">
        <v>2</v>
      </c>
      <c r="AG18" s="54">
        <v>0</v>
      </c>
      <c r="AH18" s="54">
        <v>3.2</v>
      </c>
      <c r="AI18" s="54">
        <v>0</v>
      </c>
      <c r="AJ18" s="54">
        <v>23</v>
      </c>
      <c r="AK18" s="54">
        <v>0</v>
      </c>
      <c r="AL18" s="54">
        <v>2.35</v>
      </c>
      <c r="AM18" s="37">
        <v>0</v>
      </c>
      <c r="AN18" s="37">
        <v>2300</v>
      </c>
      <c r="AO18" s="156">
        <f>AO10*AN18</f>
        <v>66700</v>
      </c>
      <c r="AP18" s="75"/>
      <c r="AR18" s="32" t="s">
        <v>122</v>
      </c>
      <c r="AS18" s="54">
        <v>0</v>
      </c>
      <c r="AT18" s="54">
        <v>0</v>
      </c>
      <c r="AU18" s="54">
        <v>0</v>
      </c>
      <c r="AV18" s="54">
        <v>1.7</v>
      </c>
      <c r="AW18" s="54">
        <v>0</v>
      </c>
      <c r="AX18" s="54">
        <v>8</v>
      </c>
      <c r="AY18" s="54">
        <v>0</v>
      </c>
      <c r="AZ18" s="54">
        <v>1.6</v>
      </c>
      <c r="BA18" s="37">
        <v>0</v>
      </c>
      <c r="BB18" s="37">
        <v>800</v>
      </c>
      <c r="BC18" s="69">
        <f>BC10*BB18</f>
        <v>12800</v>
      </c>
      <c r="BF18" s="465"/>
      <c r="BG18" s="291"/>
      <c r="BH18" s="291"/>
      <c r="BI18" s="291"/>
      <c r="BJ18" s="291"/>
      <c r="BK18" s="291"/>
      <c r="BL18" s="291"/>
      <c r="BM18" s="291"/>
      <c r="BN18" s="291"/>
      <c r="BO18" s="75"/>
      <c r="BP18" s="75"/>
      <c r="BQ18" s="69"/>
    </row>
    <row r="19" spans="2:69" ht="12.75" customHeight="1">
      <c r="B19" s="176" t="s">
        <v>123</v>
      </c>
      <c r="C19" s="291"/>
      <c r="D19" s="291"/>
      <c r="E19" s="291"/>
      <c r="F19" s="291"/>
      <c r="G19" s="291"/>
      <c r="H19" s="291"/>
      <c r="I19" s="291"/>
      <c r="J19" s="291"/>
      <c r="K19" s="75"/>
      <c r="L19" s="75"/>
      <c r="M19" s="69"/>
      <c r="N19" s="75"/>
      <c r="P19" s="176" t="s">
        <v>128</v>
      </c>
      <c r="Q19" s="291"/>
      <c r="R19" s="291"/>
      <c r="S19" s="291"/>
      <c r="T19" s="291"/>
      <c r="U19" s="291"/>
      <c r="V19" s="291"/>
      <c r="W19" s="291"/>
      <c r="X19" s="291"/>
      <c r="Y19" s="75"/>
      <c r="Z19" s="75"/>
      <c r="AA19" s="69"/>
      <c r="AB19" s="75"/>
      <c r="AD19" s="176" t="s">
        <v>128</v>
      </c>
      <c r="AE19" s="291"/>
      <c r="AF19" s="291"/>
      <c r="AG19" s="291"/>
      <c r="AH19" s="291"/>
      <c r="AI19" s="291"/>
      <c r="AJ19" s="291"/>
      <c r="AK19" s="291"/>
      <c r="AL19" s="291"/>
      <c r="AM19" s="75"/>
      <c r="AN19" s="75"/>
      <c r="AO19" s="156"/>
      <c r="AP19" s="75"/>
      <c r="AR19" s="176" t="s">
        <v>128</v>
      </c>
      <c r="AS19" s="291"/>
      <c r="AT19" s="291"/>
      <c r="AU19" s="291"/>
      <c r="AV19" s="291"/>
      <c r="AW19" s="291"/>
      <c r="AX19" s="291"/>
      <c r="AY19" s="291"/>
      <c r="AZ19" s="291"/>
      <c r="BA19" s="75"/>
      <c r="BB19" s="75"/>
      <c r="BC19" s="69"/>
      <c r="BF19" s="465"/>
      <c r="BG19" s="291"/>
      <c r="BH19" s="291"/>
      <c r="BI19" s="291"/>
      <c r="BJ19" s="291"/>
      <c r="BK19" s="291"/>
      <c r="BL19" s="291"/>
      <c r="BM19" s="291"/>
      <c r="BN19" s="291"/>
      <c r="BO19" s="75"/>
      <c r="BP19" s="75"/>
      <c r="BQ19" s="69"/>
    </row>
    <row r="20" spans="2:69" ht="12.75" customHeight="1">
      <c r="B20" s="72"/>
      <c r="C20" s="291"/>
      <c r="D20" s="291"/>
      <c r="E20" s="291"/>
      <c r="F20" s="291"/>
      <c r="G20" s="291"/>
      <c r="H20" s="291"/>
      <c r="I20" s="291"/>
      <c r="J20" s="291"/>
      <c r="K20" s="75"/>
      <c r="L20" s="75"/>
      <c r="M20" s="69"/>
      <c r="N20" s="75"/>
      <c r="P20" s="176"/>
      <c r="Q20" s="291"/>
      <c r="R20" s="291"/>
      <c r="S20" s="291"/>
      <c r="T20" s="291"/>
      <c r="U20" s="291"/>
      <c r="V20" s="291"/>
      <c r="W20" s="291"/>
      <c r="X20" s="291"/>
      <c r="Y20" s="75"/>
      <c r="Z20" s="75"/>
      <c r="AA20" s="69"/>
      <c r="AB20" s="75"/>
      <c r="AD20" s="176"/>
      <c r="AE20" s="291"/>
      <c r="AF20" s="291"/>
      <c r="AG20" s="291"/>
      <c r="AH20" s="291"/>
      <c r="AI20" s="291"/>
      <c r="AJ20" s="291"/>
      <c r="AK20" s="291"/>
      <c r="AL20" s="291"/>
      <c r="AM20" s="75"/>
      <c r="AN20" s="75"/>
      <c r="AO20" s="156"/>
      <c r="AP20" s="75"/>
      <c r="AR20" s="176"/>
      <c r="AS20" s="291"/>
      <c r="AT20" s="291"/>
      <c r="AU20" s="291"/>
      <c r="AV20" s="291"/>
      <c r="AW20" s="291"/>
      <c r="AX20" s="291"/>
      <c r="AY20" s="291"/>
      <c r="AZ20" s="291"/>
      <c r="BA20" s="75"/>
      <c r="BB20" s="75"/>
      <c r="BC20" s="69"/>
      <c r="BF20" s="465"/>
      <c r="BG20" s="291"/>
      <c r="BH20" s="291"/>
      <c r="BI20" s="291"/>
      <c r="BJ20" s="291"/>
      <c r="BK20" s="291"/>
      <c r="BL20" s="291"/>
      <c r="BM20" s="291"/>
      <c r="BN20" s="291"/>
      <c r="BO20" s="75"/>
      <c r="BP20" s="75"/>
      <c r="BQ20" s="69"/>
    </row>
    <row r="21" spans="2:69">
      <c r="B21" s="350" t="s">
        <v>124</v>
      </c>
      <c r="C21" s="291"/>
      <c r="D21" s="291"/>
      <c r="E21" s="291"/>
      <c r="F21" s="291"/>
      <c r="G21" s="291"/>
      <c r="H21" s="291"/>
      <c r="I21" s="291"/>
      <c r="J21" s="291"/>
      <c r="K21" s="75"/>
      <c r="L21" s="75"/>
      <c r="M21" s="69"/>
      <c r="N21" s="75"/>
      <c r="P21" s="350" t="s">
        <v>129</v>
      </c>
      <c r="Q21" s="291"/>
      <c r="R21" s="291"/>
      <c r="S21" s="291"/>
      <c r="T21" s="291"/>
      <c r="U21" s="291"/>
      <c r="V21" s="291"/>
      <c r="W21" s="291"/>
      <c r="X21" s="291"/>
      <c r="Y21" s="75"/>
      <c r="Z21" s="75"/>
      <c r="AA21" s="69"/>
      <c r="AB21" s="75"/>
      <c r="AD21" s="350" t="s">
        <v>129</v>
      </c>
      <c r="AE21" s="291"/>
      <c r="AF21" s="291"/>
      <c r="AG21" s="291"/>
      <c r="AH21" s="291"/>
      <c r="AI21" s="291"/>
      <c r="AJ21" s="291"/>
      <c r="AK21" s="291"/>
      <c r="AL21" s="291"/>
      <c r="AM21" s="75"/>
      <c r="AN21" s="75"/>
      <c r="AO21" s="156"/>
      <c r="AP21" s="75"/>
      <c r="AR21" s="350" t="s">
        <v>129</v>
      </c>
      <c r="AS21" s="291"/>
      <c r="AT21" s="291"/>
      <c r="AU21" s="291"/>
      <c r="AV21" s="291"/>
      <c r="AW21" s="291"/>
      <c r="AX21" s="291"/>
      <c r="AY21" s="291"/>
      <c r="AZ21" s="291"/>
      <c r="BA21" s="75"/>
      <c r="BB21" s="75"/>
      <c r="BC21" s="69"/>
      <c r="BF21" s="465"/>
      <c r="BG21" s="291"/>
      <c r="BH21" s="291"/>
      <c r="BI21" s="291"/>
      <c r="BJ21" s="291"/>
      <c r="BK21" s="291"/>
      <c r="BL21" s="291"/>
      <c r="BM21" s="291"/>
      <c r="BN21" s="291"/>
      <c r="BO21" s="75"/>
      <c r="BP21" s="75"/>
      <c r="BQ21" s="69"/>
    </row>
    <row r="22" spans="2:69">
      <c r="B22" s="176"/>
      <c r="C22" s="291"/>
      <c r="D22" s="291"/>
      <c r="E22" s="291"/>
      <c r="F22" s="291"/>
      <c r="G22" s="291"/>
      <c r="H22" s="291"/>
      <c r="I22" s="291"/>
      <c r="J22" s="291"/>
      <c r="K22" s="75"/>
      <c r="L22" s="75"/>
      <c r="M22" s="69"/>
      <c r="N22" s="75"/>
      <c r="P22" s="350"/>
      <c r="Q22" s="291"/>
      <c r="R22" s="291"/>
      <c r="S22" s="291"/>
      <c r="T22" s="291"/>
      <c r="U22" s="291"/>
      <c r="V22" s="291"/>
      <c r="W22" s="291"/>
      <c r="X22" s="291"/>
      <c r="Y22" s="75"/>
      <c r="Z22" s="75"/>
      <c r="AA22" s="69"/>
      <c r="AB22" s="75"/>
      <c r="AD22" s="350"/>
      <c r="AE22" s="291"/>
      <c r="AF22" s="291"/>
      <c r="AG22" s="291"/>
      <c r="AH22" s="291"/>
      <c r="AI22" s="291"/>
      <c r="AJ22" s="291"/>
      <c r="AK22" s="291"/>
      <c r="AL22" s="291"/>
      <c r="AM22" s="75"/>
      <c r="AN22" s="75"/>
      <c r="AO22" s="156"/>
      <c r="AP22" s="75"/>
      <c r="AR22" s="350"/>
      <c r="AS22" s="291"/>
      <c r="AT22" s="291"/>
      <c r="AU22" s="291"/>
      <c r="AV22" s="291"/>
      <c r="AW22" s="291"/>
      <c r="AX22" s="291"/>
      <c r="AY22" s="291"/>
      <c r="AZ22" s="291"/>
      <c r="BA22" s="75"/>
      <c r="BB22" s="75"/>
      <c r="BC22" s="69"/>
      <c r="BF22" s="465"/>
      <c r="BG22" s="291"/>
      <c r="BH22" s="291"/>
      <c r="BI22" s="291"/>
      <c r="BJ22" s="291"/>
      <c r="BK22" s="291"/>
      <c r="BL22" s="291"/>
      <c r="BM22" s="291"/>
      <c r="BN22" s="291"/>
      <c r="BO22" s="75"/>
      <c r="BP22" s="75"/>
      <c r="BQ22" s="69"/>
    </row>
    <row r="23" spans="2:69" ht="15">
      <c r="B23" s="140"/>
      <c r="C23" s="291"/>
      <c r="D23" s="291"/>
      <c r="E23" s="291"/>
      <c r="F23" s="291"/>
      <c r="G23" s="291"/>
      <c r="H23" s="291"/>
      <c r="I23" s="291"/>
      <c r="J23" s="291"/>
      <c r="K23" s="75"/>
      <c r="L23" s="75"/>
      <c r="M23" s="69"/>
      <c r="N23" s="75"/>
      <c r="P23" s="350"/>
      <c r="Q23" s="291"/>
      <c r="R23" s="291"/>
      <c r="S23" s="291"/>
      <c r="T23" s="291"/>
      <c r="U23" s="291"/>
      <c r="V23" s="291"/>
      <c r="W23" s="291"/>
      <c r="X23" s="291"/>
      <c r="Y23" s="75"/>
      <c r="Z23" s="75"/>
      <c r="AA23" s="69"/>
      <c r="AB23" s="75"/>
      <c r="AD23" s="350"/>
      <c r="AE23" s="291"/>
      <c r="AF23" s="291"/>
      <c r="AG23" s="291"/>
      <c r="AH23" s="291"/>
      <c r="AI23" s="291"/>
      <c r="AJ23" s="291"/>
      <c r="AK23" s="291"/>
      <c r="AL23" s="291"/>
      <c r="AM23" s="75"/>
      <c r="AN23" s="75"/>
      <c r="AO23" s="156"/>
      <c r="AP23" s="75"/>
      <c r="AR23" s="350"/>
      <c r="AS23" s="291"/>
      <c r="AT23" s="291"/>
      <c r="AU23" s="291"/>
      <c r="AV23" s="291"/>
      <c r="AW23" s="291"/>
      <c r="AX23" s="291"/>
      <c r="AY23" s="291"/>
      <c r="AZ23" s="291"/>
      <c r="BA23" s="75"/>
      <c r="BB23" s="75"/>
      <c r="BC23" s="69"/>
      <c r="BF23" s="465"/>
      <c r="BG23" s="291"/>
      <c r="BH23" s="291"/>
      <c r="BI23" s="291"/>
      <c r="BJ23" s="291"/>
      <c r="BK23" s="291"/>
      <c r="BL23" s="291"/>
      <c r="BM23" s="291"/>
      <c r="BN23" s="291"/>
      <c r="BO23" s="75"/>
      <c r="BP23" s="75"/>
      <c r="BQ23" s="69"/>
    </row>
    <row r="24" spans="2:69">
      <c r="M24" s="61"/>
      <c r="AA24" s="61"/>
      <c r="AO24" s="61"/>
      <c r="BC24" s="61"/>
    </row>
    <row r="25" spans="2:69">
      <c r="B25" s="249" t="s">
        <v>162</v>
      </c>
      <c r="C25" s="382">
        <v>0</v>
      </c>
      <c r="D25" s="441"/>
      <c r="F25" s="69"/>
      <c r="H25" s="69"/>
      <c r="J25" s="69"/>
      <c r="P25" s="249" t="s">
        <v>162</v>
      </c>
      <c r="Q25" s="249">
        <v>0</v>
      </c>
      <c r="AD25" s="249" t="s">
        <v>162</v>
      </c>
      <c r="AE25" s="249">
        <v>0</v>
      </c>
    </row>
    <row r="26" spans="2:69">
      <c r="C26" s="8"/>
    </row>
    <row r="27" spans="2:69" ht="13.5" thickBot="1">
      <c r="B27" s="552" t="s">
        <v>254</v>
      </c>
      <c r="C27" s="552"/>
      <c r="D27" s="552"/>
      <c r="E27" s="552"/>
      <c r="F27" s="552"/>
      <c r="G27" s="552"/>
      <c r="H27" s="552"/>
      <c r="K27" s="552" t="s">
        <v>255</v>
      </c>
      <c r="L27" s="552"/>
      <c r="M27" s="552"/>
      <c r="N27" s="552"/>
      <c r="O27" s="552"/>
      <c r="P27" s="552"/>
      <c r="Q27" s="552"/>
      <c r="T27" s="552" t="s">
        <v>256</v>
      </c>
      <c r="U27" s="552"/>
      <c r="V27" s="552"/>
      <c r="W27" s="552"/>
      <c r="X27" s="552"/>
      <c r="Y27" s="552"/>
      <c r="Z27" s="552"/>
      <c r="AC27" s="552" t="s">
        <v>257</v>
      </c>
      <c r="AD27" s="552"/>
      <c r="AE27" s="552"/>
      <c r="AF27" s="552"/>
      <c r="AG27" s="552"/>
      <c r="AH27" s="552"/>
      <c r="AI27" s="552"/>
      <c r="AL27" s="571"/>
      <c r="AM27" s="571"/>
      <c r="AN27" s="571"/>
      <c r="AO27" s="571"/>
      <c r="AP27" s="571"/>
      <c r="AQ27" s="571"/>
      <c r="AR27" s="571"/>
    </row>
    <row r="28" spans="2:69" ht="46.5" customHeight="1">
      <c r="B28" s="464"/>
      <c r="C28" s="556" t="s">
        <v>96</v>
      </c>
      <c r="D28" s="589"/>
      <c r="E28" s="589"/>
      <c r="F28" s="590"/>
      <c r="G28" s="559" t="s">
        <v>164</v>
      </c>
      <c r="H28" s="560"/>
      <c r="K28" s="464"/>
      <c r="L28" s="556" t="s">
        <v>96</v>
      </c>
      <c r="M28" s="589"/>
      <c r="N28" s="589"/>
      <c r="O28" s="590"/>
      <c r="P28" s="559" t="s">
        <v>164</v>
      </c>
      <c r="Q28" s="560"/>
      <c r="T28" s="464"/>
      <c r="U28" s="556" t="s">
        <v>96</v>
      </c>
      <c r="V28" s="589"/>
      <c r="W28" s="589"/>
      <c r="X28" s="590"/>
      <c r="Y28" s="559" t="s">
        <v>164</v>
      </c>
      <c r="Z28" s="560"/>
      <c r="AC28" s="464"/>
      <c r="AD28" s="556" t="s">
        <v>96</v>
      </c>
      <c r="AE28" s="589"/>
      <c r="AF28" s="589"/>
      <c r="AG28" s="590"/>
      <c r="AH28" s="559" t="s">
        <v>164</v>
      </c>
      <c r="AI28" s="560"/>
      <c r="AL28" s="465"/>
      <c r="AM28" s="571"/>
      <c r="AN28" s="600"/>
      <c r="AO28" s="600"/>
      <c r="AP28" s="600"/>
      <c r="AQ28" s="570"/>
      <c r="AR28" s="570"/>
    </row>
    <row r="29" spans="2:69" ht="38.25">
      <c r="B29" s="513" t="s">
        <v>92</v>
      </c>
      <c r="C29" s="153" t="s">
        <v>102</v>
      </c>
      <c r="D29" s="153" t="s">
        <v>103</v>
      </c>
      <c r="E29" s="38" t="s">
        <v>104</v>
      </c>
      <c r="F29" s="153" t="s">
        <v>105</v>
      </c>
      <c r="G29" s="153" t="s">
        <v>106</v>
      </c>
      <c r="H29" s="39" t="s">
        <v>107</v>
      </c>
      <c r="K29" s="513" t="s">
        <v>92</v>
      </c>
      <c r="L29" s="153" t="s">
        <v>102</v>
      </c>
      <c r="M29" s="153" t="s">
        <v>103</v>
      </c>
      <c r="N29" s="38" t="s">
        <v>104</v>
      </c>
      <c r="O29" s="153" t="s">
        <v>105</v>
      </c>
      <c r="P29" s="153" t="s">
        <v>106</v>
      </c>
      <c r="Q29" s="39" t="s">
        <v>107</v>
      </c>
      <c r="T29" s="513" t="s">
        <v>92</v>
      </c>
      <c r="U29" s="153" t="s">
        <v>102</v>
      </c>
      <c r="V29" s="153" t="s">
        <v>103</v>
      </c>
      <c r="W29" s="38" t="s">
        <v>104</v>
      </c>
      <c r="X29" s="153" t="s">
        <v>105</v>
      </c>
      <c r="Y29" s="153" t="s">
        <v>106</v>
      </c>
      <c r="Z29" s="39" t="s">
        <v>107</v>
      </c>
      <c r="AC29" s="513" t="s">
        <v>92</v>
      </c>
      <c r="AD29" s="153" t="s">
        <v>102</v>
      </c>
      <c r="AE29" s="153" t="s">
        <v>103</v>
      </c>
      <c r="AF29" s="38" t="s">
        <v>104</v>
      </c>
      <c r="AG29" s="153" t="s">
        <v>105</v>
      </c>
      <c r="AH29" s="153" t="s">
        <v>106</v>
      </c>
      <c r="AI29" s="39" t="s">
        <v>107</v>
      </c>
      <c r="AL29" s="517"/>
      <c r="AM29" s="76"/>
      <c r="AN29" s="76"/>
      <c r="AO29" s="76"/>
      <c r="AP29" s="76"/>
      <c r="AQ29" s="76"/>
      <c r="AR29" s="76"/>
    </row>
    <row r="30" spans="2:69" ht="102">
      <c r="B30" s="40" t="s">
        <v>108</v>
      </c>
      <c r="C30" s="449">
        <v>0</v>
      </c>
      <c r="D30" s="450"/>
      <c r="E30" s="451">
        <v>0</v>
      </c>
      <c r="F30" s="449">
        <v>0</v>
      </c>
      <c r="G30" s="211">
        <v>0</v>
      </c>
      <c r="H30" s="42">
        <v>0</v>
      </c>
      <c r="K30" s="40" t="s">
        <v>258</v>
      </c>
      <c r="L30" s="449">
        <v>0</v>
      </c>
      <c r="M30" s="450"/>
      <c r="N30" s="451">
        <v>0</v>
      </c>
      <c r="O30" s="449">
        <v>0</v>
      </c>
      <c r="P30" s="211">
        <v>0</v>
      </c>
      <c r="Q30" s="42">
        <v>0</v>
      </c>
      <c r="T30" s="40" t="s">
        <v>108</v>
      </c>
      <c r="U30" s="449">
        <v>0</v>
      </c>
      <c r="V30" s="450"/>
      <c r="W30" s="451">
        <v>0</v>
      </c>
      <c r="X30" s="449">
        <v>0</v>
      </c>
      <c r="Y30" s="211">
        <v>0</v>
      </c>
      <c r="Z30" s="42">
        <v>0</v>
      </c>
      <c r="AC30" s="40" t="s">
        <v>108</v>
      </c>
      <c r="AD30" s="449">
        <v>0</v>
      </c>
      <c r="AE30" s="450"/>
      <c r="AF30" s="451">
        <v>0</v>
      </c>
      <c r="AG30" s="449">
        <v>0</v>
      </c>
      <c r="AH30" s="211">
        <v>0</v>
      </c>
      <c r="AI30" s="42">
        <v>0</v>
      </c>
      <c r="AL30" s="77"/>
      <c r="AM30" s="63"/>
      <c r="AN30" s="159"/>
      <c r="AO30" s="63"/>
      <c r="AP30" s="63"/>
      <c r="AQ30" s="41"/>
      <c r="AR30" s="41"/>
    </row>
    <row r="31" spans="2:69" ht="39">
      <c r="B31" s="40" t="s">
        <v>110</v>
      </c>
      <c r="C31" s="449">
        <v>0</v>
      </c>
      <c r="D31" s="377"/>
      <c r="E31" s="451">
        <v>0</v>
      </c>
      <c r="F31" s="449">
        <v>0</v>
      </c>
      <c r="G31" s="211">
        <v>0</v>
      </c>
      <c r="H31" s="42">
        <v>0</v>
      </c>
      <c r="K31" s="40" t="s">
        <v>110</v>
      </c>
      <c r="L31" s="449">
        <v>0</v>
      </c>
      <c r="M31" s="377"/>
      <c r="N31" s="451">
        <v>0</v>
      </c>
      <c r="O31" s="449">
        <v>0</v>
      </c>
      <c r="P31" s="211">
        <v>0</v>
      </c>
      <c r="Q31" s="42">
        <v>0</v>
      </c>
      <c r="T31" s="40" t="s">
        <v>110</v>
      </c>
      <c r="U31" s="449">
        <v>0</v>
      </c>
      <c r="V31" s="377"/>
      <c r="W31" s="451">
        <v>0</v>
      </c>
      <c r="X31" s="449">
        <v>0</v>
      </c>
      <c r="Y31" s="211">
        <v>0</v>
      </c>
      <c r="Z31" s="42">
        <v>0</v>
      </c>
      <c r="AC31" s="40" t="s">
        <v>110</v>
      </c>
      <c r="AD31" s="449">
        <v>0</v>
      </c>
      <c r="AE31" s="377"/>
      <c r="AF31" s="451">
        <v>0</v>
      </c>
      <c r="AG31" s="449">
        <v>0</v>
      </c>
      <c r="AH31" s="211">
        <v>0</v>
      </c>
      <c r="AI31" s="42">
        <v>0</v>
      </c>
      <c r="AL31" s="77"/>
      <c r="AM31" s="41"/>
      <c r="AN31"/>
      <c r="AO31" s="41"/>
      <c r="AP31" s="41"/>
      <c r="AQ31" s="41"/>
      <c r="AR31" s="41"/>
    </row>
    <row r="32" spans="2:69" ht="25.5">
      <c r="B32" s="40" t="s">
        <v>112</v>
      </c>
      <c r="C32" s="449">
        <v>0</v>
      </c>
      <c r="D32" s="449"/>
      <c r="E32" s="449">
        <v>0</v>
      </c>
      <c r="F32" s="449">
        <v>55</v>
      </c>
      <c r="G32" s="211">
        <v>0</v>
      </c>
      <c r="H32" s="42">
        <v>55</v>
      </c>
      <c r="K32" s="40" t="s">
        <v>112</v>
      </c>
      <c r="L32" s="449">
        <v>0</v>
      </c>
      <c r="M32" s="449"/>
      <c r="N32" s="449">
        <v>0</v>
      </c>
      <c r="O32" s="449">
        <v>55</v>
      </c>
      <c r="P32" s="211">
        <v>0</v>
      </c>
      <c r="Q32" s="42">
        <v>55</v>
      </c>
      <c r="T32" s="40" t="s">
        <v>112</v>
      </c>
      <c r="U32" s="449">
        <v>0</v>
      </c>
      <c r="V32" s="449"/>
      <c r="W32" s="449">
        <v>0</v>
      </c>
      <c r="X32" s="449">
        <v>55</v>
      </c>
      <c r="Y32" s="211">
        <v>0</v>
      </c>
      <c r="Z32" s="42">
        <v>55</v>
      </c>
      <c r="AC32" s="40" t="s">
        <v>112</v>
      </c>
      <c r="AD32" s="449">
        <v>0</v>
      </c>
      <c r="AE32" s="449"/>
      <c r="AF32" s="449">
        <v>0</v>
      </c>
      <c r="AG32" s="449">
        <v>55</v>
      </c>
      <c r="AH32" s="211">
        <v>0</v>
      </c>
      <c r="AI32" s="42">
        <v>55</v>
      </c>
      <c r="AL32" s="77"/>
      <c r="AM32" s="41"/>
      <c r="AN32" s="41"/>
      <c r="AO32" s="41"/>
      <c r="AP32" s="41"/>
      <c r="AQ32" s="41"/>
      <c r="AR32" s="41"/>
    </row>
    <row r="33" spans="2:45">
      <c r="B33" s="40" t="s">
        <v>116</v>
      </c>
      <c r="C33" s="449">
        <v>0</v>
      </c>
      <c r="D33" s="450"/>
      <c r="E33" s="451">
        <v>0</v>
      </c>
      <c r="F33" s="449">
        <v>0</v>
      </c>
      <c r="G33" s="211">
        <v>0</v>
      </c>
      <c r="H33" s="42">
        <v>0</v>
      </c>
      <c r="K33" s="40" t="s">
        <v>116</v>
      </c>
      <c r="L33" s="449">
        <v>0</v>
      </c>
      <c r="M33" s="450"/>
      <c r="N33" s="451">
        <v>0</v>
      </c>
      <c r="O33" s="449">
        <v>0</v>
      </c>
      <c r="P33" s="211">
        <v>0</v>
      </c>
      <c r="Q33" s="42">
        <v>0</v>
      </c>
      <c r="T33" s="40" t="s">
        <v>116</v>
      </c>
      <c r="U33" s="449">
        <v>0</v>
      </c>
      <c r="V33" s="450"/>
      <c r="W33" s="451">
        <v>0</v>
      </c>
      <c r="X33" s="449">
        <v>0</v>
      </c>
      <c r="Y33" s="211">
        <v>0</v>
      </c>
      <c r="Z33" s="42">
        <v>0</v>
      </c>
      <c r="AC33" s="40" t="s">
        <v>116</v>
      </c>
      <c r="AD33" s="449">
        <v>0</v>
      </c>
      <c r="AE33" s="450"/>
      <c r="AF33" s="451">
        <v>0</v>
      </c>
      <c r="AG33" s="449">
        <v>0</v>
      </c>
      <c r="AH33" s="211">
        <v>0</v>
      </c>
      <c r="AI33" s="42">
        <v>0</v>
      </c>
      <c r="AL33" s="77"/>
      <c r="AM33" s="63"/>
      <c r="AN33" s="159"/>
      <c r="AO33" s="63"/>
      <c r="AP33" s="63"/>
      <c r="AQ33" s="41"/>
      <c r="AR33" s="41"/>
    </row>
    <row r="34" spans="2:45" ht="25.5">
      <c r="B34" s="40" t="s">
        <v>117</v>
      </c>
      <c r="C34" s="449">
        <v>0</v>
      </c>
      <c r="D34" s="450"/>
      <c r="E34" s="451">
        <v>0</v>
      </c>
      <c r="F34" s="449">
        <v>1105</v>
      </c>
      <c r="G34" s="211">
        <v>0</v>
      </c>
      <c r="H34" s="42">
        <v>1105</v>
      </c>
      <c r="K34" s="40" t="s">
        <v>259</v>
      </c>
      <c r="L34" s="449">
        <v>0</v>
      </c>
      <c r="M34" s="450"/>
      <c r="N34" s="451">
        <v>0</v>
      </c>
      <c r="O34" s="449">
        <v>0</v>
      </c>
      <c r="P34" s="211">
        <v>0</v>
      </c>
      <c r="Q34" s="42">
        <v>0</v>
      </c>
      <c r="T34" s="40" t="s">
        <v>117</v>
      </c>
      <c r="U34" s="449">
        <v>0</v>
      </c>
      <c r="V34" s="450"/>
      <c r="W34" s="451">
        <v>0</v>
      </c>
      <c r="X34" s="449">
        <v>2210</v>
      </c>
      <c r="Y34" s="211">
        <v>0</v>
      </c>
      <c r="Z34" s="42">
        <v>2210</v>
      </c>
      <c r="AC34" s="40" t="s">
        <v>117</v>
      </c>
      <c r="AD34" s="449">
        <v>0</v>
      </c>
      <c r="AE34" s="450"/>
      <c r="AF34" s="451">
        <v>0</v>
      </c>
      <c r="AG34" s="449">
        <v>0</v>
      </c>
      <c r="AH34" s="211">
        <v>0</v>
      </c>
      <c r="AI34" s="42">
        <v>0</v>
      </c>
      <c r="AL34" s="77"/>
      <c r="AM34" s="63"/>
      <c r="AN34" s="159"/>
      <c r="AO34" s="63"/>
      <c r="AP34" s="41"/>
      <c r="AQ34" s="41"/>
      <c r="AR34" s="41"/>
    </row>
    <row r="35" spans="2:45">
      <c r="B35" s="43" t="s">
        <v>119</v>
      </c>
      <c r="C35" s="452">
        <v>0</v>
      </c>
      <c r="D35" s="452"/>
      <c r="E35" s="452">
        <v>0</v>
      </c>
      <c r="F35" s="452">
        <v>1160</v>
      </c>
      <c r="G35" s="44">
        <v>0</v>
      </c>
      <c r="H35" s="44">
        <v>1160</v>
      </c>
      <c r="I35" s="4">
        <f>H35*M10</f>
        <v>60320</v>
      </c>
      <c r="K35" s="43" t="s">
        <v>119</v>
      </c>
      <c r="L35" s="44">
        <v>0</v>
      </c>
      <c r="M35" s="44"/>
      <c r="N35" s="44">
        <v>0</v>
      </c>
      <c r="O35" s="44">
        <v>55</v>
      </c>
      <c r="P35" s="44">
        <v>0</v>
      </c>
      <c r="Q35" s="44">
        <v>55</v>
      </c>
      <c r="R35" s="4">
        <f>Q35*AA10</f>
        <v>1375</v>
      </c>
      <c r="T35" s="43" t="s">
        <v>119</v>
      </c>
      <c r="U35" s="44">
        <v>0</v>
      </c>
      <c r="V35" s="44"/>
      <c r="W35" s="44">
        <v>0</v>
      </c>
      <c r="X35" s="44">
        <v>2265</v>
      </c>
      <c r="Y35" s="44">
        <v>0</v>
      </c>
      <c r="Z35" s="46">
        <v>2265</v>
      </c>
      <c r="AA35" s="157">
        <f>Z35*AO10</f>
        <v>65685</v>
      </c>
      <c r="AC35" s="43" t="s">
        <v>119</v>
      </c>
      <c r="AD35" s="44">
        <v>0</v>
      </c>
      <c r="AE35" s="44"/>
      <c r="AF35" s="44">
        <v>0</v>
      </c>
      <c r="AG35" s="44">
        <v>55</v>
      </c>
      <c r="AH35" s="44">
        <v>0</v>
      </c>
      <c r="AI35" s="46">
        <v>55</v>
      </c>
      <c r="AJ35" s="4">
        <f>AI35*BC10</f>
        <v>880</v>
      </c>
      <c r="AL35" s="79"/>
      <c r="AM35" s="41"/>
      <c r="AN35" s="41"/>
      <c r="AO35" s="41"/>
      <c r="AP35" s="41"/>
      <c r="AQ35" s="41"/>
      <c r="AR35" s="41"/>
      <c r="AS35" s="4"/>
    </row>
    <row r="36" spans="2:45" ht="12.75" customHeight="1">
      <c r="B36" s="529" t="s">
        <v>121</v>
      </c>
      <c r="C36" s="530"/>
      <c r="D36" s="530"/>
      <c r="E36" s="530"/>
      <c r="F36" s="530"/>
      <c r="G36" s="530"/>
      <c r="H36" s="530"/>
      <c r="K36" s="656" t="s">
        <v>260</v>
      </c>
      <c r="L36" s="656"/>
      <c r="M36" s="656"/>
      <c r="N36" s="656"/>
      <c r="O36" s="656"/>
      <c r="P36" s="656"/>
      <c r="Q36" s="656"/>
      <c r="T36" s="656" t="s">
        <v>260</v>
      </c>
      <c r="U36" s="656"/>
      <c r="V36" s="656"/>
      <c r="W36" s="656"/>
      <c r="X36" s="656"/>
      <c r="Y36" s="656"/>
      <c r="Z36" s="656"/>
      <c r="AC36" s="656" t="s">
        <v>260</v>
      </c>
      <c r="AD36" s="656"/>
      <c r="AE36" s="656"/>
      <c r="AF36" s="656"/>
      <c r="AG36" s="656"/>
      <c r="AH36" s="656"/>
      <c r="AI36" s="656"/>
    </row>
    <row r="37" spans="2:45">
      <c r="B37" s="531"/>
      <c r="C37" s="531"/>
      <c r="D37" s="531"/>
      <c r="E37" s="531"/>
      <c r="F37" s="531"/>
      <c r="G37" s="531"/>
      <c r="H37" s="531"/>
      <c r="K37" s="657"/>
      <c r="L37" s="657"/>
      <c r="M37" s="657"/>
      <c r="N37" s="657"/>
      <c r="O37" s="657"/>
      <c r="P37" s="657"/>
      <c r="Q37" s="657"/>
      <c r="T37" s="657"/>
      <c r="U37" s="657"/>
      <c r="V37" s="657"/>
      <c r="W37" s="657"/>
      <c r="X37" s="657"/>
      <c r="Y37" s="657"/>
      <c r="Z37" s="657"/>
      <c r="AC37" s="657"/>
      <c r="AD37" s="657"/>
      <c r="AE37" s="657"/>
      <c r="AF37" s="657"/>
      <c r="AG37" s="657"/>
      <c r="AH37" s="657"/>
      <c r="AI37" s="657"/>
    </row>
    <row r="38" spans="2:45">
      <c r="B38" s="531"/>
      <c r="C38" s="531"/>
      <c r="D38" s="531"/>
      <c r="E38" s="531"/>
      <c r="F38" s="531"/>
      <c r="G38" s="531"/>
      <c r="H38" s="531"/>
      <c r="K38" s="657"/>
      <c r="L38" s="657"/>
      <c r="M38" s="657"/>
      <c r="N38" s="657"/>
      <c r="O38" s="657"/>
      <c r="P38" s="657"/>
      <c r="Q38" s="657"/>
      <c r="T38" s="657"/>
      <c r="U38" s="657"/>
      <c r="V38" s="657"/>
      <c r="W38" s="657"/>
      <c r="X38" s="657"/>
      <c r="Y38" s="657"/>
      <c r="Z38" s="657"/>
      <c r="AC38" s="657"/>
      <c r="AD38" s="657"/>
      <c r="AE38" s="657"/>
      <c r="AF38" s="657"/>
      <c r="AG38" s="657"/>
      <c r="AH38" s="657"/>
      <c r="AI38" s="657"/>
    </row>
    <row r="39" spans="2:45" ht="119.25" customHeight="1">
      <c r="B39" s="531"/>
      <c r="C39" s="531"/>
      <c r="D39" s="531"/>
      <c r="E39" s="531"/>
      <c r="F39" s="531"/>
      <c r="G39" s="531"/>
      <c r="H39" s="531"/>
      <c r="K39" s="657"/>
      <c r="L39" s="657"/>
      <c r="M39" s="657"/>
      <c r="N39" s="657"/>
      <c r="O39" s="657"/>
      <c r="P39" s="657"/>
      <c r="Q39" s="657"/>
      <c r="T39" s="657"/>
      <c r="U39" s="657"/>
      <c r="V39" s="657"/>
      <c r="W39" s="657"/>
      <c r="X39" s="657"/>
      <c r="Y39" s="657"/>
      <c r="Z39" s="657"/>
      <c r="AC39" s="657"/>
      <c r="AD39" s="657"/>
      <c r="AE39" s="657"/>
      <c r="AF39" s="657"/>
      <c r="AG39" s="657"/>
      <c r="AH39" s="657"/>
      <c r="AI39" s="657"/>
    </row>
  </sheetData>
  <mergeCells count="84">
    <mergeCell ref="B36:H39"/>
    <mergeCell ref="K36:Q39"/>
    <mergeCell ref="T36:Z39"/>
    <mergeCell ref="AC36:AI39"/>
    <mergeCell ref="Y28:Z28"/>
    <mergeCell ref="AD28:AG28"/>
    <mergeCell ref="AH28:AI28"/>
    <mergeCell ref="AM28:AP28"/>
    <mergeCell ref="AQ28:AR28"/>
    <mergeCell ref="C28:F28"/>
    <mergeCell ref="G28:H28"/>
    <mergeCell ref="L28:O28"/>
    <mergeCell ref="P28:Q28"/>
    <mergeCell ref="U28:X28"/>
    <mergeCell ref="B27:H27"/>
    <mergeCell ref="K27:Q27"/>
    <mergeCell ref="T27:Z27"/>
    <mergeCell ref="AC27:AI27"/>
    <mergeCell ref="AL27:AR27"/>
    <mergeCell ref="AY11:AZ11"/>
    <mergeCell ref="BG11:BH11"/>
    <mergeCell ref="BI11:BJ11"/>
    <mergeCell ref="BK11:BL11"/>
    <mergeCell ref="BM11:BN11"/>
    <mergeCell ref="I11:J11"/>
    <mergeCell ref="Q11:R11"/>
    <mergeCell ref="S11:T11"/>
    <mergeCell ref="U11:V11"/>
    <mergeCell ref="W11:X11"/>
    <mergeCell ref="AS9:AZ9"/>
    <mergeCell ref="BA9:BB11"/>
    <mergeCell ref="BF9:BF12"/>
    <mergeCell ref="BG9:BN9"/>
    <mergeCell ref="BO9:BP11"/>
    <mergeCell ref="AS10:AT10"/>
    <mergeCell ref="AU10:AV10"/>
    <mergeCell ref="AW10:AX10"/>
    <mergeCell ref="AY10:AZ10"/>
    <mergeCell ref="BG10:BH10"/>
    <mergeCell ref="BI10:BJ10"/>
    <mergeCell ref="BK10:BL10"/>
    <mergeCell ref="BM10:BN10"/>
    <mergeCell ref="AS11:AT11"/>
    <mergeCell ref="AU11:AV11"/>
    <mergeCell ref="AW11:AX11"/>
    <mergeCell ref="Y9:Z11"/>
    <mergeCell ref="AD9:AD12"/>
    <mergeCell ref="AE9:AL9"/>
    <mergeCell ref="AM9:AN11"/>
    <mergeCell ref="AR9:AR12"/>
    <mergeCell ref="AE10:AF10"/>
    <mergeCell ref="AG10:AH10"/>
    <mergeCell ref="AI10:AJ10"/>
    <mergeCell ref="AK10:AL10"/>
    <mergeCell ref="AE11:AF11"/>
    <mergeCell ref="AG11:AH11"/>
    <mergeCell ref="AI11:AJ11"/>
    <mergeCell ref="AK11:AL11"/>
    <mergeCell ref="B9:B12"/>
    <mergeCell ref="C9:J9"/>
    <mergeCell ref="K9:L11"/>
    <mergeCell ref="P9:P12"/>
    <mergeCell ref="Q9:X9"/>
    <mergeCell ref="C10:D10"/>
    <mergeCell ref="E10:F10"/>
    <mergeCell ref="G10:H10"/>
    <mergeCell ref="I10:J10"/>
    <mergeCell ref="Q10:R10"/>
    <mergeCell ref="S10:T10"/>
    <mergeCell ref="U10:V10"/>
    <mergeCell ref="W10:X10"/>
    <mergeCell ref="C11:D11"/>
    <mergeCell ref="E11:F11"/>
    <mergeCell ref="G11:H11"/>
    <mergeCell ref="B8:L8"/>
    <mergeCell ref="P8:Z8"/>
    <mergeCell ref="AD8:AN8"/>
    <mergeCell ref="AR8:BB8"/>
    <mergeCell ref="BF8:BP8"/>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Y46"/>
  <sheetViews>
    <sheetView zoomScaleNormal="100" zoomScalePageLayoutView="140" workbookViewId="0">
      <pane xSplit="1" ySplit="2" topLeftCell="B13" activePane="bottomRight" state="frozen"/>
      <selection pane="bottomRight" activeCell="B36" sqref="B36:H46"/>
      <selection pane="bottomLeft" activeCell="L24" sqref="L24"/>
      <selection pane="topRight" activeCell="L24" sqref="L24"/>
    </sheetView>
  </sheetViews>
  <sheetFormatPr defaultColWidth="8.85546875" defaultRowHeight="12.75"/>
  <cols>
    <col min="1" max="1" width="8.28515625" style="3" customWidth="1"/>
    <col min="2" max="2" width="16.140625" style="2" customWidth="1"/>
    <col min="3" max="3" width="12.42578125" style="2" customWidth="1"/>
    <col min="4" max="4" width="12.28515625" style="2" customWidth="1"/>
    <col min="5" max="5" width="12" style="2" customWidth="1"/>
    <col min="6" max="6" width="12.28515625" style="2" customWidth="1"/>
    <col min="7" max="7" width="8.42578125" style="2" customWidth="1"/>
    <col min="8" max="8" width="10.7109375" style="2" customWidth="1"/>
    <col min="9" max="9" width="8.42578125" style="2" customWidth="1"/>
    <col min="10" max="10" width="11.5703125" style="4" customWidth="1"/>
    <col min="11" max="12" width="10.140625" style="4" customWidth="1"/>
    <col min="13" max="13" width="11.85546875" style="3" customWidth="1"/>
    <col min="14" max="14" width="9.42578125" style="3" customWidth="1"/>
    <col min="15"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38</v>
      </c>
      <c r="B3" s="138">
        <f>M9+C25</f>
        <v>11</v>
      </c>
      <c r="C3" s="110">
        <v>79</v>
      </c>
      <c r="D3" s="138">
        <f>B3*C3</f>
        <v>869</v>
      </c>
      <c r="E3" s="138">
        <f>H18*M9+V18*AA9+G18*C25</f>
        <v>198</v>
      </c>
      <c r="F3" s="138">
        <f>F18*M9+T18*AA9+E18*C25</f>
        <v>29.700000000000003</v>
      </c>
      <c r="G3" s="138">
        <f>J18*M9+X18*AA9+I18*C25</f>
        <v>23.1</v>
      </c>
      <c r="H3" s="138">
        <f>D18*M9+R18*AA9+C18*C25</f>
        <v>22</v>
      </c>
      <c r="I3" s="138">
        <f>SUM(E3:H3)</f>
        <v>272.79999999999995</v>
      </c>
      <c r="J3" s="135">
        <f>E3*$G$11+F3*$E$11+G3*$I$11+H3*$C$11</f>
        <v>20643.919999999998</v>
      </c>
      <c r="K3" s="89">
        <f>M9*$E$35+AA9*$N$35</f>
        <v>0</v>
      </c>
      <c r="L3" s="135">
        <f>M9*$H$35+AA9*$O$35+C25*$G$35</f>
        <v>12760</v>
      </c>
      <c r="M3" s="135">
        <f>J3+K3+L3</f>
        <v>33403.919999999998</v>
      </c>
      <c r="N3" s="138">
        <f>M10+AA10+C25</f>
        <v>11</v>
      </c>
      <c r="O3" s="138">
        <f>C3</f>
        <v>79</v>
      </c>
      <c r="P3" s="138">
        <f>N3*O3</f>
        <v>869</v>
      </c>
      <c r="Q3" s="138">
        <f>H18*M10+V18*AA10+G18*C25</f>
        <v>198</v>
      </c>
      <c r="R3" s="138">
        <f>F18*M10+T18*AA10+E18*C25</f>
        <v>29.700000000000003</v>
      </c>
      <c r="S3" s="138">
        <f>J18*M10+X18*AA10+I18*C25</f>
        <v>23.1</v>
      </c>
      <c r="T3" s="138">
        <f>D18*M10+R18*AA10+C18*C25</f>
        <v>22</v>
      </c>
      <c r="U3" s="138">
        <f>Q3+R3+S3+T3</f>
        <v>272.79999999999995</v>
      </c>
      <c r="V3" s="135">
        <f>Q3*$G$11+R3*$E$11+S3*$I$11+T3*$C$11</f>
        <v>20643.919999999998</v>
      </c>
      <c r="W3" s="89">
        <f>M10*$E$35+AA10*$N$35</f>
        <v>0</v>
      </c>
      <c r="X3" s="135">
        <f>M10*$H$35+AA10*$O$35+C25*$G$35</f>
        <v>12760</v>
      </c>
      <c r="Y3" s="135">
        <f>V3+W3+X3</f>
        <v>33403.919999999998</v>
      </c>
      <c r="Z3" s="138">
        <f>M11+AA11+C25</f>
        <v>11</v>
      </c>
      <c r="AA3" s="138">
        <f>C3</f>
        <v>79</v>
      </c>
      <c r="AB3" s="138">
        <f>Z3*AA3</f>
        <v>869</v>
      </c>
      <c r="AC3" s="138">
        <f>H18*M11+V18*AA11+G18*C25</f>
        <v>198</v>
      </c>
      <c r="AD3" s="138">
        <f>F18*M11+T18*AA11+E18*C25</f>
        <v>29.700000000000003</v>
      </c>
      <c r="AE3" s="138">
        <f>J18*M11+X18*AA11+I18*C25</f>
        <v>23.1</v>
      </c>
      <c r="AF3" s="138">
        <f>D18*M11+R18*AA11+C18*C25</f>
        <v>22</v>
      </c>
      <c r="AG3" s="138">
        <f>AC3+AD3+AE3+AF3</f>
        <v>272.79999999999995</v>
      </c>
      <c r="AH3" s="135">
        <f>AC3*$G$11+AD3*$E$11+AE3*$I$11+AF3*$C$11</f>
        <v>20643.919999999998</v>
      </c>
      <c r="AI3" s="89">
        <f>M11*$E$35+AA11*$N$35</f>
        <v>0</v>
      </c>
      <c r="AJ3" s="135">
        <f>M11*$H$35+AA11*$O$35+C25*$G$35</f>
        <v>12760</v>
      </c>
      <c r="AK3" s="135">
        <f>AH3+AI3+AJ3</f>
        <v>33403.919999999998</v>
      </c>
      <c r="AL3" s="138">
        <f t="shared" ref="AL3:AW3" si="0">(B3+N3+Z3)/3</f>
        <v>11</v>
      </c>
      <c r="AM3" s="138">
        <f t="shared" si="0"/>
        <v>79</v>
      </c>
      <c r="AN3" s="138">
        <f t="shared" si="0"/>
        <v>869</v>
      </c>
      <c r="AO3" s="138">
        <f t="shared" si="0"/>
        <v>198</v>
      </c>
      <c r="AP3" s="138">
        <f t="shared" si="0"/>
        <v>29.700000000000003</v>
      </c>
      <c r="AQ3" s="138">
        <f t="shared" si="0"/>
        <v>23.100000000000005</v>
      </c>
      <c r="AR3" s="138">
        <f t="shared" si="0"/>
        <v>22</v>
      </c>
      <c r="AS3" s="138">
        <f t="shared" si="0"/>
        <v>272.79999999999995</v>
      </c>
      <c r="AT3" s="135">
        <f t="shared" si="0"/>
        <v>20643.919999999998</v>
      </c>
      <c r="AU3" s="89">
        <f t="shared" si="0"/>
        <v>0</v>
      </c>
      <c r="AV3" s="135">
        <f t="shared" si="0"/>
        <v>12760</v>
      </c>
      <c r="AW3" s="135">
        <f t="shared" si="0"/>
        <v>33403.919999999998</v>
      </c>
      <c r="AY3" s="201">
        <f>M3+Y3+AK3</f>
        <v>100211.76</v>
      </c>
    </row>
    <row r="4" spans="1:51" s="4" customFormat="1">
      <c r="A4" s="91"/>
      <c r="B4" s="95"/>
      <c r="C4" s="95"/>
      <c r="D4" s="95"/>
      <c r="E4" s="95"/>
      <c r="F4" s="95"/>
      <c r="G4" s="95"/>
      <c r="H4" s="95"/>
      <c r="I4" s="112"/>
      <c r="J4" s="113"/>
      <c r="K4" s="95"/>
      <c r="L4" s="95"/>
      <c r="M4" s="103"/>
      <c r="N4" s="104"/>
      <c r="O4" s="104"/>
      <c r="P4" s="104"/>
      <c r="Q4" s="104"/>
      <c r="R4" s="104"/>
      <c r="S4" s="104"/>
      <c r="T4" s="104"/>
      <c r="U4" s="104"/>
      <c r="V4" s="104"/>
      <c r="W4" s="104"/>
      <c r="X4" s="104"/>
      <c r="Y4" s="104"/>
      <c r="Z4" s="3"/>
      <c r="AA4" s="3"/>
    </row>
    <row r="5" spans="1:51" s="4" customFormat="1">
      <c r="A5" s="3"/>
      <c r="B5" s="2"/>
      <c r="C5" s="1"/>
      <c r="D5" s="2"/>
      <c r="E5" s="2"/>
      <c r="F5" s="7"/>
      <c r="G5" s="2"/>
      <c r="H5" s="2"/>
      <c r="I5" s="2"/>
      <c r="M5" s="3"/>
      <c r="N5" s="3"/>
      <c r="O5" s="2"/>
      <c r="P5" s="2"/>
      <c r="Q5" s="2"/>
      <c r="R5" s="2"/>
      <c r="S5" s="2"/>
      <c r="T5" s="2"/>
      <c r="U5" s="5"/>
      <c r="V5" s="2"/>
      <c r="W5" s="2"/>
      <c r="X5" s="2"/>
      <c r="Y5" s="3"/>
      <c r="Z5" s="3"/>
      <c r="AA5" s="3"/>
    </row>
    <row r="6" spans="1:51" s="4" customFormat="1" ht="15">
      <c r="A6" s="91"/>
      <c r="B6" s="2"/>
      <c r="C6" s="147"/>
      <c r="D6" s="106"/>
      <c r="E6" s="106"/>
      <c r="F6" s="106"/>
      <c r="G6" s="106"/>
      <c r="H6" s="106"/>
      <c r="I6" s="107"/>
      <c r="J6" s="103"/>
      <c r="K6" s="103"/>
      <c r="L6" s="103"/>
      <c r="M6" s="103"/>
      <c r="N6" s="121"/>
      <c r="O6" s="121"/>
      <c r="P6" s="121"/>
      <c r="Q6" s="121"/>
      <c r="R6" s="121"/>
      <c r="S6" s="121"/>
      <c r="T6" s="121"/>
      <c r="U6" s="121"/>
      <c r="V6" s="103"/>
      <c r="W6" s="103"/>
      <c r="X6" s="103"/>
      <c r="Y6" s="103"/>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261</v>
      </c>
      <c r="C8" s="532"/>
      <c r="D8" s="532"/>
      <c r="E8" s="532"/>
      <c r="F8" s="532"/>
      <c r="G8" s="532"/>
      <c r="H8" s="532"/>
      <c r="I8" s="532"/>
      <c r="J8" s="532"/>
      <c r="K8" s="532"/>
      <c r="L8" s="532"/>
      <c r="M8" s="385"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207</v>
      </c>
      <c r="L9" s="578"/>
      <c r="M9">
        <v>11</v>
      </c>
      <c r="N9" s="82">
        <v>2021</v>
      </c>
      <c r="O9" s="2"/>
      <c r="P9" s="2"/>
      <c r="Q9" s="2"/>
      <c r="R9" s="2"/>
      <c r="S9" s="2"/>
      <c r="T9" s="2"/>
      <c r="U9" s="5"/>
      <c r="V9" s="2"/>
      <c r="W9" s="2"/>
      <c r="X9" s="2"/>
      <c r="Y9" s="3"/>
      <c r="Z9" s="3"/>
      <c r="AA9" s="3"/>
    </row>
    <row r="10" spans="1:51" s="4" customFormat="1" ht="26.25" customHeight="1">
      <c r="A10" s="3"/>
      <c r="B10" s="573"/>
      <c r="C10" s="583" t="s">
        <v>98</v>
      </c>
      <c r="D10" s="584"/>
      <c r="E10" s="583" t="s">
        <v>99</v>
      </c>
      <c r="F10" s="584"/>
      <c r="G10" s="585" t="s">
        <v>100</v>
      </c>
      <c r="H10" s="586"/>
      <c r="I10" s="585" t="s">
        <v>101</v>
      </c>
      <c r="J10" s="586"/>
      <c r="K10" s="579"/>
      <c r="L10" s="580"/>
      <c r="M10">
        <f>M9</f>
        <v>11</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11</v>
      </c>
      <c r="N11" s="82">
        <f>N10+1</f>
        <v>2023</v>
      </c>
      <c r="O11" s="465"/>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1</v>
      </c>
      <c r="E13" s="209">
        <v>0</v>
      </c>
      <c r="F13" s="209">
        <v>0.4</v>
      </c>
      <c r="G13" s="27">
        <v>0</v>
      </c>
      <c r="H13" s="208">
        <v>4</v>
      </c>
      <c r="I13" s="209">
        <v>0</v>
      </c>
      <c r="J13" s="209">
        <v>0.2</v>
      </c>
      <c r="K13" s="210">
        <v>0</v>
      </c>
      <c r="L13" s="28">
        <v>453</v>
      </c>
      <c r="M13"/>
      <c r="N13" s="73"/>
      <c r="O13" s="80"/>
      <c r="P13" s="80"/>
      <c r="Q13" s="81"/>
      <c r="R13" s="80"/>
      <c r="S13" s="80"/>
      <c r="T13" s="80"/>
      <c r="U13" s="80"/>
      <c r="V13" s="80"/>
      <c r="W13" s="80"/>
      <c r="X13" s="80"/>
      <c r="Y13" s="80"/>
      <c r="Z13" s="521"/>
      <c r="AA13" s="521"/>
      <c r="AB13"/>
      <c r="AC13" s="82"/>
    </row>
    <row r="14" spans="1:51" ht="15">
      <c r="B14" s="26" t="s">
        <v>113</v>
      </c>
      <c r="C14" s="209">
        <v>0</v>
      </c>
      <c r="D14" s="209">
        <v>1</v>
      </c>
      <c r="E14" s="209">
        <v>0</v>
      </c>
      <c r="F14" s="209">
        <v>0.3</v>
      </c>
      <c r="G14" s="29">
        <v>0</v>
      </c>
      <c r="H14" s="209">
        <v>3</v>
      </c>
      <c r="I14" s="209">
        <v>0</v>
      </c>
      <c r="J14" s="209">
        <v>0.15</v>
      </c>
      <c r="K14" s="210">
        <v>0</v>
      </c>
      <c r="L14" s="30">
        <v>369</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0.5</v>
      </c>
      <c r="G16" s="209">
        <v>0</v>
      </c>
      <c r="H16" s="209">
        <v>5</v>
      </c>
      <c r="I16" s="209">
        <v>0</v>
      </c>
      <c r="J16" s="209">
        <v>0.25</v>
      </c>
      <c r="K16" s="210">
        <v>0</v>
      </c>
      <c r="L16" s="30">
        <v>423</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c r="N17" s="73"/>
      <c r="O17" s="516"/>
      <c r="P17" s="516"/>
      <c r="Q17" s="73"/>
      <c r="R17" s="516"/>
      <c r="S17" s="516"/>
      <c r="T17" s="516"/>
      <c r="U17" s="516"/>
      <c r="V17" s="516"/>
      <c r="W17" s="516"/>
      <c r="X17" s="516"/>
      <c r="Y17" s="516"/>
      <c r="Z17" s="74"/>
      <c r="AA17" s="74"/>
      <c r="AB17"/>
      <c r="AC17" s="73"/>
    </row>
    <row r="18" spans="2:29" ht="15">
      <c r="B18" s="32" t="s">
        <v>122</v>
      </c>
      <c r="C18" s="33">
        <v>0</v>
      </c>
      <c r="D18" s="34">
        <v>2</v>
      </c>
      <c r="E18" s="35">
        <v>0</v>
      </c>
      <c r="F18" s="35">
        <v>2.7</v>
      </c>
      <c r="G18" s="33">
        <v>0</v>
      </c>
      <c r="H18" s="34">
        <v>18</v>
      </c>
      <c r="I18" s="35">
        <v>0</v>
      </c>
      <c r="J18" s="35">
        <v>2.1</v>
      </c>
      <c r="K18" s="36">
        <v>0</v>
      </c>
      <c r="L18" s="37">
        <v>1877</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7"/>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521"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25.5">
      <c r="B27" s="552" t="s">
        <v>262</v>
      </c>
      <c r="C27" s="552"/>
      <c r="D27" s="552"/>
      <c r="E27" s="552"/>
      <c r="F27" s="552"/>
      <c r="G27" s="552"/>
      <c r="H27" s="552"/>
      <c r="I27" s="385" t="s">
        <v>201</v>
      </c>
      <c r="J27" s="571"/>
      <c r="K27" s="571"/>
      <c r="L27" s="571"/>
      <c r="M27" s="571"/>
      <c r="N27" s="571"/>
      <c r="O27" s="571"/>
      <c r="P27" s="571"/>
    </row>
    <row r="28" spans="2:29" ht="15">
      <c r="B28" s="464"/>
      <c r="C28" s="556" t="s">
        <v>96</v>
      </c>
      <c r="D28" s="589"/>
      <c r="E28" s="589"/>
      <c r="F28" s="590"/>
      <c r="G28" s="559" t="s">
        <v>164</v>
      </c>
      <c r="H28" s="560"/>
      <c r="I28">
        <f>M9</f>
        <v>11</v>
      </c>
      <c r="J28" s="82">
        <f>N9</f>
        <v>2021</v>
      </c>
      <c r="K28" s="571"/>
      <c r="L28" s="600"/>
      <c r="M28" s="600"/>
      <c r="N28" s="600"/>
      <c r="O28" s="570"/>
      <c r="P28" s="570"/>
    </row>
    <row r="29" spans="2:29" ht="39">
      <c r="B29" s="513" t="s">
        <v>92</v>
      </c>
      <c r="C29" s="153" t="s">
        <v>102</v>
      </c>
      <c r="D29" s="153" t="s">
        <v>103</v>
      </c>
      <c r="E29" s="38" t="s">
        <v>104</v>
      </c>
      <c r="F29" s="153" t="s">
        <v>105</v>
      </c>
      <c r="G29" s="153" t="s">
        <v>106</v>
      </c>
      <c r="H29" s="39" t="s">
        <v>107</v>
      </c>
      <c r="I29">
        <f>I28</f>
        <v>11</v>
      </c>
      <c r="J29" s="82">
        <f t="shared" ref="J29:J30" si="1">N10</f>
        <v>2022</v>
      </c>
      <c r="K29" s="76"/>
      <c r="L29" s="76"/>
      <c r="M29" s="76"/>
      <c r="N29" s="76"/>
      <c r="O29" s="76"/>
      <c r="P29" s="76"/>
    </row>
    <row r="30" spans="2:29" ht="51.75">
      <c r="B30" s="40" t="s">
        <v>108</v>
      </c>
      <c r="C30" s="211">
        <v>0</v>
      </c>
      <c r="D30" s="196">
        <v>0</v>
      </c>
      <c r="E30" s="41">
        <v>0</v>
      </c>
      <c r="F30" s="211">
        <v>0</v>
      </c>
      <c r="G30" s="211">
        <v>0</v>
      </c>
      <c r="H30" s="42">
        <v>0</v>
      </c>
      <c r="I30">
        <f>I28</f>
        <v>11</v>
      </c>
      <c r="J30" s="82">
        <f t="shared" si="1"/>
        <v>2023</v>
      </c>
      <c r="K30" s="41"/>
      <c r="L30" s="78"/>
      <c r="M30" s="41"/>
      <c r="N30" s="41"/>
      <c r="O30" s="41"/>
      <c r="P30" s="41"/>
    </row>
    <row r="31" spans="2:29" ht="26.25">
      <c r="B31" s="40" t="s">
        <v>110</v>
      </c>
      <c r="C31" s="211">
        <v>0</v>
      </c>
      <c r="D31" s="212">
        <v>0</v>
      </c>
      <c r="E31" s="41"/>
      <c r="F31" s="211"/>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1105</v>
      </c>
      <c r="G34" s="211">
        <v>0</v>
      </c>
      <c r="H34" s="42">
        <v>1105</v>
      </c>
      <c r="I34"/>
      <c r="J34" s="77"/>
      <c r="K34" s="41"/>
      <c r="L34" s="78"/>
      <c r="M34" s="41"/>
      <c r="N34" s="41"/>
      <c r="O34" s="41"/>
      <c r="P34" s="41"/>
    </row>
    <row r="35" spans="2:16" ht="15">
      <c r="B35" s="43" t="s">
        <v>119</v>
      </c>
      <c r="C35" s="44">
        <v>0</v>
      </c>
      <c r="D35" s="44"/>
      <c r="E35" s="44">
        <v>0</v>
      </c>
      <c r="F35" s="44">
        <v>1160</v>
      </c>
      <c r="G35" s="44">
        <v>0</v>
      </c>
      <c r="H35" s="44">
        <v>1160</v>
      </c>
      <c r="I35" s="45"/>
      <c r="J35" s="79"/>
      <c r="K35" s="41"/>
      <c r="L35" s="41"/>
      <c r="M35" s="41"/>
      <c r="N35" s="41"/>
      <c r="O35" s="41"/>
      <c r="P35" s="41"/>
    </row>
    <row r="36" spans="2:16" ht="13.5" customHeight="1">
      <c r="B36" s="529" t="s">
        <v>263</v>
      </c>
      <c r="C36" s="624"/>
      <c r="D36" s="624"/>
      <c r="E36" s="624"/>
      <c r="F36" s="624"/>
      <c r="G36" s="624"/>
      <c r="H36" s="624"/>
    </row>
    <row r="37" spans="2:16">
      <c r="B37" s="626"/>
      <c r="C37" s="626"/>
      <c r="D37" s="626"/>
      <c r="E37" s="626"/>
      <c r="F37" s="626"/>
      <c r="G37" s="626"/>
      <c r="H37" s="626"/>
    </row>
    <row r="38" spans="2:16">
      <c r="B38" s="626"/>
      <c r="C38" s="626"/>
      <c r="D38" s="626"/>
      <c r="E38" s="626"/>
      <c r="F38" s="626"/>
      <c r="G38" s="626"/>
      <c r="H38" s="626"/>
    </row>
    <row r="39" spans="2:16">
      <c r="B39" s="626"/>
      <c r="C39" s="626"/>
      <c r="D39" s="626"/>
      <c r="E39" s="626"/>
      <c r="F39" s="626"/>
      <c r="G39" s="626"/>
      <c r="H39" s="626"/>
    </row>
    <row r="40" spans="2:16">
      <c r="B40" s="626"/>
      <c r="C40" s="626"/>
      <c r="D40" s="626"/>
      <c r="E40" s="626"/>
      <c r="F40" s="626"/>
      <c r="G40" s="626"/>
      <c r="H40" s="626"/>
    </row>
    <row r="41" spans="2:16">
      <c r="B41" s="626"/>
      <c r="C41" s="626"/>
      <c r="D41" s="626"/>
      <c r="E41" s="626"/>
      <c r="F41" s="626"/>
      <c r="G41" s="626"/>
      <c r="H41" s="626"/>
    </row>
    <row r="42" spans="2:16">
      <c r="B42" s="626"/>
      <c r="C42" s="626"/>
      <c r="D42" s="626"/>
      <c r="E42" s="626"/>
      <c r="F42" s="626"/>
      <c r="G42" s="626"/>
      <c r="H42" s="626"/>
    </row>
    <row r="43" spans="2:16">
      <c r="B43" s="626"/>
      <c r="C43" s="626"/>
      <c r="D43" s="626"/>
      <c r="E43" s="626"/>
      <c r="F43" s="626"/>
      <c r="G43" s="626"/>
      <c r="H43" s="626"/>
    </row>
    <row r="44" spans="2:16">
      <c r="B44" s="626"/>
      <c r="C44" s="626"/>
      <c r="D44" s="626"/>
      <c r="E44" s="626"/>
      <c r="F44" s="626"/>
      <c r="G44" s="626"/>
      <c r="H44" s="626"/>
    </row>
    <row r="45" spans="2:16">
      <c r="B45" s="626"/>
      <c r="C45" s="626"/>
      <c r="D45" s="626"/>
      <c r="E45" s="626"/>
      <c r="F45" s="626"/>
      <c r="G45" s="626"/>
      <c r="H45" s="626"/>
    </row>
    <row r="46" spans="2:16">
      <c r="B46" s="626"/>
      <c r="C46" s="626"/>
      <c r="D46" s="626"/>
      <c r="E46" s="626"/>
      <c r="F46" s="626"/>
      <c r="G46" s="626"/>
      <c r="H46" s="626"/>
    </row>
  </sheetData>
  <mergeCells count="24">
    <mergeCell ref="B36:H46"/>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Y46"/>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3.85546875" style="2" customWidth="1"/>
    <col min="3" max="3" width="9.42578125" style="2" customWidth="1"/>
    <col min="4" max="4" width="12.42578125" style="2" customWidth="1"/>
    <col min="5" max="5" width="12.140625" style="2" customWidth="1"/>
    <col min="6" max="6" width="14.28515625" style="2" customWidth="1"/>
    <col min="7" max="7" width="8.42578125" style="2" customWidth="1"/>
    <col min="8" max="8" width="15.5703125" style="2" customWidth="1"/>
    <col min="9" max="9" width="8.42578125" style="2" customWidth="1"/>
    <col min="10" max="10" width="11.5703125" style="4" customWidth="1"/>
    <col min="11" max="11" width="10.140625" style="4" customWidth="1"/>
    <col min="12" max="12" width="12.85546875" style="4" customWidth="1"/>
    <col min="13" max="13" width="11.85546875" style="3" customWidth="1"/>
    <col min="14" max="14" width="9.42578125" style="3" customWidth="1"/>
    <col min="15" max="15" width="8.140625" style="2" customWidth="1"/>
    <col min="16" max="16" width="17.140625" style="2" customWidth="1"/>
    <col min="17" max="17" width="14.42578125" style="2" customWidth="1"/>
    <col min="18" max="20" width="8.42578125" style="2" customWidth="1"/>
    <col min="21" max="21" width="16.140625" style="5" customWidth="1"/>
    <col min="22" max="24" width="16.140625" style="2" customWidth="1"/>
    <col min="25" max="26" width="16.140625" style="3" customWidth="1"/>
    <col min="27" max="27" width="8.85546875" style="3"/>
    <col min="28"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39</v>
      </c>
      <c r="B3" s="138">
        <f>M9+AA9+C25</f>
        <v>68</v>
      </c>
      <c r="C3" s="110">
        <v>268</v>
      </c>
      <c r="D3" s="138">
        <f>B3*C3</f>
        <v>18224</v>
      </c>
      <c r="E3" s="138">
        <f>H18*M9+V18*AA9+G18*C25</f>
        <v>1468</v>
      </c>
      <c r="F3" s="138">
        <f>F18*M9+T18*AA9+E18*C25</f>
        <v>146.80000000000001</v>
      </c>
      <c r="G3" s="138">
        <f>J18*M9+X18*AA9+I18*C25</f>
        <v>127.6</v>
      </c>
      <c r="H3" s="138">
        <f>D18*M9+R18*AA9+C18*C25</f>
        <v>128</v>
      </c>
      <c r="I3" s="138">
        <f>SUM(E3:H3)</f>
        <v>1870.3999999999999</v>
      </c>
      <c r="J3" s="135">
        <f>E3*$G$11+F3*$E$11+G3*$I$11+H3*$C$11</f>
        <v>140833.96800000002</v>
      </c>
      <c r="K3" s="89">
        <f>M9*$E$35+AA9*$N$35</f>
        <v>0</v>
      </c>
      <c r="L3" s="135">
        <f>M9*$H$35+AA9*$H$35+C25*$G$35</f>
        <v>3740</v>
      </c>
      <c r="M3" s="135">
        <f>J3+K3+L3</f>
        <v>144573.96800000002</v>
      </c>
      <c r="N3" s="138">
        <f>M10+AA10+C25</f>
        <v>68</v>
      </c>
      <c r="O3" s="138">
        <f>C3</f>
        <v>268</v>
      </c>
      <c r="P3" s="138">
        <f>N3*O3</f>
        <v>18224</v>
      </c>
      <c r="Q3" s="138">
        <f>H18*M10+V18*AA10+G18*C25</f>
        <v>1468</v>
      </c>
      <c r="R3" s="138">
        <f>F18*M10+T18*AA10+E18*C25</f>
        <v>146.80000000000001</v>
      </c>
      <c r="S3" s="138">
        <f>J18*M10+X18*AA10+I18*C25</f>
        <v>127.6</v>
      </c>
      <c r="T3" s="138">
        <f>D18*M10+R18*AA10+C18*C25</f>
        <v>128</v>
      </c>
      <c r="U3" s="138">
        <f>Q3+R3+S3+T3</f>
        <v>1870.3999999999999</v>
      </c>
      <c r="V3" s="135">
        <f>Q3*$G$11+R3*$E$11+S3*$I$11+T3*$C$11</f>
        <v>140833.96800000002</v>
      </c>
      <c r="W3" s="89">
        <f>M10*$E$35+AA10*$N$35</f>
        <v>0</v>
      </c>
      <c r="X3" s="135">
        <f>M10*$H$35+AA10*$H$35+C25*$G$35</f>
        <v>3740</v>
      </c>
      <c r="Y3" s="135">
        <f>V3+W3+X3</f>
        <v>144573.96800000002</v>
      </c>
      <c r="Z3" s="138">
        <f>M11+AA11+C25</f>
        <v>68</v>
      </c>
      <c r="AA3" s="138">
        <f>C3</f>
        <v>268</v>
      </c>
      <c r="AB3" s="138">
        <f>Z3*AA3</f>
        <v>18224</v>
      </c>
      <c r="AC3" s="138">
        <f>H18*M11+V18*AA11+G18*C25</f>
        <v>1468</v>
      </c>
      <c r="AD3" s="138">
        <f>F18*M11+T18*AA11+E18*C25</f>
        <v>146.80000000000001</v>
      </c>
      <c r="AE3" s="138">
        <f>J18*M11+X18*AA11+I18*C25</f>
        <v>127.6</v>
      </c>
      <c r="AF3" s="138">
        <f>D18*M11+R18*AA11+C18*C25</f>
        <v>128</v>
      </c>
      <c r="AG3" s="138">
        <f>AC3+AD3+AE3+AF3</f>
        <v>1870.3999999999999</v>
      </c>
      <c r="AH3" s="135">
        <f>AC3*$G$11+AD3*$E$11+AE3*$I$11+AF3*$C$11</f>
        <v>140833.96800000002</v>
      </c>
      <c r="AI3" s="89">
        <f>M11*$E$35+AA11*$N$35</f>
        <v>0</v>
      </c>
      <c r="AJ3" s="135">
        <f>M11*$H$35+AA11*$H$35+C25*$G$35</f>
        <v>3740</v>
      </c>
      <c r="AK3" s="135">
        <f>AH3+AI3+AJ3</f>
        <v>144573.96800000002</v>
      </c>
      <c r="AL3" s="138">
        <f t="shared" ref="AL3:AW3" si="0">(B3+N3+Z3)/3</f>
        <v>68</v>
      </c>
      <c r="AM3" s="138">
        <f t="shared" si="0"/>
        <v>268</v>
      </c>
      <c r="AN3" s="138">
        <f t="shared" si="0"/>
        <v>18224</v>
      </c>
      <c r="AO3" s="138">
        <f t="shared" si="0"/>
        <v>1468</v>
      </c>
      <c r="AP3" s="138">
        <f t="shared" si="0"/>
        <v>146.80000000000001</v>
      </c>
      <c r="AQ3" s="138">
        <f t="shared" si="0"/>
        <v>127.59999999999998</v>
      </c>
      <c r="AR3" s="138">
        <f t="shared" si="0"/>
        <v>128</v>
      </c>
      <c r="AS3" s="138">
        <f t="shared" si="0"/>
        <v>1870.3999999999999</v>
      </c>
      <c r="AT3" s="135">
        <f t="shared" si="0"/>
        <v>140833.96800000002</v>
      </c>
      <c r="AU3" s="89">
        <f t="shared" si="0"/>
        <v>0</v>
      </c>
      <c r="AV3" s="135">
        <f t="shared" si="0"/>
        <v>3740</v>
      </c>
      <c r="AW3" s="135">
        <f t="shared" si="0"/>
        <v>144573.96800000002</v>
      </c>
      <c r="AY3" s="201">
        <f>M3+Y3+AK3</f>
        <v>433721.9040000001</v>
      </c>
    </row>
    <row r="4" spans="1:51" s="4" customFormat="1">
      <c r="A4" s="91"/>
      <c r="B4" s="102"/>
      <c r="C4" s="95"/>
      <c r="D4" s="95"/>
      <c r="E4" s="95"/>
      <c r="F4" s="95"/>
      <c r="G4" s="95"/>
      <c r="H4" s="95"/>
      <c r="I4" s="112"/>
      <c r="J4" s="113"/>
      <c r="K4" s="95"/>
      <c r="L4" s="95"/>
      <c r="M4" s="113"/>
      <c r="N4" s="98"/>
      <c r="O4" s="98"/>
      <c r="P4" s="98"/>
      <c r="Q4" s="98"/>
      <c r="R4" s="98"/>
      <c r="S4" s="98"/>
      <c r="T4" s="98"/>
      <c r="U4" s="98"/>
      <c r="V4" s="98"/>
      <c r="W4" s="98"/>
      <c r="X4" s="98"/>
      <c r="Y4" s="98"/>
      <c r="Z4" s="3"/>
      <c r="AA4" s="3"/>
    </row>
    <row r="5" spans="1:51" s="4" customFormat="1">
      <c r="A5" s="3"/>
      <c r="B5" s="2"/>
      <c r="C5" s="1"/>
      <c r="D5" s="2"/>
      <c r="E5" s="2"/>
      <c r="F5" s="7"/>
      <c r="G5" s="2"/>
      <c r="H5" s="2"/>
      <c r="I5" s="2"/>
      <c r="M5" s="3"/>
      <c r="N5" s="122"/>
      <c r="O5" s="96"/>
      <c r="P5" s="96"/>
      <c r="Q5" s="96"/>
      <c r="R5" s="96"/>
      <c r="S5" s="96"/>
      <c r="T5" s="96"/>
      <c r="U5" s="98"/>
      <c r="V5" s="96"/>
      <c r="W5" s="96"/>
      <c r="X5" s="96"/>
      <c r="Y5" s="122"/>
      <c r="Z5" s="3"/>
      <c r="AA5" s="3"/>
    </row>
    <row r="6" spans="1:51" s="4" customFormat="1" ht="15">
      <c r="A6" s="91"/>
      <c r="B6" s="2"/>
      <c r="C6" s="147"/>
      <c r="D6" s="106"/>
      <c r="E6" s="106"/>
      <c r="F6" s="106"/>
      <c r="G6" s="106"/>
      <c r="H6" s="106"/>
      <c r="I6" s="107"/>
      <c r="J6" s="103"/>
      <c r="K6" s="103"/>
      <c r="L6" s="103"/>
      <c r="M6" s="103"/>
      <c r="N6" s="96"/>
      <c r="O6" s="96"/>
      <c r="P6" s="96"/>
      <c r="Q6" s="96"/>
      <c r="R6" s="96"/>
      <c r="S6" s="96"/>
      <c r="T6" s="96"/>
      <c r="U6" s="96"/>
      <c r="V6" s="96"/>
      <c r="W6" s="96"/>
      <c r="X6" s="96"/>
      <c r="Y6" s="96"/>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6.25">
      <c r="A8" s="3"/>
      <c r="B8" s="532" t="s">
        <v>264</v>
      </c>
      <c r="C8" s="532"/>
      <c r="D8" s="532"/>
      <c r="E8" s="532"/>
      <c r="F8" s="532"/>
      <c r="G8" s="532"/>
      <c r="H8" s="532"/>
      <c r="I8" s="532"/>
      <c r="J8" s="532"/>
      <c r="K8" s="532"/>
      <c r="L8" s="532"/>
      <c r="M8" s="385" t="s">
        <v>201</v>
      </c>
      <c r="N8"/>
      <c r="O8" s="47"/>
      <c r="P8" s="532" t="s">
        <v>265</v>
      </c>
      <c r="Q8" s="532"/>
      <c r="R8" s="532"/>
      <c r="S8" s="532"/>
      <c r="T8" s="532"/>
      <c r="U8" s="532"/>
      <c r="V8" s="532"/>
      <c r="W8" s="532"/>
      <c r="X8" s="532"/>
      <c r="Y8" s="532"/>
      <c r="Z8" s="532"/>
      <c r="AA8" s="385" t="s">
        <v>201</v>
      </c>
    </row>
    <row r="9" spans="1:51" s="4" customFormat="1" ht="15">
      <c r="A9" s="3"/>
      <c r="B9" s="533" t="s">
        <v>92</v>
      </c>
      <c r="C9" s="536" t="s">
        <v>93</v>
      </c>
      <c r="D9" s="536"/>
      <c r="E9" s="536"/>
      <c r="F9" s="536"/>
      <c r="G9" s="536"/>
      <c r="H9" s="536"/>
      <c r="I9" s="536"/>
      <c r="J9" s="536"/>
      <c r="K9" s="537" t="s">
        <v>207</v>
      </c>
      <c r="L9" s="538"/>
      <c r="M9" s="514">
        <v>64</v>
      </c>
      <c r="N9">
        <v>2021</v>
      </c>
      <c r="O9" s="47"/>
      <c r="P9" s="533" t="s">
        <v>92</v>
      </c>
      <c r="Q9" s="536" t="s">
        <v>93</v>
      </c>
      <c r="R9" s="536"/>
      <c r="S9" s="536"/>
      <c r="T9" s="536"/>
      <c r="U9" s="536"/>
      <c r="V9" s="536"/>
      <c r="W9" s="536"/>
      <c r="X9" s="536"/>
      <c r="Y9" s="537" t="s">
        <v>207</v>
      </c>
      <c r="Z9" s="538"/>
      <c r="AA9">
        <v>4</v>
      </c>
      <c r="AB9">
        <v>2021</v>
      </c>
    </row>
    <row r="10" spans="1:51" s="4" customFormat="1" ht="15">
      <c r="A10" s="3"/>
      <c r="B10" s="534"/>
      <c r="C10" s="543" t="s">
        <v>98</v>
      </c>
      <c r="D10" s="544"/>
      <c r="E10" s="545" t="s">
        <v>99</v>
      </c>
      <c r="F10" s="545"/>
      <c r="G10" s="546" t="s">
        <v>100</v>
      </c>
      <c r="H10" s="547"/>
      <c r="I10" s="548" t="s">
        <v>101</v>
      </c>
      <c r="J10" s="547"/>
      <c r="K10" s="539"/>
      <c r="L10" s="540"/>
      <c r="M10" s="514">
        <v>64</v>
      </c>
      <c r="N10">
        <v>2022</v>
      </c>
      <c r="O10" s="47"/>
      <c r="P10" s="534"/>
      <c r="Q10" s="543" t="s">
        <v>98</v>
      </c>
      <c r="R10" s="544"/>
      <c r="S10" s="545" t="s">
        <v>99</v>
      </c>
      <c r="T10" s="545"/>
      <c r="U10" s="546" t="s">
        <v>100</v>
      </c>
      <c r="V10" s="547"/>
      <c r="W10" s="548" t="s">
        <v>101</v>
      </c>
      <c r="X10" s="547"/>
      <c r="Y10" s="539"/>
      <c r="Z10" s="540"/>
      <c r="AA10">
        <v>4</v>
      </c>
      <c r="AB10">
        <v>2022</v>
      </c>
    </row>
    <row r="11" spans="1:51" s="4" customFormat="1" ht="15">
      <c r="A11" s="3"/>
      <c r="B11" s="534"/>
      <c r="C11" s="549">
        <v>114.8</v>
      </c>
      <c r="D11" s="550"/>
      <c r="E11" s="549">
        <v>91.33</v>
      </c>
      <c r="F11" s="550"/>
      <c r="G11" s="549">
        <v>73.83</v>
      </c>
      <c r="H11" s="550"/>
      <c r="I11" s="549">
        <v>34.090000000000003</v>
      </c>
      <c r="J11" s="550"/>
      <c r="K11" s="541"/>
      <c r="L11" s="542"/>
      <c r="M11" s="514">
        <v>64</v>
      </c>
      <c r="N11">
        <v>2023</v>
      </c>
      <c r="O11" s="47"/>
      <c r="P11" s="534"/>
      <c r="Q11" s="549">
        <v>114.8</v>
      </c>
      <c r="R11" s="550"/>
      <c r="S11" s="549">
        <v>91.33</v>
      </c>
      <c r="T11" s="550"/>
      <c r="U11" s="549">
        <v>73.83</v>
      </c>
      <c r="V11" s="550"/>
      <c r="W11" s="549">
        <v>34.090000000000003</v>
      </c>
      <c r="X11" s="550"/>
      <c r="Y11" s="541"/>
      <c r="Z11" s="542"/>
      <c r="AA11">
        <v>4</v>
      </c>
      <c r="AB11">
        <v>2023</v>
      </c>
    </row>
    <row r="12" spans="1:51" s="4" customFormat="1" ht="26.25">
      <c r="A12" s="3"/>
      <c r="B12" s="535"/>
      <c r="C12" s="225" t="s">
        <v>106</v>
      </c>
      <c r="D12" s="226" t="s">
        <v>109</v>
      </c>
      <c r="E12" s="225" t="s">
        <v>106</v>
      </c>
      <c r="F12" s="226" t="s">
        <v>109</v>
      </c>
      <c r="G12" s="225" t="s">
        <v>106</v>
      </c>
      <c r="H12" s="226" t="s">
        <v>109</v>
      </c>
      <c r="I12" s="225" t="s">
        <v>106</v>
      </c>
      <c r="J12" s="226" t="s">
        <v>109</v>
      </c>
      <c r="K12" s="225" t="s">
        <v>106</v>
      </c>
      <c r="L12" s="227" t="s">
        <v>109</v>
      </c>
      <c r="M12" s="514"/>
      <c r="N12"/>
      <c r="O12" s="47"/>
      <c r="P12" s="535"/>
      <c r="Q12" s="225" t="s">
        <v>106</v>
      </c>
      <c r="R12" s="226" t="s">
        <v>109</v>
      </c>
      <c r="S12" s="225" t="s">
        <v>106</v>
      </c>
      <c r="T12" s="226" t="s">
        <v>109</v>
      </c>
      <c r="U12" s="225" t="s">
        <v>106</v>
      </c>
      <c r="V12" s="226" t="s">
        <v>109</v>
      </c>
      <c r="W12" s="225" t="s">
        <v>106</v>
      </c>
      <c r="X12" s="226" t="s">
        <v>109</v>
      </c>
      <c r="Y12" s="225" t="s">
        <v>106</v>
      </c>
      <c r="Z12" s="227" t="s">
        <v>109</v>
      </c>
      <c r="AA12"/>
      <c r="AB12" s="2"/>
    </row>
    <row r="13" spans="1:51" ht="15">
      <c r="B13" s="183" t="s">
        <v>111</v>
      </c>
      <c r="C13" s="78">
        <v>0</v>
      </c>
      <c r="D13" s="196">
        <v>1</v>
      </c>
      <c r="E13" s="78">
        <v>0</v>
      </c>
      <c r="F13" s="196">
        <v>0.4</v>
      </c>
      <c r="G13" s="78">
        <v>0</v>
      </c>
      <c r="H13" s="196">
        <v>4</v>
      </c>
      <c r="I13" s="78">
        <v>0</v>
      </c>
      <c r="J13" s="196">
        <v>0.2</v>
      </c>
      <c r="K13" s="229">
        <v>0</v>
      </c>
      <c r="L13" s="230">
        <v>453</v>
      </c>
      <c r="M13" s="50"/>
      <c r="N13" s="51"/>
      <c r="O13" s="47"/>
      <c r="P13" s="183" t="s">
        <v>111</v>
      </c>
      <c r="Q13" s="78">
        <v>0</v>
      </c>
      <c r="R13" s="196">
        <v>0</v>
      </c>
      <c r="S13" s="78">
        <v>0</v>
      </c>
      <c r="T13" s="196">
        <v>0</v>
      </c>
      <c r="U13" s="78">
        <v>0</v>
      </c>
      <c r="V13" s="196">
        <v>0</v>
      </c>
      <c r="W13" s="78">
        <v>0</v>
      </c>
      <c r="X13" s="196">
        <v>0</v>
      </c>
      <c r="Y13" s="229">
        <v>0</v>
      </c>
      <c r="Z13" s="230">
        <v>0</v>
      </c>
      <c r="AA13" s="51"/>
    </row>
    <row r="14" spans="1:51" ht="15">
      <c r="B14" s="183" t="s">
        <v>113</v>
      </c>
      <c r="C14" s="78">
        <v>0</v>
      </c>
      <c r="D14" s="196">
        <v>1</v>
      </c>
      <c r="E14" s="78">
        <v>0</v>
      </c>
      <c r="F14" s="196">
        <v>0.2</v>
      </c>
      <c r="G14" s="78">
        <v>0</v>
      </c>
      <c r="H14" s="196">
        <v>2</v>
      </c>
      <c r="I14" s="78">
        <v>0</v>
      </c>
      <c r="J14" s="196">
        <v>0.1</v>
      </c>
      <c r="K14" s="229">
        <v>0</v>
      </c>
      <c r="L14" s="230">
        <v>284</v>
      </c>
      <c r="M14" s="50"/>
      <c r="N14" s="51"/>
      <c r="O14" s="47"/>
      <c r="P14" s="183" t="s">
        <v>113</v>
      </c>
      <c r="Q14" s="78">
        <v>0</v>
      </c>
      <c r="R14" s="196">
        <v>0</v>
      </c>
      <c r="S14" s="78">
        <v>0</v>
      </c>
      <c r="T14" s="196">
        <v>0</v>
      </c>
      <c r="U14" s="78">
        <v>0</v>
      </c>
      <c r="V14" s="196">
        <v>0</v>
      </c>
      <c r="W14" s="78">
        <v>0</v>
      </c>
      <c r="X14" s="196">
        <v>0</v>
      </c>
      <c r="Y14" s="229">
        <v>0</v>
      </c>
      <c r="Z14" s="230">
        <v>0</v>
      </c>
      <c r="AA14" s="51"/>
    </row>
    <row r="15" spans="1:51" ht="15">
      <c r="B15" s="26" t="s">
        <v>112</v>
      </c>
      <c r="C15" s="196">
        <v>0</v>
      </c>
      <c r="D15" s="228">
        <v>0</v>
      </c>
      <c r="E15" s="228">
        <v>0</v>
      </c>
      <c r="F15" s="228">
        <v>0.5</v>
      </c>
      <c r="G15" s="228">
        <v>0</v>
      </c>
      <c r="H15" s="228">
        <v>5</v>
      </c>
      <c r="I15" s="228">
        <v>0</v>
      </c>
      <c r="J15" s="228">
        <v>0.5</v>
      </c>
      <c r="K15" s="229">
        <v>0</v>
      </c>
      <c r="L15" s="230">
        <v>432</v>
      </c>
      <c r="M15" s="50"/>
      <c r="N15" s="51"/>
      <c r="O15" s="47"/>
      <c r="P15" s="26" t="s">
        <v>112</v>
      </c>
      <c r="Q15" s="196">
        <v>0</v>
      </c>
      <c r="R15" s="228">
        <v>0</v>
      </c>
      <c r="S15" s="228">
        <v>0</v>
      </c>
      <c r="T15" s="228">
        <v>0.5</v>
      </c>
      <c r="U15" s="228">
        <v>0</v>
      </c>
      <c r="V15" s="228">
        <v>5</v>
      </c>
      <c r="W15" s="228">
        <v>0</v>
      </c>
      <c r="X15" s="228">
        <v>0.5</v>
      </c>
      <c r="Y15" s="229">
        <v>0</v>
      </c>
      <c r="Z15" s="230">
        <v>432</v>
      </c>
      <c r="AA15" s="51"/>
    </row>
    <row r="16" spans="1:51" ht="39">
      <c r="B16" s="26" t="s">
        <v>118</v>
      </c>
      <c r="C16" s="196">
        <v>0</v>
      </c>
      <c r="D16" s="228">
        <v>0</v>
      </c>
      <c r="E16" s="78">
        <v>0</v>
      </c>
      <c r="F16" s="196">
        <v>0.1</v>
      </c>
      <c r="G16" s="78">
        <v>0</v>
      </c>
      <c r="H16" s="196">
        <v>1</v>
      </c>
      <c r="I16" s="78">
        <v>0</v>
      </c>
      <c r="J16" s="196">
        <v>0.1</v>
      </c>
      <c r="K16" s="229">
        <v>0</v>
      </c>
      <c r="L16" s="230">
        <v>85</v>
      </c>
      <c r="M16" s="50"/>
      <c r="N16" s="51"/>
      <c r="O16" s="47"/>
      <c r="P16" s="26" t="s">
        <v>118</v>
      </c>
      <c r="Q16" s="196">
        <v>0</v>
      </c>
      <c r="R16" s="228">
        <v>0</v>
      </c>
      <c r="S16" s="78">
        <v>0</v>
      </c>
      <c r="T16" s="196">
        <v>0</v>
      </c>
      <c r="U16" s="78">
        <v>0</v>
      </c>
      <c r="V16" s="196">
        <v>0</v>
      </c>
      <c r="W16" s="78">
        <v>0</v>
      </c>
      <c r="X16" s="196">
        <v>0</v>
      </c>
      <c r="Y16" s="229">
        <v>0</v>
      </c>
      <c r="Z16" s="230">
        <v>0</v>
      </c>
      <c r="AA16" s="51"/>
    </row>
    <row r="17" spans="2:27" ht="15">
      <c r="B17" s="26" t="s">
        <v>120</v>
      </c>
      <c r="C17" s="231">
        <v>0</v>
      </c>
      <c r="D17" s="232">
        <v>0</v>
      </c>
      <c r="E17" s="232">
        <v>0</v>
      </c>
      <c r="F17" s="232">
        <v>1</v>
      </c>
      <c r="G17" s="232">
        <v>0</v>
      </c>
      <c r="H17" s="232">
        <v>10</v>
      </c>
      <c r="I17" s="232">
        <v>0</v>
      </c>
      <c r="J17" s="232">
        <v>1</v>
      </c>
      <c r="K17" s="229">
        <v>0</v>
      </c>
      <c r="L17" s="233">
        <v>864</v>
      </c>
      <c r="M17" s="50"/>
      <c r="N17" s="51"/>
      <c r="O17" s="47"/>
      <c r="P17" s="26" t="s">
        <v>120</v>
      </c>
      <c r="Q17" s="196">
        <v>0</v>
      </c>
      <c r="R17" s="228">
        <v>0</v>
      </c>
      <c r="S17" s="228">
        <v>0</v>
      </c>
      <c r="T17" s="228">
        <v>1</v>
      </c>
      <c r="U17" s="228">
        <v>0</v>
      </c>
      <c r="V17" s="228">
        <v>10</v>
      </c>
      <c r="W17" s="228">
        <v>0</v>
      </c>
      <c r="X17" s="228">
        <v>1</v>
      </c>
      <c r="Y17" s="229">
        <v>0</v>
      </c>
      <c r="Z17" s="233">
        <v>864</v>
      </c>
      <c r="AA17" s="51"/>
    </row>
    <row r="18" spans="2:27" ht="15">
      <c r="B18" s="32" t="s">
        <v>122</v>
      </c>
      <c r="C18" s="234">
        <v>0</v>
      </c>
      <c r="D18" s="235">
        <v>2</v>
      </c>
      <c r="E18" s="236">
        <v>0</v>
      </c>
      <c r="F18" s="236">
        <v>2.2000000000000002</v>
      </c>
      <c r="G18" s="234">
        <v>0</v>
      </c>
      <c r="H18" s="235">
        <v>22</v>
      </c>
      <c r="I18" s="236">
        <v>0</v>
      </c>
      <c r="J18" s="236">
        <v>1.9</v>
      </c>
      <c r="K18" s="237">
        <v>0</v>
      </c>
      <c r="L18" s="238">
        <v>2118</v>
      </c>
      <c r="M18" s="50"/>
      <c r="N18" s="51"/>
      <c r="O18" s="47"/>
      <c r="P18" s="32" t="s">
        <v>122</v>
      </c>
      <c r="Q18" s="247">
        <v>0</v>
      </c>
      <c r="R18" s="248">
        <v>0</v>
      </c>
      <c r="S18" s="246">
        <v>0</v>
      </c>
      <c r="T18" s="246">
        <v>1.5</v>
      </c>
      <c r="U18" s="247">
        <v>0</v>
      </c>
      <c r="V18" s="248">
        <v>15</v>
      </c>
      <c r="W18" s="246">
        <v>0</v>
      </c>
      <c r="X18" s="246">
        <v>1.5</v>
      </c>
      <c r="Y18" s="237">
        <v>0</v>
      </c>
      <c r="Z18" s="238">
        <v>1296</v>
      </c>
      <c r="AA18" s="51"/>
    </row>
    <row r="19" spans="2:27" ht="15">
      <c r="B19" s="176" t="s">
        <v>123</v>
      </c>
      <c r="C19" s="465"/>
      <c r="D19" s="465"/>
      <c r="E19" s="465"/>
      <c r="F19" s="465"/>
      <c r="G19" s="465"/>
      <c r="H19" s="465"/>
      <c r="I19" s="465"/>
      <c r="J19" s="465"/>
      <c r="K19" s="354"/>
      <c r="L19" s="354"/>
      <c r="M19" s="50"/>
      <c r="N19" s="51"/>
      <c r="O19" s="47"/>
      <c r="P19" s="176" t="s">
        <v>128</v>
      </c>
      <c r="Q19" s="465"/>
      <c r="R19" s="465"/>
      <c r="S19" s="465"/>
      <c r="T19" s="465"/>
      <c r="U19" s="465"/>
      <c r="V19" s="465"/>
      <c r="W19" s="465"/>
      <c r="X19" s="465"/>
      <c r="Y19" s="354"/>
      <c r="Z19" s="354"/>
      <c r="AA19" s="51"/>
    </row>
    <row r="20" spans="2:27" ht="15">
      <c r="B20" s="72"/>
      <c r="C20" s="465"/>
      <c r="D20" s="465"/>
      <c r="E20" s="465"/>
      <c r="F20" s="465"/>
      <c r="G20" s="465"/>
      <c r="H20" s="465"/>
      <c r="I20" s="465"/>
      <c r="J20" s="465"/>
      <c r="K20" s="354"/>
      <c r="L20" s="354"/>
      <c r="M20" s="50"/>
      <c r="N20" s="51"/>
      <c r="O20" s="47"/>
      <c r="P20" s="176"/>
      <c r="Q20" s="465"/>
      <c r="R20" s="465"/>
      <c r="S20" s="465"/>
      <c r="T20" s="465"/>
      <c r="U20" s="465"/>
      <c r="V20" s="465"/>
      <c r="W20" s="465"/>
      <c r="X20" s="465"/>
      <c r="Y20" s="354"/>
      <c r="Z20" s="354"/>
      <c r="AA20" s="51"/>
    </row>
    <row r="21" spans="2:27" ht="15">
      <c r="B21" s="350" t="s">
        <v>124</v>
      </c>
      <c r="C21" s="465"/>
      <c r="D21" s="465"/>
      <c r="E21" s="465"/>
      <c r="F21" s="465"/>
      <c r="G21" s="465"/>
      <c r="H21" s="465"/>
      <c r="I21" s="465"/>
      <c r="J21" s="465"/>
      <c r="K21" s="354"/>
      <c r="L21" s="354"/>
      <c r="M21" s="50"/>
      <c r="N21" s="51"/>
      <c r="O21" s="47"/>
      <c r="P21" s="350" t="s">
        <v>129</v>
      </c>
      <c r="Q21" s="465"/>
      <c r="R21" s="465"/>
      <c r="S21" s="465"/>
      <c r="T21" s="465"/>
      <c r="U21" s="465"/>
      <c r="V21" s="465"/>
      <c r="W21" s="465"/>
      <c r="X21" s="465"/>
      <c r="Y21" s="354"/>
      <c r="Z21" s="354"/>
      <c r="AA21" s="51"/>
    </row>
    <row r="22" spans="2:27" ht="15">
      <c r="B22" s="176"/>
      <c r="C22" s="465"/>
      <c r="D22" s="465"/>
      <c r="E22" s="465"/>
      <c r="F22" s="465"/>
      <c r="G22" s="465"/>
      <c r="H22" s="465"/>
      <c r="I22" s="465"/>
      <c r="J22" s="465"/>
      <c r="K22" s="354"/>
      <c r="L22" s="354"/>
      <c r="M22" s="50"/>
      <c r="N22" s="51"/>
      <c r="O22" s="47"/>
      <c r="P22" s="350"/>
      <c r="Q22" s="465"/>
      <c r="R22" s="465"/>
      <c r="S22" s="465"/>
      <c r="T22" s="465"/>
      <c r="U22" s="465"/>
      <c r="V22" s="465"/>
      <c r="W22" s="465"/>
      <c r="X22" s="465"/>
      <c r="Y22" s="354"/>
      <c r="Z22" s="354"/>
      <c r="AA22" s="51"/>
    </row>
    <row r="23" spans="2:27" ht="15">
      <c r="B23" s="147"/>
      <c r="C23" s="465"/>
      <c r="D23" s="465"/>
      <c r="E23" s="465"/>
      <c r="F23" s="465"/>
      <c r="G23" s="465"/>
      <c r="H23" s="465"/>
      <c r="I23" s="465"/>
      <c r="J23" s="465"/>
      <c r="K23" s="354"/>
      <c r="L23" s="354"/>
      <c r="M23" s="50"/>
      <c r="N23" s="51"/>
      <c r="O23" s="47"/>
      <c r="P23" s="350"/>
      <c r="Q23" s="465"/>
      <c r="R23" s="465"/>
      <c r="S23" s="465"/>
      <c r="T23" s="465"/>
      <c r="U23" s="465"/>
      <c r="V23" s="465"/>
      <c r="W23" s="465"/>
      <c r="X23" s="465"/>
      <c r="Y23" s="354"/>
      <c r="Z23" s="354"/>
      <c r="AA23" s="51"/>
    </row>
    <row r="24" spans="2:27" ht="15">
      <c r="B24" s="465"/>
      <c r="C24"/>
      <c r="D24"/>
      <c r="E24"/>
      <c r="F24"/>
      <c r="G24"/>
      <c r="H24"/>
      <c r="I24"/>
      <c r="J24"/>
      <c r="K24" s="57"/>
      <c r="L24" s="57"/>
      <c r="M24" s="57"/>
      <c r="N24"/>
      <c r="O24" s="47"/>
      <c r="P24"/>
      <c r="Q24"/>
      <c r="R24"/>
      <c r="S24"/>
      <c r="T24"/>
      <c r="U24"/>
      <c r="V24"/>
      <c r="W24"/>
      <c r="X24"/>
      <c r="Y24"/>
      <c r="Z24"/>
      <c r="AA24"/>
    </row>
    <row r="25" spans="2:27" ht="15">
      <c r="B25" s="521" t="s">
        <v>162</v>
      </c>
      <c r="C25" s="516">
        <v>0</v>
      </c>
      <c r="D25"/>
      <c r="E25"/>
      <c r="F25"/>
      <c r="G25"/>
      <c r="H25"/>
      <c r="I25"/>
      <c r="J25"/>
      <c r="K25" s="57"/>
      <c r="L25" s="57"/>
      <c r="M25" s="57"/>
      <c r="N25"/>
      <c r="O25" s="47"/>
      <c r="P25"/>
      <c r="Q25" s="516">
        <v>0</v>
      </c>
      <c r="R25" s="516"/>
      <c r="S25"/>
      <c r="T25"/>
      <c r="U25"/>
      <c r="V25"/>
      <c r="W25"/>
      <c r="X25"/>
      <c r="Y25"/>
      <c r="Z25"/>
      <c r="AA25"/>
    </row>
    <row r="26" spans="2:27">
      <c r="C26" s="8"/>
      <c r="N26" s="2"/>
      <c r="Z26" s="2"/>
      <c r="AA26" s="2"/>
    </row>
    <row r="27" spans="2:27" ht="15">
      <c r="B27" s="552" t="s">
        <v>266</v>
      </c>
      <c r="C27" s="552"/>
      <c r="D27" s="552"/>
      <c r="E27" s="552"/>
      <c r="F27" s="552"/>
      <c r="G27" s="552"/>
      <c r="H27" s="552"/>
      <c r="I27"/>
      <c r="J27"/>
      <c r="K27" s="571"/>
      <c r="L27" s="571"/>
      <c r="M27" s="571"/>
      <c r="N27" s="571"/>
      <c r="O27" s="571"/>
      <c r="P27" s="571"/>
      <c r="Q27" s="571"/>
      <c r="R27"/>
      <c r="Z27" s="2"/>
      <c r="AA27" s="2"/>
    </row>
    <row r="28" spans="2:27" ht="39.75" customHeight="1">
      <c r="B28" s="464" t="s">
        <v>95</v>
      </c>
      <c r="C28" s="536" t="s">
        <v>96</v>
      </c>
      <c r="D28" s="536"/>
      <c r="E28" s="536"/>
      <c r="F28" s="553"/>
      <c r="G28" s="554" t="s">
        <v>164</v>
      </c>
      <c r="H28" s="555"/>
      <c r="I28"/>
      <c r="J28"/>
      <c r="K28" s="465"/>
      <c r="L28" s="571"/>
      <c r="M28" s="600"/>
      <c r="N28" s="600"/>
      <c r="O28" s="600"/>
      <c r="P28" s="570"/>
      <c r="Q28" s="570"/>
      <c r="R28"/>
      <c r="Z28" s="2"/>
      <c r="AA28" s="2"/>
    </row>
    <row r="29" spans="2:27" ht="39">
      <c r="B29" s="239" t="s">
        <v>92</v>
      </c>
      <c r="C29" s="226" t="s">
        <v>102</v>
      </c>
      <c r="D29" s="226" t="s">
        <v>103</v>
      </c>
      <c r="E29" s="225" t="s">
        <v>104</v>
      </c>
      <c r="F29" s="240" t="s">
        <v>105</v>
      </c>
      <c r="G29" s="226" t="s">
        <v>106</v>
      </c>
      <c r="H29" s="227" t="s">
        <v>107</v>
      </c>
      <c r="I29"/>
      <c r="J29"/>
      <c r="K29" s="517"/>
      <c r="L29" s="76"/>
      <c r="M29" s="76"/>
      <c r="N29" s="76"/>
      <c r="O29" s="76"/>
      <c r="P29" s="76"/>
      <c r="Q29" s="76"/>
      <c r="R29"/>
      <c r="Z29" s="2"/>
      <c r="AA29" s="2"/>
    </row>
    <row r="30" spans="2:27" ht="54.75">
      <c r="B30" s="40" t="s">
        <v>267</v>
      </c>
      <c r="C30" s="241">
        <v>0</v>
      </c>
      <c r="D30" s="241">
        <v>0</v>
      </c>
      <c r="E30" s="229">
        <v>0</v>
      </c>
      <c r="F30" s="245">
        <v>0</v>
      </c>
      <c r="G30" s="241">
        <v>0</v>
      </c>
      <c r="H30" s="242">
        <v>0</v>
      </c>
      <c r="I30" s="58"/>
      <c r="J30"/>
      <c r="K30" s="77"/>
      <c r="L30" s="41"/>
      <c r="M30"/>
      <c r="N30" s="41"/>
      <c r="O30" s="41"/>
      <c r="P30" s="41"/>
      <c r="Q30" s="41"/>
      <c r="R30" s="59"/>
      <c r="Z30" s="2"/>
      <c r="AA30" s="2"/>
    </row>
    <row r="31" spans="2:27" ht="25.5">
      <c r="B31" s="40" t="s">
        <v>110</v>
      </c>
      <c r="C31" s="228" t="s">
        <v>95</v>
      </c>
      <c r="D31" s="228" t="s">
        <v>95</v>
      </c>
      <c r="E31" s="78"/>
      <c r="F31" s="196" t="s">
        <v>95</v>
      </c>
      <c r="G31" s="241">
        <v>0</v>
      </c>
      <c r="H31" s="242">
        <v>0</v>
      </c>
    </row>
    <row r="32" spans="2:27">
      <c r="B32" s="40" t="s">
        <v>112</v>
      </c>
      <c r="C32" s="241">
        <v>0</v>
      </c>
      <c r="D32" s="241">
        <v>0</v>
      </c>
      <c r="E32" s="241">
        <v>0</v>
      </c>
      <c r="F32" s="241">
        <v>55</v>
      </c>
      <c r="G32" s="241">
        <v>0</v>
      </c>
      <c r="H32" s="242">
        <v>55</v>
      </c>
    </row>
    <row r="33" spans="2:8">
      <c r="B33" s="40" t="s">
        <v>116</v>
      </c>
      <c r="C33" s="241">
        <v>0</v>
      </c>
      <c r="D33" s="241">
        <v>0</v>
      </c>
      <c r="E33" s="229">
        <v>0</v>
      </c>
      <c r="F33" s="245">
        <v>0</v>
      </c>
      <c r="G33" s="241">
        <v>0</v>
      </c>
      <c r="H33" s="242">
        <v>0</v>
      </c>
    </row>
    <row r="34" spans="2:8" ht="15.75">
      <c r="B34" s="40" t="s">
        <v>268</v>
      </c>
      <c r="C34" s="241">
        <v>0</v>
      </c>
      <c r="D34" s="228">
        <v>0</v>
      </c>
      <c r="E34" s="229">
        <v>0</v>
      </c>
      <c r="F34" s="245">
        <v>0</v>
      </c>
      <c r="G34" s="241">
        <v>0</v>
      </c>
      <c r="H34" s="242">
        <v>0</v>
      </c>
    </row>
    <row r="35" spans="2:8">
      <c r="B35" s="43" t="s">
        <v>119</v>
      </c>
      <c r="C35" s="244">
        <v>0</v>
      </c>
      <c r="D35" s="243" t="s">
        <v>95</v>
      </c>
      <c r="E35" s="244">
        <v>0</v>
      </c>
      <c r="F35" s="244">
        <v>55</v>
      </c>
      <c r="G35" s="244">
        <v>0</v>
      </c>
      <c r="H35" s="244">
        <v>55</v>
      </c>
    </row>
    <row r="36" spans="2:8">
      <c r="B36" s="529" t="s">
        <v>121</v>
      </c>
      <c r="C36" s="530"/>
      <c r="D36" s="530"/>
      <c r="E36" s="530"/>
      <c r="F36" s="530"/>
      <c r="G36" s="530"/>
      <c r="H36" s="530"/>
    </row>
    <row r="37" spans="2:8">
      <c r="B37" s="531"/>
      <c r="C37" s="531"/>
      <c r="D37" s="531"/>
      <c r="E37" s="531"/>
      <c r="F37" s="531"/>
      <c r="G37" s="531"/>
      <c r="H37" s="531"/>
    </row>
    <row r="38" spans="2:8">
      <c r="B38" s="531"/>
      <c r="C38" s="531"/>
      <c r="D38" s="531"/>
      <c r="E38" s="531"/>
      <c r="F38" s="531"/>
      <c r="G38" s="531"/>
      <c r="H38" s="531"/>
    </row>
    <row r="39" spans="2:8" ht="109.5" customHeight="1">
      <c r="B39" s="531"/>
      <c r="C39" s="531"/>
      <c r="D39" s="531"/>
      <c r="E39" s="531"/>
      <c r="F39" s="531"/>
      <c r="G39" s="531"/>
      <c r="H39" s="531"/>
    </row>
    <row r="40" spans="2:8">
      <c r="B40" s="510"/>
      <c r="C40" s="510"/>
      <c r="D40" s="510"/>
      <c r="E40" s="510"/>
      <c r="F40" s="510"/>
      <c r="G40" s="510"/>
      <c r="H40" s="510"/>
    </row>
    <row r="41" spans="2:8">
      <c r="B41" s="510"/>
      <c r="C41" s="510"/>
      <c r="D41" s="510"/>
      <c r="E41" s="510"/>
      <c r="F41" s="510"/>
      <c r="G41" s="510"/>
      <c r="H41" s="510"/>
    </row>
    <row r="42" spans="2:8">
      <c r="B42" s="510"/>
      <c r="C42" s="510"/>
      <c r="D42" s="510"/>
      <c r="E42" s="510"/>
      <c r="F42" s="510"/>
      <c r="G42" s="510"/>
      <c r="H42" s="510"/>
    </row>
    <row r="43" spans="2:8">
      <c r="B43" s="510"/>
      <c r="C43" s="510"/>
      <c r="D43" s="510"/>
      <c r="E43" s="510"/>
      <c r="F43" s="510"/>
      <c r="G43" s="510"/>
      <c r="H43" s="510"/>
    </row>
    <row r="44" spans="2:8">
      <c r="B44" s="510"/>
      <c r="C44" s="510"/>
      <c r="D44" s="510"/>
      <c r="E44" s="510"/>
      <c r="F44" s="510"/>
      <c r="G44" s="510"/>
      <c r="H44" s="510"/>
    </row>
    <row r="45" spans="2:8">
      <c r="B45" s="510"/>
      <c r="C45" s="510"/>
      <c r="D45" s="510"/>
      <c r="E45" s="510"/>
      <c r="F45" s="510"/>
      <c r="G45" s="510"/>
      <c r="H45" s="510"/>
    </row>
    <row r="46" spans="2:8">
      <c r="B46" s="510"/>
      <c r="C46" s="510"/>
      <c r="D46" s="510"/>
      <c r="E46" s="510"/>
      <c r="F46" s="510"/>
      <c r="G46" s="510"/>
      <c r="H46" s="510"/>
    </row>
  </sheetData>
  <mergeCells count="36">
    <mergeCell ref="B36:H39"/>
    <mergeCell ref="C28:F28"/>
    <mergeCell ref="G28:H28"/>
    <mergeCell ref="L28:O28"/>
    <mergeCell ref="P28:Q28"/>
    <mergeCell ref="S11:T11"/>
    <mergeCell ref="U11:V11"/>
    <mergeCell ref="W11:X11"/>
    <mergeCell ref="B27:H27"/>
    <mergeCell ref="K27:Q27"/>
    <mergeCell ref="C11:D11"/>
    <mergeCell ref="E11:F11"/>
    <mergeCell ref="G11:H11"/>
    <mergeCell ref="I11:J11"/>
    <mergeCell ref="Q11:R1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U10:V10"/>
    <mergeCell ref="W10:X10"/>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Y39"/>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6.7109375" style="2" customWidth="1"/>
    <col min="3" max="3" width="11.42578125" style="2" customWidth="1"/>
    <col min="4" max="4" width="13.140625" style="2" customWidth="1"/>
    <col min="5" max="5" width="16.140625" style="2" customWidth="1"/>
    <col min="6" max="6" width="15.5703125" style="2" customWidth="1"/>
    <col min="7" max="7" width="8.42578125" style="2" customWidth="1"/>
    <col min="8" max="8" width="10.28515625" style="2" customWidth="1"/>
    <col min="9" max="9" width="8.42578125" style="2" customWidth="1"/>
    <col min="10" max="10" width="14" style="4" customWidth="1"/>
    <col min="11" max="11" width="11.7109375" style="4" customWidth="1"/>
    <col min="12" max="12" width="12.7109375" style="4" customWidth="1"/>
    <col min="13" max="13" width="16.140625" style="3" customWidth="1"/>
    <col min="14" max="14" width="9.42578125" style="3" customWidth="1"/>
    <col min="15" max="15" width="8.28515625"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40</v>
      </c>
      <c r="B3" s="138">
        <f>M9+C25</f>
        <v>10</v>
      </c>
      <c r="C3" s="111">
        <v>83</v>
      </c>
      <c r="D3" s="138">
        <f>B3*C3</f>
        <v>830</v>
      </c>
      <c r="E3" s="138">
        <f>H18*M9+V18*AA9+G18*C25</f>
        <v>120</v>
      </c>
      <c r="F3" s="138">
        <f>F18*M9+T18*AA9+E18*C25</f>
        <v>28</v>
      </c>
      <c r="G3" s="138">
        <f>J18*M9+X18*AA9+I18*C25</f>
        <v>22.5</v>
      </c>
      <c r="H3" s="138">
        <f>D18*M9+R18*AA9+C18*C25</f>
        <v>10</v>
      </c>
      <c r="I3" s="138">
        <f>SUM(E3:H3)</f>
        <v>180.5</v>
      </c>
      <c r="J3" s="135">
        <f>E3*$G$11+F3*$E$11+G3*$I$11+H3*$C$11</f>
        <v>13331.865</v>
      </c>
      <c r="K3" s="89">
        <f>M9*$E$35+AA9*$N$35</f>
        <v>0</v>
      </c>
      <c r="L3" s="135">
        <f>M9*$H$35+C25*$G$35</f>
        <v>550</v>
      </c>
      <c r="M3" s="135">
        <f>J3+K3+L3</f>
        <v>13881.865</v>
      </c>
      <c r="N3" s="138">
        <f>M10</f>
        <v>10</v>
      </c>
      <c r="O3" s="138">
        <f>C3</f>
        <v>83</v>
      </c>
      <c r="P3" s="138">
        <f>N3*O3</f>
        <v>830</v>
      </c>
      <c r="Q3" s="138">
        <f>H18*M10+V18*AA10</f>
        <v>120</v>
      </c>
      <c r="R3" s="138">
        <f>F18*M10+T18*AA10</f>
        <v>28</v>
      </c>
      <c r="S3" s="138">
        <f>J18*M10+X18*AA10</f>
        <v>22.5</v>
      </c>
      <c r="T3" s="138">
        <f>D18*M10+R18*AA10</f>
        <v>10</v>
      </c>
      <c r="U3" s="138">
        <f>Q3+R3+S3+T3</f>
        <v>180.5</v>
      </c>
      <c r="V3" s="135">
        <f>Q3*$G$11+R3*$E$11+S3*$I$11+T3*$C$11</f>
        <v>13331.865</v>
      </c>
      <c r="W3" s="89">
        <f>M10*$E$35+AA10*$N$35</f>
        <v>0</v>
      </c>
      <c r="X3" s="135">
        <f>M10*$H$35</f>
        <v>550</v>
      </c>
      <c r="Y3" s="135">
        <f>V3+W3+X3</f>
        <v>13881.865</v>
      </c>
      <c r="Z3" s="138">
        <f>M11</f>
        <v>10</v>
      </c>
      <c r="AA3" s="138">
        <f>C3</f>
        <v>83</v>
      </c>
      <c r="AB3" s="138">
        <f>Z3*AA3</f>
        <v>830</v>
      </c>
      <c r="AC3" s="138">
        <f>H18*M11+V18*AA11</f>
        <v>120</v>
      </c>
      <c r="AD3" s="138">
        <f>F18*M11+T18*AA11</f>
        <v>28</v>
      </c>
      <c r="AE3" s="138">
        <f>J18*M11+X18*AA11</f>
        <v>22.5</v>
      </c>
      <c r="AF3" s="138">
        <f>D18*M11+R18*AA11</f>
        <v>10</v>
      </c>
      <c r="AG3" s="138">
        <f>AC3+AD3+AE3+AF3</f>
        <v>180.5</v>
      </c>
      <c r="AH3" s="135">
        <f>AC3*$G$11+AD3*$E$11+AE3*$I$11+AF3*$C$11</f>
        <v>13331.865</v>
      </c>
      <c r="AI3" s="89">
        <f>M11*$E$35+AA11*$N$35</f>
        <v>0</v>
      </c>
      <c r="AJ3" s="135">
        <f>M11*$H$35</f>
        <v>550</v>
      </c>
      <c r="AK3" s="135">
        <f>AH3+AI3+AJ3</f>
        <v>13881.865</v>
      </c>
      <c r="AL3" s="138">
        <f t="shared" ref="AL3:AW3" si="0">(B3+N3+Z3)/3</f>
        <v>10</v>
      </c>
      <c r="AM3" s="138">
        <f t="shared" si="0"/>
        <v>83</v>
      </c>
      <c r="AN3" s="138">
        <f t="shared" si="0"/>
        <v>830</v>
      </c>
      <c r="AO3" s="138">
        <f t="shared" si="0"/>
        <v>120</v>
      </c>
      <c r="AP3" s="138">
        <f t="shared" si="0"/>
        <v>28</v>
      </c>
      <c r="AQ3" s="138">
        <f t="shared" si="0"/>
        <v>22.5</v>
      </c>
      <c r="AR3" s="138">
        <f t="shared" si="0"/>
        <v>10</v>
      </c>
      <c r="AS3" s="138">
        <f t="shared" si="0"/>
        <v>180.5</v>
      </c>
      <c r="AT3" s="135">
        <f t="shared" si="0"/>
        <v>13331.865</v>
      </c>
      <c r="AU3" s="89">
        <f t="shared" si="0"/>
        <v>0</v>
      </c>
      <c r="AV3" s="135">
        <f t="shared" si="0"/>
        <v>550</v>
      </c>
      <c r="AW3" s="135">
        <f t="shared" si="0"/>
        <v>13881.865</v>
      </c>
      <c r="AY3" s="201">
        <f>M3+Y3+AK3</f>
        <v>41645.595000000001</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2"/>
      <c r="C6" s="141"/>
      <c r="D6" s="95"/>
      <c r="E6" s="95"/>
      <c r="F6" s="95"/>
      <c r="G6" s="95"/>
      <c r="H6" s="95"/>
      <c r="I6" s="95"/>
      <c r="J6" s="87"/>
      <c r="K6" s="87"/>
      <c r="L6" s="87"/>
      <c r="M6" s="87"/>
      <c r="N6" s="123"/>
      <c r="O6" s="123"/>
      <c r="P6" s="123"/>
      <c r="Q6" s="123"/>
      <c r="R6" s="123"/>
      <c r="S6" s="123"/>
      <c r="T6" s="123"/>
      <c r="U6" s="123"/>
      <c r="V6" s="123"/>
      <c r="W6" s="123"/>
      <c r="X6" s="123"/>
      <c r="Y6" s="123"/>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15.75" thickBot="1">
      <c r="A8" s="3"/>
      <c r="B8" s="532" t="s">
        <v>269</v>
      </c>
      <c r="C8" s="532"/>
      <c r="D8" s="532"/>
      <c r="E8" s="532"/>
      <c r="F8" s="532"/>
      <c r="G8" s="532"/>
      <c r="H8" s="532"/>
      <c r="I8" s="532"/>
      <c r="J8" s="532"/>
      <c r="K8" s="532"/>
      <c r="L8" s="532"/>
      <c r="M8"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270</v>
      </c>
      <c r="L9" s="578"/>
      <c r="M9">
        <v>10</v>
      </c>
      <c r="N9" s="82">
        <v>2021</v>
      </c>
      <c r="O9" s="2"/>
      <c r="P9" s="2"/>
      <c r="Q9" s="2"/>
      <c r="R9" s="2"/>
      <c r="S9" s="2"/>
      <c r="T9" s="2"/>
      <c r="U9" s="5"/>
      <c r="V9" s="2"/>
      <c r="W9" s="2"/>
      <c r="X9" s="2"/>
      <c r="Y9" s="3"/>
      <c r="Z9" s="3"/>
      <c r="AA9" s="3"/>
    </row>
    <row r="10" spans="1:51" s="4" customFormat="1" ht="15">
      <c r="A10" s="3"/>
      <c r="B10" s="573"/>
      <c r="C10" s="583" t="s">
        <v>98</v>
      </c>
      <c r="D10" s="584"/>
      <c r="E10" s="583" t="s">
        <v>99</v>
      </c>
      <c r="F10" s="584"/>
      <c r="G10" s="585" t="s">
        <v>100</v>
      </c>
      <c r="H10" s="586"/>
      <c r="I10" s="585" t="s">
        <v>171</v>
      </c>
      <c r="J10" s="586"/>
      <c r="K10" s="579"/>
      <c r="L10" s="580"/>
      <c r="M10">
        <v>10</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v>10</v>
      </c>
      <c r="N11" s="82">
        <f>N10+1</f>
        <v>2023</v>
      </c>
      <c r="O11" s="465"/>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172</v>
      </c>
      <c r="C13" s="208">
        <v>1</v>
      </c>
      <c r="D13" s="208">
        <v>1</v>
      </c>
      <c r="E13" s="209">
        <v>0.4</v>
      </c>
      <c r="F13" s="209">
        <v>0.1</v>
      </c>
      <c r="G13" s="27">
        <v>4</v>
      </c>
      <c r="H13" s="208">
        <v>1</v>
      </c>
      <c r="I13" s="209">
        <v>0.2</v>
      </c>
      <c r="J13" s="209">
        <v>0.05</v>
      </c>
      <c r="K13" s="210">
        <v>453</v>
      </c>
      <c r="L13" s="28">
        <v>199</v>
      </c>
      <c r="M13"/>
      <c r="N13" s="73"/>
      <c r="O13" s="80"/>
      <c r="P13" s="80"/>
      <c r="Q13" s="81"/>
      <c r="R13" s="80"/>
      <c r="S13" s="80"/>
      <c r="T13" s="80"/>
      <c r="U13" s="80"/>
      <c r="V13" s="80"/>
      <c r="W13" s="80"/>
      <c r="X13" s="80"/>
      <c r="Y13" s="80"/>
      <c r="Z13" s="521"/>
      <c r="AA13" s="521"/>
      <c r="AB13"/>
      <c r="AC13" s="82"/>
    </row>
    <row r="14" spans="1:51" ht="15">
      <c r="B14" s="26" t="s">
        <v>173</v>
      </c>
      <c r="C14" s="209">
        <v>0</v>
      </c>
      <c r="D14" s="209">
        <v>0</v>
      </c>
      <c r="E14" s="209">
        <v>0.2</v>
      </c>
      <c r="F14" s="209">
        <v>0.2</v>
      </c>
      <c r="G14" s="29">
        <v>2</v>
      </c>
      <c r="H14" s="209">
        <v>2</v>
      </c>
      <c r="I14" s="209">
        <v>0.2</v>
      </c>
      <c r="J14" s="209">
        <v>0.2</v>
      </c>
      <c r="K14" s="210">
        <v>173</v>
      </c>
      <c r="L14" s="30">
        <v>173</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0.5</v>
      </c>
      <c r="F15" s="209">
        <v>0.5</v>
      </c>
      <c r="G15" s="209">
        <v>2</v>
      </c>
      <c r="H15" s="209">
        <v>2</v>
      </c>
      <c r="I15" s="209">
        <v>0.5</v>
      </c>
      <c r="J15" s="209">
        <v>0.5</v>
      </c>
      <c r="K15" s="210">
        <v>210</v>
      </c>
      <c r="L15" s="30">
        <v>210</v>
      </c>
      <c r="M15"/>
      <c r="N15" s="73"/>
      <c r="O15" s="516"/>
      <c r="P15" s="516"/>
      <c r="Q15" s="73"/>
      <c r="R15"/>
      <c r="S15"/>
      <c r="T15"/>
      <c r="U15" s="516"/>
      <c r="V15" s="516"/>
      <c r="W15"/>
      <c r="X15"/>
      <c r="Y15" s="516"/>
      <c r="Z15" s="74"/>
      <c r="AA15" s="74"/>
      <c r="AB15"/>
      <c r="AC15" s="73"/>
    </row>
    <row r="16" spans="1:51" ht="15">
      <c r="B16" s="26" t="s">
        <v>271</v>
      </c>
      <c r="C16" s="209">
        <v>0</v>
      </c>
      <c r="D16" s="209">
        <v>0</v>
      </c>
      <c r="E16" s="209">
        <v>1</v>
      </c>
      <c r="F16" s="209">
        <v>1</v>
      </c>
      <c r="G16" s="209">
        <v>3</v>
      </c>
      <c r="H16" s="209">
        <v>3</v>
      </c>
      <c r="I16" s="209">
        <v>0.5</v>
      </c>
      <c r="J16" s="209">
        <v>0.5</v>
      </c>
      <c r="K16" s="210">
        <v>330</v>
      </c>
      <c r="L16" s="30">
        <v>330</v>
      </c>
      <c r="M16"/>
      <c r="N16" s="73"/>
      <c r="O16" s="516"/>
      <c r="P16" s="516"/>
      <c r="Q16" s="73"/>
      <c r="R16" s="516"/>
      <c r="S16" s="516"/>
      <c r="T16" s="516"/>
      <c r="U16" s="516"/>
      <c r="V16" s="516"/>
      <c r="W16" s="516"/>
      <c r="X16" s="516"/>
      <c r="Y16" s="516"/>
      <c r="Z16" s="74"/>
      <c r="AA16" s="74"/>
      <c r="AB16"/>
      <c r="AC16" s="73"/>
    </row>
    <row r="17" spans="2:29" ht="15">
      <c r="B17" s="26" t="s">
        <v>176</v>
      </c>
      <c r="C17" s="160">
        <v>0</v>
      </c>
      <c r="D17" s="160">
        <v>0</v>
      </c>
      <c r="E17" s="160">
        <v>1</v>
      </c>
      <c r="F17" s="160">
        <v>1</v>
      </c>
      <c r="G17" s="160">
        <v>6</v>
      </c>
      <c r="H17" s="160">
        <v>4</v>
      </c>
      <c r="I17" s="160">
        <v>1</v>
      </c>
      <c r="J17" s="160">
        <v>1</v>
      </c>
      <c r="K17" s="210">
        <v>568</v>
      </c>
      <c r="L17" s="31">
        <v>421</v>
      </c>
      <c r="M17"/>
      <c r="N17" s="73"/>
      <c r="O17" s="516"/>
      <c r="P17" s="516"/>
      <c r="Q17" s="73"/>
      <c r="R17" s="516"/>
      <c r="S17" s="516"/>
      <c r="T17" s="516"/>
      <c r="U17" s="516"/>
      <c r="V17" s="516"/>
      <c r="W17" s="516"/>
      <c r="X17" s="516"/>
      <c r="Y17" s="516"/>
      <c r="Z17" s="74"/>
      <c r="AA17" s="74"/>
      <c r="AB17"/>
      <c r="AC17" s="73"/>
    </row>
    <row r="18" spans="2:29" ht="15.75" thickBot="1">
      <c r="B18" s="32" t="s">
        <v>272</v>
      </c>
      <c r="C18" s="33">
        <v>1</v>
      </c>
      <c r="D18" s="34">
        <v>1</v>
      </c>
      <c r="E18" s="35">
        <v>3.1</v>
      </c>
      <c r="F18" s="35">
        <v>2.8</v>
      </c>
      <c r="G18" s="33">
        <v>17</v>
      </c>
      <c r="H18" s="34">
        <v>12</v>
      </c>
      <c r="I18" s="35">
        <v>2.4</v>
      </c>
      <c r="J18" s="35">
        <v>2.25</v>
      </c>
      <c r="K18" s="36">
        <v>1735</v>
      </c>
      <c r="L18" s="37">
        <v>1333</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1"/>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45">
      <c r="B27" s="552" t="s">
        <v>273</v>
      </c>
      <c r="C27" s="552"/>
      <c r="D27" s="552"/>
      <c r="E27" s="552"/>
      <c r="F27" s="552"/>
      <c r="G27" s="552"/>
      <c r="H27" s="552"/>
      <c r="I27" s="47" t="s">
        <v>201</v>
      </c>
      <c r="J27" s="571"/>
      <c r="K27" s="571"/>
      <c r="L27" s="571"/>
      <c r="M27" s="571"/>
      <c r="N27" s="571"/>
      <c r="O27" s="571"/>
      <c r="P27" s="571"/>
    </row>
    <row r="28" spans="2:29" ht="49.5" customHeight="1">
      <c r="B28" s="464"/>
      <c r="C28" s="556" t="s">
        <v>96</v>
      </c>
      <c r="D28" s="589"/>
      <c r="E28" s="589"/>
      <c r="F28" s="590"/>
      <c r="G28" s="559" t="s">
        <v>97</v>
      </c>
      <c r="H28" s="560"/>
      <c r="I28">
        <f>M9</f>
        <v>10</v>
      </c>
      <c r="J28" s="82">
        <f>N9</f>
        <v>2021</v>
      </c>
      <c r="K28" s="571"/>
      <c r="L28" s="600"/>
      <c r="M28" s="600"/>
      <c r="N28" s="600"/>
      <c r="O28" s="570"/>
      <c r="P28" s="570"/>
    </row>
    <row r="29" spans="2:29" ht="39">
      <c r="B29" s="513" t="s">
        <v>92</v>
      </c>
      <c r="C29" s="153" t="s">
        <v>102</v>
      </c>
      <c r="D29" s="153" t="s">
        <v>103</v>
      </c>
      <c r="E29" s="38" t="s">
        <v>104</v>
      </c>
      <c r="F29" s="153" t="s">
        <v>105</v>
      </c>
      <c r="G29" s="153" t="s">
        <v>106</v>
      </c>
      <c r="H29" s="39" t="s">
        <v>107</v>
      </c>
      <c r="I29">
        <f>M10</f>
        <v>10</v>
      </c>
      <c r="J29" s="82">
        <f t="shared" ref="J29:J30" si="1">N10</f>
        <v>2022</v>
      </c>
      <c r="K29" s="76"/>
      <c r="L29" s="76"/>
      <c r="M29" s="76"/>
      <c r="N29" s="76"/>
      <c r="O29" s="76"/>
      <c r="P29" s="76"/>
    </row>
    <row r="30" spans="2:29" ht="51.75">
      <c r="B30" s="40" t="s">
        <v>179</v>
      </c>
      <c r="C30" s="211">
        <v>0</v>
      </c>
      <c r="D30" s="196"/>
      <c r="E30" s="41">
        <v>0</v>
      </c>
      <c r="F30" s="211">
        <v>0</v>
      </c>
      <c r="G30" s="211">
        <v>0</v>
      </c>
      <c r="H30" s="42">
        <v>0</v>
      </c>
      <c r="I30">
        <f>M11</f>
        <v>10</v>
      </c>
      <c r="J30" s="82">
        <f t="shared" si="1"/>
        <v>2023</v>
      </c>
      <c r="K30" s="41"/>
      <c r="L30" s="78"/>
      <c r="M30" s="41"/>
      <c r="N30" s="41"/>
      <c r="O30" s="41"/>
      <c r="P30" s="41"/>
    </row>
    <row r="31" spans="2:29" ht="15">
      <c r="B31" s="40" t="s">
        <v>180</v>
      </c>
      <c r="C31" s="211"/>
      <c r="D31" s="212"/>
      <c r="E31" s="41"/>
      <c r="F31" s="211"/>
      <c r="G31" s="211">
        <v>0</v>
      </c>
      <c r="H31" s="42">
        <v>0</v>
      </c>
      <c r="I31"/>
      <c r="J31" s="77"/>
      <c r="K31" s="41"/>
      <c r="L31"/>
      <c r="M31" s="41"/>
      <c r="N31" s="41"/>
      <c r="O31" s="41"/>
      <c r="P31" s="41"/>
    </row>
    <row r="32" spans="2:29" ht="15">
      <c r="B32" s="40" t="s">
        <v>174</v>
      </c>
      <c r="C32" s="211">
        <v>0</v>
      </c>
      <c r="D32" s="211">
        <v>0</v>
      </c>
      <c r="E32" s="211">
        <v>0</v>
      </c>
      <c r="F32" s="211">
        <v>55</v>
      </c>
      <c r="G32" s="211">
        <v>55</v>
      </c>
      <c r="H32" s="42">
        <v>55</v>
      </c>
      <c r="I32"/>
      <c r="J32" s="77"/>
      <c r="K32" s="41"/>
      <c r="L32" s="41"/>
      <c r="M32" s="41"/>
      <c r="N32" s="41"/>
      <c r="O32" s="41"/>
      <c r="P32" s="41"/>
    </row>
    <row r="33" spans="2:16" ht="15">
      <c r="B33" s="40" t="s">
        <v>181</v>
      </c>
      <c r="C33" s="211"/>
      <c r="D33" s="196"/>
      <c r="E33" s="41"/>
      <c r="F33" s="211"/>
      <c r="G33" s="211">
        <v>0</v>
      </c>
      <c r="H33" s="42">
        <v>0</v>
      </c>
      <c r="I33"/>
      <c r="J33" s="77"/>
      <c r="K33" s="41"/>
      <c r="L33" s="78"/>
      <c r="M33" s="41"/>
      <c r="N33" s="41"/>
      <c r="O33" s="41"/>
      <c r="P33" s="41"/>
    </row>
    <row r="34" spans="2:16" ht="15">
      <c r="B34" s="40" t="s">
        <v>182</v>
      </c>
      <c r="C34" s="211"/>
      <c r="D34" s="196"/>
      <c r="E34" s="41"/>
      <c r="F34" s="211">
        <v>0</v>
      </c>
      <c r="G34" s="211">
        <v>0</v>
      </c>
      <c r="H34" s="42">
        <v>0</v>
      </c>
      <c r="I34"/>
      <c r="J34" s="77"/>
      <c r="K34" s="41"/>
      <c r="L34" s="78"/>
      <c r="M34" s="41"/>
      <c r="N34" s="41"/>
      <c r="O34" s="41"/>
      <c r="P34" s="41"/>
    </row>
    <row r="35" spans="2:16" ht="15">
      <c r="B35" s="43" t="s">
        <v>119</v>
      </c>
      <c r="C35" s="44">
        <v>0</v>
      </c>
      <c r="D35" s="44"/>
      <c r="E35" s="44">
        <v>0</v>
      </c>
      <c r="F35" s="44">
        <v>55</v>
      </c>
      <c r="G35" s="44">
        <v>55</v>
      </c>
      <c r="H35" s="44">
        <v>55</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27.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39"/>
  <sheetViews>
    <sheetView zoomScaleNormal="100" zoomScalePageLayoutView="140" workbookViewId="0">
      <pane xSplit="1" ySplit="2" topLeftCell="B3" activePane="bottomRight" state="frozen"/>
      <selection pane="bottomRight" activeCell="E14" sqref="E14"/>
      <selection pane="bottomLeft" activeCell="L24" sqref="L24"/>
      <selection pane="topRight" activeCell="L24" sqref="L24"/>
    </sheetView>
  </sheetViews>
  <sheetFormatPr defaultColWidth="8.85546875" defaultRowHeight="12.75"/>
  <cols>
    <col min="1" max="1" width="8.28515625" style="3" customWidth="1"/>
    <col min="2" max="2" width="12.85546875" style="2" customWidth="1"/>
    <col min="3" max="3" width="13" style="2" customWidth="1"/>
    <col min="4" max="4" width="12.28515625" style="2" customWidth="1"/>
    <col min="5" max="6" width="12.42578125" style="2" customWidth="1"/>
    <col min="7" max="7" width="8.42578125" style="2" customWidth="1"/>
    <col min="8" max="8" width="10.7109375" style="2" customWidth="1"/>
    <col min="9" max="9" width="8.42578125" style="2" customWidth="1"/>
    <col min="10" max="10" width="15" style="4" customWidth="1"/>
    <col min="11" max="12" width="10.140625" style="4" customWidth="1"/>
    <col min="13" max="13" width="11.85546875" style="3" customWidth="1"/>
    <col min="14" max="14" width="9.42578125" style="3" customWidth="1"/>
    <col min="15"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41</v>
      </c>
      <c r="B3" s="101">
        <f>M9</f>
        <v>5</v>
      </c>
      <c r="C3" s="110">
        <v>7</v>
      </c>
      <c r="D3" s="138">
        <f>B3*C3</f>
        <v>35</v>
      </c>
      <c r="E3" s="138">
        <f>H18*M9+V18*AA9+G18*C25</f>
        <v>30</v>
      </c>
      <c r="F3" s="138">
        <f>F18*M9+T18*AA9+E18*C25</f>
        <v>7.5</v>
      </c>
      <c r="G3" s="138">
        <f>J18*M9+X18*AA9+I18*C25</f>
        <v>7.5</v>
      </c>
      <c r="H3" s="138">
        <f>D18*M9+R18*AA9+C18*C25</f>
        <v>0</v>
      </c>
      <c r="I3" s="138">
        <f>SUM(E3:H3)</f>
        <v>45</v>
      </c>
      <c r="J3" s="135">
        <f>E3*$G$11+F3*$E$11+G3*$I$11+H3*$C$11</f>
        <v>3155.55</v>
      </c>
      <c r="K3" s="89">
        <f>M9*$E$35+AA9*$N$35</f>
        <v>0</v>
      </c>
      <c r="L3" s="135">
        <f>M9*$F$35+AA9*$O$35+C25*$F$35</f>
        <v>275</v>
      </c>
      <c r="M3" s="135">
        <f>J3+K3+L3</f>
        <v>3430.55</v>
      </c>
      <c r="N3" s="138">
        <f>M10+AA10+C25</f>
        <v>5</v>
      </c>
      <c r="O3" s="138">
        <f>C3</f>
        <v>7</v>
      </c>
      <c r="P3" s="138">
        <f>N3*O3</f>
        <v>35</v>
      </c>
      <c r="Q3" s="138">
        <f>H18*M10+V18*AA10+G18*C25</f>
        <v>30</v>
      </c>
      <c r="R3" s="138">
        <f>F18*M10+T18*AA10+E18*C25</f>
        <v>7.5</v>
      </c>
      <c r="S3" s="138">
        <f>J18*M10+X18*AA10+I18*C25</f>
        <v>7.5</v>
      </c>
      <c r="T3" s="138">
        <f>D18*M10+R18*AA10+C18*C25</f>
        <v>0</v>
      </c>
      <c r="U3" s="138">
        <f>Q3+R3+S3+T3</f>
        <v>45</v>
      </c>
      <c r="V3" s="135">
        <f>Q3*$G$11+R3*$E$11+S3*$I$11+T3*$C$11</f>
        <v>3155.55</v>
      </c>
      <c r="W3" s="89">
        <f>M10*$E$35+AA10*$N$35</f>
        <v>0</v>
      </c>
      <c r="X3" s="135">
        <f>M10*$F$35+AA10*$O$35+C25*$F$35</f>
        <v>275</v>
      </c>
      <c r="Y3" s="135">
        <f>V3+W3+X3</f>
        <v>3430.55</v>
      </c>
      <c r="Z3" s="138">
        <f>M11+AA11+C25</f>
        <v>5</v>
      </c>
      <c r="AA3" s="138">
        <f>C3</f>
        <v>7</v>
      </c>
      <c r="AB3" s="138">
        <f>Z3*AA3</f>
        <v>35</v>
      </c>
      <c r="AC3" s="138">
        <f>H18*M11+V18*AA11+G18*C25</f>
        <v>30</v>
      </c>
      <c r="AD3" s="138">
        <f>F18*M11+T18*AA11+E18*C25</f>
        <v>7.5</v>
      </c>
      <c r="AE3" s="138">
        <f>J18*M11+X18*AA11+I18*C25</f>
        <v>7.5</v>
      </c>
      <c r="AF3" s="138">
        <f>D18*M11+R18*AA11+C18*C25</f>
        <v>0</v>
      </c>
      <c r="AG3" s="138">
        <f>AC3+AD3+AE3+AF3</f>
        <v>45</v>
      </c>
      <c r="AH3" s="135">
        <f>AC3*$G$11+AD3*$E$11+AE3*$I$11+AF3*$C$11</f>
        <v>3155.55</v>
      </c>
      <c r="AI3" s="89">
        <f>M11*$E$35+AA11*$N$35</f>
        <v>0</v>
      </c>
      <c r="AJ3" s="135">
        <f>M11*$F$35+AA11*$O$35+C25*$F$35</f>
        <v>275</v>
      </c>
      <c r="AK3" s="135">
        <f>AH3+AI3+AJ3</f>
        <v>3430.55</v>
      </c>
      <c r="AL3" s="138">
        <f t="shared" ref="AL3:AW3" si="0">(B3+N3+Z3)/3</f>
        <v>5</v>
      </c>
      <c r="AM3" s="138">
        <f t="shared" si="0"/>
        <v>7</v>
      </c>
      <c r="AN3" s="138">
        <f t="shared" si="0"/>
        <v>35</v>
      </c>
      <c r="AO3" s="138">
        <f t="shared" si="0"/>
        <v>30</v>
      </c>
      <c r="AP3" s="138">
        <f t="shared" si="0"/>
        <v>7.5</v>
      </c>
      <c r="AQ3" s="138">
        <f t="shared" si="0"/>
        <v>7.5</v>
      </c>
      <c r="AR3" s="138">
        <f t="shared" si="0"/>
        <v>0</v>
      </c>
      <c r="AS3" s="138">
        <f t="shared" si="0"/>
        <v>45</v>
      </c>
      <c r="AT3" s="135">
        <f t="shared" si="0"/>
        <v>3155.5500000000006</v>
      </c>
      <c r="AU3" s="89">
        <f t="shared" si="0"/>
        <v>0</v>
      </c>
      <c r="AV3" s="135">
        <f t="shared" si="0"/>
        <v>275</v>
      </c>
      <c r="AW3" s="135">
        <f t="shared" si="0"/>
        <v>3430.5500000000006</v>
      </c>
      <c r="AY3" s="201">
        <f>M3+Y3+AK3</f>
        <v>10291.650000000001</v>
      </c>
    </row>
    <row r="4" spans="1:51" s="4" customFormat="1">
      <c r="A4" s="91"/>
      <c r="B4" s="92"/>
      <c r="C4" s="92"/>
      <c r="D4" s="92"/>
      <c r="E4" s="92"/>
      <c r="F4" s="92"/>
      <c r="G4" s="92"/>
      <c r="H4" s="92"/>
      <c r="I4" s="93"/>
      <c r="J4" s="87"/>
      <c r="K4" s="94"/>
      <c r="L4" s="94"/>
      <c r="M4" s="94"/>
      <c r="N4" s="96"/>
      <c r="O4" s="96"/>
      <c r="P4" s="96"/>
      <c r="Q4" s="96"/>
      <c r="R4" s="96"/>
      <c r="S4" s="96"/>
      <c r="T4" s="96"/>
      <c r="U4" s="96"/>
      <c r="V4" s="9"/>
      <c r="W4" s="9"/>
      <c r="X4" s="9"/>
      <c r="Y4" s="9"/>
      <c r="Z4" s="14"/>
      <c r="AA4" s="3"/>
    </row>
    <row r="5" spans="1:51" s="4" customFormat="1">
      <c r="A5" s="91"/>
      <c r="B5" s="15"/>
      <c r="C5" s="15"/>
      <c r="D5" s="15"/>
      <c r="E5" s="114"/>
      <c r="F5" s="115"/>
      <c r="G5" s="114"/>
      <c r="H5" s="114"/>
      <c r="I5" s="93"/>
      <c r="J5" s="87"/>
      <c r="K5" s="11"/>
      <c r="L5" s="11"/>
      <c r="M5" s="94"/>
      <c r="N5" s="96"/>
      <c r="O5" s="96"/>
      <c r="P5" s="96"/>
      <c r="Q5" s="96"/>
      <c r="R5" s="96"/>
      <c r="S5" s="96"/>
      <c r="T5" s="96"/>
      <c r="U5" s="96"/>
      <c r="V5" s="9"/>
      <c r="W5" s="9"/>
      <c r="X5" s="9"/>
      <c r="Y5" s="9"/>
      <c r="Z5" s="14"/>
      <c r="AA5" s="3"/>
    </row>
    <row r="6" spans="1:51" s="4" customFormat="1" ht="37.5" customHeight="1">
      <c r="A6" s="91"/>
      <c r="B6" s="2"/>
      <c r="C6" s="146"/>
      <c r="D6" s="86"/>
      <c r="E6" s="86"/>
      <c r="F6" s="86"/>
      <c r="G6" s="86"/>
      <c r="H6" s="86"/>
      <c r="I6" s="86"/>
      <c r="J6" s="94"/>
      <c r="K6" s="94"/>
      <c r="L6" s="94"/>
      <c r="M6" s="94"/>
      <c r="N6" s="95"/>
      <c r="O6" s="95"/>
      <c r="P6" s="95"/>
      <c r="Q6" s="95"/>
      <c r="R6" s="95"/>
      <c r="S6" s="95"/>
      <c r="T6" s="95"/>
      <c r="U6" s="95"/>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274</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5</v>
      </c>
      <c r="N9" s="82">
        <v>2021</v>
      </c>
      <c r="O9" s="2"/>
      <c r="P9" s="2"/>
      <c r="Q9" s="2"/>
      <c r="R9" s="2"/>
      <c r="S9" s="2"/>
      <c r="T9" s="2"/>
      <c r="U9" s="5"/>
      <c r="V9" s="2"/>
      <c r="W9" s="2"/>
      <c r="X9" s="2"/>
      <c r="Y9" s="3"/>
      <c r="Z9" s="3"/>
      <c r="AA9" s="3"/>
    </row>
    <row r="10" spans="1:51" s="4" customFormat="1" ht="15">
      <c r="A10" s="3"/>
      <c r="B10" s="573"/>
      <c r="C10" s="583" t="s">
        <v>98</v>
      </c>
      <c r="D10" s="584"/>
      <c r="E10" s="583" t="s">
        <v>99</v>
      </c>
      <c r="F10" s="584"/>
      <c r="G10" s="585" t="s">
        <v>100</v>
      </c>
      <c r="H10" s="586"/>
      <c r="I10" s="585" t="s">
        <v>101</v>
      </c>
      <c r="J10" s="586"/>
      <c r="K10" s="579"/>
      <c r="L10" s="580"/>
      <c r="M10">
        <f>M9</f>
        <v>5</v>
      </c>
      <c r="N10" s="82">
        <f>N9+1</f>
        <v>2022</v>
      </c>
      <c r="O10" s="81"/>
      <c r="P10" s="81"/>
      <c r="Q10" s="2"/>
      <c r="R10" s="2"/>
      <c r="S10" s="2"/>
      <c r="T10" s="2"/>
      <c r="U10" s="5"/>
      <c r="V10" s="2"/>
      <c r="W10" s="2"/>
      <c r="X10" s="2"/>
      <c r="Y10" s="3"/>
      <c r="Z10" s="3"/>
      <c r="AA10" s="3"/>
    </row>
    <row r="11" spans="1:51" s="4" customFormat="1" ht="15">
      <c r="A11" s="3"/>
      <c r="B11" s="573"/>
      <c r="C11" s="587">
        <v>114.8</v>
      </c>
      <c r="D11" s="588"/>
      <c r="E11" s="587">
        <v>91.33</v>
      </c>
      <c r="F11" s="588"/>
      <c r="G11" s="587">
        <v>73.83</v>
      </c>
      <c r="H11" s="588"/>
      <c r="I11" s="587">
        <v>34.090000000000003</v>
      </c>
      <c r="J11" s="588"/>
      <c r="K11" s="581"/>
      <c r="L11" s="582"/>
      <c r="M11">
        <f>M9</f>
        <v>5</v>
      </c>
      <c r="N11" s="82">
        <f>N10+1</f>
        <v>2023</v>
      </c>
      <c r="O11" s="465"/>
      <c r="P11" s="465"/>
      <c r="Q11" s="2"/>
      <c r="R11" s="2"/>
      <c r="S11" s="2"/>
      <c r="T11" s="2"/>
      <c r="U11" s="5"/>
      <c r="V11" s="2"/>
      <c r="W11" s="2"/>
      <c r="X11" s="2"/>
      <c r="Y11" s="3"/>
      <c r="Z11" s="3"/>
      <c r="AA11" s="3"/>
    </row>
    <row r="12" spans="1:51" s="4" customFormat="1" ht="26.25">
      <c r="A12" s="3"/>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2"/>
      <c r="R12" s="2"/>
      <c r="S12" s="2"/>
      <c r="T12" s="2"/>
      <c r="U12" s="5"/>
      <c r="V12" s="2"/>
      <c r="W12" s="2"/>
      <c r="X12" s="2"/>
      <c r="Y12" s="3"/>
      <c r="Z12" s="3"/>
      <c r="AA12" s="3"/>
    </row>
    <row r="13" spans="1:51" ht="15">
      <c r="B13" s="26" t="s">
        <v>202</v>
      </c>
      <c r="C13" s="208">
        <v>0</v>
      </c>
      <c r="D13" s="208">
        <v>0</v>
      </c>
      <c r="E13" s="209">
        <v>0</v>
      </c>
      <c r="F13" s="209">
        <v>0</v>
      </c>
      <c r="G13" s="27">
        <v>0</v>
      </c>
      <c r="H13" s="208">
        <v>0</v>
      </c>
      <c r="I13" s="209">
        <v>0</v>
      </c>
      <c r="J13" s="209">
        <v>0</v>
      </c>
      <c r="K13" s="210">
        <v>0</v>
      </c>
      <c r="L13" s="28">
        <v>0</v>
      </c>
      <c r="M13"/>
      <c r="N13" s="73"/>
      <c r="O13" s="80"/>
      <c r="P13" s="80"/>
    </row>
    <row r="14" spans="1:51" ht="15">
      <c r="B14" s="26" t="s">
        <v>113</v>
      </c>
      <c r="C14" s="209">
        <v>0</v>
      </c>
      <c r="D14" s="209">
        <v>0</v>
      </c>
      <c r="E14" s="209">
        <v>0</v>
      </c>
      <c r="F14" s="209">
        <v>0</v>
      </c>
      <c r="G14" s="29">
        <v>0</v>
      </c>
      <c r="H14" s="209">
        <v>0</v>
      </c>
      <c r="I14" s="209">
        <v>0</v>
      </c>
      <c r="J14" s="209">
        <v>0</v>
      </c>
      <c r="K14" s="210">
        <v>0</v>
      </c>
      <c r="L14" s="30">
        <v>0</v>
      </c>
      <c r="M14"/>
      <c r="N14" s="73"/>
      <c r="O14" s="514"/>
      <c r="P14" s="514"/>
    </row>
    <row r="15" spans="1:51" ht="26.25">
      <c r="B15" s="26" t="s">
        <v>112</v>
      </c>
      <c r="C15" s="209">
        <v>0</v>
      </c>
      <c r="D15" s="209">
        <v>0</v>
      </c>
      <c r="E15" s="209">
        <v>0.5</v>
      </c>
      <c r="F15" s="209">
        <v>0.5</v>
      </c>
      <c r="G15" s="209">
        <v>2</v>
      </c>
      <c r="H15" s="209">
        <v>2</v>
      </c>
      <c r="I15" s="209">
        <v>0.5</v>
      </c>
      <c r="J15" s="209">
        <v>0.5</v>
      </c>
      <c r="K15" s="210">
        <v>210</v>
      </c>
      <c r="L15" s="30">
        <v>210</v>
      </c>
      <c r="M15"/>
      <c r="N15" s="73"/>
      <c r="O15" s="516"/>
      <c r="P15" s="516"/>
    </row>
    <row r="16" spans="1:51" ht="39">
      <c r="B16" s="26" t="s">
        <v>118</v>
      </c>
      <c r="C16" s="209">
        <v>0</v>
      </c>
      <c r="D16" s="209">
        <v>0</v>
      </c>
      <c r="E16" s="209">
        <v>0</v>
      </c>
      <c r="F16" s="209">
        <v>0</v>
      </c>
      <c r="G16" s="209">
        <v>0</v>
      </c>
      <c r="H16" s="209">
        <v>0</v>
      </c>
      <c r="I16" s="209">
        <v>0</v>
      </c>
      <c r="J16" s="209">
        <v>0</v>
      </c>
      <c r="K16" s="210">
        <v>0</v>
      </c>
      <c r="L16" s="30">
        <v>0</v>
      </c>
      <c r="M16"/>
      <c r="N16" s="73"/>
      <c r="O16" s="516"/>
      <c r="P16" s="516"/>
    </row>
    <row r="17" spans="2:16" ht="15">
      <c r="B17" s="26" t="s">
        <v>120</v>
      </c>
      <c r="C17" s="160">
        <v>0</v>
      </c>
      <c r="D17" s="160">
        <v>0</v>
      </c>
      <c r="E17" s="160">
        <v>1</v>
      </c>
      <c r="F17" s="160">
        <v>1</v>
      </c>
      <c r="G17" s="160">
        <v>4</v>
      </c>
      <c r="H17" s="160">
        <v>4</v>
      </c>
      <c r="I17" s="160">
        <v>1</v>
      </c>
      <c r="J17" s="160">
        <v>1</v>
      </c>
      <c r="K17" s="210">
        <v>421</v>
      </c>
      <c r="L17" s="31">
        <v>421</v>
      </c>
      <c r="M17"/>
      <c r="N17" s="73"/>
      <c r="O17" s="516"/>
      <c r="P17" s="516"/>
    </row>
    <row r="18" spans="2:16" ht="15">
      <c r="B18" s="32" t="s">
        <v>122</v>
      </c>
      <c r="C18" s="33">
        <v>0</v>
      </c>
      <c r="D18" s="34">
        <v>0</v>
      </c>
      <c r="E18" s="35">
        <v>1.5</v>
      </c>
      <c r="F18" s="35">
        <v>1.5</v>
      </c>
      <c r="G18" s="33">
        <v>6</v>
      </c>
      <c r="H18" s="34">
        <v>6</v>
      </c>
      <c r="I18" s="35">
        <v>1.5</v>
      </c>
      <c r="J18" s="35">
        <v>1.5</v>
      </c>
      <c r="K18" s="36">
        <v>631</v>
      </c>
      <c r="L18" s="37">
        <v>631</v>
      </c>
      <c r="M18"/>
      <c r="N18" s="465"/>
      <c r="O18" s="516"/>
      <c r="P18" s="516"/>
    </row>
    <row r="19" spans="2:16" ht="15">
      <c r="B19" s="176" t="s">
        <v>123</v>
      </c>
      <c r="C19" s="515"/>
      <c r="D19" s="515"/>
      <c r="E19" s="515"/>
      <c r="F19" s="515"/>
      <c r="G19" s="515"/>
      <c r="H19" s="515"/>
      <c r="I19" s="515"/>
      <c r="J19" s="515"/>
      <c r="K19" s="75"/>
      <c r="L19" s="75"/>
      <c r="M19"/>
      <c r="N19" s="465"/>
      <c r="O19" s="516"/>
      <c r="P19" s="516"/>
    </row>
    <row r="20" spans="2:16" ht="15">
      <c r="B20" s="72"/>
      <c r="C20" s="515"/>
      <c r="D20" s="515"/>
      <c r="E20" s="515"/>
      <c r="F20" s="515"/>
      <c r="G20" s="515"/>
      <c r="H20" s="515"/>
      <c r="I20" s="515"/>
      <c r="J20" s="515"/>
      <c r="K20" s="75"/>
      <c r="L20" s="75"/>
      <c r="M20"/>
      <c r="N20" s="465"/>
      <c r="O20" s="516"/>
      <c r="P20" s="516"/>
    </row>
    <row r="21" spans="2:16" ht="15">
      <c r="B21" s="350" t="s">
        <v>124</v>
      </c>
      <c r="C21" s="515"/>
      <c r="D21" s="515"/>
      <c r="E21" s="515"/>
      <c r="F21" s="515"/>
      <c r="G21" s="515"/>
      <c r="H21" s="515"/>
      <c r="I21" s="515"/>
      <c r="J21" s="515"/>
      <c r="K21" s="75"/>
      <c r="L21" s="75"/>
      <c r="M21"/>
      <c r="N21" s="465"/>
      <c r="O21" s="516"/>
      <c r="P21" s="516"/>
    </row>
    <row r="22" spans="2:16" ht="15">
      <c r="B22" s="176"/>
      <c r="C22" s="515"/>
      <c r="D22" s="515"/>
      <c r="E22" s="515"/>
      <c r="F22" s="515"/>
      <c r="G22" s="515"/>
      <c r="H22" s="515"/>
      <c r="I22" s="515"/>
      <c r="J22" s="515"/>
      <c r="K22" s="75"/>
      <c r="L22" s="75"/>
      <c r="M22"/>
      <c r="N22" s="465"/>
      <c r="O22" s="516"/>
      <c r="P22" s="516"/>
    </row>
    <row r="23" spans="2:16" ht="15">
      <c r="B23" s="146"/>
      <c r="C23" s="515"/>
      <c r="D23" s="515"/>
      <c r="E23" s="515"/>
      <c r="F23" s="515"/>
      <c r="G23" s="515"/>
      <c r="H23" s="515"/>
      <c r="I23" s="515"/>
      <c r="J23" s="515"/>
      <c r="K23" s="75"/>
      <c r="L23" s="75"/>
      <c r="M23"/>
      <c r="N23" s="465"/>
      <c r="O23" s="516"/>
      <c r="P23" s="516"/>
    </row>
    <row r="24" spans="2:16" ht="15">
      <c r="B24" s="73"/>
      <c r="C24" s="516"/>
      <c r="D24" s="516"/>
      <c r="E24" s="516"/>
      <c r="F24" s="516"/>
      <c r="G24" s="516"/>
      <c r="H24" s="516"/>
      <c r="I24" s="516"/>
      <c r="J24" s="516"/>
      <c r="K24" s="74"/>
      <c r="L24" s="74"/>
      <c r="M24"/>
      <c r="N24" s="73"/>
      <c r="O24" s="516"/>
      <c r="P24" s="516"/>
    </row>
    <row r="25" spans="2:16" ht="15">
      <c r="B25" s="465" t="s">
        <v>162</v>
      </c>
      <c r="C25" s="62">
        <v>0</v>
      </c>
      <c r="D25" s="515"/>
      <c r="E25" s="515"/>
      <c r="F25" s="515"/>
      <c r="G25" s="515"/>
      <c r="H25" s="515"/>
      <c r="I25" s="515"/>
      <c r="J25" s="515"/>
      <c r="K25" s="75"/>
      <c r="L25" s="75"/>
      <c r="M25"/>
      <c r="N25" s="465"/>
      <c r="O25" s="515"/>
      <c r="P25" s="515"/>
    </row>
    <row r="26" spans="2:16">
      <c r="C26" s="8"/>
    </row>
    <row r="27" spans="2:16" ht="45">
      <c r="B27" s="552" t="s">
        <v>275</v>
      </c>
      <c r="C27" s="552"/>
      <c r="D27" s="552"/>
      <c r="E27" s="552"/>
      <c r="F27" s="552"/>
      <c r="G27" s="552"/>
      <c r="H27" s="552"/>
      <c r="I27" s="47" t="s">
        <v>201</v>
      </c>
      <c r="J27" s="571"/>
      <c r="K27" s="571"/>
      <c r="L27" s="571"/>
      <c r="M27" s="571"/>
      <c r="N27" s="571"/>
      <c r="O27" s="571"/>
      <c r="P27" s="571"/>
    </row>
    <row r="28" spans="2:16" ht="44.25" customHeight="1">
      <c r="B28" s="464"/>
      <c r="C28" s="556" t="s">
        <v>96</v>
      </c>
      <c r="D28" s="589"/>
      <c r="E28" s="589"/>
      <c r="F28" s="590"/>
      <c r="G28" s="559" t="s">
        <v>164</v>
      </c>
      <c r="H28" s="560"/>
      <c r="I28">
        <f>M9</f>
        <v>5</v>
      </c>
      <c r="J28" s="82">
        <f>N9</f>
        <v>2021</v>
      </c>
      <c r="K28" s="571"/>
      <c r="L28" s="600"/>
      <c r="M28" s="600"/>
      <c r="N28" s="600"/>
      <c r="O28" s="570"/>
      <c r="P28" s="570"/>
    </row>
    <row r="29" spans="2:16" ht="39">
      <c r="B29" s="513" t="s">
        <v>92</v>
      </c>
      <c r="C29" s="153" t="s">
        <v>102</v>
      </c>
      <c r="D29" s="153" t="s">
        <v>103</v>
      </c>
      <c r="E29" s="38" t="s">
        <v>104</v>
      </c>
      <c r="F29" s="153" t="s">
        <v>105</v>
      </c>
      <c r="G29" s="153" t="s">
        <v>106</v>
      </c>
      <c r="H29" s="39" t="s">
        <v>107</v>
      </c>
      <c r="I29">
        <f>I28</f>
        <v>5</v>
      </c>
      <c r="J29" s="82">
        <f t="shared" ref="J29:J30" si="1">N10</f>
        <v>2022</v>
      </c>
      <c r="K29" s="76"/>
      <c r="L29" s="76"/>
      <c r="M29" s="76"/>
      <c r="N29" s="76"/>
      <c r="O29" s="76"/>
      <c r="P29" s="76"/>
    </row>
    <row r="30" spans="2:16" ht="51.75">
      <c r="B30" s="40" t="s">
        <v>108</v>
      </c>
      <c r="C30" s="211">
        <v>0</v>
      </c>
      <c r="D30" s="196">
        <v>0</v>
      </c>
      <c r="E30" s="41">
        <v>0</v>
      </c>
      <c r="F30" s="211">
        <v>0</v>
      </c>
      <c r="G30" s="211">
        <v>0</v>
      </c>
      <c r="H30" s="42">
        <v>0</v>
      </c>
      <c r="I30">
        <f>I28</f>
        <v>5</v>
      </c>
      <c r="J30" s="82">
        <f t="shared" si="1"/>
        <v>2023</v>
      </c>
      <c r="K30" s="41"/>
      <c r="L30" s="78"/>
      <c r="M30" s="41"/>
      <c r="N30" s="41"/>
      <c r="O30" s="41"/>
      <c r="P30" s="41"/>
    </row>
    <row r="31" spans="2:16" ht="26.25">
      <c r="B31" s="40" t="s">
        <v>110</v>
      </c>
      <c r="C31" s="211"/>
      <c r="D31" s="212"/>
      <c r="E31" s="41"/>
      <c r="F31" s="211"/>
      <c r="G31" s="211">
        <v>0</v>
      </c>
      <c r="H31" s="42">
        <v>0</v>
      </c>
      <c r="I31"/>
      <c r="J31" s="77"/>
      <c r="K31" s="41"/>
      <c r="L31"/>
      <c r="M31" s="41"/>
      <c r="N31" s="41"/>
      <c r="O31" s="41"/>
      <c r="P31" s="41"/>
    </row>
    <row r="32" spans="2:16" ht="15">
      <c r="B32" s="40" t="s">
        <v>112</v>
      </c>
      <c r="C32" s="211">
        <v>0</v>
      </c>
      <c r="D32" s="211">
        <v>0</v>
      </c>
      <c r="E32" s="211">
        <v>0</v>
      </c>
      <c r="F32" s="211">
        <v>55</v>
      </c>
      <c r="G32" s="211">
        <v>55</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0</v>
      </c>
      <c r="G34" s="211">
        <v>0</v>
      </c>
      <c r="H34" s="42">
        <v>0</v>
      </c>
      <c r="I34"/>
      <c r="J34" s="77"/>
      <c r="K34" s="41"/>
      <c r="L34" s="78"/>
      <c r="M34" s="41"/>
      <c r="N34" s="41"/>
      <c r="O34" s="41"/>
      <c r="P34" s="41"/>
    </row>
    <row r="35" spans="2:16" ht="15">
      <c r="B35" s="43" t="s">
        <v>119</v>
      </c>
      <c r="C35" s="44">
        <v>0</v>
      </c>
      <c r="D35" s="44"/>
      <c r="E35" s="44">
        <v>0</v>
      </c>
      <c r="F35" s="44">
        <v>55</v>
      </c>
      <c r="G35" s="44">
        <v>55</v>
      </c>
      <c r="H35" s="44">
        <v>55</v>
      </c>
      <c r="I35" s="45"/>
      <c r="J35" s="79"/>
      <c r="K35" s="41"/>
      <c r="L35" s="41"/>
      <c r="M35" s="41"/>
      <c r="N35" s="41"/>
      <c r="O35" s="41"/>
      <c r="P35" s="41"/>
    </row>
    <row r="36" spans="2:16">
      <c r="B36" s="624" t="s">
        <v>145</v>
      </c>
      <c r="C36" s="624"/>
      <c r="D36" s="624"/>
      <c r="E36" s="624"/>
      <c r="F36" s="624"/>
      <c r="G36" s="624"/>
      <c r="H36" s="624"/>
    </row>
    <row r="37" spans="2:16">
      <c r="B37" s="626"/>
      <c r="C37" s="626"/>
      <c r="D37" s="626"/>
      <c r="E37" s="626"/>
      <c r="F37" s="626"/>
      <c r="G37" s="626"/>
      <c r="H37" s="626"/>
    </row>
    <row r="38" spans="2:16">
      <c r="B38" s="626"/>
      <c r="C38" s="626"/>
      <c r="D38" s="626"/>
      <c r="E38" s="626"/>
      <c r="F38" s="626"/>
      <c r="G38" s="626"/>
      <c r="H38" s="626"/>
    </row>
    <row r="39" spans="2:16" ht="114" customHeight="1">
      <c r="B39" s="626"/>
      <c r="C39" s="626"/>
      <c r="D39" s="626"/>
      <c r="E39" s="626"/>
      <c r="F39" s="626"/>
      <c r="G39" s="626"/>
      <c r="H39" s="626"/>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Y101"/>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7.140625" style="2" customWidth="1"/>
    <col min="3" max="4" width="9.42578125" style="2" customWidth="1"/>
    <col min="5" max="5" width="12.5703125" style="2" customWidth="1"/>
    <col min="6" max="7" width="8.42578125" style="2" customWidth="1"/>
    <col min="8" max="8" width="10" style="2" customWidth="1"/>
    <col min="9" max="9" width="10.85546875" style="2" customWidth="1"/>
    <col min="10" max="10" width="14" style="4" customWidth="1"/>
    <col min="11" max="11" width="11.7109375" style="4" customWidth="1"/>
    <col min="12" max="12" width="12.7109375" style="4" customWidth="1"/>
    <col min="13" max="13" width="16.140625" style="3" customWidth="1"/>
    <col min="14" max="14" width="9.42578125" style="3" customWidth="1"/>
    <col min="15" max="15" width="9.140625" style="2" customWidth="1"/>
    <col min="16" max="16" width="9.42578125" style="2" customWidth="1"/>
    <col min="17" max="17" width="8.42578125" style="2" customWidth="1"/>
    <col min="18" max="18" width="17.140625" style="2" customWidth="1"/>
    <col min="19" max="19" width="11" style="2" customWidth="1"/>
    <col min="20" max="20" width="14.7109375" style="2" customWidth="1"/>
    <col min="21" max="21" width="14.85546875" style="5" customWidth="1"/>
    <col min="22" max="22" width="12.7109375" style="2" customWidth="1"/>
    <col min="23" max="23" width="10.140625" style="2" customWidth="1"/>
    <col min="24" max="24" width="14" style="2" bestFit="1" customWidth="1"/>
    <col min="25" max="25" width="11.85546875" style="3" customWidth="1"/>
    <col min="26" max="26" width="12.42578125" style="3" customWidth="1"/>
    <col min="27" max="27" width="9.42578125" style="3" customWidth="1"/>
    <col min="28" max="33" width="8.85546875" style="2"/>
    <col min="34" max="34" width="10.85546875" style="2" bestFit="1" customWidth="1"/>
    <col min="35" max="35" width="10.42578125" style="2" bestFit="1" customWidth="1"/>
    <col min="36" max="37" width="10.85546875" style="2" bestFit="1" customWidth="1"/>
    <col min="38" max="38" width="8.42578125" style="2" bestFit="1" customWidth="1"/>
    <col min="39" max="45" width="8.85546875" style="2"/>
    <col min="46" max="46" width="10.85546875" style="2" bestFit="1" customWidth="1"/>
    <col min="47" max="47" width="10.42578125" style="2" bestFit="1" customWidth="1"/>
    <col min="48" max="49" width="10.85546875" style="2" bestFit="1" customWidth="1"/>
    <col min="50" max="50" width="8.85546875" style="2"/>
    <col min="51" max="51" width="14.4257812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88</v>
      </c>
      <c r="B3" s="138">
        <f>N15+P15</f>
        <v>1793</v>
      </c>
      <c r="C3" s="111">
        <v>111</v>
      </c>
      <c r="D3" s="138">
        <f>B3*C3</f>
        <v>199023</v>
      </c>
      <c r="E3" s="138">
        <f>$H$18*$N$15+$G$18*$P$15+$H$35*$N$32+$G$35*$P$32+$H$51*$N$48+$G$51*$P$48+$H$67*$N$64+$G$67*$P$64+$H$83*$N$80+$G$83*$P$80+$H$99*$N$96+$G$99*$P$96</f>
        <v>69797.7</v>
      </c>
      <c r="F3" s="138">
        <f>$F$18*$N$15+$E$18*$P$15+$F$35*$N$32+$E$35*$P$32+$F$51*$N$48+$E$51*$P$48+$F$67*$N$64+$E$67*$P$64+$F$83*$N$80+$E$83*$P$80+$F$99*$N$96+$E$99*$P$96</f>
        <v>2689.5</v>
      </c>
      <c r="G3" s="138">
        <f>$J$18*$N$15+$I$18*$P$15+$J$35*$N$32+$I$35*$P$32+$J$51*$N$48+$I$51*$P$48+$J$67*$N$64+$I$67*$P$64+$J$83*$N$80+$I$83*$P$80+$J$99*$N$96+$I$99*$P$96</f>
        <v>2689.5</v>
      </c>
      <c r="H3" s="138">
        <f>$D$18*$N$15+$C$18*$P$15+$D$35*$N$32+$C$35*$P$32+$D$51*$N$48+$C$51*$P$48+$D$67*$N$64+$C$67*$P$64+$D$83*$N$80+$C$83*$P$80+$D$99*$N$96+$C$99*$P$96</f>
        <v>0</v>
      </c>
      <c r="I3" s="138">
        <f>SUM(E3:H3)</f>
        <v>75176.7</v>
      </c>
      <c r="J3" s="135">
        <f>E3*$G$11+F3*$E$11+G3*$I$11+H3*$C$11</f>
        <v>5490481.2809999995</v>
      </c>
      <c r="K3" s="89">
        <f>$U$76*$P$80</f>
        <v>0</v>
      </c>
      <c r="L3" s="135">
        <f>$N$15*$X$16+$P$15*$W$16+$N$32*$X$33+$P$32*$W$33+$N$48*$X$49+$P$48*$W$49+$N$64*$X$65+$P$64*$W$65+$N$80*$V$81+$P$80*$V$81+$N$96*$V$97+$P$96*$V$97</f>
        <v>1892086</v>
      </c>
      <c r="M3" s="135">
        <f>J3+K3+L3</f>
        <v>7382567.2809999995</v>
      </c>
      <c r="N3" s="138">
        <f>N16+P16</f>
        <v>1793</v>
      </c>
      <c r="O3" s="138">
        <f>C3</f>
        <v>111</v>
      </c>
      <c r="P3" s="138">
        <f>N3*O3</f>
        <v>199023</v>
      </c>
      <c r="Q3" s="138">
        <f>$H$18*$N$16+$G$18*$P$16+$H$35*$N$33+$G$35*$P$33+$H$51*$N$49+$G$51*$P$49+$H$67*$N$65+$G$67*$P$65+$H$83*$N$81+$G$83*$P$81+$H$99*$N$97+$G$99*$P$97</f>
        <v>69797.7</v>
      </c>
      <c r="R3" s="138">
        <f>$F$18*$N$16+$E$18*$P$16+$F$35*$N$33+$E$35*$P$33+$F$51*$N$49+$E$51*$P$49+$F$67*$N$65+$E$67*$P$65+$F$83*$N$81+$E$83*$P$81+$F$99*$N$97+$E$99*$P$97</f>
        <v>2689.5</v>
      </c>
      <c r="S3" s="138">
        <f>$J$18*$N$16+$I$18*$P$16+$J$35*$N$33+$I$35*$P$33+$J$51*$N$49+$I$51*$P$49+$J$67*$N$65+$I$67*$P$65+$J$83*$N$81+$I$83*$P$81+$J$99*$N$97+$I$99*$P$97</f>
        <v>2689.5</v>
      </c>
      <c r="T3" s="138">
        <f>$D$18*$N$16+$C$18*$P$16+$D$35*$N$33+$C$35*$P$33+$D$51*$N$49+$C$51*$P$49+$D$67*$N$65+$C$67*$P$65+$D$83*$N$81+$C$83*$P$81+$D$99*$N$97+$C$99*$P$97</f>
        <v>0</v>
      </c>
      <c r="U3" s="138">
        <f>SUM(Q3:T3)</f>
        <v>75176.7</v>
      </c>
      <c r="V3" s="135">
        <f>Q3*$G$11+R3*$E$11+S3*$I$11+T3*$C$11</f>
        <v>5490481.2809999995</v>
      </c>
      <c r="W3" s="89">
        <f>$U$76*$P$81+$U$76*$P$80</f>
        <v>0</v>
      </c>
      <c r="X3" s="135">
        <f>$N$16*$X$16+$P$16*$W$16+$N$33*$X$33+$P$33*$W$33+$N$49*$X$49+$P$49*$W$49+$N$65*$X$65+$P$65*$W$65+$N$81*$V$81+$P$81*$V$81+$N$97*$V$97+$P$97*$V$97</f>
        <v>1892086</v>
      </c>
      <c r="Y3" s="135">
        <f>V3+W3+X3</f>
        <v>7382567.2809999995</v>
      </c>
      <c r="Z3" s="138">
        <f>N17+P17</f>
        <v>1793</v>
      </c>
      <c r="AA3" s="138">
        <f>C3</f>
        <v>111</v>
      </c>
      <c r="AB3" s="138">
        <f>Z3*AA3</f>
        <v>199023</v>
      </c>
      <c r="AC3" s="138">
        <f>$H$18*$N$17+$G$18*$P$17+$H$35*$N$34+$G$35*$P$34+$H$51*$N$50+$G$51*$P$50+$H$67*$N$66+$G$67*$P$66+$H$83*$N$82+$G$83*$P$82+$H$99*$N$98+$G$99*$P$98</f>
        <v>69797.7</v>
      </c>
      <c r="AD3" s="138">
        <f>$F$18*$N$17+$E$18*$P$17+$F$35*$N$34+$E$35*$P$34+$F$51*$N$50+$E$51*$P$50+$F$67*$N$66+$E$67*$P$66+$F$83*$N$82+$E$83*$P$82+$F$99*$N$98+$E$99*$P$98</f>
        <v>2689.5</v>
      </c>
      <c r="AE3" s="138">
        <f>$J$18*$N$17+$I$18*$P$17+$J$35*$N$34+$I$35*$P$34+$J$51*$N$50+$I$51*$P$50+$J$67*$N$66+$I$67*$P$66+$J$83*$N$82+$I$83*$P$82+$J$99*$N$98+$I$99*$P$98</f>
        <v>2689.5</v>
      </c>
      <c r="AF3" s="138">
        <f>$D$18*$N$17+$C$18*$P$17+$D$35*$N$34+$C$35*$P$34+$D$51*$N$50+$C$51*$P$50+$D$67*$N$66+$C$67*$P$66+$D$83*$N$82+$C$83*$P$82+$D$99*$N$98+$C$99*$P$98</f>
        <v>0</v>
      </c>
      <c r="AG3" s="138">
        <f>AC3+AD3+AE3+AF3</f>
        <v>75176.7</v>
      </c>
      <c r="AH3" s="135">
        <f>AC3*$G$11+AD3*$E$11+AE3*$I$11+AF3*$C$11</f>
        <v>5490481.2809999995</v>
      </c>
      <c r="AI3" s="89">
        <f>$U$76*$P$82+$U$76*$P$80+$U$76*$P$81</f>
        <v>0</v>
      </c>
      <c r="AJ3" s="135">
        <f>$N$17*$X$16+$P$17*$W$16+$N$34*$X$33+$P$34*$W$33+$N$50*$X$49+$P$50*$W$49+$N$66*$X$65+$P$66*$W$65+$N$82*$V$81+$P$82*$V$81+$N$98*$V$97+$P$98*$V$97</f>
        <v>1892086</v>
      </c>
      <c r="AK3" s="135">
        <f>AH3+AI3+AJ3</f>
        <v>7382567.2809999995</v>
      </c>
      <c r="AL3" s="138">
        <f t="shared" ref="AL3:AW3" si="0">(B3+N3+Z3)/3</f>
        <v>1793</v>
      </c>
      <c r="AM3" s="138">
        <f t="shared" si="0"/>
        <v>111</v>
      </c>
      <c r="AN3" s="138">
        <f t="shared" si="0"/>
        <v>199023</v>
      </c>
      <c r="AO3" s="138">
        <f t="shared" si="0"/>
        <v>69797.7</v>
      </c>
      <c r="AP3" s="138">
        <f t="shared" si="0"/>
        <v>2689.5</v>
      </c>
      <c r="AQ3" s="138">
        <f t="shared" si="0"/>
        <v>2689.5</v>
      </c>
      <c r="AR3" s="138">
        <f t="shared" si="0"/>
        <v>0</v>
      </c>
      <c r="AS3" s="138">
        <f t="shared" si="0"/>
        <v>75176.7</v>
      </c>
      <c r="AT3" s="135">
        <f t="shared" si="0"/>
        <v>5490481.2809999995</v>
      </c>
      <c r="AU3" s="89">
        <f t="shared" si="0"/>
        <v>0</v>
      </c>
      <c r="AV3" s="135">
        <f t="shared" si="0"/>
        <v>1892086</v>
      </c>
      <c r="AW3" s="135">
        <f t="shared" si="0"/>
        <v>7382567.2809999995</v>
      </c>
      <c r="AY3" s="201">
        <f>M3+Y3+AK3</f>
        <v>22147701.842999998</v>
      </c>
    </row>
    <row r="5" spans="1:51">
      <c r="C5" s="8"/>
      <c r="E5" s="2" t="s">
        <v>89</v>
      </c>
    </row>
    <row r="6" spans="1:51" ht="15">
      <c r="C6" s="182"/>
    </row>
    <row r="7" spans="1:51">
      <c r="C7" s="8"/>
    </row>
    <row r="8" spans="1:51">
      <c r="B8" s="532" t="s">
        <v>90</v>
      </c>
      <c r="C8" s="532"/>
      <c r="D8" s="532"/>
      <c r="E8" s="532"/>
      <c r="F8" s="532"/>
      <c r="G8" s="532"/>
      <c r="H8" s="532"/>
      <c r="I8" s="532"/>
      <c r="J8" s="532"/>
      <c r="K8" s="532"/>
      <c r="L8" s="532"/>
      <c r="M8" s="176" t="s">
        <v>89</v>
      </c>
      <c r="N8" s="176"/>
      <c r="R8" s="552" t="s">
        <v>91</v>
      </c>
      <c r="S8" s="552"/>
      <c r="T8" s="552"/>
      <c r="U8" s="552"/>
      <c r="V8" s="552"/>
      <c r="W8" s="552"/>
      <c r="X8" s="552"/>
    </row>
    <row r="9" spans="1:51" ht="13.5" customHeight="1">
      <c r="B9" s="533" t="s">
        <v>92</v>
      </c>
      <c r="C9" s="536" t="s">
        <v>93</v>
      </c>
      <c r="D9" s="536"/>
      <c r="E9" s="536"/>
      <c r="F9" s="536"/>
      <c r="G9" s="536"/>
      <c r="H9" s="536"/>
      <c r="I9" s="536"/>
      <c r="J9" s="536"/>
      <c r="K9" s="537" t="s">
        <v>94</v>
      </c>
      <c r="L9" s="538"/>
      <c r="M9" s="176"/>
      <c r="N9" s="176"/>
      <c r="R9" s="464" t="s">
        <v>95</v>
      </c>
      <c r="S9" s="536" t="s">
        <v>96</v>
      </c>
      <c r="T9" s="536"/>
      <c r="U9" s="536"/>
      <c r="V9" s="553"/>
      <c r="W9" s="554" t="s">
        <v>97</v>
      </c>
      <c r="X9" s="555"/>
    </row>
    <row r="10" spans="1:51" ht="69" customHeight="1">
      <c r="B10" s="534"/>
      <c r="C10" s="543" t="s">
        <v>98</v>
      </c>
      <c r="D10" s="544"/>
      <c r="E10" s="545" t="s">
        <v>99</v>
      </c>
      <c r="F10" s="545"/>
      <c r="G10" s="546" t="s">
        <v>100</v>
      </c>
      <c r="H10" s="547"/>
      <c r="I10" s="548" t="s">
        <v>101</v>
      </c>
      <c r="J10" s="547"/>
      <c r="K10" s="539"/>
      <c r="L10" s="540"/>
      <c r="M10" s="176"/>
      <c r="N10" s="176"/>
      <c r="R10" s="239" t="s">
        <v>92</v>
      </c>
      <c r="S10" s="226" t="s">
        <v>102</v>
      </c>
      <c r="T10" s="226" t="s">
        <v>103</v>
      </c>
      <c r="U10" s="225" t="s">
        <v>104</v>
      </c>
      <c r="V10" s="240" t="s">
        <v>105</v>
      </c>
      <c r="W10" s="226" t="s">
        <v>106</v>
      </c>
      <c r="X10" s="227" t="s">
        <v>107</v>
      </c>
    </row>
    <row r="11" spans="1:51" ht="51">
      <c r="B11" s="534"/>
      <c r="C11" s="549">
        <v>114.8</v>
      </c>
      <c r="D11" s="550"/>
      <c r="E11" s="549">
        <v>91.33</v>
      </c>
      <c r="F11" s="550"/>
      <c r="G11" s="549">
        <v>73.83</v>
      </c>
      <c r="H11" s="550"/>
      <c r="I11" s="549">
        <v>34.090000000000003</v>
      </c>
      <c r="J11" s="550"/>
      <c r="K11" s="541"/>
      <c r="L11" s="542"/>
      <c r="M11" s="176"/>
      <c r="N11" s="176"/>
      <c r="R11" s="183" t="s">
        <v>108</v>
      </c>
      <c r="S11" s="241">
        <v>0</v>
      </c>
      <c r="T11" s="228">
        <v>0</v>
      </c>
      <c r="U11" s="241">
        <v>0</v>
      </c>
      <c r="V11" s="241">
        <v>0</v>
      </c>
      <c r="W11" s="241">
        <v>0</v>
      </c>
      <c r="X11" s="242">
        <v>0</v>
      </c>
    </row>
    <row r="12" spans="1:51" ht="25.5">
      <c r="B12" s="535"/>
      <c r="C12" s="225" t="s">
        <v>106</v>
      </c>
      <c r="D12" s="226" t="s">
        <v>109</v>
      </c>
      <c r="E12" s="225" t="s">
        <v>106</v>
      </c>
      <c r="F12" s="226" t="s">
        <v>109</v>
      </c>
      <c r="G12" s="225" t="s">
        <v>106</v>
      </c>
      <c r="H12" s="226" t="s">
        <v>109</v>
      </c>
      <c r="I12" s="225" t="s">
        <v>106</v>
      </c>
      <c r="J12" s="226" t="s">
        <v>109</v>
      </c>
      <c r="K12" s="225" t="s">
        <v>106</v>
      </c>
      <c r="L12" s="226" t="s">
        <v>109</v>
      </c>
      <c r="M12" s="176"/>
      <c r="N12" s="176"/>
      <c r="R12" s="389" t="s">
        <v>110</v>
      </c>
      <c r="S12" s="241">
        <v>0</v>
      </c>
      <c r="T12" s="228">
        <v>0</v>
      </c>
      <c r="U12" s="241">
        <v>0</v>
      </c>
      <c r="V12" s="241">
        <v>622</v>
      </c>
      <c r="W12" s="241">
        <v>622</v>
      </c>
      <c r="X12" s="242">
        <v>622</v>
      </c>
    </row>
    <row r="13" spans="1:51">
      <c r="B13" s="26" t="s">
        <v>111</v>
      </c>
      <c r="C13" s="196">
        <v>0</v>
      </c>
      <c r="D13" s="228">
        <v>0</v>
      </c>
      <c r="E13" s="228">
        <v>0</v>
      </c>
      <c r="F13" s="228">
        <v>0</v>
      </c>
      <c r="G13" s="228">
        <v>7</v>
      </c>
      <c r="H13" s="228">
        <v>7</v>
      </c>
      <c r="I13" s="228">
        <v>0</v>
      </c>
      <c r="J13" s="228">
        <v>0</v>
      </c>
      <c r="K13" s="229">
        <v>517</v>
      </c>
      <c r="L13" s="230">
        <v>517</v>
      </c>
      <c r="M13" s="176"/>
      <c r="N13" s="176"/>
      <c r="R13" s="389" t="s">
        <v>112</v>
      </c>
      <c r="S13" s="241">
        <v>0</v>
      </c>
      <c r="T13" s="228">
        <v>0</v>
      </c>
      <c r="U13" s="241">
        <v>0</v>
      </c>
      <c r="V13" s="241">
        <v>55</v>
      </c>
      <c r="W13" s="241">
        <v>55</v>
      </c>
      <c r="X13" s="242">
        <v>55</v>
      </c>
    </row>
    <row r="14" spans="1:51" ht="25.5">
      <c r="B14" s="26" t="s">
        <v>113</v>
      </c>
      <c r="C14" s="196">
        <v>0</v>
      </c>
      <c r="D14" s="228">
        <v>0</v>
      </c>
      <c r="E14" s="228">
        <v>1</v>
      </c>
      <c r="F14" s="228">
        <v>1</v>
      </c>
      <c r="G14" s="228">
        <v>0</v>
      </c>
      <c r="H14" s="228">
        <v>0</v>
      </c>
      <c r="I14" s="228">
        <v>0</v>
      </c>
      <c r="J14" s="228">
        <v>0</v>
      </c>
      <c r="K14" s="229">
        <v>91</v>
      </c>
      <c r="L14" s="230">
        <v>91</v>
      </c>
      <c r="M14" s="176"/>
      <c r="N14" s="359" t="s">
        <v>114</v>
      </c>
      <c r="P14" s="361" t="s">
        <v>115</v>
      </c>
      <c r="R14" s="183" t="s">
        <v>116</v>
      </c>
      <c r="S14" s="241">
        <v>0</v>
      </c>
      <c r="T14" s="228">
        <v>0</v>
      </c>
      <c r="U14" s="241">
        <v>0</v>
      </c>
      <c r="V14" s="241">
        <v>0</v>
      </c>
      <c r="W14" s="241">
        <v>0</v>
      </c>
      <c r="X14" s="242">
        <v>0</v>
      </c>
    </row>
    <row r="15" spans="1:51">
      <c r="B15" s="26" t="s">
        <v>112</v>
      </c>
      <c r="C15" s="196">
        <v>0</v>
      </c>
      <c r="D15" s="228">
        <v>0</v>
      </c>
      <c r="E15" s="228">
        <v>0.5</v>
      </c>
      <c r="F15" s="228">
        <v>0.5</v>
      </c>
      <c r="G15" s="228">
        <v>5</v>
      </c>
      <c r="H15" s="228">
        <v>5</v>
      </c>
      <c r="I15" s="228">
        <v>0.5</v>
      </c>
      <c r="J15" s="228">
        <v>0.5</v>
      </c>
      <c r="K15" s="229">
        <v>432</v>
      </c>
      <c r="L15" s="230">
        <v>432</v>
      </c>
      <c r="M15" s="176"/>
      <c r="N15" s="179">
        <v>1793</v>
      </c>
      <c r="O15" s="249">
        <v>2021</v>
      </c>
      <c r="P15" s="249">
        <v>0</v>
      </c>
      <c r="R15" s="183" t="s">
        <v>117</v>
      </c>
      <c r="S15" s="241">
        <v>0</v>
      </c>
      <c r="T15" s="228">
        <v>0</v>
      </c>
      <c r="U15" s="241">
        <v>0</v>
      </c>
      <c r="V15" s="241">
        <v>0</v>
      </c>
      <c r="W15" s="241">
        <v>0</v>
      </c>
      <c r="X15" s="242">
        <v>0</v>
      </c>
    </row>
    <row r="16" spans="1:51" ht="38.25">
      <c r="B16" s="26" t="s">
        <v>118</v>
      </c>
      <c r="C16" s="196">
        <v>0</v>
      </c>
      <c r="D16" s="228">
        <v>0</v>
      </c>
      <c r="E16" s="228">
        <v>0</v>
      </c>
      <c r="F16" s="228">
        <v>0</v>
      </c>
      <c r="G16" s="228">
        <v>0</v>
      </c>
      <c r="H16" s="228">
        <v>0</v>
      </c>
      <c r="I16" s="228">
        <v>0</v>
      </c>
      <c r="J16" s="228">
        <v>0</v>
      </c>
      <c r="K16" s="229">
        <v>0</v>
      </c>
      <c r="L16" s="230">
        <v>0</v>
      </c>
      <c r="M16" s="176"/>
      <c r="N16" s="179">
        <v>1793</v>
      </c>
      <c r="O16" s="249">
        <v>2022</v>
      </c>
      <c r="P16" s="249">
        <v>0</v>
      </c>
      <c r="R16" s="187" t="s">
        <v>119</v>
      </c>
      <c r="S16" s="244">
        <v>0</v>
      </c>
      <c r="T16" s="243" t="s">
        <v>95</v>
      </c>
      <c r="U16" s="244">
        <v>0</v>
      </c>
      <c r="V16" s="244">
        <v>677</v>
      </c>
      <c r="W16" s="244">
        <v>677</v>
      </c>
      <c r="X16" s="244">
        <v>677</v>
      </c>
    </row>
    <row r="17" spans="2:26" ht="12.75" customHeight="1">
      <c r="B17" s="26" t="s">
        <v>120</v>
      </c>
      <c r="C17" s="196">
        <v>0</v>
      </c>
      <c r="D17" s="228">
        <v>0</v>
      </c>
      <c r="E17" s="228">
        <v>0</v>
      </c>
      <c r="F17" s="228">
        <v>0</v>
      </c>
      <c r="G17" s="228">
        <v>10</v>
      </c>
      <c r="H17" s="228">
        <v>10</v>
      </c>
      <c r="I17" s="228">
        <v>1</v>
      </c>
      <c r="J17" s="228">
        <v>1</v>
      </c>
      <c r="K17" s="229">
        <v>772</v>
      </c>
      <c r="L17" s="233">
        <v>772</v>
      </c>
      <c r="M17" s="176"/>
      <c r="N17" s="179">
        <v>1793</v>
      </c>
      <c r="O17" s="249">
        <v>2023</v>
      </c>
      <c r="P17" s="249">
        <v>0</v>
      </c>
      <c r="R17" s="529" t="s">
        <v>121</v>
      </c>
      <c r="S17" s="530"/>
      <c r="T17" s="530"/>
      <c r="U17" s="530"/>
      <c r="V17" s="530"/>
      <c r="W17" s="530"/>
      <c r="X17" s="530"/>
      <c r="Z17" s="3" t="s">
        <v>89</v>
      </c>
    </row>
    <row r="18" spans="2:26">
      <c r="B18" s="32" t="s">
        <v>122</v>
      </c>
      <c r="C18" s="247">
        <v>0</v>
      </c>
      <c r="D18" s="248">
        <v>0</v>
      </c>
      <c r="E18" s="246">
        <v>1.5</v>
      </c>
      <c r="F18" s="246">
        <v>1.5</v>
      </c>
      <c r="G18" s="247">
        <v>22</v>
      </c>
      <c r="H18" s="248">
        <v>22</v>
      </c>
      <c r="I18" s="246">
        <v>1.5</v>
      </c>
      <c r="J18" s="246">
        <v>1.5</v>
      </c>
      <c r="K18" s="237">
        <v>1812</v>
      </c>
      <c r="L18" s="238">
        <v>1812</v>
      </c>
      <c r="M18" s="176"/>
      <c r="N18" s="176"/>
      <c r="R18" s="531"/>
      <c r="S18" s="531"/>
      <c r="T18" s="531"/>
      <c r="U18" s="531"/>
      <c r="V18" s="531"/>
      <c r="W18" s="531"/>
      <c r="X18" s="531"/>
    </row>
    <row r="19" spans="2:26">
      <c r="B19" s="176" t="s">
        <v>123</v>
      </c>
      <c r="C19" s="180"/>
      <c r="D19" s="180"/>
      <c r="E19" s="180"/>
      <c r="F19" s="180"/>
      <c r="G19" s="180"/>
      <c r="H19" s="180"/>
      <c r="I19" s="180"/>
      <c r="J19" s="180"/>
      <c r="K19" s="176"/>
      <c r="L19" s="176"/>
      <c r="M19" s="176"/>
      <c r="N19" s="176"/>
      <c r="R19" s="531"/>
      <c r="S19" s="531"/>
      <c r="T19" s="531"/>
      <c r="U19" s="531"/>
      <c r="V19" s="531"/>
      <c r="W19" s="531"/>
      <c r="X19" s="531"/>
    </row>
    <row r="20" spans="2:26" ht="15">
      <c r="B20" s="72"/>
      <c r="C20" s="180"/>
      <c r="D20" s="180"/>
      <c r="E20" s="180"/>
      <c r="F20" s="180"/>
      <c r="G20" s="180"/>
      <c r="H20" s="180"/>
      <c r="I20" s="180"/>
      <c r="J20" s="180"/>
      <c r="K20" s="176"/>
      <c r="L20" s="176"/>
      <c r="M20" s="176"/>
      <c r="N20" s="176"/>
      <c r="R20" s="531"/>
      <c r="S20" s="531"/>
      <c r="T20" s="531"/>
      <c r="U20" s="531"/>
      <c r="V20" s="531"/>
      <c r="W20" s="531"/>
      <c r="X20" s="531"/>
    </row>
    <row r="21" spans="2:26" ht="81.75" customHeight="1">
      <c r="B21" s="350" t="s">
        <v>124</v>
      </c>
      <c r="C21" s="180"/>
      <c r="D21" s="180"/>
      <c r="E21" s="180"/>
      <c r="F21" s="180"/>
      <c r="G21" s="180"/>
      <c r="H21" s="180"/>
      <c r="I21" s="180"/>
      <c r="J21" s="180"/>
      <c r="K21" s="176"/>
      <c r="L21" s="176"/>
      <c r="M21" s="176"/>
      <c r="N21" s="176"/>
      <c r="R21" s="531"/>
      <c r="S21" s="531"/>
      <c r="T21" s="531"/>
      <c r="U21" s="531"/>
      <c r="V21" s="531"/>
      <c r="W21" s="531"/>
      <c r="X21" s="531"/>
    </row>
    <row r="22" spans="2:26">
      <c r="B22" s="176"/>
      <c r="C22" s="180"/>
      <c r="D22" s="180"/>
      <c r="E22" s="180"/>
      <c r="F22" s="180"/>
      <c r="G22" s="180"/>
      <c r="H22" s="180"/>
      <c r="I22" s="180"/>
      <c r="J22" s="180"/>
      <c r="K22" s="176"/>
      <c r="L22" s="176"/>
      <c r="M22" s="176"/>
      <c r="N22" s="176"/>
    </row>
    <row r="23" spans="2:26" ht="15">
      <c r="B23" s="182"/>
      <c r="C23" s="180"/>
      <c r="D23" s="180"/>
      <c r="E23" s="180"/>
      <c r="F23" s="180"/>
      <c r="G23" s="180"/>
      <c r="H23" s="180"/>
      <c r="I23" s="180"/>
      <c r="J23" s="180"/>
      <c r="K23" s="176"/>
      <c r="L23" s="176"/>
      <c r="M23" s="176"/>
      <c r="N23" s="176"/>
    </row>
    <row r="24" spans="2:26">
      <c r="B24" s="176"/>
      <c r="C24" s="180"/>
      <c r="D24" s="180"/>
      <c r="E24" s="180"/>
      <c r="F24" s="180"/>
      <c r="G24" s="180"/>
      <c r="H24" s="180"/>
      <c r="I24" s="180"/>
      <c r="J24" s="180"/>
      <c r="K24" s="176"/>
      <c r="L24" s="176"/>
      <c r="M24" s="176"/>
      <c r="N24" s="176"/>
    </row>
    <row r="25" spans="2:26">
      <c r="B25" s="532" t="s">
        <v>125</v>
      </c>
      <c r="C25" s="532"/>
      <c r="D25" s="532"/>
      <c r="E25" s="532"/>
      <c r="F25" s="532"/>
      <c r="G25" s="532"/>
      <c r="H25" s="532"/>
      <c r="I25" s="532"/>
      <c r="J25" s="532"/>
      <c r="K25" s="532"/>
      <c r="L25" s="532"/>
      <c r="M25" s="176"/>
      <c r="N25" s="176"/>
      <c r="R25" s="552" t="s">
        <v>126</v>
      </c>
      <c r="S25" s="552"/>
      <c r="T25" s="552"/>
      <c r="U25" s="552"/>
      <c r="V25" s="552"/>
      <c r="W25" s="552"/>
      <c r="X25" s="552"/>
    </row>
    <row r="26" spans="2:26" ht="13.5" customHeight="1">
      <c r="B26" s="533" t="s">
        <v>92</v>
      </c>
      <c r="C26" s="536" t="s">
        <v>93</v>
      </c>
      <c r="D26" s="536"/>
      <c r="E26" s="536"/>
      <c r="F26" s="536"/>
      <c r="G26" s="536"/>
      <c r="H26" s="536"/>
      <c r="I26" s="536"/>
      <c r="J26" s="536"/>
      <c r="K26" s="537" t="s">
        <v>94</v>
      </c>
      <c r="L26" s="538"/>
      <c r="M26" s="176"/>
      <c r="N26" s="176"/>
      <c r="R26" s="464"/>
      <c r="S26" s="556" t="s">
        <v>96</v>
      </c>
      <c r="T26" s="557"/>
      <c r="U26" s="557"/>
      <c r="V26" s="558"/>
      <c r="W26" s="559" t="s">
        <v>97</v>
      </c>
      <c r="X26" s="560"/>
    </row>
    <row r="27" spans="2:26" ht="38.25">
      <c r="B27" s="534"/>
      <c r="C27" s="543" t="s">
        <v>98</v>
      </c>
      <c r="D27" s="544"/>
      <c r="E27" s="545" t="s">
        <v>99</v>
      </c>
      <c r="F27" s="545"/>
      <c r="G27" s="546" t="s">
        <v>100</v>
      </c>
      <c r="H27" s="547"/>
      <c r="I27" s="548" t="s">
        <v>101</v>
      </c>
      <c r="J27" s="547"/>
      <c r="K27" s="539"/>
      <c r="L27" s="540"/>
      <c r="M27" s="176"/>
      <c r="N27" s="176"/>
      <c r="R27" s="513" t="s">
        <v>92</v>
      </c>
      <c r="S27" s="153" t="s">
        <v>102</v>
      </c>
      <c r="T27" s="153" t="s">
        <v>103</v>
      </c>
      <c r="U27" s="38" t="s">
        <v>104</v>
      </c>
      <c r="V27" s="153" t="s">
        <v>105</v>
      </c>
      <c r="W27" s="153" t="s">
        <v>106</v>
      </c>
      <c r="X27" s="39" t="s">
        <v>107</v>
      </c>
    </row>
    <row r="28" spans="2:26" ht="51">
      <c r="B28" s="534"/>
      <c r="C28" s="549">
        <v>114.8</v>
      </c>
      <c r="D28" s="550"/>
      <c r="E28" s="549">
        <v>91.33</v>
      </c>
      <c r="F28" s="550"/>
      <c r="G28" s="549">
        <v>73.83</v>
      </c>
      <c r="H28" s="550"/>
      <c r="I28" s="549">
        <v>34.090000000000003</v>
      </c>
      <c r="J28" s="550"/>
      <c r="K28" s="541"/>
      <c r="L28" s="542"/>
      <c r="M28" s="176"/>
      <c r="N28" s="176"/>
      <c r="R28" s="183" t="s">
        <v>108</v>
      </c>
      <c r="S28" s="184">
        <v>0</v>
      </c>
      <c r="T28" s="185">
        <v>0</v>
      </c>
      <c r="U28" s="184">
        <v>0</v>
      </c>
      <c r="V28" s="184">
        <v>0</v>
      </c>
      <c r="W28" s="184">
        <v>0</v>
      </c>
      <c r="X28" s="186">
        <v>0</v>
      </c>
    </row>
    <row r="29" spans="2:26" ht="25.5">
      <c r="B29" s="535"/>
      <c r="C29" s="225" t="s">
        <v>106</v>
      </c>
      <c r="D29" s="226" t="s">
        <v>109</v>
      </c>
      <c r="E29" s="225" t="s">
        <v>106</v>
      </c>
      <c r="F29" s="226" t="s">
        <v>109</v>
      </c>
      <c r="G29" s="225" t="s">
        <v>106</v>
      </c>
      <c r="H29" s="226" t="s">
        <v>109</v>
      </c>
      <c r="I29" s="225" t="s">
        <v>106</v>
      </c>
      <c r="J29" s="226" t="s">
        <v>109</v>
      </c>
      <c r="K29" s="225" t="s">
        <v>106</v>
      </c>
      <c r="L29" s="226" t="s">
        <v>109</v>
      </c>
      <c r="M29" s="176"/>
      <c r="N29" s="176"/>
      <c r="R29" s="183" t="s">
        <v>110</v>
      </c>
      <c r="S29" s="184" t="s">
        <v>127</v>
      </c>
      <c r="T29" s="185" t="s">
        <v>127</v>
      </c>
      <c r="U29" s="184" t="s">
        <v>127</v>
      </c>
      <c r="V29" s="184" t="s">
        <v>127</v>
      </c>
      <c r="W29" s="184" t="s">
        <v>127</v>
      </c>
      <c r="X29" s="186" t="s">
        <v>127</v>
      </c>
    </row>
    <row r="30" spans="2:26">
      <c r="B30" s="26" t="s">
        <v>111</v>
      </c>
      <c r="C30" s="285" t="s">
        <v>127</v>
      </c>
      <c r="D30" s="286" t="s">
        <v>127</v>
      </c>
      <c r="E30" s="286" t="s">
        <v>127</v>
      </c>
      <c r="F30" s="286" t="s">
        <v>127</v>
      </c>
      <c r="G30" s="286" t="s">
        <v>127</v>
      </c>
      <c r="H30" s="286" t="s">
        <v>127</v>
      </c>
      <c r="I30" s="286" t="s">
        <v>127</v>
      </c>
      <c r="J30" s="286" t="s">
        <v>127</v>
      </c>
      <c r="K30" s="287" t="s">
        <v>127</v>
      </c>
      <c r="L30" s="288" t="s">
        <v>127</v>
      </c>
      <c r="M30" s="176"/>
      <c r="N30" s="176"/>
      <c r="R30" s="183" t="s">
        <v>112</v>
      </c>
      <c r="S30" s="184" t="s">
        <v>127</v>
      </c>
      <c r="T30" s="185" t="s">
        <v>127</v>
      </c>
      <c r="U30" s="184" t="s">
        <v>127</v>
      </c>
      <c r="V30" s="184" t="s">
        <v>127</v>
      </c>
      <c r="W30" s="184" t="s">
        <v>127</v>
      </c>
      <c r="X30" s="186" t="s">
        <v>127</v>
      </c>
    </row>
    <row r="31" spans="2:26" ht="25.5">
      <c r="B31" s="26" t="s">
        <v>113</v>
      </c>
      <c r="C31" s="285" t="s">
        <v>127</v>
      </c>
      <c r="D31" s="286" t="s">
        <v>127</v>
      </c>
      <c r="E31" s="286" t="s">
        <v>127</v>
      </c>
      <c r="F31" s="286" t="s">
        <v>127</v>
      </c>
      <c r="G31" s="286" t="s">
        <v>127</v>
      </c>
      <c r="H31" s="286" t="s">
        <v>127</v>
      </c>
      <c r="I31" s="286" t="s">
        <v>127</v>
      </c>
      <c r="J31" s="286" t="s">
        <v>127</v>
      </c>
      <c r="K31" s="287" t="s">
        <v>127</v>
      </c>
      <c r="L31" s="288" t="s">
        <v>127</v>
      </c>
      <c r="M31" s="176"/>
      <c r="N31" s="359" t="s">
        <v>114</v>
      </c>
      <c r="O31" s="518"/>
      <c r="P31" s="364" t="s">
        <v>115</v>
      </c>
      <c r="R31" s="183" t="s">
        <v>116</v>
      </c>
      <c r="S31" s="184" t="s">
        <v>127</v>
      </c>
      <c r="T31" s="185" t="s">
        <v>127</v>
      </c>
      <c r="U31" s="184" t="s">
        <v>127</v>
      </c>
      <c r="V31" s="184" t="s">
        <v>127</v>
      </c>
      <c r="W31" s="184" t="s">
        <v>127</v>
      </c>
      <c r="X31" s="186" t="s">
        <v>127</v>
      </c>
    </row>
    <row r="32" spans="2:26">
      <c r="B32" s="26" t="s">
        <v>112</v>
      </c>
      <c r="C32" s="285" t="s">
        <v>127</v>
      </c>
      <c r="D32" s="286" t="s">
        <v>127</v>
      </c>
      <c r="E32" s="286" t="s">
        <v>127</v>
      </c>
      <c r="F32" s="286" t="s">
        <v>127</v>
      </c>
      <c r="G32" s="286" t="s">
        <v>127</v>
      </c>
      <c r="H32" s="286" t="s">
        <v>127</v>
      </c>
      <c r="I32" s="286" t="s">
        <v>127</v>
      </c>
      <c r="J32" s="286" t="s">
        <v>127</v>
      </c>
      <c r="K32" s="287" t="s">
        <v>127</v>
      </c>
      <c r="L32" s="288" t="s">
        <v>127</v>
      </c>
      <c r="M32" s="176"/>
      <c r="N32" s="181">
        <v>1425</v>
      </c>
      <c r="O32" s="518">
        <v>2021</v>
      </c>
      <c r="P32" s="518">
        <v>0</v>
      </c>
      <c r="R32" s="183" t="s">
        <v>117</v>
      </c>
      <c r="S32" s="184">
        <v>0</v>
      </c>
      <c r="T32" s="185">
        <v>0</v>
      </c>
      <c r="U32" s="184">
        <v>0</v>
      </c>
      <c r="V32" s="184">
        <v>0</v>
      </c>
      <c r="W32" s="184">
        <v>0</v>
      </c>
      <c r="X32" s="186">
        <v>0</v>
      </c>
    </row>
    <row r="33" spans="2:24" ht="38.25">
      <c r="B33" s="26" t="s">
        <v>118</v>
      </c>
      <c r="C33" s="196">
        <v>0</v>
      </c>
      <c r="D33" s="228">
        <v>0</v>
      </c>
      <c r="E33" s="228">
        <v>0</v>
      </c>
      <c r="F33" s="228">
        <v>0</v>
      </c>
      <c r="G33" s="228">
        <v>7.2</v>
      </c>
      <c r="H33" s="228">
        <v>7.2</v>
      </c>
      <c r="I33" s="228">
        <v>0</v>
      </c>
      <c r="J33" s="228">
        <v>0</v>
      </c>
      <c r="K33" s="229">
        <v>533</v>
      </c>
      <c r="L33" s="230">
        <v>533</v>
      </c>
      <c r="M33" s="176"/>
      <c r="N33" s="365">
        <v>1425</v>
      </c>
      <c r="O33" s="518">
        <v>2022</v>
      </c>
      <c r="P33" s="518">
        <v>0</v>
      </c>
      <c r="R33" s="187" t="s">
        <v>119</v>
      </c>
      <c r="S33" s="188">
        <v>0</v>
      </c>
      <c r="T33" s="188"/>
      <c r="U33" s="188">
        <v>0</v>
      </c>
      <c r="V33" s="188">
        <v>0</v>
      </c>
      <c r="W33" s="188">
        <v>0</v>
      </c>
      <c r="X33" s="188">
        <v>0</v>
      </c>
    </row>
    <row r="34" spans="2:24">
      <c r="B34" s="26" t="s">
        <v>120</v>
      </c>
      <c r="C34" s="285" t="s">
        <v>127</v>
      </c>
      <c r="D34" s="286" t="s">
        <v>127</v>
      </c>
      <c r="E34" s="286" t="s">
        <v>127</v>
      </c>
      <c r="F34" s="286" t="s">
        <v>127</v>
      </c>
      <c r="G34" s="286" t="s">
        <v>127</v>
      </c>
      <c r="H34" s="286" t="s">
        <v>127</v>
      </c>
      <c r="I34" s="286" t="s">
        <v>127</v>
      </c>
      <c r="J34" s="286" t="s">
        <v>127</v>
      </c>
      <c r="K34" s="287" t="s">
        <v>127</v>
      </c>
      <c r="L34" s="289" t="s">
        <v>127</v>
      </c>
      <c r="M34" s="176"/>
      <c r="N34" s="181">
        <v>1425</v>
      </c>
      <c r="O34" s="518">
        <v>2023</v>
      </c>
      <c r="P34" s="518">
        <v>0</v>
      </c>
      <c r="R34" s="529" t="s">
        <v>121</v>
      </c>
      <c r="S34" s="530"/>
      <c r="T34" s="530"/>
      <c r="U34" s="530"/>
      <c r="V34" s="530"/>
      <c r="W34" s="530"/>
      <c r="X34" s="530"/>
    </row>
    <row r="35" spans="2:24">
      <c r="B35" s="32" t="s">
        <v>122</v>
      </c>
      <c r="C35" s="247">
        <v>0</v>
      </c>
      <c r="D35" s="248">
        <v>0</v>
      </c>
      <c r="E35" s="246">
        <v>0</v>
      </c>
      <c r="F35" s="246">
        <v>0</v>
      </c>
      <c r="G35" s="247">
        <v>7.2</v>
      </c>
      <c r="H35" s="248">
        <v>7.2</v>
      </c>
      <c r="I35" s="246">
        <v>0</v>
      </c>
      <c r="J35" s="246">
        <v>0</v>
      </c>
      <c r="K35" s="237">
        <v>533</v>
      </c>
      <c r="L35" s="238">
        <v>533</v>
      </c>
      <c r="M35" s="176"/>
      <c r="N35" s="176"/>
      <c r="R35" s="531"/>
      <c r="S35" s="531"/>
      <c r="T35" s="531"/>
      <c r="U35" s="531"/>
      <c r="V35" s="531"/>
      <c r="W35" s="531"/>
      <c r="X35" s="531"/>
    </row>
    <row r="36" spans="2:24">
      <c r="B36" s="176" t="s">
        <v>128</v>
      </c>
      <c r="C36" s="180"/>
      <c r="D36" s="180"/>
      <c r="E36" s="180"/>
      <c r="F36" s="180"/>
      <c r="G36" s="180"/>
      <c r="H36" s="180"/>
      <c r="I36" s="180"/>
      <c r="J36" s="180"/>
      <c r="K36" s="176"/>
      <c r="L36" s="176"/>
      <c r="M36" s="176"/>
      <c r="N36" s="176"/>
      <c r="R36" s="531"/>
      <c r="S36" s="531"/>
      <c r="T36" s="531"/>
      <c r="U36" s="531"/>
      <c r="V36" s="531"/>
      <c r="W36" s="531"/>
      <c r="X36" s="531"/>
    </row>
    <row r="37" spans="2:24" ht="80.25" customHeight="1">
      <c r="B37" s="350" t="s">
        <v>129</v>
      </c>
      <c r="C37" s="180"/>
      <c r="D37" s="180"/>
      <c r="E37" s="180"/>
      <c r="F37" s="180"/>
      <c r="G37" s="180"/>
      <c r="H37" s="180"/>
      <c r="I37" s="180"/>
      <c r="J37" s="180"/>
      <c r="K37" s="176"/>
      <c r="L37" s="176"/>
      <c r="M37" s="176"/>
      <c r="N37" s="176"/>
      <c r="R37" s="531"/>
      <c r="S37" s="531"/>
      <c r="T37" s="531"/>
      <c r="U37" s="531"/>
      <c r="V37" s="531"/>
      <c r="W37" s="531"/>
      <c r="X37" s="531"/>
    </row>
    <row r="38" spans="2:24">
      <c r="B38" s="176"/>
      <c r="C38" s="180"/>
      <c r="D38" s="180"/>
      <c r="E38" s="180"/>
      <c r="F38" s="180"/>
      <c r="G38" s="180"/>
      <c r="H38" s="180"/>
      <c r="I38" s="180"/>
      <c r="J38" s="180" t="s">
        <v>89</v>
      </c>
      <c r="K38" s="176"/>
      <c r="L38" s="176"/>
      <c r="M38" s="176"/>
      <c r="N38" s="176"/>
    </row>
    <row r="39" spans="2:24">
      <c r="B39" s="176"/>
      <c r="C39" s="180"/>
      <c r="D39" s="180"/>
      <c r="E39" s="180"/>
      <c r="F39" s="180"/>
      <c r="G39" s="180"/>
      <c r="H39" s="180"/>
      <c r="I39" s="180"/>
      <c r="J39" s="180"/>
      <c r="K39" s="176"/>
      <c r="L39" s="176"/>
      <c r="M39" s="176"/>
      <c r="N39" s="176"/>
    </row>
    <row r="40" spans="2:24">
      <c r="B40" s="176"/>
      <c r="C40" s="180"/>
      <c r="D40" s="180"/>
      <c r="E40" s="180"/>
      <c r="F40" s="180"/>
      <c r="G40" s="180"/>
      <c r="H40" s="180"/>
      <c r="I40" s="180"/>
      <c r="J40" s="180"/>
      <c r="K40" s="176"/>
      <c r="L40" s="176"/>
      <c r="M40" s="176"/>
      <c r="N40" s="176"/>
    </row>
    <row r="41" spans="2:24">
      <c r="B41" s="532" t="s">
        <v>130</v>
      </c>
      <c r="C41" s="532"/>
      <c r="D41" s="532"/>
      <c r="E41" s="532"/>
      <c r="F41" s="532"/>
      <c r="G41" s="532"/>
      <c r="H41" s="532"/>
      <c r="I41" s="532"/>
      <c r="J41" s="532"/>
      <c r="K41" s="532"/>
      <c r="L41" s="532"/>
      <c r="M41" s="176"/>
      <c r="N41" s="176"/>
      <c r="R41" s="552" t="s">
        <v>131</v>
      </c>
      <c r="S41" s="552"/>
      <c r="T41" s="552"/>
      <c r="U41" s="552"/>
      <c r="V41" s="552"/>
      <c r="W41" s="552"/>
      <c r="X41" s="552"/>
    </row>
    <row r="42" spans="2:24" ht="35.25" customHeight="1">
      <c r="B42" s="533" t="s">
        <v>92</v>
      </c>
      <c r="C42" s="536" t="s">
        <v>93</v>
      </c>
      <c r="D42" s="536"/>
      <c r="E42" s="536"/>
      <c r="F42" s="536"/>
      <c r="G42" s="536"/>
      <c r="H42" s="536"/>
      <c r="I42" s="536"/>
      <c r="J42" s="536"/>
      <c r="K42" s="537" t="s">
        <v>94</v>
      </c>
      <c r="L42" s="538"/>
      <c r="M42" s="176"/>
      <c r="N42" s="176"/>
      <c r="R42" s="464" t="s">
        <v>95</v>
      </c>
      <c r="S42" s="536" t="s">
        <v>96</v>
      </c>
      <c r="T42" s="536"/>
      <c r="U42" s="536"/>
      <c r="V42" s="553"/>
      <c r="W42" s="554" t="s">
        <v>97</v>
      </c>
      <c r="X42" s="555"/>
    </row>
    <row r="43" spans="2:24" ht="38.25">
      <c r="B43" s="534"/>
      <c r="C43" s="543" t="s">
        <v>98</v>
      </c>
      <c r="D43" s="544"/>
      <c r="E43" s="545" t="s">
        <v>99</v>
      </c>
      <c r="F43" s="545"/>
      <c r="G43" s="546" t="s">
        <v>100</v>
      </c>
      <c r="H43" s="547"/>
      <c r="I43" s="548" t="s">
        <v>101</v>
      </c>
      <c r="J43" s="547"/>
      <c r="K43" s="539"/>
      <c r="L43" s="540"/>
      <c r="M43" s="176"/>
      <c r="N43" s="176"/>
      <c r="R43" s="239" t="s">
        <v>92</v>
      </c>
      <c r="S43" s="226" t="s">
        <v>102</v>
      </c>
      <c r="T43" s="226" t="s">
        <v>103</v>
      </c>
      <c r="U43" s="225" t="s">
        <v>104</v>
      </c>
      <c r="V43" s="240" t="s">
        <v>105</v>
      </c>
      <c r="W43" s="226" t="s">
        <v>106</v>
      </c>
      <c r="X43" s="227" t="s">
        <v>107</v>
      </c>
    </row>
    <row r="44" spans="2:24" ht="51">
      <c r="B44" s="534"/>
      <c r="C44" s="549">
        <v>114.8</v>
      </c>
      <c r="D44" s="550"/>
      <c r="E44" s="549">
        <v>91.33</v>
      </c>
      <c r="F44" s="550"/>
      <c r="G44" s="549">
        <v>73.83</v>
      </c>
      <c r="H44" s="550"/>
      <c r="I44" s="549">
        <v>34.090000000000003</v>
      </c>
      <c r="J44" s="550"/>
      <c r="K44" s="541"/>
      <c r="L44" s="542"/>
      <c r="M44" s="176"/>
      <c r="N44" s="176"/>
      <c r="R44" s="183" t="s">
        <v>108</v>
      </c>
      <c r="S44" s="241">
        <v>0</v>
      </c>
      <c r="T44" s="228">
        <v>0</v>
      </c>
      <c r="U44" s="229">
        <v>0</v>
      </c>
      <c r="V44" s="245">
        <v>0</v>
      </c>
      <c r="W44" s="241">
        <v>0</v>
      </c>
      <c r="X44" s="242">
        <v>0</v>
      </c>
    </row>
    <row r="45" spans="2:24" ht="25.5">
      <c r="B45" s="535"/>
      <c r="C45" s="225" t="s">
        <v>106</v>
      </c>
      <c r="D45" s="226" t="s">
        <v>109</v>
      </c>
      <c r="E45" s="225" t="s">
        <v>106</v>
      </c>
      <c r="F45" s="226" t="s">
        <v>109</v>
      </c>
      <c r="G45" s="225" t="s">
        <v>106</v>
      </c>
      <c r="H45" s="226" t="s">
        <v>109</v>
      </c>
      <c r="I45" s="225" t="s">
        <v>106</v>
      </c>
      <c r="J45" s="226" t="s">
        <v>109</v>
      </c>
      <c r="K45" s="225" t="s">
        <v>106</v>
      </c>
      <c r="L45" s="226" t="s">
        <v>109</v>
      </c>
      <c r="M45" s="176"/>
      <c r="N45" s="176"/>
      <c r="R45" s="183" t="s">
        <v>110</v>
      </c>
      <c r="S45" s="286" t="s">
        <v>127</v>
      </c>
      <c r="T45" s="286" t="s">
        <v>127</v>
      </c>
      <c r="U45" s="287" t="s">
        <v>127</v>
      </c>
      <c r="V45" s="285" t="s">
        <v>127</v>
      </c>
      <c r="W45" s="286" t="s">
        <v>127</v>
      </c>
      <c r="X45" s="290" t="s">
        <v>127</v>
      </c>
    </row>
    <row r="46" spans="2:24" ht="12.75" customHeight="1">
      <c r="B46" s="26" t="s">
        <v>111</v>
      </c>
      <c r="C46" s="285" t="s">
        <v>127</v>
      </c>
      <c r="D46" s="286" t="s">
        <v>127</v>
      </c>
      <c r="E46" s="286" t="s">
        <v>127</v>
      </c>
      <c r="F46" s="286" t="s">
        <v>127</v>
      </c>
      <c r="G46" s="286" t="s">
        <v>127</v>
      </c>
      <c r="H46" s="286" t="s">
        <v>127</v>
      </c>
      <c r="I46" s="286" t="s">
        <v>127</v>
      </c>
      <c r="J46" s="286" t="s">
        <v>127</v>
      </c>
      <c r="K46" s="287" t="s">
        <v>127</v>
      </c>
      <c r="L46" s="288" t="s">
        <v>127</v>
      </c>
      <c r="M46" s="176"/>
      <c r="N46" s="176"/>
      <c r="R46" s="183" t="s">
        <v>112</v>
      </c>
      <c r="S46" s="286" t="s">
        <v>127</v>
      </c>
      <c r="T46" s="286" t="s">
        <v>127</v>
      </c>
      <c r="U46" s="286" t="s">
        <v>127</v>
      </c>
      <c r="V46" s="286" t="s">
        <v>127</v>
      </c>
      <c r="W46" s="286" t="s">
        <v>127</v>
      </c>
      <c r="X46" s="290" t="s">
        <v>127</v>
      </c>
    </row>
    <row r="47" spans="2:24" ht="25.5">
      <c r="B47" s="26" t="s">
        <v>132</v>
      </c>
      <c r="C47" s="285" t="s">
        <v>127</v>
      </c>
      <c r="D47" s="286" t="s">
        <v>127</v>
      </c>
      <c r="E47" s="286" t="s">
        <v>127</v>
      </c>
      <c r="F47" s="286" t="s">
        <v>127</v>
      </c>
      <c r="G47" s="286" t="s">
        <v>127</v>
      </c>
      <c r="H47" s="286" t="s">
        <v>127</v>
      </c>
      <c r="I47" s="286" t="s">
        <v>127</v>
      </c>
      <c r="J47" s="286" t="s">
        <v>127</v>
      </c>
      <c r="K47" s="287" t="s">
        <v>127</v>
      </c>
      <c r="L47" s="288" t="s">
        <v>127</v>
      </c>
      <c r="M47" s="176"/>
      <c r="N47" s="359" t="s">
        <v>114</v>
      </c>
      <c r="O47" s="249"/>
      <c r="P47" s="363" t="s">
        <v>115</v>
      </c>
      <c r="R47" s="183" t="s">
        <v>116</v>
      </c>
      <c r="S47" s="286" t="s">
        <v>127</v>
      </c>
      <c r="T47" s="286" t="s">
        <v>127</v>
      </c>
      <c r="U47" s="287" t="s">
        <v>127</v>
      </c>
      <c r="V47" s="285" t="s">
        <v>127</v>
      </c>
      <c r="W47" s="286" t="s">
        <v>127</v>
      </c>
      <c r="X47" s="290" t="s">
        <v>127</v>
      </c>
    </row>
    <row r="48" spans="2:24">
      <c r="B48" s="26" t="s">
        <v>112</v>
      </c>
      <c r="C48" s="285" t="s">
        <v>127</v>
      </c>
      <c r="D48" s="286" t="s">
        <v>127</v>
      </c>
      <c r="E48" s="286" t="s">
        <v>127</v>
      </c>
      <c r="F48" s="286" t="s">
        <v>127</v>
      </c>
      <c r="G48" s="286" t="s">
        <v>127</v>
      </c>
      <c r="H48" s="286" t="s">
        <v>127</v>
      </c>
      <c r="I48" s="286" t="s">
        <v>127</v>
      </c>
      <c r="J48" s="286" t="s">
        <v>127</v>
      </c>
      <c r="K48" s="287" t="s">
        <v>127</v>
      </c>
      <c r="L48" s="288" t="s">
        <v>127</v>
      </c>
      <c r="M48" s="176"/>
      <c r="N48" s="176">
        <v>545</v>
      </c>
      <c r="O48" s="249">
        <v>2021</v>
      </c>
      <c r="P48" s="249">
        <v>0</v>
      </c>
      <c r="R48" s="183" t="s">
        <v>117</v>
      </c>
      <c r="S48" s="241">
        <v>0</v>
      </c>
      <c r="T48" s="228">
        <v>0</v>
      </c>
      <c r="U48" s="229">
        <v>0</v>
      </c>
      <c r="V48" s="245">
        <v>1041</v>
      </c>
      <c r="W48" s="241">
        <v>1041</v>
      </c>
      <c r="X48" s="242">
        <v>1041</v>
      </c>
    </row>
    <row r="49" spans="2:25" ht="38.25">
      <c r="B49" s="26" t="s">
        <v>118</v>
      </c>
      <c r="C49" s="196">
        <v>0</v>
      </c>
      <c r="D49" s="228">
        <v>0</v>
      </c>
      <c r="E49" s="228">
        <v>0</v>
      </c>
      <c r="F49" s="228">
        <v>0</v>
      </c>
      <c r="G49" s="228">
        <v>25.4</v>
      </c>
      <c r="H49" s="228">
        <v>25.4</v>
      </c>
      <c r="I49" s="228">
        <v>0</v>
      </c>
      <c r="J49" s="228">
        <v>0</v>
      </c>
      <c r="K49" s="229">
        <v>1876</v>
      </c>
      <c r="L49" s="230">
        <v>1876</v>
      </c>
      <c r="M49" s="176"/>
      <c r="N49" s="181">
        <v>545</v>
      </c>
      <c r="O49" s="249">
        <v>2022</v>
      </c>
      <c r="P49" s="249">
        <v>0</v>
      </c>
      <c r="R49" s="187" t="s">
        <v>119</v>
      </c>
      <c r="S49" s="244">
        <v>0</v>
      </c>
      <c r="T49" s="243" t="s">
        <v>95</v>
      </c>
      <c r="U49" s="244">
        <v>0</v>
      </c>
      <c r="V49" s="244">
        <v>1041</v>
      </c>
      <c r="W49" s="244">
        <v>1041</v>
      </c>
      <c r="X49" s="244">
        <v>1041</v>
      </c>
      <c r="Y49" s="3" t="s">
        <v>89</v>
      </c>
    </row>
    <row r="50" spans="2:25">
      <c r="B50" s="26" t="s">
        <v>120</v>
      </c>
      <c r="C50" s="285" t="s">
        <v>127</v>
      </c>
      <c r="D50" s="286" t="s">
        <v>127</v>
      </c>
      <c r="E50" s="286" t="s">
        <v>127</v>
      </c>
      <c r="F50" s="286" t="s">
        <v>127</v>
      </c>
      <c r="G50" s="286" t="s">
        <v>127</v>
      </c>
      <c r="H50" s="286" t="s">
        <v>127</v>
      </c>
      <c r="I50" s="286" t="s">
        <v>127</v>
      </c>
      <c r="J50" s="286" t="s">
        <v>127</v>
      </c>
      <c r="K50" s="287" t="s">
        <v>127</v>
      </c>
      <c r="L50" s="289" t="s">
        <v>127</v>
      </c>
      <c r="M50" s="176"/>
      <c r="N50" s="176">
        <v>545</v>
      </c>
      <c r="O50" s="249">
        <v>2023</v>
      </c>
      <c r="P50" s="249">
        <v>0</v>
      </c>
      <c r="R50" s="561" t="s">
        <v>133</v>
      </c>
      <c r="S50" s="561"/>
      <c r="T50" s="561"/>
      <c r="U50" s="561"/>
      <c r="V50" s="561"/>
      <c r="W50" s="561"/>
      <c r="X50" s="561"/>
    </row>
    <row r="51" spans="2:25">
      <c r="B51" s="32" t="s">
        <v>122</v>
      </c>
      <c r="C51" s="247">
        <v>0</v>
      </c>
      <c r="D51" s="248">
        <v>0</v>
      </c>
      <c r="E51" s="246">
        <v>0</v>
      </c>
      <c r="F51" s="246">
        <v>0</v>
      </c>
      <c r="G51" s="247">
        <v>25.4</v>
      </c>
      <c r="H51" s="248">
        <v>25.4</v>
      </c>
      <c r="I51" s="246">
        <v>0</v>
      </c>
      <c r="J51" s="246">
        <v>0</v>
      </c>
      <c r="K51" s="237">
        <v>1876</v>
      </c>
      <c r="L51" s="238">
        <v>1876</v>
      </c>
      <c r="M51" s="176"/>
      <c r="N51" s="176"/>
      <c r="R51" s="562"/>
      <c r="S51" s="562"/>
      <c r="T51" s="562"/>
      <c r="U51" s="562"/>
      <c r="V51" s="562"/>
      <c r="W51" s="562"/>
      <c r="X51" s="562"/>
    </row>
    <row r="52" spans="2:25">
      <c r="B52" s="176" t="s">
        <v>128</v>
      </c>
      <c r="C52" s="180"/>
      <c r="D52" s="180"/>
      <c r="E52" s="180"/>
      <c r="F52" s="180"/>
      <c r="G52" s="180"/>
      <c r="H52" s="180"/>
      <c r="I52" s="180"/>
      <c r="J52" s="180"/>
      <c r="K52" s="176"/>
      <c r="L52" s="176"/>
      <c r="M52" s="176"/>
      <c r="N52" s="176"/>
      <c r="R52" s="562"/>
      <c r="S52" s="562"/>
      <c r="T52" s="562"/>
      <c r="U52" s="562"/>
      <c r="V52" s="562"/>
      <c r="W52" s="562"/>
      <c r="X52" s="562"/>
    </row>
    <row r="53" spans="2:25" ht="62.25" customHeight="1">
      <c r="B53" s="350" t="s">
        <v>129</v>
      </c>
      <c r="C53" s="180"/>
      <c r="D53" s="180"/>
      <c r="E53" s="180"/>
      <c r="F53" s="180"/>
      <c r="G53" s="180"/>
      <c r="H53" s="180"/>
      <c r="I53" s="180"/>
      <c r="J53" s="180"/>
      <c r="K53" s="176"/>
      <c r="L53" s="176"/>
      <c r="M53" s="176"/>
      <c r="N53" s="176"/>
      <c r="R53" s="562"/>
      <c r="S53" s="562"/>
      <c r="T53" s="562"/>
      <c r="U53" s="562"/>
      <c r="V53" s="562"/>
      <c r="W53" s="562"/>
      <c r="X53" s="562"/>
    </row>
    <row r="54" spans="2:25">
      <c r="B54" s="176"/>
      <c r="C54" s="180"/>
      <c r="D54" s="180"/>
      <c r="E54" s="180"/>
      <c r="F54" s="180"/>
      <c r="G54" s="180"/>
      <c r="H54" s="180"/>
      <c r="I54" s="180"/>
      <c r="J54" s="180"/>
      <c r="K54" s="176"/>
      <c r="L54" s="176"/>
      <c r="M54" s="176"/>
      <c r="N54" s="176"/>
    </row>
    <row r="55" spans="2:25">
      <c r="B55" s="176"/>
      <c r="C55" s="180"/>
      <c r="D55" s="180"/>
      <c r="E55" s="180"/>
      <c r="F55" s="180"/>
      <c r="G55" s="180"/>
      <c r="H55" s="180"/>
      <c r="I55" s="180"/>
      <c r="J55" s="180"/>
      <c r="K55" s="176"/>
      <c r="L55" s="176"/>
      <c r="M55" s="176"/>
      <c r="N55" s="176"/>
    </row>
    <row r="56" spans="2:25">
      <c r="B56" s="176"/>
      <c r="C56" s="180"/>
      <c r="D56" s="180"/>
      <c r="E56" s="180"/>
      <c r="F56" s="180"/>
      <c r="G56" s="180"/>
      <c r="H56" s="180"/>
      <c r="I56" s="180"/>
      <c r="J56" s="180"/>
      <c r="K56" s="176"/>
      <c r="L56" s="176"/>
      <c r="M56" s="176"/>
      <c r="N56" s="176"/>
    </row>
    <row r="57" spans="2:25">
      <c r="B57" s="532" t="s">
        <v>134</v>
      </c>
      <c r="C57" s="532"/>
      <c r="D57" s="532"/>
      <c r="E57" s="532"/>
      <c r="F57" s="532"/>
      <c r="G57" s="532"/>
      <c r="H57" s="532"/>
      <c r="I57" s="532"/>
      <c r="J57" s="532"/>
      <c r="K57" s="532"/>
      <c r="L57" s="532"/>
      <c r="M57" s="176"/>
      <c r="N57" s="176"/>
      <c r="R57" s="552" t="s">
        <v>135</v>
      </c>
      <c r="S57" s="552"/>
      <c r="T57" s="552"/>
      <c r="U57" s="552"/>
      <c r="V57" s="552"/>
      <c r="W57" s="552"/>
      <c r="X57" s="552"/>
    </row>
    <row r="58" spans="2:25" ht="38.25" customHeight="1">
      <c r="B58" s="533" t="s">
        <v>92</v>
      </c>
      <c r="C58" s="536" t="s">
        <v>93</v>
      </c>
      <c r="D58" s="536"/>
      <c r="E58" s="536"/>
      <c r="F58" s="536"/>
      <c r="G58" s="536"/>
      <c r="H58" s="536"/>
      <c r="I58" s="536"/>
      <c r="J58" s="536"/>
      <c r="K58" s="537" t="s">
        <v>94</v>
      </c>
      <c r="L58" s="538"/>
      <c r="M58" s="176"/>
      <c r="N58" s="176"/>
      <c r="R58" s="464" t="s">
        <v>95</v>
      </c>
      <c r="S58" s="536" t="s">
        <v>96</v>
      </c>
      <c r="T58" s="536"/>
      <c r="U58" s="536"/>
      <c r="V58" s="553"/>
      <c r="W58" s="554" t="s">
        <v>97</v>
      </c>
      <c r="X58" s="555"/>
    </row>
    <row r="59" spans="2:25" ht="38.25">
      <c r="B59" s="534"/>
      <c r="C59" s="543" t="s">
        <v>98</v>
      </c>
      <c r="D59" s="544"/>
      <c r="E59" s="545" t="s">
        <v>99</v>
      </c>
      <c r="F59" s="545"/>
      <c r="G59" s="546" t="s">
        <v>100</v>
      </c>
      <c r="H59" s="547"/>
      <c r="I59" s="548" t="s">
        <v>101</v>
      </c>
      <c r="J59" s="547"/>
      <c r="K59" s="539"/>
      <c r="L59" s="540"/>
      <c r="M59" s="176"/>
      <c r="N59" s="176"/>
      <c r="R59" s="239" t="s">
        <v>92</v>
      </c>
      <c r="S59" s="226" t="s">
        <v>102</v>
      </c>
      <c r="T59" s="226" t="s">
        <v>103</v>
      </c>
      <c r="U59" s="225" t="s">
        <v>104</v>
      </c>
      <c r="V59" s="240" t="s">
        <v>105</v>
      </c>
      <c r="W59" s="226" t="s">
        <v>106</v>
      </c>
      <c r="X59" s="227" t="s">
        <v>107</v>
      </c>
    </row>
    <row r="60" spans="2:25" ht="51">
      <c r="B60" s="534"/>
      <c r="C60" s="551">
        <v>114.8</v>
      </c>
      <c r="D60" s="550"/>
      <c r="E60" s="551">
        <v>91.3</v>
      </c>
      <c r="F60" s="550"/>
      <c r="G60" s="551">
        <v>73.8</v>
      </c>
      <c r="H60" s="550"/>
      <c r="I60" s="551">
        <v>34.1</v>
      </c>
      <c r="J60" s="550"/>
      <c r="K60" s="541"/>
      <c r="L60" s="542"/>
      <c r="M60" s="176"/>
      <c r="N60" s="176"/>
      <c r="R60" s="183" t="s">
        <v>108</v>
      </c>
      <c r="S60" s="241">
        <v>0</v>
      </c>
      <c r="T60" s="228">
        <v>0</v>
      </c>
      <c r="U60" s="229">
        <v>0</v>
      </c>
      <c r="V60" s="245">
        <v>2010</v>
      </c>
      <c r="W60" s="241">
        <v>2010</v>
      </c>
      <c r="X60" s="242">
        <v>0</v>
      </c>
    </row>
    <row r="61" spans="2:25" ht="25.5">
      <c r="B61" s="535"/>
      <c r="C61" s="225" t="s">
        <v>106</v>
      </c>
      <c r="D61" s="226" t="s">
        <v>109</v>
      </c>
      <c r="E61" s="225" t="s">
        <v>106</v>
      </c>
      <c r="F61" s="226" t="s">
        <v>109</v>
      </c>
      <c r="G61" s="225" t="s">
        <v>106</v>
      </c>
      <c r="H61" s="226" t="s">
        <v>109</v>
      </c>
      <c r="I61" s="225" t="s">
        <v>106</v>
      </c>
      <c r="J61" s="226" t="s">
        <v>109</v>
      </c>
      <c r="K61" s="225" t="s">
        <v>106</v>
      </c>
      <c r="L61" s="226" t="s">
        <v>109</v>
      </c>
      <c r="M61" s="176"/>
      <c r="N61" s="176"/>
      <c r="R61" s="183" t="s">
        <v>110</v>
      </c>
      <c r="S61" s="286" t="s">
        <v>127</v>
      </c>
      <c r="T61" s="286" t="s">
        <v>127</v>
      </c>
      <c r="U61" s="287" t="s">
        <v>127</v>
      </c>
      <c r="V61" s="285" t="s">
        <v>127</v>
      </c>
      <c r="W61" s="286" t="s">
        <v>127</v>
      </c>
      <c r="X61" s="290" t="s">
        <v>127</v>
      </c>
    </row>
    <row r="62" spans="2:25">
      <c r="B62" s="26" t="s">
        <v>111</v>
      </c>
      <c r="C62" s="285" t="s">
        <v>127</v>
      </c>
      <c r="D62" s="286" t="s">
        <v>127</v>
      </c>
      <c r="E62" s="286" t="s">
        <v>127</v>
      </c>
      <c r="F62" s="286" t="s">
        <v>127</v>
      </c>
      <c r="G62" s="286" t="s">
        <v>127</v>
      </c>
      <c r="H62" s="286" t="s">
        <v>127</v>
      </c>
      <c r="I62" s="286" t="s">
        <v>127</v>
      </c>
      <c r="J62" s="286" t="s">
        <v>127</v>
      </c>
      <c r="K62" s="287" t="s">
        <v>127</v>
      </c>
      <c r="L62" s="288" t="s">
        <v>127</v>
      </c>
      <c r="M62" s="176"/>
      <c r="N62" s="176"/>
      <c r="R62" s="183" t="s">
        <v>112</v>
      </c>
      <c r="S62" s="286" t="s">
        <v>127</v>
      </c>
      <c r="T62" s="286" t="s">
        <v>127</v>
      </c>
      <c r="U62" s="286" t="s">
        <v>127</v>
      </c>
      <c r="V62" s="286" t="s">
        <v>127</v>
      </c>
      <c r="W62" s="286" t="s">
        <v>127</v>
      </c>
      <c r="X62" s="290" t="s">
        <v>127</v>
      </c>
    </row>
    <row r="63" spans="2:25" ht="25.5">
      <c r="B63" s="26" t="s">
        <v>132</v>
      </c>
      <c r="C63" s="285" t="s">
        <v>127</v>
      </c>
      <c r="D63" s="286" t="s">
        <v>127</v>
      </c>
      <c r="E63" s="286" t="s">
        <v>127</v>
      </c>
      <c r="F63" s="286" t="s">
        <v>127</v>
      </c>
      <c r="G63" s="286" t="s">
        <v>127</v>
      </c>
      <c r="H63" s="286" t="s">
        <v>127</v>
      </c>
      <c r="I63" s="286" t="s">
        <v>127</v>
      </c>
      <c r="J63" s="286" t="s">
        <v>127</v>
      </c>
      <c r="K63" s="287" t="s">
        <v>127</v>
      </c>
      <c r="L63" s="288" t="s">
        <v>127</v>
      </c>
      <c r="M63" s="176"/>
      <c r="N63" s="366" t="s">
        <v>114</v>
      </c>
      <c r="P63" s="2" t="s">
        <v>115</v>
      </c>
      <c r="R63" s="183" t="s">
        <v>116</v>
      </c>
      <c r="S63" s="286" t="s">
        <v>127</v>
      </c>
      <c r="T63" s="286" t="s">
        <v>127</v>
      </c>
      <c r="U63" s="287" t="s">
        <v>127</v>
      </c>
      <c r="V63" s="285" t="s">
        <v>127</v>
      </c>
      <c r="W63" s="286" t="s">
        <v>127</v>
      </c>
      <c r="X63" s="290" t="s">
        <v>127</v>
      </c>
    </row>
    <row r="64" spans="2:25">
      <c r="B64" s="26" t="s">
        <v>112</v>
      </c>
      <c r="C64" s="285" t="s">
        <v>127</v>
      </c>
      <c r="D64" s="286" t="s">
        <v>127</v>
      </c>
      <c r="E64" s="286" t="s">
        <v>127</v>
      </c>
      <c r="F64" s="286" t="s">
        <v>127</v>
      </c>
      <c r="G64" s="286" t="s">
        <v>127</v>
      </c>
      <c r="H64" s="286" t="s">
        <v>127</v>
      </c>
      <c r="I64" s="286" t="s">
        <v>127</v>
      </c>
      <c r="J64" s="286" t="s">
        <v>127</v>
      </c>
      <c r="K64" s="287" t="s">
        <v>127</v>
      </c>
      <c r="L64" s="288" t="s">
        <v>127</v>
      </c>
      <c r="M64" s="176"/>
      <c r="N64" s="176">
        <v>63</v>
      </c>
      <c r="O64" s="2">
        <v>2021</v>
      </c>
      <c r="P64" s="2">
        <v>0</v>
      </c>
      <c r="R64" s="183" t="s">
        <v>117</v>
      </c>
      <c r="S64" s="241">
        <v>0</v>
      </c>
      <c r="T64" s="228">
        <v>0</v>
      </c>
      <c r="U64" s="229">
        <v>0</v>
      </c>
      <c r="V64" s="245">
        <v>1760</v>
      </c>
      <c r="W64" s="241">
        <v>1760</v>
      </c>
      <c r="X64" s="242">
        <v>1760</v>
      </c>
    </row>
    <row r="65" spans="2:24" ht="38.25">
      <c r="B65" s="26" t="s">
        <v>118</v>
      </c>
      <c r="C65" s="196">
        <v>0</v>
      </c>
      <c r="D65" s="228">
        <v>0</v>
      </c>
      <c r="E65" s="228">
        <v>0</v>
      </c>
      <c r="F65" s="228">
        <v>0</v>
      </c>
      <c r="G65" s="228">
        <v>28.9</v>
      </c>
      <c r="H65" s="228">
        <v>28.9</v>
      </c>
      <c r="I65" s="228">
        <v>0</v>
      </c>
      <c r="J65" s="228">
        <v>0</v>
      </c>
      <c r="K65" s="229">
        <v>2131</v>
      </c>
      <c r="L65" s="230">
        <v>2131</v>
      </c>
      <c r="M65" s="176"/>
      <c r="N65" s="181">
        <v>63</v>
      </c>
      <c r="O65" s="2">
        <v>2022</v>
      </c>
      <c r="P65" s="2">
        <v>0</v>
      </c>
      <c r="R65" s="187" t="s">
        <v>119</v>
      </c>
      <c r="S65" s="244">
        <v>0</v>
      </c>
      <c r="T65" s="243" t="s">
        <v>95</v>
      </c>
      <c r="U65" s="244">
        <v>0</v>
      </c>
      <c r="V65" s="244">
        <v>3770</v>
      </c>
      <c r="W65" s="244">
        <v>3770</v>
      </c>
      <c r="X65" s="244">
        <v>1760</v>
      </c>
    </row>
    <row r="66" spans="2:24">
      <c r="B66" s="26" t="s">
        <v>120</v>
      </c>
      <c r="C66" s="285" t="s">
        <v>127</v>
      </c>
      <c r="D66" s="286" t="s">
        <v>127</v>
      </c>
      <c r="E66" s="286" t="s">
        <v>127</v>
      </c>
      <c r="F66" s="286" t="s">
        <v>127</v>
      </c>
      <c r="G66" s="286" t="s">
        <v>127</v>
      </c>
      <c r="H66" s="286" t="s">
        <v>127</v>
      </c>
      <c r="I66" s="286" t="s">
        <v>127</v>
      </c>
      <c r="J66" s="286" t="s">
        <v>127</v>
      </c>
      <c r="K66" s="287" t="s">
        <v>127</v>
      </c>
      <c r="L66" s="289" t="s">
        <v>127</v>
      </c>
      <c r="M66" s="176"/>
      <c r="N66" s="176">
        <v>63</v>
      </c>
      <c r="O66" s="2">
        <v>2023</v>
      </c>
      <c r="P66" s="2">
        <v>0</v>
      </c>
      <c r="R66" s="529" t="s">
        <v>121</v>
      </c>
      <c r="S66" s="530"/>
      <c r="T66" s="530"/>
      <c r="U66" s="530"/>
      <c r="V66" s="530"/>
      <c r="W66" s="530"/>
      <c r="X66" s="530"/>
    </row>
    <row r="67" spans="2:24">
      <c r="B67" s="32" t="s">
        <v>122</v>
      </c>
      <c r="C67" s="247">
        <v>0</v>
      </c>
      <c r="D67" s="248">
        <v>0</v>
      </c>
      <c r="E67" s="246">
        <v>0</v>
      </c>
      <c r="F67" s="246">
        <v>0</v>
      </c>
      <c r="G67" s="247">
        <v>28.9</v>
      </c>
      <c r="H67" s="248">
        <v>28.9</v>
      </c>
      <c r="I67" s="246">
        <v>0</v>
      </c>
      <c r="J67" s="246">
        <v>0</v>
      </c>
      <c r="K67" s="237">
        <v>2131</v>
      </c>
      <c r="L67" s="238">
        <v>2131</v>
      </c>
      <c r="M67" s="176"/>
      <c r="N67" s="176"/>
      <c r="R67" s="531"/>
      <c r="S67" s="531"/>
      <c r="T67" s="531"/>
      <c r="U67" s="531"/>
      <c r="V67" s="531"/>
      <c r="W67" s="531"/>
      <c r="X67" s="531"/>
    </row>
    <row r="68" spans="2:24">
      <c r="B68" s="176" t="s">
        <v>128</v>
      </c>
      <c r="C68" s="180"/>
      <c r="D68" s="180"/>
      <c r="E68" s="180"/>
      <c r="F68" s="180"/>
      <c r="G68" s="180"/>
      <c r="H68" s="180"/>
      <c r="I68" s="180"/>
      <c r="J68" s="180"/>
      <c r="K68" s="176"/>
      <c r="L68" s="176"/>
      <c r="M68" s="176"/>
      <c r="N68" s="176"/>
      <c r="R68" s="531"/>
      <c r="S68" s="531"/>
      <c r="T68" s="531"/>
      <c r="U68" s="531"/>
      <c r="V68" s="531"/>
      <c r="W68" s="531"/>
      <c r="X68" s="531"/>
    </row>
    <row r="69" spans="2:24" ht="99.75" customHeight="1">
      <c r="B69" s="350" t="s">
        <v>129</v>
      </c>
      <c r="C69" s="180"/>
      <c r="D69" s="180"/>
      <c r="E69" s="180"/>
      <c r="F69" s="180"/>
      <c r="G69" s="180"/>
      <c r="H69" s="180"/>
      <c r="I69" s="180"/>
      <c r="J69" s="180"/>
      <c r="K69" s="176"/>
      <c r="L69" s="176"/>
      <c r="M69" s="176"/>
      <c r="N69" s="176"/>
      <c r="R69" s="531"/>
      <c r="S69" s="531"/>
      <c r="T69" s="531"/>
      <c r="U69" s="531"/>
      <c r="V69" s="531"/>
      <c r="W69" s="531"/>
      <c r="X69" s="531"/>
    </row>
    <row r="70" spans="2:24">
      <c r="B70" s="176"/>
      <c r="C70" s="180"/>
      <c r="D70" s="180"/>
      <c r="E70" s="180"/>
      <c r="F70" s="180"/>
      <c r="G70" s="180"/>
      <c r="H70" s="180"/>
      <c r="I70" s="180"/>
      <c r="J70" s="180"/>
      <c r="K70" s="176"/>
      <c r="L70" s="176"/>
      <c r="M70" s="176"/>
      <c r="N70" s="176"/>
    </row>
    <row r="71" spans="2:24">
      <c r="B71" s="176"/>
      <c r="C71" s="180"/>
      <c r="D71" s="180"/>
      <c r="E71" s="180"/>
      <c r="F71" s="180"/>
      <c r="G71" s="180"/>
      <c r="H71" s="180"/>
      <c r="I71" s="180"/>
      <c r="J71" s="180"/>
      <c r="K71" s="176"/>
      <c r="L71" s="176"/>
      <c r="M71" s="176"/>
      <c r="N71" s="176"/>
    </row>
    <row r="72" spans="2:24">
      <c r="B72" s="176"/>
      <c r="C72" s="180"/>
      <c r="D72" s="180"/>
      <c r="E72" s="180"/>
      <c r="F72" s="180"/>
      <c r="G72" s="180"/>
      <c r="H72" s="180"/>
      <c r="I72" s="180"/>
      <c r="J72" s="180"/>
      <c r="K72" s="176"/>
      <c r="L72" s="176"/>
      <c r="M72" s="176"/>
      <c r="N72" s="176"/>
    </row>
    <row r="73" spans="2:24">
      <c r="B73" s="532" t="s">
        <v>136</v>
      </c>
      <c r="C73" s="532"/>
      <c r="D73" s="532"/>
      <c r="E73" s="532"/>
      <c r="F73" s="532"/>
      <c r="G73" s="532"/>
      <c r="H73" s="532"/>
      <c r="I73" s="532"/>
      <c r="J73" s="532"/>
      <c r="K73" s="532"/>
      <c r="L73" s="532"/>
      <c r="M73" s="176"/>
      <c r="N73" s="176"/>
      <c r="R73" s="552" t="s">
        <v>137</v>
      </c>
      <c r="S73" s="552"/>
      <c r="T73" s="552"/>
      <c r="U73" s="552"/>
      <c r="V73" s="552"/>
      <c r="W73" s="552"/>
      <c r="X73" s="552"/>
    </row>
    <row r="74" spans="2:24" ht="13.5" customHeight="1">
      <c r="B74" s="533" t="s">
        <v>92</v>
      </c>
      <c r="C74" s="536" t="s">
        <v>93</v>
      </c>
      <c r="D74" s="536"/>
      <c r="E74" s="536"/>
      <c r="F74" s="536"/>
      <c r="G74" s="536"/>
      <c r="H74" s="536"/>
      <c r="I74" s="536"/>
      <c r="J74" s="536"/>
      <c r="K74" s="537" t="s">
        <v>94</v>
      </c>
      <c r="L74" s="538"/>
      <c r="M74" s="176"/>
      <c r="N74" s="176"/>
      <c r="R74" s="464" t="s">
        <v>95</v>
      </c>
      <c r="S74" s="536" t="s">
        <v>96</v>
      </c>
      <c r="T74" s="536"/>
      <c r="U74" s="536"/>
      <c r="V74" s="553"/>
      <c r="W74" s="554" t="s">
        <v>97</v>
      </c>
      <c r="X74" s="555"/>
    </row>
    <row r="75" spans="2:24" ht="38.25">
      <c r="B75" s="534"/>
      <c r="C75" s="543" t="s">
        <v>98</v>
      </c>
      <c r="D75" s="544"/>
      <c r="E75" s="545" t="s">
        <v>99</v>
      </c>
      <c r="F75" s="545"/>
      <c r="G75" s="546" t="s">
        <v>100</v>
      </c>
      <c r="H75" s="547"/>
      <c r="I75" s="548" t="s">
        <v>101</v>
      </c>
      <c r="J75" s="547"/>
      <c r="K75" s="539"/>
      <c r="L75" s="540"/>
      <c r="M75" s="176"/>
      <c r="N75" s="176"/>
      <c r="R75" s="239" t="s">
        <v>92</v>
      </c>
      <c r="S75" s="226" t="s">
        <v>102</v>
      </c>
      <c r="T75" s="226" t="s">
        <v>103</v>
      </c>
      <c r="U75" s="225" t="s">
        <v>104</v>
      </c>
      <c r="V75" s="240" t="s">
        <v>105</v>
      </c>
      <c r="W75" s="226" t="s">
        <v>106</v>
      </c>
      <c r="X75" s="227" t="s">
        <v>107</v>
      </c>
    </row>
    <row r="76" spans="2:24" ht="51">
      <c r="B76" s="534"/>
      <c r="C76" s="549">
        <v>114.8</v>
      </c>
      <c r="D76" s="550"/>
      <c r="E76" s="549">
        <v>91.3</v>
      </c>
      <c r="F76" s="550"/>
      <c r="G76" s="549">
        <v>73.8</v>
      </c>
      <c r="H76" s="550"/>
      <c r="I76" s="549">
        <v>34.1</v>
      </c>
      <c r="J76" s="550"/>
      <c r="K76" s="541"/>
      <c r="L76" s="542"/>
      <c r="M76" s="176"/>
      <c r="N76" s="176"/>
      <c r="R76" s="183" t="s">
        <v>108</v>
      </c>
      <c r="S76" s="241">
        <v>269690</v>
      </c>
      <c r="T76" s="228">
        <v>10</v>
      </c>
      <c r="U76" s="229">
        <v>38398</v>
      </c>
      <c r="V76" s="245">
        <v>0</v>
      </c>
      <c r="W76" s="241">
        <v>38398</v>
      </c>
      <c r="X76" s="242">
        <v>38398</v>
      </c>
    </row>
    <row r="77" spans="2:24" ht="25.5">
      <c r="B77" s="535"/>
      <c r="C77" s="225" t="s">
        <v>106</v>
      </c>
      <c r="D77" s="226" t="s">
        <v>109</v>
      </c>
      <c r="E77" s="225" t="s">
        <v>106</v>
      </c>
      <c r="F77" s="226" t="s">
        <v>109</v>
      </c>
      <c r="G77" s="225" t="s">
        <v>106</v>
      </c>
      <c r="H77" s="226" t="s">
        <v>109</v>
      </c>
      <c r="I77" s="225" t="s">
        <v>106</v>
      </c>
      <c r="J77" s="226" t="s">
        <v>109</v>
      </c>
      <c r="K77" s="225" t="s">
        <v>106</v>
      </c>
      <c r="L77" s="226" t="s">
        <v>109</v>
      </c>
      <c r="M77" s="176"/>
      <c r="N77" s="176"/>
      <c r="R77" s="183" t="s">
        <v>110</v>
      </c>
      <c r="S77" s="286" t="s">
        <v>127</v>
      </c>
      <c r="T77" s="286" t="s">
        <v>127</v>
      </c>
      <c r="U77" s="287" t="s">
        <v>127</v>
      </c>
      <c r="V77" s="285" t="s">
        <v>127</v>
      </c>
      <c r="W77" s="286" t="s">
        <v>127</v>
      </c>
      <c r="X77" s="290" t="s">
        <v>127</v>
      </c>
    </row>
    <row r="78" spans="2:24">
      <c r="B78" s="26" t="s">
        <v>111</v>
      </c>
      <c r="C78" s="285" t="s">
        <v>127</v>
      </c>
      <c r="D78" s="286" t="s">
        <v>127</v>
      </c>
      <c r="E78" s="286" t="s">
        <v>127</v>
      </c>
      <c r="F78" s="286" t="s">
        <v>127</v>
      </c>
      <c r="G78" s="286" t="s">
        <v>127</v>
      </c>
      <c r="H78" s="286" t="s">
        <v>127</v>
      </c>
      <c r="I78" s="286" t="s">
        <v>127</v>
      </c>
      <c r="J78" s="286" t="s">
        <v>127</v>
      </c>
      <c r="K78" s="287" t="s">
        <v>127</v>
      </c>
      <c r="L78" s="288" t="s">
        <v>127</v>
      </c>
      <c r="M78" s="176"/>
      <c r="N78" s="176"/>
      <c r="R78" s="183" t="s">
        <v>112</v>
      </c>
      <c r="S78" s="286" t="s">
        <v>127</v>
      </c>
      <c r="T78" s="286" t="s">
        <v>127</v>
      </c>
      <c r="U78" s="286" t="s">
        <v>127</v>
      </c>
      <c r="V78" s="286" t="s">
        <v>127</v>
      </c>
      <c r="W78" s="286" t="s">
        <v>127</v>
      </c>
      <c r="X78" s="290" t="s">
        <v>127</v>
      </c>
    </row>
    <row r="79" spans="2:24" ht="25.5">
      <c r="B79" s="26" t="s">
        <v>132</v>
      </c>
      <c r="C79" s="285" t="s">
        <v>127</v>
      </c>
      <c r="D79" s="286" t="s">
        <v>127</v>
      </c>
      <c r="E79" s="286" t="s">
        <v>127</v>
      </c>
      <c r="F79" s="286" t="s">
        <v>127</v>
      </c>
      <c r="G79" s="286" t="s">
        <v>127</v>
      </c>
      <c r="H79" s="286" t="s">
        <v>127</v>
      </c>
      <c r="I79" s="286" t="s">
        <v>127</v>
      </c>
      <c r="J79" s="286" t="s">
        <v>127</v>
      </c>
      <c r="K79" s="287" t="s">
        <v>127</v>
      </c>
      <c r="L79" s="288" t="s">
        <v>127</v>
      </c>
      <c r="M79" s="176"/>
      <c r="N79" s="366" t="s">
        <v>114</v>
      </c>
      <c r="P79" s="2" t="s">
        <v>115</v>
      </c>
      <c r="R79" s="183" t="s">
        <v>116</v>
      </c>
      <c r="S79" s="286" t="s">
        <v>127</v>
      </c>
      <c r="T79" s="286" t="s">
        <v>127</v>
      </c>
      <c r="U79" s="287" t="s">
        <v>127</v>
      </c>
      <c r="V79" s="285" t="s">
        <v>127</v>
      </c>
      <c r="W79" s="286" t="s">
        <v>127</v>
      </c>
      <c r="X79" s="290" t="s">
        <v>127</v>
      </c>
    </row>
    <row r="80" spans="2:24">
      <c r="B80" s="26" t="s">
        <v>112</v>
      </c>
      <c r="C80" s="285" t="s">
        <v>127</v>
      </c>
      <c r="D80" s="286" t="s">
        <v>127</v>
      </c>
      <c r="E80" s="286" t="s">
        <v>127</v>
      </c>
      <c r="F80" s="286" t="s">
        <v>127</v>
      </c>
      <c r="G80" s="286" t="s">
        <v>127</v>
      </c>
      <c r="H80" s="286" t="s">
        <v>127</v>
      </c>
      <c r="I80" s="286" t="s">
        <v>127</v>
      </c>
      <c r="J80" s="286" t="s">
        <v>127</v>
      </c>
      <c r="K80" s="287" t="s">
        <v>127</v>
      </c>
      <c r="L80" s="288" t="s">
        <v>127</v>
      </c>
      <c r="M80" s="176"/>
      <c r="N80" s="176">
        <v>55</v>
      </c>
      <c r="O80" s="2">
        <v>2021</v>
      </c>
      <c r="P80" s="2">
        <v>0</v>
      </c>
      <c r="R80" s="183" t="s">
        <v>117</v>
      </c>
      <c r="S80" s="241">
        <v>0</v>
      </c>
      <c r="T80" s="228">
        <v>0</v>
      </c>
      <c r="U80" s="229">
        <v>0</v>
      </c>
      <c r="V80" s="245">
        <v>0</v>
      </c>
      <c r="W80" s="241">
        <v>0</v>
      </c>
      <c r="X80" s="242">
        <v>0</v>
      </c>
    </row>
    <row r="81" spans="2:24" ht="38.25">
      <c r="B81" s="26" t="s">
        <v>118</v>
      </c>
      <c r="C81" s="196">
        <v>0</v>
      </c>
      <c r="D81" s="228">
        <v>0</v>
      </c>
      <c r="E81" s="228">
        <v>0</v>
      </c>
      <c r="F81" s="228">
        <v>0</v>
      </c>
      <c r="G81" s="228">
        <v>80</v>
      </c>
      <c r="H81" s="228">
        <v>80</v>
      </c>
      <c r="I81" s="228">
        <v>0</v>
      </c>
      <c r="J81" s="228">
        <v>0</v>
      </c>
      <c r="K81" s="229">
        <v>5906</v>
      </c>
      <c r="L81" s="230">
        <v>5906</v>
      </c>
      <c r="M81" s="176"/>
      <c r="N81" s="181">
        <v>55</v>
      </c>
      <c r="O81" s="2">
        <v>2022</v>
      </c>
      <c r="P81" s="2">
        <v>0</v>
      </c>
      <c r="R81" s="187" t="s">
        <v>119</v>
      </c>
      <c r="S81" s="244">
        <v>269690</v>
      </c>
      <c r="T81" s="243" t="s">
        <v>95</v>
      </c>
      <c r="U81" s="244">
        <v>38398</v>
      </c>
      <c r="V81" s="244">
        <v>0</v>
      </c>
      <c r="W81" s="244">
        <v>38398</v>
      </c>
      <c r="X81" s="244">
        <v>38398</v>
      </c>
    </row>
    <row r="82" spans="2:24">
      <c r="B82" s="26" t="s">
        <v>120</v>
      </c>
      <c r="C82" s="285" t="s">
        <v>127</v>
      </c>
      <c r="D82" s="286" t="s">
        <v>127</v>
      </c>
      <c r="E82" s="286" t="s">
        <v>127</v>
      </c>
      <c r="F82" s="286" t="s">
        <v>127</v>
      </c>
      <c r="G82" s="286" t="s">
        <v>127</v>
      </c>
      <c r="H82" s="286" t="s">
        <v>127</v>
      </c>
      <c r="I82" s="286" t="s">
        <v>127</v>
      </c>
      <c r="J82" s="286" t="s">
        <v>127</v>
      </c>
      <c r="K82" s="287" t="s">
        <v>127</v>
      </c>
      <c r="L82" s="289" t="s">
        <v>127</v>
      </c>
      <c r="M82" s="176"/>
      <c r="N82" s="176">
        <v>55</v>
      </c>
      <c r="O82" s="2">
        <v>2023</v>
      </c>
      <c r="P82" s="2">
        <v>0</v>
      </c>
      <c r="R82" s="529" t="s">
        <v>121</v>
      </c>
      <c r="S82" s="530"/>
      <c r="T82" s="530"/>
      <c r="U82" s="530"/>
      <c r="V82" s="530"/>
      <c r="W82" s="530"/>
      <c r="X82" s="530"/>
    </row>
    <row r="83" spans="2:24">
      <c r="B83" s="32" t="s">
        <v>122</v>
      </c>
      <c r="C83" s="247">
        <v>0</v>
      </c>
      <c r="D83" s="248">
        <v>0</v>
      </c>
      <c r="E83" s="246">
        <v>0</v>
      </c>
      <c r="F83" s="246">
        <v>0</v>
      </c>
      <c r="G83" s="247">
        <v>80</v>
      </c>
      <c r="H83" s="248">
        <v>80</v>
      </c>
      <c r="I83" s="246">
        <v>0</v>
      </c>
      <c r="J83" s="246">
        <v>0</v>
      </c>
      <c r="K83" s="237">
        <v>5906</v>
      </c>
      <c r="L83" s="238">
        <v>5906</v>
      </c>
      <c r="M83" s="176"/>
      <c r="N83" s="176"/>
      <c r="R83" s="531"/>
      <c r="S83" s="531"/>
      <c r="T83" s="531"/>
      <c r="U83" s="531"/>
      <c r="V83" s="531"/>
      <c r="W83" s="531"/>
      <c r="X83" s="531"/>
    </row>
    <row r="84" spans="2:24">
      <c r="B84" s="176" t="s">
        <v>128</v>
      </c>
      <c r="C84" s="180"/>
      <c r="D84" s="180"/>
      <c r="E84" s="180"/>
      <c r="F84" s="180"/>
      <c r="G84" s="180"/>
      <c r="H84" s="180"/>
      <c r="I84" s="180"/>
      <c r="J84" s="180"/>
      <c r="K84" s="176"/>
      <c r="L84" s="176"/>
      <c r="M84" s="176"/>
      <c r="N84" s="176"/>
      <c r="R84" s="531"/>
      <c r="S84" s="531"/>
      <c r="T84" s="531"/>
      <c r="U84" s="531"/>
      <c r="V84" s="531"/>
      <c r="W84" s="531"/>
      <c r="X84" s="531"/>
    </row>
    <row r="85" spans="2:24" ht="80.25" customHeight="1">
      <c r="B85" s="350" t="s">
        <v>129</v>
      </c>
      <c r="C85" s="180"/>
      <c r="D85" s="180"/>
      <c r="E85" s="180"/>
      <c r="F85" s="180"/>
      <c r="G85" s="180"/>
      <c r="H85" s="180"/>
      <c r="I85" s="180"/>
      <c r="J85" s="180"/>
      <c r="K85" s="176"/>
      <c r="L85" s="176"/>
      <c r="M85" s="176"/>
      <c r="N85" s="176"/>
      <c r="R85" s="531"/>
      <c r="S85" s="531"/>
      <c r="T85" s="531"/>
      <c r="U85" s="531"/>
      <c r="V85" s="531"/>
      <c r="W85" s="531"/>
      <c r="X85" s="531"/>
    </row>
    <row r="86" spans="2:24">
      <c r="B86" s="176"/>
      <c r="C86" s="180"/>
      <c r="D86" s="180"/>
      <c r="E86" s="180"/>
      <c r="F86" s="180"/>
      <c r="G86" s="180"/>
      <c r="H86" s="180"/>
      <c r="I86" s="180"/>
      <c r="J86" s="180"/>
      <c r="K86" s="176"/>
      <c r="L86" s="176"/>
      <c r="M86" s="176"/>
      <c r="N86" s="176"/>
    </row>
    <row r="87" spans="2:24">
      <c r="B87" s="176"/>
      <c r="C87" s="180"/>
      <c r="D87" s="180"/>
      <c r="E87" s="180"/>
      <c r="F87" s="180"/>
      <c r="G87" s="180"/>
      <c r="H87" s="180"/>
      <c r="I87" s="180"/>
      <c r="J87" s="180"/>
      <c r="K87" s="176"/>
      <c r="L87" s="176"/>
      <c r="M87" s="176"/>
      <c r="N87" s="176"/>
    </row>
    <row r="88" spans="2:24">
      <c r="B88" s="176"/>
      <c r="C88" s="180"/>
      <c r="D88" s="180"/>
      <c r="E88" s="180"/>
      <c r="F88" s="180"/>
      <c r="G88" s="180"/>
      <c r="H88" s="180"/>
      <c r="I88" s="180"/>
      <c r="J88" s="180"/>
      <c r="K88" s="176"/>
      <c r="L88" s="176"/>
      <c r="M88" s="176"/>
      <c r="N88" s="176"/>
    </row>
    <row r="89" spans="2:24">
      <c r="B89" s="532" t="s">
        <v>138</v>
      </c>
      <c r="C89" s="532"/>
      <c r="D89" s="532"/>
      <c r="E89" s="532"/>
      <c r="F89" s="532"/>
      <c r="G89" s="532"/>
      <c r="H89" s="532"/>
      <c r="I89" s="532"/>
      <c r="J89" s="532"/>
      <c r="K89" s="532"/>
      <c r="L89" s="532"/>
      <c r="M89" s="176"/>
      <c r="N89" s="176"/>
      <c r="R89" s="552" t="s">
        <v>139</v>
      </c>
      <c r="S89" s="552"/>
      <c r="T89" s="552"/>
      <c r="U89" s="552"/>
      <c r="V89" s="552"/>
      <c r="W89" s="552"/>
      <c r="X89" s="552"/>
    </row>
    <row r="90" spans="2:24" ht="13.5" customHeight="1">
      <c r="B90" s="533" t="s">
        <v>92</v>
      </c>
      <c r="C90" s="536" t="s">
        <v>93</v>
      </c>
      <c r="D90" s="536"/>
      <c r="E90" s="536"/>
      <c r="F90" s="536"/>
      <c r="G90" s="536"/>
      <c r="H90" s="536"/>
      <c r="I90" s="536"/>
      <c r="J90" s="536"/>
      <c r="K90" s="537" t="s">
        <v>94</v>
      </c>
      <c r="L90" s="538"/>
      <c r="M90" s="176"/>
      <c r="N90" s="176"/>
      <c r="R90" s="464"/>
      <c r="S90" s="556" t="s">
        <v>96</v>
      </c>
      <c r="T90" s="557"/>
      <c r="U90" s="557"/>
      <c r="V90" s="558"/>
      <c r="W90" s="559" t="s">
        <v>97</v>
      </c>
      <c r="X90" s="560"/>
    </row>
    <row r="91" spans="2:24" ht="38.25">
      <c r="B91" s="534"/>
      <c r="C91" s="543" t="s">
        <v>98</v>
      </c>
      <c r="D91" s="544"/>
      <c r="E91" s="545" t="s">
        <v>99</v>
      </c>
      <c r="F91" s="545"/>
      <c r="G91" s="546" t="s">
        <v>100</v>
      </c>
      <c r="H91" s="547"/>
      <c r="I91" s="548" t="s">
        <v>101</v>
      </c>
      <c r="J91" s="547"/>
      <c r="K91" s="539"/>
      <c r="L91" s="540"/>
      <c r="M91" s="176"/>
      <c r="N91" s="176"/>
      <c r="R91" s="513" t="s">
        <v>92</v>
      </c>
      <c r="S91" s="153" t="s">
        <v>102</v>
      </c>
      <c r="T91" s="153" t="s">
        <v>103</v>
      </c>
      <c r="U91" s="38" t="s">
        <v>104</v>
      </c>
      <c r="V91" s="153" t="s">
        <v>105</v>
      </c>
      <c r="W91" s="153" t="s">
        <v>106</v>
      </c>
      <c r="X91" s="39" t="s">
        <v>107</v>
      </c>
    </row>
    <row r="92" spans="2:24" ht="51">
      <c r="B92" s="534"/>
      <c r="C92" s="551">
        <v>114.8</v>
      </c>
      <c r="D92" s="550"/>
      <c r="E92" s="551">
        <v>91.3</v>
      </c>
      <c r="F92" s="550"/>
      <c r="G92" s="551">
        <v>73.8</v>
      </c>
      <c r="H92" s="550"/>
      <c r="I92" s="551">
        <v>34.1</v>
      </c>
      <c r="J92" s="550"/>
      <c r="K92" s="541"/>
      <c r="L92" s="542"/>
      <c r="M92" s="176"/>
      <c r="N92" s="176"/>
      <c r="R92" s="183" t="s">
        <v>108</v>
      </c>
      <c r="S92" s="184">
        <v>0</v>
      </c>
      <c r="T92" s="189">
        <v>0</v>
      </c>
      <c r="U92" s="190">
        <v>0</v>
      </c>
      <c r="V92" s="184">
        <v>0</v>
      </c>
      <c r="W92" s="184">
        <v>0</v>
      </c>
      <c r="X92" s="186">
        <v>0</v>
      </c>
    </row>
    <row r="93" spans="2:24" ht="25.5">
      <c r="B93" s="535"/>
      <c r="C93" s="225" t="s">
        <v>106</v>
      </c>
      <c r="D93" s="226" t="s">
        <v>109</v>
      </c>
      <c r="E93" s="225" t="s">
        <v>106</v>
      </c>
      <c r="F93" s="226" t="s">
        <v>109</v>
      </c>
      <c r="G93" s="225" t="s">
        <v>106</v>
      </c>
      <c r="H93" s="226" t="s">
        <v>109</v>
      </c>
      <c r="I93" s="225" t="s">
        <v>106</v>
      </c>
      <c r="J93" s="226" t="s">
        <v>109</v>
      </c>
      <c r="K93" s="225" t="s">
        <v>106</v>
      </c>
      <c r="L93" s="226" t="s">
        <v>109</v>
      </c>
      <c r="M93" s="176"/>
      <c r="N93" s="176"/>
      <c r="R93" s="183" t="s">
        <v>110</v>
      </c>
      <c r="S93" s="184" t="s">
        <v>127</v>
      </c>
      <c r="T93" s="189" t="s">
        <v>127</v>
      </c>
      <c r="U93" s="190" t="s">
        <v>127</v>
      </c>
      <c r="V93" s="184" t="s">
        <v>127</v>
      </c>
      <c r="W93" s="184" t="s">
        <v>127</v>
      </c>
      <c r="X93" s="186" t="s">
        <v>127</v>
      </c>
    </row>
    <row r="94" spans="2:24">
      <c r="B94" s="26" t="s">
        <v>111</v>
      </c>
      <c r="C94" s="285" t="s">
        <v>127</v>
      </c>
      <c r="D94" s="286" t="s">
        <v>127</v>
      </c>
      <c r="E94" s="286" t="s">
        <v>127</v>
      </c>
      <c r="F94" s="286" t="s">
        <v>127</v>
      </c>
      <c r="G94" s="286" t="s">
        <v>127</v>
      </c>
      <c r="H94" s="286" t="s">
        <v>127</v>
      </c>
      <c r="I94" s="286" t="s">
        <v>127</v>
      </c>
      <c r="J94" s="286" t="s">
        <v>127</v>
      </c>
      <c r="K94" s="287" t="s">
        <v>127</v>
      </c>
      <c r="L94" s="288" t="s">
        <v>127</v>
      </c>
      <c r="M94" s="176"/>
      <c r="N94" s="176"/>
      <c r="R94" s="183" t="s">
        <v>112</v>
      </c>
      <c r="S94" s="184" t="s">
        <v>127</v>
      </c>
      <c r="T94" s="189" t="s">
        <v>127</v>
      </c>
      <c r="U94" s="184" t="s">
        <v>127</v>
      </c>
      <c r="V94" s="184" t="s">
        <v>127</v>
      </c>
      <c r="W94" s="184" t="s">
        <v>127</v>
      </c>
      <c r="X94" s="186" t="s">
        <v>127</v>
      </c>
    </row>
    <row r="95" spans="2:24" ht="25.5">
      <c r="B95" s="26" t="s">
        <v>132</v>
      </c>
      <c r="C95" s="285" t="s">
        <v>127</v>
      </c>
      <c r="D95" s="286" t="s">
        <v>127</v>
      </c>
      <c r="E95" s="286" t="s">
        <v>127</v>
      </c>
      <c r="F95" s="286" t="s">
        <v>127</v>
      </c>
      <c r="G95" s="286" t="s">
        <v>127</v>
      </c>
      <c r="H95" s="286" t="s">
        <v>127</v>
      </c>
      <c r="I95" s="286" t="s">
        <v>127</v>
      </c>
      <c r="J95" s="286" t="s">
        <v>127</v>
      </c>
      <c r="K95" s="287" t="s">
        <v>127</v>
      </c>
      <c r="L95" s="288" t="s">
        <v>127</v>
      </c>
      <c r="M95" s="176"/>
      <c r="N95" s="366" t="s">
        <v>114</v>
      </c>
      <c r="P95" s="2" t="s">
        <v>115</v>
      </c>
      <c r="R95" s="183" t="s">
        <v>116</v>
      </c>
      <c r="S95" s="184" t="s">
        <v>127</v>
      </c>
      <c r="T95" s="189" t="s">
        <v>127</v>
      </c>
      <c r="U95" s="190" t="s">
        <v>127</v>
      </c>
      <c r="V95" s="184" t="s">
        <v>127</v>
      </c>
      <c r="W95" s="184" t="s">
        <v>127</v>
      </c>
      <c r="X95" s="186" t="s">
        <v>127</v>
      </c>
    </row>
    <row r="96" spans="2:24">
      <c r="B96" s="26" t="s">
        <v>112</v>
      </c>
      <c r="C96" s="285" t="s">
        <v>127</v>
      </c>
      <c r="D96" s="286" t="s">
        <v>127</v>
      </c>
      <c r="E96" s="286" t="s">
        <v>127</v>
      </c>
      <c r="F96" s="286" t="s">
        <v>127</v>
      </c>
      <c r="G96" s="286" t="s">
        <v>127</v>
      </c>
      <c r="H96" s="286" t="s">
        <v>127</v>
      </c>
      <c r="I96" s="286" t="s">
        <v>127</v>
      </c>
      <c r="J96" s="286" t="s">
        <v>127</v>
      </c>
      <c r="K96" s="287" t="s">
        <v>127</v>
      </c>
      <c r="L96" s="288" t="s">
        <v>127</v>
      </c>
      <c r="M96" s="176"/>
      <c r="N96" s="176">
        <v>28</v>
      </c>
      <c r="O96" s="2">
        <v>2021</v>
      </c>
      <c r="P96" s="2">
        <v>0</v>
      </c>
      <c r="R96" s="183" t="s">
        <v>117</v>
      </c>
      <c r="S96" s="184">
        <v>0</v>
      </c>
      <c r="T96" s="189">
        <v>0</v>
      </c>
      <c r="U96" s="190">
        <v>0</v>
      </c>
      <c r="V96" s="184">
        <v>0</v>
      </c>
      <c r="W96" s="184">
        <v>0</v>
      </c>
      <c r="X96" s="186">
        <v>0</v>
      </c>
    </row>
    <row r="97" spans="2:24" ht="38.25">
      <c r="B97" s="26" t="s">
        <v>118</v>
      </c>
      <c r="C97" s="196">
        <v>0</v>
      </c>
      <c r="D97" s="228">
        <v>0</v>
      </c>
      <c r="E97" s="228">
        <v>0</v>
      </c>
      <c r="F97" s="228">
        <v>0</v>
      </c>
      <c r="G97" s="228">
        <v>1</v>
      </c>
      <c r="H97" s="228">
        <v>1</v>
      </c>
      <c r="I97" s="228">
        <v>0</v>
      </c>
      <c r="J97" s="228">
        <v>0</v>
      </c>
      <c r="K97" s="229">
        <v>73</v>
      </c>
      <c r="L97" s="230">
        <v>73</v>
      </c>
      <c r="M97" s="176"/>
      <c r="N97" s="181">
        <v>28</v>
      </c>
      <c r="O97" s="2">
        <v>2022</v>
      </c>
      <c r="P97" s="2">
        <v>0</v>
      </c>
      <c r="R97" s="187" t="s">
        <v>119</v>
      </c>
      <c r="S97" s="188">
        <v>0</v>
      </c>
      <c r="T97" s="188"/>
      <c r="U97" s="188">
        <v>0</v>
      </c>
      <c r="V97" s="188">
        <v>0</v>
      </c>
      <c r="W97" s="188">
        <v>0</v>
      </c>
      <c r="X97" s="188">
        <v>0</v>
      </c>
    </row>
    <row r="98" spans="2:24">
      <c r="B98" s="26" t="s">
        <v>120</v>
      </c>
      <c r="C98" s="285" t="s">
        <v>127</v>
      </c>
      <c r="D98" s="286" t="s">
        <v>127</v>
      </c>
      <c r="E98" s="286" t="s">
        <v>127</v>
      </c>
      <c r="F98" s="286" t="s">
        <v>127</v>
      </c>
      <c r="G98" s="286" t="s">
        <v>127</v>
      </c>
      <c r="H98" s="286" t="s">
        <v>127</v>
      </c>
      <c r="I98" s="286" t="s">
        <v>127</v>
      </c>
      <c r="J98" s="286" t="s">
        <v>127</v>
      </c>
      <c r="K98" s="287" t="s">
        <v>127</v>
      </c>
      <c r="L98" s="289" t="s">
        <v>127</v>
      </c>
      <c r="M98" s="176"/>
      <c r="N98" s="176">
        <v>28</v>
      </c>
      <c r="O98" s="2">
        <v>2023</v>
      </c>
      <c r="P98" s="2">
        <v>0</v>
      </c>
      <c r="R98" s="529" t="s">
        <v>121</v>
      </c>
      <c r="S98" s="530"/>
      <c r="T98" s="530"/>
      <c r="U98" s="530"/>
      <c r="V98" s="530"/>
      <c r="W98" s="530"/>
      <c r="X98" s="530"/>
    </row>
    <row r="99" spans="2:24">
      <c r="B99" s="32" t="s">
        <v>122</v>
      </c>
      <c r="C99" s="247">
        <v>0</v>
      </c>
      <c r="D99" s="248">
        <v>0</v>
      </c>
      <c r="E99" s="246">
        <v>0</v>
      </c>
      <c r="F99" s="246">
        <v>0</v>
      </c>
      <c r="G99" s="247">
        <v>1</v>
      </c>
      <c r="H99" s="248">
        <v>1</v>
      </c>
      <c r="I99" s="246">
        <v>0</v>
      </c>
      <c r="J99" s="246">
        <v>0</v>
      </c>
      <c r="K99" s="237">
        <v>73</v>
      </c>
      <c r="L99" s="238">
        <v>73</v>
      </c>
      <c r="M99" s="176"/>
      <c r="N99" s="176"/>
      <c r="R99" s="531"/>
      <c r="S99" s="531"/>
      <c r="T99" s="531"/>
      <c r="U99" s="531"/>
      <c r="V99" s="531"/>
      <c r="W99" s="531"/>
      <c r="X99" s="531"/>
    </row>
    <row r="100" spans="2:24">
      <c r="B100" s="176" t="s">
        <v>128</v>
      </c>
      <c r="R100" s="531"/>
      <c r="S100" s="531"/>
      <c r="T100" s="531"/>
      <c r="U100" s="531"/>
      <c r="V100" s="531"/>
      <c r="W100" s="531"/>
      <c r="X100" s="531"/>
    </row>
    <row r="101" spans="2:24" ht="97.5" customHeight="1">
      <c r="B101" s="350" t="s">
        <v>129</v>
      </c>
      <c r="H101" s="511"/>
      <c r="R101" s="531"/>
      <c r="S101" s="531"/>
      <c r="T101" s="531"/>
      <c r="U101" s="531"/>
      <c r="V101" s="531"/>
      <c r="W101" s="531"/>
      <c r="X101" s="531"/>
    </row>
  </sheetData>
  <mergeCells count="101">
    <mergeCell ref="R89:X89"/>
    <mergeCell ref="S90:V90"/>
    <mergeCell ref="W90:X90"/>
    <mergeCell ref="R57:X57"/>
    <mergeCell ref="S58:V58"/>
    <mergeCell ref="W58:X58"/>
    <mergeCell ref="R73:X73"/>
    <mergeCell ref="S74:V74"/>
    <mergeCell ref="W74:X74"/>
    <mergeCell ref="R66:X69"/>
    <mergeCell ref="R82:X85"/>
    <mergeCell ref="B73:L73"/>
    <mergeCell ref="R25:X25"/>
    <mergeCell ref="S26:V26"/>
    <mergeCell ref="W26:X26"/>
    <mergeCell ref="R41:X41"/>
    <mergeCell ref="S42:V42"/>
    <mergeCell ref="W42:X42"/>
    <mergeCell ref="R50:X53"/>
    <mergeCell ref="B57:L57"/>
    <mergeCell ref="B58:B61"/>
    <mergeCell ref="C58:J58"/>
    <mergeCell ref="K58:L60"/>
    <mergeCell ref="C59:D59"/>
    <mergeCell ref="E59:F59"/>
    <mergeCell ref="G59:H59"/>
    <mergeCell ref="I59:J59"/>
    <mergeCell ref="I60:J60"/>
    <mergeCell ref="B41:L41"/>
    <mergeCell ref="B42:B45"/>
    <mergeCell ref="C42:J42"/>
    <mergeCell ref="K42:L44"/>
    <mergeCell ref="C43:D43"/>
    <mergeCell ref="E43:F43"/>
    <mergeCell ref="G43:H43"/>
    <mergeCell ref="B89:L89"/>
    <mergeCell ref="B90:B93"/>
    <mergeCell ref="C90:J90"/>
    <mergeCell ref="K90:L92"/>
    <mergeCell ref="C91:D91"/>
    <mergeCell ref="E91:F91"/>
    <mergeCell ref="G91:H91"/>
    <mergeCell ref="I91:J91"/>
    <mergeCell ref="C92:D92"/>
    <mergeCell ref="E92:F92"/>
    <mergeCell ref="G92:H92"/>
    <mergeCell ref="I92:J92"/>
    <mergeCell ref="B74:B77"/>
    <mergeCell ref="C74:J74"/>
    <mergeCell ref="K74:L76"/>
    <mergeCell ref="C75:D75"/>
    <mergeCell ref="E75:F75"/>
    <mergeCell ref="G75:H75"/>
    <mergeCell ref="I75:J75"/>
    <mergeCell ref="C76:D76"/>
    <mergeCell ref="E76:F76"/>
    <mergeCell ref="G76:H76"/>
    <mergeCell ref="I76:J76"/>
    <mergeCell ref="G44:H44"/>
    <mergeCell ref="I44:J44"/>
    <mergeCell ref="AL1:AW1"/>
    <mergeCell ref="B8:L8"/>
    <mergeCell ref="B9:B12"/>
    <mergeCell ref="C9:J9"/>
    <mergeCell ref="K9:L11"/>
    <mergeCell ref="C10:D10"/>
    <mergeCell ref="E10:F10"/>
    <mergeCell ref="G10:H10"/>
    <mergeCell ref="I10:J10"/>
    <mergeCell ref="C11:D11"/>
    <mergeCell ref="E11:F11"/>
    <mergeCell ref="G11:H11"/>
    <mergeCell ref="I11:J11"/>
    <mergeCell ref="R8:X8"/>
    <mergeCell ref="S9:V9"/>
    <mergeCell ref="W9:X9"/>
    <mergeCell ref="R34:X37"/>
    <mergeCell ref="R98:X101"/>
    <mergeCell ref="R17:X21"/>
    <mergeCell ref="A1:A2"/>
    <mergeCell ref="B1:M1"/>
    <mergeCell ref="N1:Y1"/>
    <mergeCell ref="Z1:AK1"/>
    <mergeCell ref="B25:L25"/>
    <mergeCell ref="B26:B29"/>
    <mergeCell ref="C26:J26"/>
    <mergeCell ref="K26:L28"/>
    <mergeCell ref="C27:D27"/>
    <mergeCell ref="E27:F27"/>
    <mergeCell ref="G27:H27"/>
    <mergeCell ref="I27:J27"/>
    <mergeCell ref="C28:D28"/>
    <mergeCell ref="E28:F28"/>
    <mergeCell ref="G28:H28"/>
    <mergeCell ref="I28:J28"/>
    <mergeCell ref="C60:D60"/>
    <mergeCell ref="E60:F60"/>
    <mergeCell ref="G60:H60"/>
    <mergeCell ref="I43:J43"/>
    <mergeCell ref="C44:D44"/>
    <mergeCell ref="E44:F44"/>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Y52"/>
  <sheetViews>
    <sheetView zoomScaleNormal="100" zoomScalePageLayoutView="140" workbookViewId="0">
      <selection activeCell="G10" sqref="G10:H10"/>
    </sheetView>
  </sheetViews>
  <sheetFormatPr defaultColWidth="8.85546875" defaultRowHeight="12.75"/>
  <cols>
    <col min="1" max="1" width="17.42578125" style="3" bestFit="1" customWidth="1"/>
    <col min="2" max="2" width="18.85546875" style="2" customWidth="1"/>
    <col min="3" max="3" width="7.85546875" style="2" bestFit="1" customWidth="1"/>
    <col min="4" max="4" width="11.85546875" style="2" customWidth="1"/>
    <col min="5" max="5" width="16" style="2" customWidth="1"/>
    <col min="6" max="6" width="16.28515625" style="2" customWidth="1"/>
    <col min="7" max="7" width="15" style="2" customWidth="1"/>
    <col min="8" max="8" width="7.5703125" style="2" bestFit="1" customWidth="1"/>
    <col min="9" max="9" width="9.42578125" style="2" bestFit="1" customWidth="1"/>
    <col min="10" max="10" width="11.42578125" style="4" bestFit="1" customWidth="1"/>
    <col min="11" max="11" width="21.42578125" style="4" customWidth="1"/>
    <col min="12" max="12" width="14.42578125" style="4" customWidth="1"/>
    <col min="13" max="13" width="16.42578125" style="3" customWidth="1"/>
    <col min="14" max="14" width="15.42578125" style="3" customWidth="1"/>
    <col min="15" max="15" width="14.42578125" style="2" customWidth="1"/>
    <col min="16" max="16" width="14.5703125" style="2" customWidth="1"/>
    <col min="17" max="17" width="10.140625" style="2" customWidth="1"/>
    <col min="18" max="18" width="12.7109375" style="2" customWidth="1"/>
    <col min="19" max="19" width="19.7109375" style="2" customWidth="1"/>
    <col min="20" max="20" width="7.5703125" style="2" bestFit="1" customWidth="1"/>
    <col min="21" max="21" width="10.42578125" style="5" bestFit="1" customWidth="1"/>
    <col min="22" max="22" width="11.42578125" style="2" bestFit="1" customWidth="1"/>
    <col min="23" max="23" width="8.7109375" style="2" bestFit="1" customWidth="1"/>
    <col min="24" max="24" width="10.42578125" style="2" bestFit="1" customWidth="1"/>
    <col min="25" max="25" width="10.42578125" style="3" bestFit="1" customWidth="1"/>
    <col min="26" max="26" width="12.42578125" style="3" customWidth="1"/>
    <col min="27" max="27" width="8.85546875" style="3"/>
    <col min="28" max="29" width="8.85546875" style="2"/>
    <col min="30" max="30" width="18.85546875" style="2" customWidth="1"/>
    <col min="31" max="35" width="8.85546875" style="2"/>
    <col min="36" max="36" width="10.42578125" style="2" customWidth="1"/>
    <col min="37" max="37" width="9.5703125" style="2" bestFit="1" customWidth="1"/>
    <col min="38" max="47" width="8.85546875" style="2"/>
    <col min="48"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44</v>
      </c>
      <c r="B3" s="138">
        <f>M9+AA9+AO9</f>
        <v>31</v>
      </c>
      <c r="C3" s="138">
        <v>23</v>
      </c>
      <c r="D3" s="138">
        <f>B3*C3</f>
        <v>713</v>
      </c>
      <c r="E3" s="138">
        <f>H18*M9+V18*AA9+U18*Q25+AJ18*AO9</f>
        <v>872.8</v>
      </c>
      <c r="F3" s="138">
        <f>F18*M9+T18*AA9+S18*Q25+AH18*AO9</f>
        <v>115</v>
      </c>
      <c r="G3" s="138">
        <f>J18*M9+X18*AA9+W18*Q25+AL18*AO9</f>
        <v>80.2</v>
      </c>
      <c r="H3" s="138">
        <f>D18*M9+R18*AA9+Q18*Q25+AF18*AO9</f>
        <v>31</v>
      </c>
      <c r="I3" s="138">
        <f>SUM(E3:H3)</f>
        <v>1099</v>
      </c>
      <c r="J3" s="135">
        <f>E3*$G$11+F3*$E$11+G3*$I$11+H3*$C$11</f>
        <v>81234.59199999999</v>
      </c>
      <c r="K3" s="89">
        <f>M9*$E$35+AA9*$N$35+AO9*$N$35</f>
        <v>0</v>
      </c>
      <c r="L3" s="135">
        <f>M9*$H$35+AA9*$O$35+Q25*$O$35+AO9*$O$35</f>
        <v>265306</v>
      </c>
      <c r="M3" s="135">
        <f>J3+K3+L3</f>
        <v>346540.592</v>
      </c>
      <c r="N3" s="139">
        <f t="shared" ref="N3:AK3" si="0">B3</f>
        <v>31</v>
      </c>
      <c r="O3" s="139">
        <f t="shared" si="0"/>
        <v>23</v>
      </c>
      <c r="P3" s="139">
        <f t="shared" si="0"/>
        <v>713</v>
      </c>
      <c r="Q3" s="139">
        <f t="shared" si="0"/>
        <v>872.8</v>
      </c>
      <c r="R3" s="139">
        <f t="shared" si="0"/>
        <v>115</v>
      </c>
      <c r="S3" s="139">
        <f t="shared" si="0"/>
        <v>80.2</v>
      </c>
      <c r="T3" s="139">
        <f t="shared" si="0"/>
        <v>31</v>
      </c>
      <c r="U3" s="139">
        <f t="shared" si="0"/>
        <v>1099</v>
      </c>
      <c r="V3" s="139">
        <f t="shared" si="0"/>
        <v>81234.59199999999</v>
      </c>
      <c r="W3" s="139">
        <f t="shared" si="0"/>
        <v>0</v>
      </c>
      <c r="X3" s="139">
        <f t="shared" si="0"/>
        <v>265306</v>
      </c>
      <c r="Y3" s="139">
        <f t="shared" si="0"/>
        <v>346540.592</v>
      </c>
      <c r="Z3" s="139">
        <f t="shared" si="0"/>
        <v>31</v>
      </c>
      <c r="AA3" s="139">
        <f t="shared" si="0"/>
        <v>23</v>
      </c>
      <c r="AB3" s="139">
        <f t="shared" si="0"/>
        <v>713</v>
      </c>
      <c r="AC3" s="139">
        <f t="shared" si="0"/>
        <v>872.8</v>
      </c>
      <c r="AD3" s="139">
        <f t="shared" si="0"/>
        <v>115</v>
      </c>
      <c r="AE3" s="139">
        <f t="shared" si="0"/>
        <v>80.2</v>
      </c>
      <c r="AF3" s="139">
        <f t="shared" si="0"/>
        <v>31</v>
      </c>
      <c r="AG3" s="139">
        <f t="shared" si="0"/>
        <v>1099</v>
      </c>
      <c r="AH3" s="139">
        <f t="shared" si="0"/>
        <v>81234.59199999999</v>
      </c>
      <c r="AI3" s="139">
        <f t="shared" si="0"/>
        <v>0</v>
      </c>
      <c r="AJ3" s="139">
        <f t="shared" si="0"/>
        <v>265306</v>
      </c>
      <c r="AK3" s="139">
        <f t="shared" si="0"/>
        <v>346540.592</v>
      </c>
      <c r="AL3" s="138">
        <f t="shared" ref="AL3:AW3" si="1">(B3+N3+Z3)/3</f>
        <v>31</v>
      </c>
      <c r="AM3" s="138">
        <f t="shared" si="1"/>
        <v>23</v>
      </c>
      <c r="AN3" s="138">
        <f t="shared" si="1"/>
        <v>713</v>
      </c>
      <c r="AO3" s="138">
        <f t="shared" si="1"/>
        <v>872.79999999999984</v>
      </c>
      <c r="AP3" s="138">
        <f t="shared" si="1"/>
        <v>115</v>
      </c>
      <c r="AQ3" s="138">
        <f t="shared" si="1"/>
        <v>80.2</v>
      </c>
      <c r="AR3" s="138">
        <f t="shared" si="1"/>
        <v>31</v>
      </c>
      <c r="AS3" s="138">
        <f t="shared" si="1"/>
        <v>1099</v>
      </c>
      <c r="AT3" s="135">
        <f t="shared" si="1"/>
        <v>81234.59199999999</v>
      </c>
      <c r="AU3" s="89">
        <f t="shared" si="1"/>
        <v>0</v>
      </c>
      <c r="AV3" s="135">
        <f t="shared" si="1"/>
        <v>265306</v>
      </c>
      <c r="AW3" s="135">
        <f t="shared" si="1"/>
        <v>346540.592</v>
      </c>
      <c r="AY3" s="201">
        <f>M3+Y3+AK3</f>
        <v>1039621.7760000001</v>
      </c>
    </row>
    <row r="4" spans="1:51" s="4" customFormat="1" ht="34.5" customHeight="1">
      <c r="A4" s="91"/>
      <c r="B4" s="102"/>
      <c r="C4" s="95"/>
      <c r="D4" s="95"/>
      <c r="E4" s="95"/>
      <c r="F4" s="95"/>
      <c r="G4" s="95"/>
      <c r="H4" s="95"/>
      <c r="I4" s="112"/>
      <c r="J4" s="113"/>
      <c r="K4" s="95"/>
      <c r="L4" s="95"/>
      <c r="M4" s="103"/>
      <c r="N4" s="98"/>
      <c r="O4" s="98"/>
      <c r="P4" s="98"/>
      <c r="Q4" s="98"/>
      <c r="R4" s="98"/>
      <c r="S4" s="98"/>
      <c r="T4" s="98"/>
      <c r="U4" s="98"/>
      <c r="V4" s="124"/>
      <c r="W4" s="124"/>
      <c r="X4" s="124"/>
      <c r="Y4" s="124"/>
      <c r="Z4" s="3"/>
      <c r="AA4" s="3"/>
    </row>
    <row r="5" spans="1:51" s="4" customFormat="1">
      <c r="A5" s="3"/>
      <c r="B5" s="2"/>
      <c r="C5" s="1"/>
      <c r="D5" s="2"/>
      <c r="E5" s="2"/>
      <c r="F5" s="7"/>
      <c r="G5" s="2"/>
      <c r="H5" s="2"/>
      <c r="I5" s="2"/>
      <c r="M5" s="3"/>
      <c r="N5" s="3"/>
      <c r="O5" s="2"/>
      <c r="P5" s="2"/>
      <c r="Q5" s="2"/>
      <c r="R5" s="2"/>
      <c r="S5" s="2"/>
      <c r="T5" s="2"/>
      <c r="U5" s="5"/>
      <c r="V5" s="11"/>
      <c r="W5" s="11"/>
      <c r="X5" s="11"/>
      <c r="Y5" s="18"/>
      <c r="Z5" s="3"/>
      <c r="AA5" s="3"/>
    </row>
    <row r="6" spans="1:51" s="4" customFormat="1" ht="15">
      <c r="A6" s="3"/>
      <c r="B6" s="2"/>
      <c r="C6" s="72"/>
      <c r="D6" s="2"/>
      <c r="E6" s="2"/>
      <c r="F6" s="7"/>
      <c r="G6" s="2"/>
      <c r="H6" s="2"/>
      <c r="I6" s="2"/>
      <c r="M6" s="3"/>
      <c r="N6" s="3"/>
      <c r="O6" s="2"/>
      <c r="P6" s="2"/>
      <c r="Q6" s="2"/>
      <c r="R6" s="2"/>
      <c r="S6" s="2"/>
      <c r="T6" s="2"/>
      <c r="U6" s="5"/>
      <c r="V6" s="2"/>
      <c r="W6" s="2"/>
      <c r="X6" s="2"/>
      <c r="Y6" s="3"/>
      <c r="Z6" s="3"/>
      <c r="AA6" s="3"/>
    </row>
    <row r="7" spans="1:51" s="4" customFormat="1">
      <c r="A7" s="3"/>
      <c r="B7" s="2"/>
      <c r="C7" s="6"/>
      <c r="D7" s="2"/>
      <c r="E7" s="2"/>
      <c r="F7" s="7"/>
      <c r="G7" s="2"/>
      <c r="H7" s="2"/>
      <c r="I7" s="2"/>
      <c r="M7" s="3"/>
      <c r="N7" s="3"/>
      <c r="O7" s="2"/>
      <c r="P7" s="2"/>
      <c r="Q7" s="2"/>
      <c r="R7" s="2"/>
      <c r="S7" s="2"/>
      <c r="T7" s="2"/>
      <c r="U7" s="5"/>
      <c r="V7" s="2"/>
      <c r="W7" s="2"/>
      <c r="X7" s="2"/>
      <c r="Y7" s="3"/>
      <c r="Z7" s="3"/>
      <c r="AA7" s="3"/>
    </row>
    <row r="8" spans="1:51" s="4" customFormat="1" ht="30">
      <c r="A8" s="3"/>
      <c r="B8" s="532" t="s">
        <v>276</v>
      </c>
      <c r="C8" s="532"/>
      <c r="D8" s="532"/>
      <c r="E8" s="532"/>
      <c r="F8" s="532"/>
      <c r="G8" s="532"/>
      <c r="H8" s="532"/>
      <c r="I8" s="532"/>
      <c r="J8" s="532"/>
      <c r="K8" s="532"/>
      <c r="L8" s="532"/>
      <c r="M8" s="47" t="s">
        <v>201</v>
      </c>
      <c r="N8" s="3"/>
      <c r="O8" s="2"/>
      <c r="P8" s="532" t="s">
        <v>277</v>
      </c>
      <c r="Q8" s="532"/>
      <c r="R8" s="532"/>
      <c r="S8" s="532"/>
      <c r="T8" s="532"/>
      <c r="U8" s="532"/>
      <c r="V8" s="532"/>
      <c r="W8" s="532"/>
      <c r="X8" s="532"/>
      <c r="Y8" s="532"/>
      <c r="Z8" s="532"/>
      <c r="AA8" s="47" t="s">
        <v>201</v>
      </c>
      <c r="AD8" s="532" t="s">
        <v>278</v>
      </c>
      <c r="AE8" s="532"/>
      <c r="AF8" s="532"/>
      <c r="AG8" s="532"/>
      <c r="AH8" s="532"/>
      <c r="AI8" s="532"/>
      <c r="AJ8" s="532"/>
      <c r="AK8" s="532"/>
      <c r="AL8" s="532"/>
      <c r="AM8" s="532"/>
      <c r="AN8" s="532"/>
      <c r="AO8" s="47" t="s">
        <v>201</v>
      </c>
    </row>
    <row r="9" spans="1:51" s="4" customFormat="1" ht="12.75" customHeight="1">
      <c r="A9" s="3"/>
      <c r="B9" s="533" t="s">
        <v>92</v>
      </c>
      <c r="C9" s="536" t="s">
        <v>93</v>
      </c>
      <c r="D9" s="536"/>
      <c r="E9" s="536"/>
      <c r="F9" s="536"/>
      <c r="G9" s="536"/>
      <c r="H9" s="536"/>
      <c r="I9" s="536"/>
      <c r="J9" s="536"/>
      <c r="K9" s="537" t="s">
        <v>169</v>
      </c>
      <c r="L9" s="538"/>
      <c r="M9" s="3">
        <v>4</v>
      </c>
      <c r="N9" s="3"/>
      <c r="O9" s="2"/>
      <c r="P9" s="533" t="s">
        <v>92</v>
      </c>
      <c r="Q9" s="536" t="s">
        <v>93</v>
      </c>
      <c r="R9" s="536"/>
      <c r="S9" s="536"/>
      <c r="T9" s="536"/>
      <c r="U9" s="536"/>
      <c r="V9" s="536"/>
      <c r="W9" s="536"/>
      <c r="X9" s="553"/>
      <c r="Y9" s="537" t="s">
        <v>169</v>
      </c>
      <c r="Z9" s="538"/>
      <c r="AA9" s="3">
        <v>15</v>
      </c>
      <c r="AD9" s="533" t="s">
        <v>92</v>
      </c>
      <c r="AE9" s="536" t="s">
        <v>93</v>
      </c>
      <c r="AF9" s="536"/>
      <c r="AG9" s="536"/>
      <c r="AH9" s="536"/>
      <c r="AI9" s="536"/>
      <c r="AJ9" s="536"/>
      <c r="AK9" s="536"/>
      <c r="AL9" s="553"/>
      <c r="AM9" s="537" t="s">
        <v>161</v>
      </c>
      <c r="AN9" s="538"/>
      <c r="AO9" s="2">
        <v>12</v>
      </c>
    </row>
    <row r="10" spans="1:51" s="4" customFormat="1" ht="12.75" customHeight="1">
      <c r="A10" s="3"/>
      <c r="B10" s="534"/>
      <c r="C10" s="543" t="s">
        <v>98</v>
      </c>
      <c r="D10" s="544"/>
      <c r="E10" s="545" t="s">
        <v>99</v>
      </c>
      <c r="F10" s="545"/>
      <c r="G10" s="546" t="s">
        <v>100</v>
      </c>
      <c r="H10" s="547"/>
      <c r="I10" s="548" t="s">
        <v>101</v>
      </c>
      <c r="J10" s="547"/>
      <c r="K10" s="539"/>
      <c r="L10" s="540"/>
      <c r="M10" s="3"/>
      <c r="N10" s="3"/>
      <c r="O10" s="2"/>
      <c r="P10" s="534"/>
      <c r="Q10" s="543" t="s">
        <v>98</v>
      </c>
      <c r="R10" s="544"/>
      <c r="S10" s="543" t="s">
        <v>99</v>
      </c>
      <c r="T10" s="544"/>
      <c r="U10" s="548" t="s">
        <v>100</v>
      </c>
      <c r="V10" s="547"/>
      <c r="W10" s="548" t="s">
        <v>101</v>
      </c>
      <c r="X10" s="547"/>
      <c r="Y10" s="539"/>
      <c r="Z10" s="540"/>
      <c r="AA10" s="3"/>
      <c r="AD10" s="534"/>
      <c r="AE10" s="543" t="s">
        <v>98</v>
      </c>
      <c r="AF10" s="544"/>
      <c r="AG10" s="543" t="s">
        <v>99</v>
      </c>
      <c r="AH10" s="544"/>
      <c r="AI10" s="548" t="s">
        <v>100</v>
      </c>
      <c r="AJ10" s="547"/>
      <c r="AK10" s="548" t="s">
        <v>101</v>
      </c>
      <c r="AL10" s="547"/>
      <c r="AM10" s="539"/>
      <c r="AN10" s="540"/>
    </row>
    <row r="11" spans="1:51">
      <c r="B11" s="534"/>
      <c r="C11" s="549">
        <v>114.8</v>
      </c>
      <c r="D11" s="550"/>
      <c r="E11" s="549">
        <v>91.33</v>
      </c>
      <c r="F11" s="550"/>
      <c r="G11" s="549">
        <v>73.83</v>
      </c>
      <c r="H11" s="550"/>
      <c r="I11" s="549">
        <v>34.090000000000003</v>
      </c>
      <c r="J11" s="550"/>
      <c r="K11" s="541"/>
      <c r="L11" s="542"/>
      <c r="P11" s="534"/>
      <c r="Q11" s="549">
        <v>114.8</v>
      </c>
      <c r="R11" s="550"/>
      <c r="S11" s="549">
        <v>91.33</v>
      </c>
      <c r="T11" s="550"/>
      <c r="U11" s="549">
        <v>73.83</v>
      </c>
      <c r="V11" s="550"/>
      <c r="W11" s="549">
        <v>34.090000000000003</v>
      </c>
      <c r="X11" s="550"/>
      <c r="Y11" s="541"/>
      <c r="Z11" s="542"/>
      <c r="AD11" s="534"/>
      <c r="AE11" s="549">
        <v>114.8</v>
      </c>
      <c r="AF11" s="550"/>
      <c r="AG11" s="549">
        <v>91.33</v>
      </c>
      <c r="AH11" s="550"/>
      <c r="AI11" s="549">
        <v>73.83</v>
      </c>
      <c r="AJ11" s="550"/>
      <c r="AK11" s="549">
        <v>34.090000000000003</v>
      </c>
      <c r="AL11" s="550"/>
      <c r="AM11" s="541"/>
      <c r="AN11" s="542"/>
    </row>
    <row r="12" spans="1:51" ht="25.5">
      <c r="B12" s="535"/>
      <c r="C12" s="225" t="s">
        <v>106</v>
      </c>
      <c r="D12" s="226" t="s">
        <v>109</v>
      </c>
      <c r="E12" s="225" t="s">
        <v>106</v>
      </c>
      <c r="F12" s="226" t="s">
        <v>109</v>
      </c>
      <c r="G12" s="225" t="s">
        <v>106</v>
      </c>
      <c r="H12" s="226" t="s">
        <v>109</v>
      </c>
      <c r="I12" s="225" t="s">
        <v>106</v>
      </c>
      <c r="J12" s="226" t="s">
        <v>109</v>
      </c>
      <c r="K12" s="225" t="s">
        <v>106</v>
      </c>
      <c r="L12" s="227" t="s">
        <v>109</v>
      </c>
      <c r="P12" s="535"/>
      <c r="Q12" s="225" t="s">
        <v>106</v>
      </c>
      <c r="R12" s="226" t="s">
        <v>109</v>
      </c>
      <c r="S12" s="225" t="s">
        <v>106</v>
      </c>
      <c r="T12" s="226" t="s">
        <v>109</v>
      </c>
      <c r="U12" s="225" t="s">
        <v>106</v>
      </c>
      <c r="V12" s="226" t="s">
        <v>109</v>
      </c>
      <c r="W12" s="225" t="s">
        <v>106</v>
      </c>
      <c r="X12" s="226" t="s">
        <v>109</v>
      </c>
      <c r="Y12" s="225" t="s">
        <v>106</v>
      </c>
      <c r="Z12" s="227" t="s">
        <v>109</v>
      </c>
      <c r="AD12" s="535"/>
      <c r="AE12" s="225" t="s">
        <v>106</v>
      </c>
      <c r="AF12" s="226" t="s">
        <v>109</v>
      </c>
      <c r="AG12" s="225" t="s">
        <v>106</v>
      </c>
      <c r="AH12" s="226" t="s">
        <v>109</v>
      </c>
      <c r="AI12" s="225" t="s">
        <v>106</v>
      </c>
      <c r="AJ12" s="226" t="s">
        <v>109</v>
      </c>
      <c r="AK12" s="225" t="s">
        <v>106</v>
      </c>
      <c r="AL12" s="226" t="s">
        <v>109</v>
      </c>
      <c r="AM12" s="225" t="s">
        <v>106</v>
      </c>
      <c r="AN12" s="227" t="s">
        <v>109</v>
      </c>
    </row>
    <row r="13" spans="1:51">
      <c r="B13" s="26" t="s">
        <v>111</v>
      </c>
      <c r="C13" s="196">
        <v>0</v>
      </c>
      <c r="D13" s="320">
        <v>1</v>
      </c>
      <c r="E13" s="453">
        <v>0</v>
      </c>
      <c r="F13" s="453">
        <v>0.3</v>
      </c>
      <c r="G13" s="453">
        <v>0</v>
      </c>
      <c r="H13" s="453">
        <v>3.3</v>
      </c>
      <c r="I13" s="453">
        <v>0</v>
      </c>
      <c r="J13" s="453">
        <v>0.2</v>
      </c>
      <c r="K13" s="229">
        <v>0</v>
      </c>
      <c r="L13" s="230">
        <v>390</v>
      </c>
      <c r="M13" s="454"/>
      <c r="P13" s="26" t="s">
        <v>111</v>
      </c>
      <c r="Q13" s="196">
        <v>0</v>
      </c>
      <c r="R13" s="455">
        <v>1</v>
      </c>
      <c r="S13" s="453">
        <v>0</v>
      </c>
      <c r="T13" s="453">
        <v>2</v>
      </c>
      <c r="U13" s="453">
        <v>0</v>
      </c>
      <c r="V13" s="453">
        <v>19.5</v>
      </c>
      <c r="W13" s="453">
        <v>0</v>
      </c>
      <c r="X13" s="453">
        <v>1</v>
      </c>
      <c r="Y13" s="229">
        <v>0</v>
      </c>
      <c r="Z13" s="230">
        <v>1766</v>
      </c>
      <c r="AD13" s="26" t="s">
        <v>111</v>
      </c>
      <c r="AE13" s="196">
        <v>0</v>
      </c>
      <c r="AF13" s="455">
        <v>1</v>
      </c>
      <c r="AG13" s="453">
        <v>0</v>
      </c>
      <c r="AH13" s="453">
        <v>2</v>
      </c>
      <c r="AI13" s="453">
        <v>0</v>
      </c>
      <c r="AJ13" s="453">
        <v>19.5</v>
      </c>
      <c r="AK13" s="453">
        <v>0</v>
      </c>
      <c r="AL13" s="453">
        <v>1</v>
      </c>
      <c r="AM13" s="229">
        <v>0</v>
      </c>
      <c r="AN13" s="230">
        <v>1766</v>
      </c>
    </row>
    <row r="14" spans="1:51">
      <c r="B14" s="26" t="s">
        <v>113</v>
      </c>
      <c r="C14" s="196">
        <v>0</v>
      </c>
      <c r="D14" s="453">
        <v>0</v>
      </c>
      <c r="E14" s="453">
        <v>0</v>
      </c>
      <c r="F14" s="453">
        <v>0.8</v>
      </c>
      <c r="G14" s="453">
        <v>0</v>
      </c>
      <c r="H14" s="453">
        <v>8.1</v>
      </c>
      <c r="I14" s="453">
        <v>0</v>
      </c>
      <c r="J14" s="453">
        <v>0.4</v>
      </c>
      <c r="K14" s="229">
        <v>0</v>
      </c>
      <c r="L14" s="230">
        <v>688</v>
      </c>
      <c r="P14" s="26" t="s">
        <v>113</v>
      </c>
      <c r="Q14" s="196">
        <v>0</v>
      </c>
      <c r="R14" s="228">
        <v>0</v>
      </c>
      <c r="S14" s="453">
        <v>0</v>
      </c>
      <c r="T14" s="453">
        <v>0</v>
      </c>
      <c r="U14" s="453">
        <v>0</v>
      </c>
      <c r="V14" s="453">
        <v>0</v>
      </c>
      <c r="W14" s="453">
        <v>0</v>
      </c>
      <c r="X14" s="453">
        <v>0</v>
      </c>
      <c r="Y14" s="229">
        <v>0</v>
      </c>
      <c r="Z14" s="230">
        <v>0</v>
      </c>
      <c r="AD14" s="26" t="s">
        <v>113</v>
      </c>
      <c r="AE14" s="196">
        <v>0</v>
      </c>
      <c r="AF14" s="228">
        <v>0</v>
      </c>
      <c r="AG14" s="453">
        <v>0</v>
      </c>
      <c r="AH14" s="453">
        <v>0</v>
      </c>
      <c r="AI14" s="453">
        <v>0</v>
      </c>
      <c r="AJ14" s="453">
        <v>0</v>
      </c>
      <c r="AK14" s="453">
        <v>0</v>
      </c>
      <c r="AL14" s="453">
        <v>0</v>
      </c>
      <c r="AM14" s="229">
        <v>0</v>
      </c>
      <c r="AN14" s="230">
        <v>0</v>
      </c>
    </row>
    <row r="15" spans="1:51">
      <c r="B15" s="26" t="s">
        <v>112</v>
      </c>
      <c r="C15" s="196">
        <v>0</v>
      </c>
      <c r="D15" s="453">
        <v>0</v>
      </c>
      <c r="E15" s="456">
        <v>0</v>
      </c>
      <c r="F15" s="457">
        <v>0.5</v>
      </c>
      <c r="G15" s="453">
        <v>0</v>
      </c>
      <c r="H15" s="453">
        <v>2</v>
      </c>
      <c r="I15" s="453">
        <v>0</v>
      </c>
      <c r="J15" s="453">
        <v>0.5</v>
      </c>
      <c r="K15" s="229">
        <v>0</v>
      </c>
      <c r="L15" s="230">
        <v>210</v>
      </c>
      <c r="P15" s="26" t="s">
        <v>112</v>
      </c>
      <c r="Q15" s="196">
        <v>0</v>
      </c>
      <c r="R15" s="228">
        <v>0</v>
      </c>
      <c r="S15" s="453">
        <v>0</v>
      </c>
      <c r="T15" s="453">
        <v>0.5</v>
      </c>
      <c r="U15" s="453">
        <v>0</v>
      </c>
      <c r="V15" s="453">
        <v>2</v>
      </c>
      <c r="W15" s="453">
        <v>0</v>
      </c>
      <c r="X15" s="453">
        <v>0.5</v>
      </c>
      <c r="Y15" s="229">
        <v>0</v>
      </c>
      <c r="Z15" s="230">
        <v>210</v>
      </c>
      <c r="AD15" s="26" t="s">
        <v>112</v>
      </c>
      <c r="AE15" s="196">
        <v>0</v>
      </c>
      <c r="AF15" s="228">
        <v>0</v>
      </c>
      <c r="AG15" s="453">
        <v>0</v>
      </c>
      <c r="AH15" s="453">
        <v>0.5</v>
      </c>
      <c r="AI15" s="453">
        <v>0</v>
      </c>
      <c r="AJ15" s="453">
        <v>2</v>
      </c>
      <c r="AK15" s="453">
        <v>0</v>
      </c>
      <c r="AL15" s="453">
        <v>0.5</v>
      </c>
      <c r="AM15" s="229">
        <v>0</v>
      </c>
      <c r="AN15" s="230">
        <v>210</v>
      </c>
    </row>
    <row r="16" spans="1:51" ht="38.25">
      <c r="B16" s="26" t="s">
        <v>118</v>
      </c>
      <c r="C16" s="196">
        <v>0</v>
      </c>
      <c r="D16" s="453">
        <v>0</v>
      </c>
      <c r="E16" s="453">
        <v>0</v>
      </c>
      <c r="F16" s="453">
        <v>0.2</v>
      </c>
      <c r="G16" s="453">
        <v>0</v>
      </c>
      <c r="H16" s="453">
        <v>1.6</v>
      </c>
      <c r="I16" s="453">
        <v>0</v>
      </c>
      <c r="J16" s="453">
        <v>0.1</v>
      </c>
      <c r="K16" s="229">
        <v>0</v>
      </c>
      <c r="L16" s="230">
        <v>138</v>
      </c>
      <c r="P16" s="26" t="s">
        <v>118</v>
      </c>
      <c r="Q16" s="196">
        <v>0</v>
      </c>
      <c r="R16" s="228">
        <v>0</v>
      </c>
      <c r="S16" s="453">
        <v>0</v>
      </c>
      <c r="T16" s="453">
        <v>0.3</v>
      </c>
      <c r="U16" s="453">
        <v>0</v>
      </c>
      <c r="V16" s="453">
        <v>3.3</v>
      </c>
      <c r="W16" s="453">
        <v>0</v>
      </c>
      <c r="X16" s="453">
        <v>0.2</v>
      </c>
      <c r="Y16" s="229">
        <v>0</v>
      </c>
      <c r="Z16" s="230">
        <v>275</v>
      </c>
      <c r="AD16" s="26" t="s">
        <v>175</v>
      </c>
      <c r="AE16" s="196">
        <v>0</v>
      </c>
      <c r="AF16" s="228">
        <v>0</v>
      </c>
      <c r="AG16" s="453">
        <v>0</v>
      </c>
      <c r="AH16" s="453">
        <v>0.5</v>
      </c>
      <c r="AI16" s="453">
        <v>0</v>
      </c>
      <c r="AJ16" s="453">
        <v>4.9000000000000004</v>
      </c>
      <c r="AK16" s="453">
        <v>0</v>
      </c>
      <c r="AL16" s="453">
        <v>0.2</v>
      </c>
      <c r="AM16" s="229">
        <v>0</v>
      </c>
      <c r="AN16" s="230">
        <v>413</v>
      </c>
    </row>
    <row r="17" spans="2:40">
      <c r="B17" s="26" t="s">
        <v>176</v>
      </c>
      <c r="C17" s="231">
        <v>0</v>
      </c>
      <c r="D17" s="232">
        <v>0</v>
      </c>
      <c r="E17" s="78">
        <v>0</v>
      </c>
      <c r="F17" s="458">
        <v>1</v>
      </c>
      <c r="G17" s="458">
        <v>0</v>
      </c>
      <c r="H17" s="458">
        <v>4</v>
      </c>
      <c r="I17" s="458">
        <v>0</v>
      </c>
      <c r="J17" s="458">
        <v>1</v>
      </c>
      <c r="K17" s="459">
        <v>0</v>
      </c>
      <c r="L17" s="233">
        <v>421</v>
      </c>
      <c r="P17" s="26" t="s">
        <v>120</v>
      </c>
      <c r="Q17" s="231">
        <v>0</v>
      </c>
      <c r="R17" s="232">
        <v>0</v>
      </c>
      <c r="S17" s="232">
        <v>0</v>
      </c>
      <c r="T17" s="232">
        <v>1</v>
      </c>
      <c r="U17" s="232">
        <v>0</v>
      </c>
      <c r="V17" s="232">
        <v>4</v>
      </c>
      <c r="W17" s="232">
        <v>0</v>
      </c>
      <c r="X17" s="232">
        <v>1</v>
      </c>
      <c r="Y17" s="229">
        <v>0</v>
      </c>
      <c r="Z17" s="230">
        <v>421</v>
      </c>
      <c r="AD17" s="26" t="s">
        <v>120</v>
      </c>
      <c r="AE17" s="231">
        <v>0</v>
      </c>
      <c r="AF17" s="232">
        <v>0</v>
      </c>
      <c r="AG17" s="232">
        <v>0</v>
      </c>
      <c r="AH17" s="232">
        <v>1</v>
      </c>
      <c r="AI17" s="232">
        <v>0</v>
      </c>
      <c r="AJ17" s="232">
        <v>4</v>
      </c>
      <c r="AK17" s="232">
        <v>0</v>
      </c>
      <c r="AL17" s="232">
        <v>1</v>
      </c>
      <c r="AM17" s="229">
        <v>0</v>
      </c>
      <c r="AN17" s="230">
        <v>421</v>
      </c>
    </row>
    <row r="18" spans="2:40">
      <c r="B18" s="32" t="s">
        <v>119</v>
      </c>
      <c r="C18" s="234">
        <v>0</v>
      </c>
      <c r="D18" s="235">
        <v>1</v>
      </c>
      <c r="E18" s="246">
        <v>0</v>
      </c>
      <c r="F18" s="246">
        <v>2.8</v>
      </c>
      <c r="G18" s="247">
        <v>0</v>
      </c>
      <c r="H18" s="248">
        <v>19</v>
      </c>
      <c r="I18" s="246">
        <v>0</v>
      </c>
      <c r="J18" s="246">
        <v>2.2000000000000002</v>
      </c>
      <c r="K18" s="237">
        <v>0</v>
      </c>
      <c r="L18" s="238">
        <v>1847</v>
      </c>
      <c r="P18" s="32" t="s">
        <v>119</v>
      </c>
      <c r="Q18" s="234">
        <v>0</v>
      </c>
      <c r="R18" s="235">
        <v>1</v>
      </c>
      <c r="S18" s="236">
        <v>0</v>
      </c>
      <c r="T18" s="236">
        <v>3.8</v>
      </c>
      <c r="U18" s="234">
        <v>0</v>
      </c>
      <c r="V18" s="235">
        <v>28.8</v>
      </c>
      <c r="W18" s="236">
        <v>0</v>
      </c>
      <c r="X18" s="236">
        <v>2.6</v>
      </c>
      <c r="Y18" s="237">
        <v>0</v>
      </c>
      <c r="Z18" s="271">
        <v>2672</v>
      </c>
      <c r="AD18" s="32" t="s">
        <v>122</v>
      </c>
      <c r="AE18" s="234">
        <v>0</v>
      </c>
      <c r="AF18" s="235">
        <v>1</v>
      </c>
      <c r="AG18" s="236">
        <v>0</v>
      </c>
      <c r="AH18" s="236">
        <v>3.9</v>
      </c>
      <c r="AI18" s="234">
        <v>0</v>
      </c>
      <c r="AJ18" s="235">
        <v>30.4</v>
      </c>
      <c r="AK18" s="236">
        <v>0</v>
      </c>
      <c r="AL18" s="236">
        <v>2.7</v>
      </c>
      <c r="AM18" s="237">
        <v>0</v>
      </c>
      <c r="AN18" s="271">
        <v>2810</v>
      </c>
    </row>
    <row r="19" spans="2:40">
      <c r="B19" s="176" t="s">
        <v>123</v>
      </c>
      <c r="C19" s="465"/>
      <c r="D19" s="465"/>
      <c r="E19" s="465"/>
      <c r="F19" s="465"/>
      <c r="G19" s="465"/>
      <c r="H19" s="465"/>
      <c r="I19" s="465"/>
      <c r="J19" s="465"/>
      <c r="K19" s="354"/>
      <c r="L19" s="354"/>
      <c r="P19" s="176" t="s">
        <v>128</v>
      </c>
      <c r="Q19" s="465"/>
      <c r="R19" s="465"/>
      <c r="S19" s="465"/>
      <c r="T19" s="465"/>
      <c r="U19" s="465"/>
      <c r="V19" s="465"/>
      <c r="W19" s="465"/>
      <c r="X19" s="465"/>
      <c r="Y19" s="354"/>
      <c r="Z19" s="354"/>
      <c r="AD19" s="176" t="s">
        <v>128</v>
      </c>
      <c r="AE19" s="465"/>
      <c r="AF19" s="465"/>
      <c r="AG19" s="465"/>
      <c r="AH19" s="465"/>
      <c r="AI19" s="465"/>
      <c r="AJ19" s="465"/>
      <c r="AK19" s="465"/>
      <c r="AL19" s="465"/>
      <c r="AM19" s="354"/>
      <c r="AN19" s="354"/>
    </row>
    <row r="20" spans="2:40" ht="15">
      <c r="B20" s="72"/>
      <c r="C20" s="465"/>
      <c r="D20" s="465"/>
      <c r="E20" s="465"/>
      <c r="F20" s="465"/>
      <c r="G20" s="465"/>
      <c r="H20" s="465"/>
      <c r="I20" s="465"/>
      <c r="J20" s="465"/>
      <c r="K20" s="354"/>
      <c r="L20" s="354"/>
      <c r="P20" s="176"/>
      <c r="Q20" s="465"/>
      <c r="R20" s="465"/>
      <c r="S20" s="465"/>
      <c r="T20" s="465"/>
      <c r="U20" s="465"/>
      <c r="V20" s="465"/>
      <c r="W20" s="465"/>
      <c r="X20" s="465"/>
      <c r="Y20" s="354"/>
      <c r="Z20" s="354"/>
      <c r="AD20" s="176"/>
      <c r="AE20" s="465"/>
      <c r="AF20" s="465"/>
      <c r="AG20" s="465"/>
      <c r="AH20" s="465"/>
      <c r="AI20" s="465"/>
      <c r="AJ20" s="465"/>
      <c r="AK20" s="465"/>
      <c r="AL20" s="465"/>
      <c r="AM20" s="354"/>
      <c r="AN20" s="354"/>
    </row>
    <row r="21" spans="2:40">
      <c r="B21" s="350" t="s">
        <v>124</v>
      </c>
      <c r="C21" s="465"/>
      <c r="D21" s="465"/>
      <c r="E21" s="465"/>
      <c r="F21" s="465"/>
      <c r="G21" s="465"/>
      <c r="H21" s="465"/>
      <c r="I21" s="465"/>
      <c r="J21" s="465"/>
      <c r="K21" s="354"/>
      <c r="L21" s="354"/>
      <c r="P21" s="350" t="s">
        <v>129</v>
      </c>
      <c r="Q21" s="465"/>
      <c r="R21" s="465"/>
      <c r="S21" s="465"/>
      <c r="T21" s="465"/>
      <c r="U21" s="465"/>
      <c r="V21" s="465"/>
      <c r="W21" s="465"/>
      <c r="X21" s="465"/>
      <c r="Y21" s="354"/>
      <c r="Z21" s="354"/>
      <c r="AD21" s="350" t="s">
        <v>129</v>
      </c>
      <c r="AE21" s="465"/>
      <c r="AF21" s="465"/>
      <c r="AG21" s="465"/>
      <c r="AH21" s="465"/>
      <c r="AI21" s="465"/>
      <c r="AJ21" s="465"/>
      <c r="AK21" s="465"/>
      <c r="AL21" s="465"/>
      <c r="AM21" s="354"/>
      <c r="AN21" s="354"/>
    </row>
    <row r="22" spans="2:40">
      <c r="B22" s="176"/>
      <c r="C22" s="465"/>
      <c r="D22" s="465"/>
      <c r="E22" s="465"/>
      <c r="F22" s="465"/>
      <c r="G22" s="465"/>
      <c r="H22" s="465"/>
      <c r="I22" s="465"/>
      <c r="J22" s="465"/>
      <c r="K22" s="354"/>
      <c r="L22" s="354"/>
      <c r="P22" s="350"/>
      <c r="Q22" s="465"/>
      <c r="R22" s="465"/>
      <c r="S22" s="465"/>
      <c r="T22" s="465"/>
      <c r="U22" s="465"/>
      <c r="V22" s="465"/>
      <c r="W22" s="465"/>
      <c r="X22" s="465"/>
      <c r="Y22" s="354"/>
      <c r="Z22" s="354"/>
      <c r="AD22" s="350"/>
      <c r="AE22" s="465"/>
      <c r="AF22" s="465"/>
      <c r="AG22" s="465"/>
      <c r="AH22" s="465"/>
      <c r="AI22" s="465"/>
      <c r="AJ22" s="465"/>
      <c r="AK22" s="465"/>
      <c r="AL22" s="465"/>
      <c r="AM22" s="354"/>
      <c r="AN22" s="354"/>
    </row>
    <row r="23" spans="2:40" ht="15">
      <c r="B23" s="72"/>
      <c r="C23" s="465"/>
      <c r="D23" s="465"/>
      <c r="E23" s="465"/>
      <c r="F23" s="465"/>
      <c r="G23" s="465"/>
      <c r="H23" s="465"/>
      <c r="I23" s="465"/>
      <c r="J23" s="465"/>
      <c r="K23" s="354"/>
      <c r="L23" s="354"/>
      <c r="P23" s="350"/>
      <c r="Q23" s="465"/>
      <c r="R23" s="465"/>
      <c r="S23" s="465"/>
      <c r="T23" s="465"/>
      <c r="U23" s="465"/>
      <c r="V23" s="465"/>
      <c r="W23" s="465"/>
      <c r="X23" s="465"/>
      <c r="Y23" s="354"/>
      <c r="Z23" s="354"/>
      <c r="AD23" s="350"/>
      <c r="AE23" s="465"/>
      <c r="AF23" s="465"/>
      <c r="AG23" s="465"/>
      <c r="AH23" s="465"/>
      <c r="AI23" s="465"/>
      <c r="AJ23" s="465"/>
      <c r="AK23" s="465"/>
      <c r="AL23" s="465"/>
      <c r="AM23" s="354"/>
      <c r="AN23" s="354"/>
    </row>
    <row r="24" spans="2:40">
      <c r="C24" s="8"/>
    </row>
    <row r="25" spans="2:40">
      <c r="B25" s="249" t="s">
        <v>162</v>
      </c>
      <c r="C25" s="249">
        <v>0</v>
      </c>
    </row>
    <row r="26" spans="2:40">
      <c r="C26" s="8"/>
    </row>
    <row r="27" spans="2:40">
      <c r="B27" s="552" t="s">
        <v>279</v>
      </c>
      <c r="C27" s="552"/>
      <c r="D27" s="552"/>
      <c r="E27" s="552"/>
      <c r="F27" s="552"/>
      <c r="G27" s="552"/>
      <c r="H27" s="552"/>
      <c r="K27" s="552" t="s">
        <v>280</v>
      </c>
      <c r="L27" s="552"/>
      <c r="M27" s="552"/>
      <c r="N27" s="552"/>
      <c r="O27" s="552"/>
      <c r="P27" s="552"/>
      <c r="Q27" s="552"/>
    </row>
    <row r="28" spans="2:40" ht="50.25" customHeight="1">
      <c r="B28" s="335" t="s">
        <v>95</v>
      </c>
      <c r="C28" s="658" t="s">
        <v>96</v>
      </c>
      <c r="D28" s="658"/>
      <c r="E28" s="658"/>
      <c r="F28" s="659"/>
      <c r="G28" s="660" t="s">
        <v>97</v>
      </c>
      <c r="H28" s="661"/>
      <c r="I28" s="78"/>
      <c r="K28" s="464" t="s">
        <v>95</v>
      </c>
      <c r="L28" s="536" t="s">
        <v>96</v>
      </c>
      <c r="M28" s="536"/>
      <c r="N28" s="536"/>
      <c r="O28" s="553"/>
      <c r="P28" s="554" t="s">
        <v>97</v>
      </c>
      <c r="Q28" s="555"/>
      <c r="R28" s="78"/>
    </row>
    <row r="29" spans="2:40" ht="38.25">
      <c r="B29" s="336" t="s">
        <v>92</v>
      </c>
      <c r="C29" s="337" t="s">
        <v>102</v>
      </c>
      <c r="D29" s="337" t="s">
        <v>103</v>
      </c>
      <c r="E29" s="338" t="s">
        <v>104</v>
      </c>
      <c r="F29" s="339" t="s">
        <v>105</v>
      </c>
      <c r="G29" s="337" t="s">
        <v>106</v>
      </c>
      <c r="H29" s="340" t="s">
        <v>107</v>
      </c>
      <c r="I29" s="78"/>
      <c r="K29" s="239" t="s">
        <v>92</v>
      </c>
      <c r="L29" s="226" t="s">
        <v>102</v>
      </c>
      <c r="M29" s="226" t="s">
        <v>103</v>
      </c>
      <c r="N29" s="225" t="s">
        <v>104</v>
      </c>
      <c r="O29" s="240" t="s">
        <v>105</v>
      </c>
      <c r="P29" s="226" t="s">
        <v>106</v>
      </c>
      <c r="Q29" s="227" t="s">
        <v>107</v>
      </c>
      <c r="R29" s="78"/>
    </row>
    <row r="30" spans="2:40" ht="41.25">
      <c r="B30" s="341" t="s">
        <v>281</v>
      </c>
      <c r="C30" s="342">
        <v>0</v>
      </c>
      <c r="D30" s="343">
        <v>0</v>
      </c>
      <c r="E30" s="344">
        <v>0</v>
      </c>
      <c r="F30" s="345">
        <v>0</v>
      </c>
      <c r="G30" s="342">
        <v>0</v>
      </c>
      <c r="H30" s="346">
        <v>0</v>
      </c>
      <c r="I30" s="78"/>
      <c r="K30" s="40" t="s">
        <v>179</v>
      </c>
      <c r="L30" s="241">
        <v>0</v>
      </c>
      <c r="M30" s="228">
        <v>0</v>
      </c>
      <c r="N30" s="229">
        <v>0</v>
      </c>
      <c r="O30" s="245">
        <v>0</v>
      </c>
      <c r="P30" s="241">
        <v>0</v>
      </c>
      <c r="Q30" s="242">
        <v>0</v>
      </c>
      <c r="R30" s="78"/>
      <c r="S30" s="2" t="s">
        <v>89</v>
      </c>
    </row>
    <row r="31" spans="2:40" ht="15.75">
      <c r="B31" s="341" t="s">
        <v>282</v>
      </c>
      <c r="C31" s="342">
        <v>0</v>
      </c>
      <c r="D31" s="343">
        <v>0</v>
      </c>
      <c r="E31" s="344">
        <v>0</v>
      </c>
      <c r="F31" s="345">
        <v>0</v>
      </c>
      <c r="G31" s="342">
        <v>0</v>
      </c>
      <c r="H31" s="346">
        <v>0</v>
      </c>
      <c r="I31" s="78"/>
      <c r="K31" s="40" t="s">
        <v>180</v>
      </c>
      <c r="L31" s="241">
        <v>0</v>
      </c>
      <c r="M31" s="228">
        <v>0</v>
      </c>
      <c r="N31" s="241">
        <v>0</v>
      </c>
      <c r="O31" s="229">
        <v>9763</v>
      </c>
      <c r="P31" s="230">
        <v>0</v>
      </c>
      <c r="Q31" s="230">
        <v>9763</v>
      </c>
      <c r="R31" s="78"/>
    </row>
    <row r="32" spans="2:40" ht="15.75">
      <c r="B32" s="341" t="s">
        <v>283</v>
      </c>
      <c r="C32" s="342">
        <v>0</v>
      </c>
      <c r="D32" s="343">
        <v>0</v>
      </c>
      <c r="E32" s="342">
        <v>0</v>
      </c>
      <c r="F32" s="342">
        <v>55</v>
      </c>
      <c r="G32" s="342">
        <v>0</v>
      </c>
      <c r="H32" s="346">
        <v>55</v>
      </c>
      <c r="I32" s="78"/>
      <c r="K32" s="40" t="s">
        <v>174</v>
      </c>
      <c r="L32" s="241">
        <v>0</v>
      </c>
      <c r="M32" s="228">
        <v>0</v>
      </c>
      <c r="N32" s="241">
        <v>0</v>
      </c>
      <c r="O32" s="241">
        <v>55</v>
      </c>
      <c r="P32" s="241">
        <v>0</v>
      </c>
      <c r="Q32" s="242">
        <v>55</v>
      </c>
      <c r="R32" s="78"/>
    </row>
    <row r="33" spans="2:18" ht="15.75">
      <c r="B33" s="341" t="s">
        <v>284</v>
      </c>
      <c r="C33" s="342">
        <v>0</v>
      </c>
      <c r="D33" s="343">
        <v>0</v>
      </c>
      <c r="E33" s="344">
        <v>0</v>
      </c>
      <c r="F33" s="345">
        <v>0</v>
      </c>
      <c r="G33" s="342">
        <v>0</v>
      </c>
      <c r="H33" s="346">
        <v>0</v>
      </c>
      <c r="I33" s="78"/>
      <c r="K33" s="40" t="s">
        <v>181</v>
      </c>
      <c r="L33" s="241">
        <v>0</v>
      </c>
      <c r="M33" s="228">
        <v>0</v>
      </c>
      <c r="N33" s="229">
        <v>0</v>
      </c>
      <c r="O33" s="245">
        <v>0</v>
      </c>
      <c r="P33" s="241">
        <v>0</v>
      </c>
      <c r="Q33" s="242">
        <v>0</v>
      </c>
      <c r="R33" s="78"/>
    </row>
    <row r="34" spans="2:18" ht="15.75">
      <c r="B34" s="341" t="s">
        <v>285</v>
      </c>
      <c r="C34" s="342">
        <v>0</v>
      </c>
      <c r="D34" s="343">
        <v>0</v>
      </c>
      <c r="E34" s="344">
        <v>0</v>
      </c>
      <c r="F34" s="345">
        <v>0</v>
      </c>
      <c r="G34" s="342">
        <v>0</v>
      </c>
      <c r="H34" s="346">
        <v>0</v>
      </c>
      <c r="I34" s="78"/>
      <c r="K34" s="40" t="s">
        <v>182</v>
      </c>
      <c r="L34" s="241">
        <v>0</v>
      </c>
      <c r="M34" s="228">
        <v>0</v>
      </c>
      <c r="N34" s="229">
        <v>0</v>
      </c>
      <c r="O34" s="245">
        <v>0</v>
      </c>
      <c r="P34" s="241">
        <v>0</v>
      </c>
      <c r="Q34" s="242">
        <v>0</v>
      </c>
      <c r="R34" s="78"/>
    </row>
    <row r="35" spans="2:18" ht="15.75">
      <c r="B35" s="347" t="s">
        <v>286</v>
      </c>
      <c r="C35" s="348">
        <v>0</v>
      </c>
      <c r="D35" s="349" t="s">
        <v>95</v>
      </c>
      <c r="E35" s="348">
        <v>0</v>
      </c>
      <c r="F35" s="348">
        <v>55</v>
      </c>
      <c r="G35" s="348">
        <v>0</v>
      </c>
      <c r="H35" s="348">
        <v>55</v>
      </c>
      <c r="I35" s="460">
        <v>220</v>
      </c>
      <c r="K35" s="43" t="s">
        <v>119</v>
      </c>
      <c r="L35" s="244">
        <v>0</v>
      </c>
      <c r="M35" s="243" t="s">
        <v>95</v>
      </c>
      <c r="N35" s="244">
        <v>0</v>
      </c>
      <c r="O35" s="244">
        <v>9818</v>
      </c>
      <c r="P35" s="244">
        <v>0</v>
      </c>
      <c r="Q35" s="270">
        <v>9818</v>
      </c>
      <c r="R35" s="229">
        <v>327807</v>
      </c>
    </row>
    <row r="37" spans="2:18">
      <c r="G37" s="626" t="s">
        <v>194</v>
      </c>
      <c r="H37" s="662"/>
      <c r="I37" s="662"/>
      <c r="J37" s="662"/>
      <c r="K37" s="662"/>
      <c r="L37" s="662"/>
      <c r="M37" s="662"/>
      <c r="N37" s="662"/>
      <c r="O37" s="662"/>
      <c r="P37" s="662"/>
      <c r="Q37" s="662"/>
    </row>
    <row r="38" spans="2:18">
      <c r="G38" s="662"/>
      <c r="H38" s="662"/>
      <c r="I38" s="662"/>
      <c r="J38" s="662"/>
      <c r="K38" s="662"/>
      <c r="L38" s="662"/>
      <c r="M38" s="662"/>
      <c r="N38" s="662"/>
      <c r="O38" s="662"/>
      <c r="P38" s="662"/>
      <c r="Q38" s="662"/>
    </row>
    <row r="39" spans="2:18">
      <c r="G39" s="662"/>
      <c r="H39" s="662"/>
      <c r="I39" s="662"/>
      <c r="J39" s="662"/>
      <c r="K39" s="662"/>
      <c r="L39" s="662"/>
      <c r="M39" s="662"/>
      <c r="N39" s="662"/>
      <c r="O39" s="662"/>
      <c r="P39" s="662"/>
      <c r="Q39" s="662"/>
    </row>
    <row r="40" spans="2:18">
      <c r="G40" s="662"/>
      <c r="H40" s="662"/>
      <c r="I40" s="662"/>
      <c r="J40" s="662"/>
      <c r="K40" s="662"/>
      <c r="L40" s="662"/>
      <c r="M40" s="662"/>
      <c r="N40" s="662"/>
      <c r="O40" s="662"/>
      <c r="P40" s="662"/>
      <c r="Q40" s="662"/>
    </row>
    <row r="41" spans="2:18">
      <c r="G41" s="662"/>
      <c r="H41" s="662"/>
      <c r="I41" s="662"/>
      <c r="J41" s="662"/>
      <c r="K41" s="662"/>
      <c r="L41" s="662"/>
      <c r="M41" s="662"/>
      <c r="N41" s="662"/>
      <c r="O41" s="662"/>
      <c r="P41" s="662"/>
      <c r="Q41" s="662"/>
    </row>
    <row r="42" spans="2:18">
      <c r="G42" s="662"/>
      <c r="H42" s="662"/>
      <c r="I42" s="662"/>
      <c r="J42" s="662"/>
      <c r="K42" s="662"/>
      <c r="L42" s="662"/>
      <c r="M42" s="662"/>
      <c r="N42" s="662"/>
      <c r="O42" s="662"/>
      <c r="P42" s="662"/>
      <c r="Q42" s="662"/>
    </row>
    <row r="43" spans="2:18">
      <c r="G43" s="662"/>
      <c r="H43" s="662"/>
      <c r="I43" s="662"/>
      <c r="J43" s="662"/>
      <c r="K43" s="662"/>
      <c r="L43" s="662"/>
      <c r="M43" s="662"/>
      <c r="N43" s="662"/>
      <c r="O43" s="662"/>
      <c r="P43" s="662"/>
      <c r="Q43" s="662"/>
    </row>
    <row r="44" spans="2:18">
      <c r="G44" s="662"/>
      <c r="H44" s="662"/>
      <c r="I44" s="662"/>
      <c r="J44" s="662"/>
      <c r="K44" s="662"/>
      <c r="L44" s="662"/>
      <c r="M44" s="662"/>
      <c r="N44" s="662"/>
      <c r="O44" s="662"/>
      <c r="P44" s="662"/>
      <c r="Q44" s="662"/>
    </row>
    <row r="45" spans="2:18">
      <c r="G45" s="662"/>
      <c r="H45" s="662"/>
      <c r="I45" s="662"/>
      <c r="J45" s="662"/>
      <c r="K45" s="662"/>
      <c r="L45" s="662"/>
      <c r="M45" s="662"/>
      <c r="N45" s="662"/>
      <c r="O45" s="662"/>
      <c r="P45" s="662"/>
      <c r="Q45" s="662"/>
    </row>
    <row r="46" spans="2:18">
      <c r="G46" s="662"/>
      <c r="H46" s="662"/>
      <c r="I46" s="662"/>
      <c r="J46" s="662"/>
      <c r="K46" s="662"/>
      <c r="L46" s="662"/>
      <c r="M46" s="662"/>
      <c r="N46" s="662"/>
      <c r="O46" s="662"/>
      <c r="P46" s="662"/>
      <c r="Q46" s="662"/>
    </row>
    <row r="47" spans="2:18">
      <c r="G47" s="662"/>
      <c r="H47" s="662"/>
      <c r="I47" s="662"/>
      <c r="J47" s="662"/>
      <c r="K47" s="662"/>
      <c r="L47" s="662"/>
      <c r="M47" s="662"/>
      <c r="N47" s="662"/>
      <c r="O47" s="662"/>
      <c r="P47" s="662"/>
      <c r="Q47" s="662"/>
    </row>
    <row r="48" spans="2:18">
      <c r="G48" s="662"/>
      <c r="H48" s="662"/>
      <c r="I48" s="662"/>
      <c r="J48" s="662"/>
      <c r="K48" s="662"/>
      <c r="L48" s="662"/>
      <c r="M48" s="662"/>
      <c r="N48" s="662"/>
      <c r="O48" s="662"/>
      <c r="P48" s="662"/>
      <c r="Q48" s="662"/>
    </row>
    <row r="49" spans="7:17">
      <c r="G49" s="662"/>
      <c r="H49" s="662"/>
      <c r="I49" s="662"/>
      <c r="J49" s="662"/>
      <c r="K49" s="662"/>
      <c r="L49" s="662"/>
      <c r="M49" s="662"/>
      <c r="N49" s="662"/>
      <c r="O49" s="662"/>
      <c r="P49" s="662"/>
      <c r="Q49" s="662"/>
    </row>
    <row r="50" spans="7:17">
      <c r="G50" s="662"/>
      <c r="H50" s="662"/>
      <c r="I50" s="662"/>
      <c r="J50" s="662"/>
      <c r="K50" s="662"/>
      <c r="L50" s="662"/>
      <c r="M50" s="662"/>
      <c r="N50" s="662"/>
      <c r="O50" s="662"/>
      <c r="P50" s="662"/>
      <c r="Q50" s="662"/>
    </row>
    <row r="51" spans="7:17">
      <c r="G51" s="662"/>
      <c r="H51" s="662"/>
      <c r="I51" s="662"/>
      <c r="J51" s="662"/>
      <c r="K51" s="662"/>
      <c r="L51" s="662"/>
      <c r="M51" s="662"/>
      <c r="N51" s="662"/>
      <c r="O51" s="662"/>
      <c r="P51" s="662"/>
      <c r="Q51" s="662"/>
    </row>
    <row r="52" spans="7:17">
      <c r="G52" s="662"/>
      <c r="H52" s="662"/>
      <c r="I52" s="662"/>
      <c r="J52" s="662"/>
      <c r="K52" s="662"/>
      <c r="L52" s="662"/>
      <c r="M52" s="662"/>
      <c r="N52" s="662"/>
      <c r="O52" s="662"/>
      <c r="P52" s="662"/>
      <c r="Q52" s="662"/>
    </row>
  </sheetData>
  <mergeCells count="48">
    <mergeCell ref="G37:Q52"/>
    <mergeCell ref="AL1:AW1"/>
    <mergeCell ref="AE11:AF11"/>
    <mergeCell ref="A1:A2"/>
    <mergeCell ref="B1:M1"/>
    <mergeCell ref="S10:T10"/>
    <mergeCell ref="U10:V10"/>
    <mergeCell ref="W10:X10"/>
    <mergeCell ref="N1:Y1"/>
    <mergeCell ref="C10:D10"/>
    <mergeCell ref="E10:F10"/>
    <mergeCell ref="G10:H10"/>
    <mergeCell ref="I10:J10"/>
    <mergeCell ref="B8:L8"/>
    <mergeCell ref="P8:Z8"/>
    <mergeCell ref="Z1:AK1"/>
    <mergeCell ref="W11:X11"/>
    <mergeCell ref="AD8:AN8"/>
    <mergeCell ref="B9:B12"/>
    <mergeCell ref="C9:J9"/>
    <mergeCell ref="K9:L11"/>
    <mergeCell ref="P9:P12"/>
    <mergeCell ref="Q9:X9"/>
    <mergeCell ref="Y9:Z11"/>
    <mergeCell ref="AD9:AD12"/>
    <mergeCell ref="AE9:AL9"/>
    <mergeCell ref="AM9:AN11"/>
    <mergeCell ref="AG10:AH10"/>
    <mergeCell ref="AI10:AJ10"/>
    <mergeCell ref="AK10:AL10"/>
    <mergeCell ref="AK11:AL11"/>
    <mergeCell ref="Q10:R10"/>
    <mergeCell ref="AI11:AJ11"/>
    <mergeCell ref="AE10:AF10"/>
    <mergeCell ref="C28:F28"/>
    <mergeCell ref="G28:H28"/>
    <mergeCell ref="L28:O28"/>
    <mergeCell ref="P28:Q28"/>
    <mergeCell ref="B27:H27"/>
    <mergeCell ref="K27:Q27"/>
    <mergeCell ref="AG11:AH11"/>
    <mergeCell ref="C11:D11"/>
    <mergeCell ref="E11:F11"/>
    <mergeCell ref="G11:H11"/>
    <mergeCell ref="I11:J11"/>
    <mergeCell ref="Q11:R11"/>
    <mergeCell ref="S11:T11"/>
    <mergeCell ref="U11:V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8" max="44"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82"/>
  <sheetViews>
    <sheetView zoomScaleNormal="100" workbookViewId="0">
      <selection activeCell="O23" sqref="O23"/>
    </sheetView>
  </sheetViews>
  <sheetFormatPr defaultColWidth="8.85546875" defaultRowHeight="12.75"/>
  <cols>
    <col min="1" max="1" width="17" style="3" bestFit="1" customWidth="1"/>
    <col min="2" max="2" width="16.85546875" style="2" customWidth="1"/>
    <col min="3" max="3" width="13.7109375" style="2" customWidth="1"/>
    <col min="4" max="4" width="11.7109375" style="2" bestFit="1" customWidth="1"/>
    <col min="5" max="5" width="8.5703125" style="2" bestFit="1" customWidth="1"/>
    <col min="6" max="6" width="15.140625" style="2" bestFit="1" customWidth="1"/>
    <col min="7" max="7" width="10.140625" style="2" bestFit="1" customWidth="1"/>
    <col min="8" max="8" width="8.7109375" style="2" bestFit="1" customWidth="1"/>
    <col min="9" max="9" width="9.28515625" style="2" customWidth="1"/>
    <col min="10" max="10" width="14.42578125" style="2" customWidth="1"/>
    <col min="11" max="11" width="12.7109375" style="4" bestFit="1" customWidth="1"/>
    <col min="12" max="12" width="10.5703125" style="4" bestFit="1" customWidth="1"/>
    <col min="13" max="13" width="11.42578125" style="4" bestFit="1" customWidth="1"/>
    <col min="14" max="14" width="14.42578125" style="3" bestFit="1" customWidth="1"/>
    <col min="15" max="15" width="17.42578125" style="3" bestFit="1" customWidth="1"/>
    <col min="16" max="16" width="10.5703125" style="2" bestFit="1" customWidth="1"/>
    <col min="17" max="17" width="9.5703125" style="2" bestFit="1" customWidth="1"/>
    <col min="18" max="18" width="8.5703125" style="2" bestFit="1" customWidth="1"/>
    <col min="19" max="19" width="19.28515625" style="2" customWidth="1"/>
    <col min="20" max="20" width="13.42578125" style="2" customWidth="1"/>
    <col min="21" max="21" width="13.140625" style="2" customWidth="1"/>
    <col min="22" max="22" width="19.28515625" style="2" customWidth="1"/>
    <col min="23" max="23" width="12.7109375" style="5" customWidth="1"/>
    <col min="24" max="24" width="12.7109375" style="2" bestFit="1" customWidth="1"/>
    <col min="25" max="25" width="11.42578125" style="2" bestFit="1" customWidth="1"/>
    <col min="26" max="26" width="10.28515625" style="2" bestFit="1" customWidth="1"/>
    <col min="27" max="27" width="11.42578125" style="3" bestFit="1" customWidth="1"/>
    <col min="28" max="30" width="11.7109375" style="3" bestFit="1" customWidth="1"/>
    <col min="31" max="31" width="11.42578125" style="3" bestFit="1" customWidth="1"/>
    <col min="32" max="32" width="9.42578125" style="3" bestFit="1" customWidth="1"/>
    <col min="33" max="33" width="11.7109375" style="3" bestFit="1" customWidth="1"/>
    <col min="34" max="34" width="11.140625" style="3" bestFit="1" customWidth="1"/>
    <col min="35" max="35" width="11.5703125" style="3" bestFit="1" customWidth="1"/>
    <col min="36" max="36" width="9.42578125" style="3" bestFit="1" customWidth="1"/>
    <col min="37" max="37" width="12.7109375" style="3" bestFit="1" customWidth="1"/>
    <col min="38" max="38" width="10.5703125" style="3" bestFit="1" customWidth="1"/>
    <col min="39" max="39" width="11" style="3" bestFit="1" customWidth="1"/>
    <col min="40" max="40" width="11.42578125" style="3" bestFit="1" customWidth="1"/>
    <col min="41" max="41" width="12.42578125" style="3" customWidth="1"/>
    <col min="42" max="42" width="9.5703125" style="3" bestFit="1" customWidth="1"/>
    <col min="43" max="43" width="9.5703125" style="2" bestFit="1" customWidth="1"/>
    <col min="44" max="44" width="8.7109375" style="2" bestFit="1" customWidth="1"/>
    <col min="45" max="45" width="9.42578125" style="2" bestFit="1" customWidth="1"/>
    <col min="46" max="47" width="8.7109375" style="2" bestFit="1" customWidth="1"/>
    <col min="48" max="48" width="8.85546875" style="2"/>
    <col min="49" max="49" width="8" style="2" bestFit="1" customWidth="1"/>
    <col min="50" max="50" width="12.7109375" style="2" bestFit="1" customWidth="1"/>
    <col min="51" max="51" width="10.5703125" style="2" bestFit="1" customWidth="1"/>
    <col min="52" max="52" width="11" style="2" bestFit="1" customWidth="1"/>
    <col min="53" max="53" width="11.42578125" style="2" bestFit="1" customWidth="1"/>
    <col min="54" max="54" width="8.85546875" style="2"/>
    <col min="55" max="55" width="15.85546875" style="2" bestFit="1" customWidth="1"/>
    <col min="56" max="16384" width="8.85546875" style="2"/>
  </cols>
  <sheetData>
    <row r="1" spans="1:55" ht="14.25" customHeight="1">
      <c r="A1" s="522" t="s">
        <v>82</v>
      </c>
      <c r="B1" s="523" t="s">
        <v>83</v>
      </c>
      <c r="C1" s="523"/>
      <c r="D1" s="523"/>
      <c r="E1" s="523"/>
      <c r="F1" s="523"/>
      <c r="G1" s="523"/>
      <c r="H1" s="523"/>
      <c r="I1" s="523"/>
      <c r="J1" s="523"/>
      <c r="K1" s="523"/>
      <c r="L1" s="523"/>
      <c r="M1" s="523"/>
      <c r="N1" s="524"/>
      <c r="O1" s="523" t="s">
        <v>84</v>
      </c>
      <c r="P1" s="523"/>
      <c r="Q1" s="523"/>
      <c r="R1" s="523"/>
      <c r="S1" s="523"/>
      <c r="T1" s="523"/>
      <c r="U1" s="523"/>
      <c r="V1" s="523"/>
      <c r="W1" s="523"/>
      <c r="X1" s="523"/>
      <c r="Y1" s="523"/>
      <c r="Z1" s="523"/>
      <c r="AA1" s="524"/>
      <c r="AB1" s="523" t="s">
        <v>85</v>
      </c>
      <c r="AC1" s="523"/>
      <c r="AD1" s="523"/>
      <c r="AE1" s="523"/>
      <c r="AF1" s="523"/>
      <c r="AG1" s="523"/>
      <c r="AH1" s="523"/>
      <c r="AI1" s="523"/>
      <c r="AJ1" s="523"/>
      <c r="AK1" s="523"/>
      <c r="AL1" s="523"/>
      <c r="AM1" s="523"/>
      <c r="AN1" s="524"/>
      <c r="AO1" s="523" t="s">
        <v>86</v>
      </c>
      <c r="AP1" s="523"/>
      <c r="AQ1" s="523"/>
      <c r="AR1" s="523"/>
      <c r="AS1" s="523"/>
      <c r="AT1" s="523"/>
      <c r="AU1" s="523"/>
      <c r="AV1" s="523"/>
      <c r="AW1" s="523"/>
      <c r="AX1" s="523"/>
      <c r="AY1" s="523"/>
      <c r="AZ1" s="523"/>
      <c r="BA1" s="524"/>
      <c r="BC1" s="2" t="s">
        <v>87</v>
      </c>
    </row>
    <row r="2" spans="1:55" ht="45">
      <c r="A2" s="522"/>
      <c r="B2" s="108" t="s">
        <v>3</v>
      </c>
      <c r="C2" s="108" t="s">
        <v>4</v>
      </c>
      <c r="D2" s="108" t="s">
        <v>5</v>
      </c>
      <c r="E2" s="108" t="s">
        <v>287</v>
      </c>
      <c r="F2" s="108" t="s">
        <v>288</v>
      </c>
      <c r="G2" s="108" t="s">
        <v>289</v>
      </c>
      <c r="H2" s="108" t="s">
        <v>290</v>
      </c>
      <c r="I2" s="108" t="s">
        <v>291</v>
      </c>
      <c r="J2" s="108" t="s">
        <v>10</v>
      </c>
      <c r="K2" s="108" t="s">
        <v>11</v>
      </c>
      <c r="L2" s="108" t="s">
        <v>12</v>
      </c>
      <c r="M2" s="108" t="s">
        <v>13</v>
      </c>
      <c r="N2" s="108" t="s">
        <v>14</v>
      </c>
      <c r="O2" s="108" t="s">
        <v>3</v>
      </c>
      <c r="P2" s="108" t="s">
        <v>292</v>
      </c>
      <c r="Q2" s="108" t="s">
        <v>5</v>
      </c>
      <c r="R2" s="108" t="str">
        <f t="shared" ref="R2:AA3" si="0">E2</f>
        <v>Burden - Technician
(hrs)</v>
      </c>
      <c r="S2" s="108" t="str">
        <f t="shared" si="0"/>
        <v>Burden - Engineer
(hrs)</v>
      </c>
      <c r="T2" s="108" t="str">
        <f t="shared" si="0"/>
        <v>Burden - Middle Manager (hrs)</v>
      </c>
      <c r="U2" s="108" t="str">
        <f t="shared" si="0"/>
        <v>Burden - Senior Manager (hrs)</v>
      </c>
      <c r="V2" s="108" t="s">
        <v>291</v>
      </c>
      <c r="W2" s="108" t="s">
        <v>10</v>
      </c>
      <c r="X2" s="108" t="s">
        <v>11</v>
      </c>
      <c r="Y2" s="108" t="s">
        <v>12</v>
      </c>
      <c r="Z2" s="108" t="s">
        <v>13</v>
      </c>
      <c r="AA2" s="108" t="s">
        <v>14</v>
      </c>
      <c r="AB2" s="108" t="s">
        <v>3</v>
      </c>
      <c r="AC2" s="108" t="s">
        <v>292</v>
      </c>
      <c r="AD2" s="108" t="s">
        <v>5</v>
      </c>
      <c r="AE2" s="108" t="str">
        <f>R2</f>
        <v>Burden - Technician
(hrs)</v>
      </c>
      <c r="AF2" s="108" t="str">
        <f>S2</f>
        <v>Burden - Engineer
(hrs)</v>
      </c>
      <c r="AG2" s="108" t="str">
        <f>T2</f>
        <v>Burden - Middle Manager (hrs)</v>
      </c>
      <c r="AH2" s="108" t="str">
        <f>U2</f>
        <v>Burden - Senior Manager (hrs)</v>
      </c>
      <c r="AI2" s="108" t="s">
        <v>291</v>
      </c>
      <c r="AJ2" s="108" t="s">
        <v>10</v>
      </c>
      <c r="AK2" s="108" t="s">
        <v>11</v>
      </c>
      <c r="AL2" s="108" t="s">
        <v>12</v>
      </c>
      <c r="AM2" s="108" t="s">
        <v>13</v>
      </c>
      <c r="AN2" s="108" t="s">
        <v>14</v>
      </c>
      <c r="AO2" s="108" t="s">
        <v>3</v>
      </c>
      <c r="AP2" s="108" t="s">
        <v>292</v>
      </c>
      <c r="AQ2" s="108" t="s">
        <v>5</v>
      </c>
      <c r="AR2" s="108" t="str">
        <f>AE2</f>
        <v>Burden - Technician
(hrs)</v>
      </c>
      <c r="AS2" s="108" t="str">
        <f>AF2</f>
        <v>Burden - Engineer
(hrs)</v>
      </c>
      <c r="AT2" s="108" t="str">
        <f>AG2</f>
        <v>Burden - Middle Manager (hrs)</v>
      </c>
      <c r="AU2" s="108" t="str">
        <f>AH2</f>
        <v>Burden - Senior Manager (hrs)</v>
      </c>
      <c r="AV2" s="108" t="s">
        <v>291</v>
      </c>
      <c r="AW2" s="108" t="s">
        <v>10</v>
      </c>
      <c r="AX2" s="108" t="s">
        <v>11</v>
      </c>
      <c r="AY2" s="108" t="s">
        <v>12</v>
      </c>
      <c r="AZ2" s="108" t="s">
        <v>13</v>
      </c>
      <c r="BA2" s="108" t="s">
        <v>14</v>
      </c>
    </row>
    <row r="3" spans="1:55" s="9" customFormat="1" ht="30" customHeight="1">
      <c r="A3" s="100" t="s">
        <v>45</v>
      </c>
      <c r="B3" s="101">
        <f>SUM(Q19:Q158)</f>
        <v>2338</v>
      </c>
      <c r="C3" s="134">
        <v>3294</v>
      </c>
      <c r="D3" s="134">
        <f>B3*C3</f>
        <v>7701372</v>
      </c>
      <c r="E3" s="134">
        <f>L28*$Q19+L46*$Q37+L61*$Q52+L76*$Q67+L91*$Q82+L106*$Q97+L121*$Q112+L136*$Q127+L151*$Q142+L166*$Q157</f>
        <v>11846.699999999999</v>
      </c>
      <c r="F3" s="134">
        <f>J28*$Q19+J46*$Q37+J61*$Q52+J76*$Q67+J91*$Q82+J106*$Q97+J121*$Q112+J136*$Q127+J151*$Q142+J166*$Q157</f>
        <v>229144.5</v>
      </c>
      <c r="G3" s="134">
        <f>H28*$Q19+H46*$Q37+H61*$Q52+H76*$Q67+H91*$Q82+H106*$Q97+H121*$Q112+H136*$Q127+H151*$Q142+H166*$Q157</f>
        <v>20924.5</v>
      </c>
      <c r="H3" s="134">
        <f>F28*$Q19+F46*$Q37+F61*$Q52+F76*$Q67+F91*$Q82+F106*$Q97+F121*$Q112+F136*$Q127+F151*$Q142+F166*$Q157</f>
        <v>7061.1</v>
      </c>
      <c r="I3" s="134">
        <f>D28*$Q19+D46*$Q37+D61*$Q52+D76*$Q67+D91*$Q82+D106*$Q97+D121*$Q112+D136*$Q127+D151*$Q142+D166*$Q157</f>
        <v>4676</v>
      </c>
      <c r="J3" s="134">
        <f>E3+F3+G3+H3+I3</f>
        <v>273652.8</v>
      </c>
      <c r="K3" s="135">
        <f>E3*$G$13+F3*$G$12+G3*$G$10+H3*$G$11+I3*$G$14</f>
        <v>30223171.409000002</v>
      </c>
      <c r="L3" s="89">
        <f>V28*$Q$19+V46*$Q$37+V61*$Q$52+V76*$Q$67+V91*$Q$82+V106*$Q$97+V121*$Q$112+V136*$Q$127+V151*$Q$142+V166*$Q$157</f>
        <v>0</v>
      </c>
      <c r="M3" s="136">
        <f>W28*$Q$19+W46*$Q$37+W61*$Q$52+W76*$Q$67+W91*$Q$82+W106*$Q$97+W121*$Q$112+W136*$Q$127+W151*$Q$142+W166*$Q$157</f>
        <v>24410343</v>
      </c>
      <c r="N3" s="136">
        <f>SUM(K3:M3)</f>
        <v>54633514.409000002</v>
      </c>
      <c r="O3" s="101">
        <f>B3+0</f>
        <v>2338</v>
      </c>
      <c r="P3" s="134">
        <f>C3</f>
        <v>3294</v>
      </c>
      <c r="Q3" s="134">
        <f>P3*O3</f>
        <v>7701372</v>
      </c>
      <c r="R3" s="134">
        <f t="shared" si="0"/>
        <v>11846.699999999999</v>
      </c>
      <c r="S3" s="134">
        <f t="shared" si="0"/>
        <v>229144.5</v>
      </c>
      <c r="T3" s="134">
        <f t="shared" si="0"/>
        <v>20924.5</v>
      </c>
      <c r="U3" s="134">
        <f t="shared" si="0"/>
        <v>7061.1</v>
      </c>
      <c r="V3" s="134">
        <f t="shared" si="0"/>
        <v>4676</v>
      </c>
      <c r="W3" s="134">
        <f t="shared" si="0"/>
        <v>273652.8</v>
      </c>
      <c r="X3" s="135">
        <f t="shared" si="0"/>
        <v>30223171.409000002</v>
      </c>
      <c r="Y3" s="89">
        <f t="shared" si="0"/>
        <v>0</v>
      </c>
      <c r="Z3" s="136">
        <f t="shared" si="0"/>
        <v>24410343</v>
      </c>
      <c r="AA3" s="136">
        <f t="shared" si="0"/>
        <v>54633514.409000002</v>
      </c>
      <c r="AB3" s="101">
        <f>O3+0</f>
        <v>2338</v>
      </c>
      <c r="AC3" s="134">
        <f>C3</f>
        <v>3294</v>
      </c>
      <c r="AD3" s="134">
        <f>AC3*AB3</f>
        <v>7701372</v>
      </c>
      <c r="AE3" s="134">
        <f t="shared" ref="AE3:AN3" si="1">E3</f>
        <v>11846.699999999999</v>
      </c>
      <c r="AF3" s="134">
        <f t="shared" si="1"/>
        <v>229144.5</v>
      </c>
      <c r="AG3" s="134">
        <f t="shared" si="1"/>
        <v>20924.5</v>
      </c>
      <c r="AH3" s="134">
        <f t="shared" si="1"/>
        <v>7061.1</v>
      </c>
      <c r="AI3" s="134">
        <f t="shared" si="1"/>
        <v>4676</v>
      </c>
      <c r="AJ3" s="134">
        <f t="shared" si="1"/>
        <v>273652.8</v>
      </c>
      <c r="AK3" s="135">
        <f t="shared" si="1"/>
        <v>30223171.409000002</v>
      </c>
      <c r="AL3" s="89">
        <f t="shared" si="1"/>
        <v>0</v>
      </c>
      <c r="AM3" s="136">
        <f t="shared" si="1"/>
        <v>24410343</v>
      </c>
      <c r="AN3" s="136">
        <f t="shared" si="1"/>
        <v>54633514.409000002</v>
      </c>
      <c r="AO3" s="101">
        <f>(B3+O3+AB3)/3</f>
        <v>2338</v>
      </c>
      <c r="AP3" s="134">
        <f>(C3+P3+AC3)/3</f>
        <v>3294</v>
      </c>
      <c r="AQ3" s="134">
        <f>AO3*AP3</f>
        <v>7701372</v>
      </c>
      <c r="AR3" s="134">
        <f t="shared" ref="AR3:BA3" si="2">(E3+R3+AE3)/3</f>
        <v>11846.699999999999</v>
      </c>
      <c r="AS3" s="134">
        <f t="shared" si="2"/>
        <v>229144.5</v>
      </c>
      <c r="AT3" s="134">
        <f t="shared" si="2"/>
        <v>20924.5</v>
      </c>
      <c r="AU3" s="134">
        <f t="shared" si="2"/>
        <v>7061.1000000000013</v>
      </c>
      <c r="AV3" s="134">
        <f t="shared" si="2"/>
        <v>4676</v>
      </c>
      <c r="AW3" s="134">
        <f t="shared" si="2"/>
        <v>273652.8</v>
      </c>
      <c r="AX3" s="135">
        <f t="shared" si="2"/>
        <v>30223171.408999998</v>
      </c>
      <c r="AY3" s="89">
        <f t="shared" si="2"/>
        <v>0</v>
      </c>
      <c r="AZ3" s="136">
        <f t="shared" si="2"/>
        <v>24410343</v>
      </c>
      <c r="BA3" s="136">
        <f t="shared" si="2"/>
        <v>54633514.409000002</v>
      </c>
      <c r="BC3" s="201">
        <f>N3+AA3+AN3</f>
        <v>163900543.227</v>
      </c>
    </row>
    <row r="4" spans="1:55" s="9" customFormat="1" ht="30" customHeight="1">
      <c r="A4" s="85"/>
      <c r="B4" s="92"/>
      <c r="C4" s="17"/>
      <c r="D4" s="17"/>
      <c r="E4" s="17"/>
      <c r="F4" s="17"/>
      <c r="G4" s="17"/>
      <c r="H4" s="17"/>
      <c r="I4" s="17"/>
      <c r="J4" s="17"/>
      <c r="K4" s="103"/>
      <c r="L4" s="87"/>
      <c r="M4" s="137"/>
      <c r="N4" s="137"/>
      <c r="O4" s="92"/>
      <c r="P4" s="17"/>
      <c r="Q4" s="17"/>
      <c r="R4" s="17"/>
      <c r="S4" s="17"/>
      <c r="T4" s="17"/>
      <c r="U4" s="17"/>
      <c r="V4" s="17"/>
      <c r="W4" s="17"/>
      <c r="X4" s="103"/>
      <c r="Y4" s="87"/>
      <c r="Z4" s="137"/>
      <c r="AA4" s="137"/>
      <c r="AB4" s="92"/>
      <c r="AC4" s="17"/>
      <c r="AD4" s="17"/>
      <c r="AE4" s="17"/>
      <c r="AF4" s="17"/>
      <c r="AG4" s="17"/>
      <c r="AH4" s="17"/>
      <c r="AI4" s="17"/>
      <c r="AJ4" s="17"/>
      <c r="AK4" s="103"/>
      <c r="AL4" s="87"/>
      <c r="AM4" s="137"/>
      <c r="AN4" s="137"/>
      <c r="AO4" s="92"/>
      <c r="AP4" s="17"/>
      <c r="AQ4" s="17"/>
      <c r="AR4" s="17"/>
      <c r="AS4" s="17"/>
      <c r="AT4" s="17"/>
      <c r="AU4" s="17"/>
      <c r="AV4" s="17"/>
      <c r="AW4" s="17"/>
      <c r="AX4" s="103"/>
      <c r="AY4" s="87"/>
      <c r="AZ4" s="137"/>
      <c r="BA4" s="137"/>
    </row>
    <row r="5" spans="1:55" s="4" customFormat="1">
      <c r="A5" s="3"/>
      <c r="B5" s="2"/>
      <c r="C5" s="11"/>
      <c r="D5" s="2"/>
      <c r="E5" s="2"/>
      <c r="F5" s="7"/>
      <c r="G5" s="2"/>
      <c r="H5" s="2"/>
      <c r="I5" s="2"/>
      <c r="N5" s="3"/>
      <c r="O5" s="3"/>
      <c r="P5" s="2"/>
      <c r="Q5" s="2"/>
      <c r="R5" s="2"/>
      <c r="S5" s="2"/>
      <c r="T5" s="2"/>
      <c r="U5" s="2"/>
      <c r="V5" s="2"/>
      <c r="W5" s="5"/>
      <c r="X5" s="2"/>
      <c r="Y5" s="2"/>
      <c r="Z5" s="2"/>
      <c r="AA5" s="3"/>
      <c r="AB5" s="3"/>
      <c r="AC5" s="3"/>
      <c r="AD5" s="3"/>
      <c r="AE5" s="3"/>
      <c r="AF5" s="3"/>
      <c r="AG5" s="3"/>
      <c r="AH5" s="3"/>
      <c r="AI5" s="3"/>
      <c r="AJ5" s="3"/>
      <c r="AK5" s="3"/>
      <c r="AL5" s="3"/>
      <c r="AM5" s="3"/>
      <c r="AN5" s="3"/>
      <c r="AO5" s="3"/>
      <c r="AP5" s="3"/>
    </row>
    <row r="6" spans="1:55" s="4" customFormat="1" ht="15">
      <c r="A6" s="3"/>
      <c r="B6" s="2"/>
      <c r="C6" s="72"/>
      <c r="D6" s="2"/>
      <c r="E6" s="64"/>
      <c r="F6" s="64"/>
      <c r="G6" s="64"/>
      <c r="H6" s="64"/>
      <c r="I6" s="64"/>
      <c r="J6" s="64"/>
      <c r="K6" s="64"/>
      <c r="L6" s="64"/>
      <c r="M6" s="64"/>
      <c r="N6" s="64"/>
      <c r="O6" s="3"/>
      <c r="P6" s="2"/>
      <c r="Q6" s="2"/>
      <c r="R6" s="2"/>
      <c r="S6" s="2"/>
      <c r="T6" s="2"/>
      <c r="U6" s="2"/>
      <c r="V6" s="2"/>
      <c r="W6" s="5"/>
      <c r="X6" s="2"/>
      <c r="Y6" s="2"/>
      <c r="Z6" s="2"/>
      <c r="AA6" s="3"/>
      <c r="AB6" s="3"/>
      <c r="AC6" s="3"/>
      <c r="AD6" s="3"/>
      <c r="AE6" s="3"/>
      <c r="AF6" s="3"/>
      <c r="AG6" s="3"/>
      <c r="AH6" s="3"/>
      <c r="AI6" s="3"/>
      <c r="AJ6" s="3"/>
      <c r="AK6" s="3"/>
      <c r="AL6" s="3"/>
      <c r="AM6" s="3"/>
      <c r="AN6" s="3"/>
      <c r="AO6" s="3"/>
      <c r="AP6" s="3"/>
    </row>
    <row r="7" spans="1:55" s="4" customFormat="1">
      <c r="A7" s="3"/>
      <c r="B7" s="2"/>
      <c r="C7" s="6"/>
      <c r="D7" s="2"/>
      <c r="E7" s="2"/>
      <c r="F7" s="7"/>
      <c r="G7" s="2"/>
      <c r="H7" s="2"/>
      <c r="I7" s="2"/>
      <c r="J7" s="2"/>
      <c r="O7" s="3"/>
      <c r="P7" s="2"/>
      <c r="Q7" s="2"/>
      <c r="R7" s="2"/>
      <c r="S7" s="2"/>
      <c r="T7" s="2"/>
      <c r="U7" s="2"/>
      <c r="V7" s="2"/>
      <c r="W7" s="5"/>
      <c r="X7" s="2"/>
      <c r="Y7" s="2"/>
      <c r="Z7" s="2"/>
      <c r="AA7" s="3"/>
      <c r="AB7" s="3"/>
      <c r="AC7" s="3"/>
      <c r="AD7" s="3"/>
      <c r="AE7" s="3"/>
      <c r="AF7" s="3"/>
      <c r="AG7" s="3"/>
      <c r="AH7" s="3"/>
      <c r="AI7" s="3"/>
      <c r="AJ7" s="3"/>
      <c r="AK7" s="3"/>
      <c r="AL7" s="3"/>
      <c r="AM7" s="3"/>
      <c r="AN7" s="3"/>
      <c r="AO7" s="3"/>
      <c r="AP7" s="3"/>
    </row>
    <row r="8" spans="1:55" s="4" customFormat="1" ht="13.15" customHeight="1" thickBot="1">
      <c r="A8" s="3"/>
      <c r="C8" s="1"/>
      <c r="D8" s="2"/>
      <c r="E8" s="2"/>
      <c r="F8" s="4" t="s">
        <v>293</v>
      </c>
      <c r="G8" s="2"/>
      <c r="H8" s="2"/>
      <c r="I8" s="2"/>
      <c r="J8" s="2"/>
      <c r="N8" s="3"/>
      <c r="O8" s="3"/>
      <c r="P8" s="2"/>
      <c r="Q8" s="2"/>
      <c r="R8" s="2"/>
      <c r="S8" s="2"/>
      <c r="T8" s="2"/>
      <c r="U8" s="2"/>
      <c r="V8" s="2"/>
      <c r="W8" s="5"/>
      <c r="X8" s="2"/>
      <c r="Y8" s="2"/>
      <c r="Z8" s="2"/>
      <c r="AA8" s="3"/>
      <c r="AB8" s="3"/>
      <c r="AC8" s="3"/>
      <c r="AD8" s="3"/>
      <c r="AE8" s="3"/>
      <c r="AF8" s="3"/>
      <c r="AG8" s="3"/>
      <c r="AH8" s="3"/>
      <c r="AI8" s="3"/>
      <c r="AJ8" s="3"/>
      <c r="AK8" s="3"/>
      <c r="AL8" s="3"/>
      <c r="AM8" s="3"/>
      <c r="AN8" s="3"/>
      <c r="AO8" s="3"/>
      <c r="AP8" s="3"/>
    </row>
    <row r="9" spans="1:55" s="4" customFormat="1" ht="76.5">
      <c r="A9" s="3"/>
      <c r="C9" s="2"/>
      <c r="D9" s="2"/>
      <c r="E9" s="2"/>
      <c r="F9" s="20" t="s">
        <v>294</v>
      </c>
      <c r="G9" s="19" t="s">
        <v>295</v>
      </c>
      <c r="H9" s="2"/>
      <c r="I9" s="2"/>
      <c r="J9" s="2"/>
      <c r="N9" s="3"/>
      <c r="O9" s="3"/>
      <c r="P9" s="2"/>
      <c r="Q9" s="2"/>
      <c r="R9" s="2"/>
      <c r="S9" s="2"/>
      <c r="T9" s="2"/>
      <c r="U9" s="2"/>
      <c r="V9" s="2"/>
      <c r="W9" s="5"/>
      <c r="X9" s="2"/>
      <c r="Y9" s="2"/>
      <c r="Z9" s="2"/>
      <c r="AA9" s="3"/>
      <c r="AB9" s="3"/>
      <c r="AC9" s="3"/>
      <c r="AD9" s="3"/>
      <c r="AE9" s="3"/>
      <c r="AF9" s="3"/>
      <c r="AG9" s="3"/>
      <c r="AH9" s="3"/>
      <c r="AI9" s="3"/>
      <c r="AJ9" s="3"/>
      <c r="AK9" s="3"/>
      <c r="AL9" s="3"/>
      <c r="AM9" s="3"/>
      <c r="AN9" s="3"/>
      <c r="AO9" s="3"/>
      <c r="AP9" s="3"/>
    </row>
    <row r="10" spans="1:55" s="4" customFormat="1">
      <c r="A10" s="65"/>
      <c r="B10" s="2"/>
      <c r="C10" s="1"/>
      <c r="D10" s="2"/>
      <c r="E10" s="2"/>
      <c r="F10" s="219" t="s">
        <v>296</v>
      </c>
      <c r="G10" s="65">
        <f>G21</f>
        <v>123.46</v>
      </c>
      <c r="H10" s="2"/>
      <c r="I10" s="2"/>
      <c r="J10" s="2"/>
      <c r="N10" s="3"/>
      <c r="O10" s="3"/>
      <c r="P10" s="2"/>
      <c r="Q10" s="2"/>
      <c r="R10" s="2"/>
      <c r="S10" s="2"/>
      <c r="T10" s="2"/>
      <c r="U10" s="2"/>
      <c r="V10" s="2"/>
      <c r="W10" s="5"/>
      <c r="X10" s="2"/>
      <c r="Y10" s="2"/>
      <c r="Z10" s="2"/>
      <c r="AA10" s="3"/>
      <c r="AB10" s="3"/>
      <c r="AC10" s="3"/>
      <c r="AD10" s="3"/>
      <c r="AE10" s="3"/>
      <c r="AF10" s="3"/>
      <c r="AG10" s="3"/>
      <c r="AH10" s="3"/>
      <c r="AI10" s="3"/>
      <c r="AJ10" s="3"/>
      <c r="AK10" s="3"/>
      <c r="AL10" s="3"/>
      <c r="AM10" s="3"/>
      <c r="AN10" s="3"/>
      <c r="AO10" s="3"/>
      <c r="AP10" s="3"/>
    </row>
    <row r="11" spans="1:55">
      <c r="F11" s="219" t="s">
        <v>297</v>
      </c>
      <c r="G11" s="65">
        <f>E21</f>
        <v>132.31</v>
      </c>
    </row>
    <row r="12" spans="1:55">
      <c r="F12" s="219" t="s">
        <v>298</v>
      </c>
      <c r="G12" s="65">
        <f>I21</f>
        <v>110.17</v>
      </c>
    </row>
    <row r="13" spans="1:55">
      <c r="F13" s="219" t="s">
        <v>299</v>
      </c>
      <c r="G13" s="65">
        <f>K21</f>
        <v>77.989999999999995</v>
      </c>
      <c r="K13" s="2"/>
    </row>
    <row r="14" spans="1:55">
      <c r="F14" s="219" t="s">
        <v>98</v>
      </c>
      <c r="G14" s="65">
        <f>C21</f>
        <v>114.8</v>
      </c>
      <c r="K14" s="2"/>
    </row>
    <row r="16" spans="1:55">
      <c r="C16" s="8"/>
    </row>
    <row r="17" spans="2:42">
      <c r="B17" s="604" t="s">
        <v>300</v>
      </c>
      <c r="C17" s="604"/>
      <c r="D17" s="604"/>
      <c r="E17" s="604"/>
      <c r="F17" s="604"/>
      <c r="G17" s="604"/>
      <c r="H17" s="604"/>
      <c r="I17" s="604"/>
      <c r="J17" s="604"/>
      <c r="K17" s="604"/>
      <c r="L17" s="604"/>
      <c r="M17" s="604"/>
      <c r="N17" s="604"/>
      <c r="O17" s="604"/>
    </row>
    <row r="18" spans="2:42">
      <c r="B18" s="665" t="s">
        <v>301</v>
      </c>
      <c r="C18" s="666"/>
      <c r="D18" s="666"/>
      <c r="E18" s="666"/>
      <c r="F18" s="666"/>
      <c r="G18" s="666"/>
      <c r="H18" s="666"/>
      <c r="I18" s="666"/>
      <c r="J18" s="666"/>
      <c r="K18" s="666"/>
      <c r="L18" s="666"/>
      <c r="M18" s="666"/>
      <c r="N18" s="666"/>
      <c r="O18" s="667"/>
    </row>
    <row r="19" spans="2:42" ht="13.5" customHeight="1">
      <c r="B19" s="533" t="s">
        <v>92</v>
      </c>
      <c r="C19" s="536" t="s">
        <v>93</v>
      </c>
      <c r="D19" s="536"/>
      <c r="E19" s="536"/>
      <c r="F19" s="536"/>
      <c r="G19" s="536"/>
      <c r="H19" s="536"/>
      <c r="I19" s="536"/>
      <c r="J19" s="536"/>
      <c r="K19" s="536"/>
      <c r="L19" s="536"/>
      <c r="M19" s="537" t="s">
        <v>302</v>
      </c>
      <c r="N19" s="538"/>
      <c r="O19" s="2"/>
      <c r="P19" s="2" t="s">
        <v>303</v>
      </c>
      <c r="Q19" s="2">
        <v>451</v>
      </c>
      <c r="S19" s="571" t="s">
        <v>304</v>
      </c>
      <c r="T19" s="571"/>
      <c r="U19" s="571"/>
      <c r="V19" s="571"/>
      <c r="W19" s="571"/>
      <c r="X19" s="571"/>
      <c r="Y19" s="571"/>
      <c r="Z19" s="571"/>
      <c r="AP19" s="2"/>
    </row>
    <row r="20" spans="2:42">
      <c r="B20" s="534"/>
      <c r="C20" s="543" t="s">
        <v>98</v>
      </c>
      <c r="D20" s="544"/>
      <c r="E20" s="545" t="s">
        <v>297</v>
      </c>
      <c r="F20" s="545"/>
      <c r="G20" s="543" t="s">
        <v>296</v>
      </c>
      <c r="H20" s="544"/>
      <c r="I20" s="548" t="s">
        <v>305</v>
      </c>
      <c r="J20" s="547"/>
      <c r="K20" s="548" t="s">
        <v>306</v>
      </c>
      <c r="L20" s="547"/>
      <c r="M20" s="539"/>
      <c r="N20" s="540"/>
      <c r="O20" s="2"/>
      <c r="P20" s="2" t="s">
        <v>307</v>
      </c>
      <c r="Q20" s="2">
        <v>0</v>
      </c>
      <c r="S20" s="665" t="s">
        <v>301</v>
      </c>
      <c r="T20" s="666"/>
      <c r="U20" s="666"/>
      <c r="V20" s="666"/>
      <c r="W20" s="666"/>
      <c r="X20" s="666"/>
      <c r="Y20" s="666"/>
      <c r="Z20" s="666"/>
      <c r="AP20" s="2"/>
    </row>
    <row r="21" spans="2:42" ht="30.75" customHeight="1">
      <c r="B21" s="534"/>
      <c r="C21" s="549">
        <v>114.8</v>
      </c>
      <c r="D21" s="550"/>
      <c r="E21" s="663">
        <v>132.31</v>
      </c>
      <c r="F21" s="664"/>
      <c r="G21" s="549">
        <v>123.46</v>
      </c>
      <c r="H21" s="550"/>
      <c r="I21" s="663">
        <v>110.17</v>
      </c>
      <c r="J21" s="664"/>
      <c r="K21" s="549">
        <v>77.989999999999995</v>
      </c>
      <c r="L21" s="550"/>
      <c r="M21" s="541"/>
      <c r="N21" s="542"/>
      <c r="O21" s="2"/>
      <c r="S21" s="464" t="s">
        <v>95</v>
      </c>
      <c r="T21" s="536" t="s">
        <v>96</v>
      </c>
      <c r="U21" s="536"/>
      <c r="V21" s="536"/>
      <c r="W21" s="553"/>
      <c r="X21" s="554" t="s">
        <v>308</v>
      </c>
      <c r="Y21" s="555"/>
      <c r="Z21" s="3"/>
      <c r="AO21" s="2"/>
      <c r="AP21" s="2"/>
    </row>
    <row r="22" spans="2:42" ht="38.25">
      <c r="B22" s="535"/>
      <c r="C22" s="225" t="s">
        <v>309</v>
      </c>
      <c r="D22" s="273" t="s">
        <v>310</v>
      </c>
      <c r="E22" s="225" t="s">
        <v>309</v>
      </c>
      <c r="F22" s="273" t="s">
        <v>310</v>
      </c>
      <c r="G22" s="225" t="s">
        <v>309</v>
      </c>
      <c r="H22" s="273" t="s">
        <v>310</v>
      </c>
      <c r="I22" s="225" t="s">
        <v>309</v>
      </c>
      <c r="J22" s="273" t="s">
        <v>310</v>
      </c>
      <c r="K22" s="225" t="s">
        <v>309</v>
      </c>
      <c r="L22" s="273" t="s">
        <v>310</v>
      </c>
      <c r="M22" s="225" t="s">
        <v>106</v>
      </c>
      <c r="N22" s="274" t="s">
        <v>109</v>
      </c>
      <c r="O22" s="2"/>
      <c r="S22" s="239" t="s">
        <v>92</v>
      </c>
      <c r="T22" s="282" t="s">
        <v>102</v>
      </c>
      <c r="U22" s="273" t="s">
        <v>103</v>
      </c>
      <c r="V22" s="225" t="s">
        <v>104</v>
      </c>
      <c r="W22" s="282" t="s">
        <v>105</v>
      </c>
      <c r="X22" s="273" t="s">
        <v>106</v>
      </c>
      <c r="Y22" s="283" t="s">
        <v>107</v>
      </c>
      <c r="Z22" s="3"/>
      <c r="AO22" s="2"/>
      <c r="AP22" s="2"/>
    </row>
    <row r="23" spans="2:42" ht="25.5">
      <c r="B23" s="26" t="s">
        <v>111</v>
      </c>
      <c r="C23" s="275">
        <v>0</v>
      </c>
      <c r="D23" s="228">
        <v>2</v>
      </c>
      <c r="E23" s="276">
        <v>0</v>
      </c>
      <c r="F23" s="228">
        <v>0.5</v>
      </c>
      <c r="G23" s="276">
        <v>0</v>
      </c>
      <c r="H23" s="228">
        <v>1</v>
      </c>
      <c r="I23" s="276">
        <v>0</v>
      </c>
      <c r="J23" s="228">
        <v>10</v>
      </c>
      <c r="K23" s="276">
        <v>0</v>
      </c>
      <c r="L23" s="228">
        <v>0</v>
      </c>
      <c r="M23" s="229">
        <v>0</v>
      </c>
      <c r="N23" s="277">
        <v>1521</v>
      </c>
      <c r="O23" s="2"/>
      <c r="S23" s="40" t="s">
        <v>108</v>
      </c>
      <c r="T23" s="245">
        <v>0</v>
      </c>
      <c r="U23" s="228" t="s">
        <v>95</v>
      </c>
      <c r="V23" s="229">
        <v>0</v>
      </c>
      <c r="W23" s="245">
        <v>125</v>
      </c>
      <c r="X23" s="241">
        <v>0</v>
      </c>
      <c r="Y23" s="242">
        <v>125</v>
      </c>
      <c r="Z23" s="3"/>
      <c r="AO23" s="2"/>
      <c r="AP23" s="2"/>
    </row>
    <row r="24" spans="2:42" ht="15">
      <c r="B24" s="26" t="s">
        <v>113</v>
      </c>
      <c r="C24" s="196">
        <v>0</v>
      </c>
      <c r="D24" s="228">
        <v>0</v>
      </c>
      <c r="E24" s="228">
        <v>0</v>
      </c>
      <c r="F24" s="228">
        <v>0.5</v>
      </c>
      <c r="G24" s="228">
        <v>0</v>
      </c>
      <c r="H24" s="228">
        <v>0.9</v>
      </c>
      <c r="I24" s="228">
        <v>0</v>
      </c>
      <c r="J24" s="228">
        <v>0</v>
      </c>
      <c r="K24" s="228">
        <v>0</v>
      </c>
      <c r="L24" s="228">
        <v>0</v>
      </c>
      <c r="M24" s="229">
        <v>0</v>
      </c>
      <c r="N24" s="230">
        <v>174</v>
      </c>
      <c r="O24" s="2"/>
      <c r="S24" s="40" t="s">
        <v>110</v>
      </c>
      <c r="T24" s="245">
        <v>0</v>
      </c>
      <c r="U24" s="280" t="s">
        <v>95</v>
      </c>
      <c r="V24" s="229">
        <v>0</v>
      </c>
      <c r="W24" s="245">
        <v>0</v>
      </c>
      <c r="X24" s="241">
        <v>0</v>
      </c>
      <c r="Y24" s="242">
        <v>0</v>
      </c>
      <c r="Z24" s="3"/>
      <c r="AO24" s="2"/>
      <c r="AP24" s="2"/>
    </row>
    <row r="25" spans="2:42" ht="15">
      <c r="B25" s="278" t="s">
        <v>112</v>
      </c>
      <c r="C25" s="279">
        <v>0</v>
      </c>
      <c r="D25" s="280">
        <v>0</v>
      </c>
      <c r="E25" s="280">
        <v>0</v>
      </c>
      <c r="F25" s="280">
        <v>0</v>
      </c>
      <c r="G25" s="280">
        <v>0</v>
      </c>
      <c r="H25" s="280">
        <v>1</v>
      </c>
      <c r="I25" s="280">
        <v>0</v>
      </c>
      <c r="J25" s="280">
        <v>13</v>
      </c>
      <c r="K25" s="280">
        <v>0</v>
      </c>
      <c r="L25" s="280">
        <v>1</v>
      </c>
      <c r="M25" s="281">
        <v>0</v>
      </c>
      <c r="N25" s="230">
        <v>1634</v>
      </c>
      <c r="O25" s="61">
        <f>N25*Q19</f>
        <v>736934</v>
      </c>
      <c r="S25" s="40" t="s">
        <v>112</v>
      </c>
      <c r="T25" s="245">
        <v>0</v>
      </c>
      <c r="U25" s="228" t="s">
        <v>95</v>
      </c>
      <c r="V25" s="229">
        <v>0</v>
      </c>
      <c r="W25" s="245">
        <v>55</v>
      </c>
      <c r="X25" s="241">
        <v>0</v>
      </c>
      <c r="Y25" s="242">
        <v>55</v>
      </c>
      <c r="Z25" s="3"/>
      <c r="AO25" s="2"/>
      <c r="AP25" s="2"/>
    </row>
    <row r="26" spans="2:42" ht="38.25">
      <c r="B26" s="26" t="s">
        <v>118</v>
      </c>
      <c r="C26" s="196">
        <v>0</v>
      </c>
      <c r="D26" s="228">
        <v>0</v>
      </c>
      <c r="E26" s="228">
        <v>0</v>
      </c>
      <c r="F26" s="228">
        <v>0</v>
      </c>
      <c r="G26" s="228">
        <v>0</v>
      </c>
      <c r="H26" s="228">
        <v>0</v>
      </c>
      <c r="I26" s="228">
        <v>0</v>
      </c>
      <c r="J26" s="228">
        <v>9.1999999999999993</v>
      </c>
      <c r="K26" s="228">
        <v>0</v>
      </c>
      <c r="L26" s="228">
        <v>0.1</v>
      </c>
      <c r="M26" s="229">
        <v>0</v>
      </c>
      <c r="N26" s="230">
        <v>1021</v>
      </c>
      <c r="S26" s="40" t="s">
        <v>116</v>
      </c>
      <c r="T26" s="245">
        <v>0</v>
      </c>
      <c r="U26" s="228" t="s">
        <v>95</v>
      </c>
      <c r="V26" s="229">
        <v>0</v>
      </c>
      <c r="W26" s="245">
        <v>0</v>
      </c>
      <c r="X26" s="241">
        <v>0</v>
      </c>
      <c r="Y26" s="242">
        <v>0</v>
      </c>
      <c r="Z26" s="3"/>
      <c r="AO26" s="2"/>
      <c r="AP26" s="2"/>
    </row>
    <row r="27" spans="2:42" ht="15">
      <c r="B27" s="278" t="s">
        <v>120</v>
      </c>
      <c r="C27" s="279">
        <v>0</v>
      </c>
      <c r="D27" s="280">
        <v>0</v>
      </c>
      <c r="E27" s="280">
        <v>0</v>
      </c>
      <c r="F27" s="280">
        <v>0</v>
      </c>
      <c r="G27" s="280">
        <v>0</v>
      </c>
      <c r="H27" s="280">
        <v>2</v>
      </c>
      <c r="I27" s="280">
        <v>0</v>
      </c>
      <c r="J27" s="280">
        <v>26</v>
      </c>
      <c r="K27" s="280">
        <v>0</v>
      </c>
      <c r="L27" s="280">
        <v>2</v>
      </c>
      <c r="M27" s="281">
        <v>0</v>
      </c>
      <c r="N27" s="230">
        <v>3267</v>
      </c>
      <c r="O27" s="61">
        <f>N27*Q19</f>
        <v>1473417</v>
      </c>
      <c r="S27" s="40" t="s">
        <v>117</v>
      </c>
      <c r="T27" s="245">
        <v>0</v>
      </c>
      <c r="U27" s="228" t="s">
        <v>95</v>
      </c>
      <c r="V27" s="229">
        <v>0</v>
      </c>
      <c r="W27" s="245">
        <v>23468</v>
      </c>
      <c r="X27" s="284">
        <v>0</v>
      </c>
      <c r="Y27" s="242">
        <v>23468</v>
      </c>
      <c r="Z27" s="3"/>
      <c r="AO27" s="2"/>
      <c r="AP27" s="2"/>
    </row>
    <row r="28" spans="2:42" ht="27.75" customHeight="1">
      <c r="B28" s="32" t="s">
        <v>122</v>
      </c>
      <c r="C28" s="247">
        <v>0</v>
      </c>
      <c r="D28" s="248">
        <v>2</v>
      </c>
      <c r="E28" s="246">
        <v>0</v>
      </c>
      <c r="F28" s="246">
        <v>1</v>
      </c>
      <c r="G28" s="246">
        <v>0</v>
      </c>
      <c r="H28" s="246">
        <v>4.9000000000000004</v>
      </c>
      <c r="I28" s="247">
        <v>0</v>
      </c>
      <c r="J28" s="248">
        <v>58.2</v>
      </c>
      <c r="K28" s="246">
        <v>0</v>
      </c>
      <c r="L28" s="246">
        <v>3.1</v>
      </c>
      <c r="M28" s="237">
        <v>0</v>
      </c>
      <c r="N28" s="271">
        <v>7617</v>
      </c>
      <c r="O28" s="67">
        <f>SUM(C23:L23)+SUM(C24:L24)+SUM(C26:L26)</f>
        <v>24.2</v>
      </c>
      <c r="P28" s="2" t="s">
        <v>311</v>
      </c>
      <c r="S28" s="43" t="s">
        <v>119</v>
      </c>
      <c r="T28" s="244">
        <v>0</v>
      </c>
      <c r="U28" s="243" t="s">
        <v>95</v>
      </c>
      <c r="V28" s="244">
        <v>0</v>
      </c>
      <c r="W28" s="244">
        <v>23648</v>
      </c>
      <c r="X28" s="244">
        <v>0</v>
      </c>
      <c r="Y28" s="244">
        <v>23648</v>
      </c>
      <c r="Z28" s="3"/>
      <c r="AO28" s="2"/>
      <c r="AP28" s="2"/>
    </row>
    <row r="29" spans="2:42" ht="15" customHeight="1">
      <c r="B29" s="176" t="s">
        <v>123</v>
      </c>
      <c r="C29" s="465"/>
      <c r="D29" s="465"/>
      <c r="E29" s="465"/>
      <c r="F29" s="465"/>
      <c r="G29" s="465"/>
      <c r="H29" s="465"/>
      <c r="I29" s="465"/>
      <c r="J29" s="465"/>
      <c r="K29" s="465"/>
      <c r="L29" s="465"/>
      <c r="M29" s="354"/>
      <c r="N29" s="354"/>
      <c r="O29" s="67"/>
      <c r="S29" s="529" t="s">
        <v>121</v>
      </c>
      <c r="T29" s="530"/>
      <c r="U29" s="530"/>
      <c r="V29" s="530"/>
      <c r="W29" s="530"/>
      <c r="X29" s="530"/>
      <c r="Y29" s="530"/>
      <c r="Z29" s="3"/>
      <c r="AO29" s="2"/>
      <c r="AP29" s="2"/>
    </row>
    <row r="30" spans="2:42" ht="15" customHeight="1">
      <c r="B30" s="72"/>
      <c r="C30" s="465"/>
      <c r="D30" s="465"/>
      <c r="E30" s="465"/>
      <c r="F30" s="465"/>
      <c r="G30" s="465"/>
      <c r="H30" s="465"/>
      <c r="I30" s="465"/>
      <c r="J30" s="465"/>
      <c r="K30" s="465"/>
      <c r="L30" s="465"/>
      <c r="M30" s="354"/>
      <c r="N30" s="354"/>
      <c r="O30" s="67"/>
      <c r="S30" s="625"/>
      <c r="T30" s="531"/>
      <c r="U30" s="531"/>
      <c r="V30" s="531"/>
      <c r="W30" s="531"/>
      <c r="X30" s="531"/>
      <c r="Y30" s="531"/>
      <c r="Z30" s="3"/>
      <c r="AO30" s="2"/>
      <c r="AP30" s="2"/>
    </row>
    <row r="31" spans="2:42">
      <c r="B31" s="350" t="s">
        <v>124</v>
      </c>
      <c r="S31" s="531"/>
      <c r="T31" s="531"/>
      <c r="U31" s="531"/>
      <c r="V31" s="531"/>
      <c r="W31" s="531"/>
      <c r="X31" s="531"/>
      <c r="Y31" s="531"/>
    </row>
    <row r="32" spans="2:42">
      <c r="B32" s="176"/>
      <c r="S32" s="531"/>
      <c r="T32" s="531"/>
      <c r="U32" s="531"/>
      <c r="V32" s="531"/>
      <c r="W32" s="531"/>
      <c r="X32" s="531"/>
      <c r="Y32" s="531"/>
    </row>
    <row r="33" spans="2:42" ht="15">
      <c r="B33" s="72"/>
      <c r="S33" s="531"/>
      <c r="T33" s="531"/>
      <c r="U33" s="531"/>
      <c r="V33" s="531"/>
      <c r="W33" s="531"/>
      <c r="X33" s="531"/>
      <c r="Y33" s="531"/>
    </row>
    <row r="34" spans="2:42">
      <c r="S34" s="531"/>
      <c r="T34" s="531"/>
      <c r="U34" s="531"/>
      <c r="V34" s="531"/>
      <c r="W34" s="531"/>
      <c r="X34" s="531"/>
      <c r="Y34" s="531"/>
    </row>
    <row r="35" spans="2:42" ht="67.5" customHeight="1">
      <c r="B35" s="604" t="s">
        <v>300</v>
      </c>
      <c r="C35" s="604"/>
      <c r="D35" s="604"/>
      <c r="E35" s="604"/>
      <c r="F35" s="604"/>
      <c r="G35" s="604"/>
      <c r="H35" s="604"/>
      <c r="I35" s="604"/>
      <c r="J35" s="604"/>
      <c r="K35" s="604"/>
      <c r="L35" s="604"/>
      <c r="M35" s="604"/>
      <c r="N35" s="604"/>
      <c r="S35" s="531"/>
      <c r="T35" s="531"/>
      <c r="U35" s="531"/>
      <c r="V35" s="531"/>
      <c r="W35" s="531"/>
      <c r="X35" s="531"/>
      <c r="Y35" s="531"/>
      <c r="Z35" s="465"/>
      <c r="AA35" s="465"/>
    </row>
    <row r="36" spans="2:42">
      <c r="B36" s="665" t="s">
        <v>312</v>
      </c>
      <c r="C36" s="666"/>
      <c r="D36" s="666"/>
      <c r="E36" s="666"/>
      <c r="F36" s="666"/>
      <c r="G36" s="666"/>
      <c r="H36" s="666"/>
      <c r="I36" s="666"/>
      <c r="J36" s="666"/>
      <c r="K36" s="666"/>
      <c r="L36" s="666"/>
      <c r="M36" s="666"/>
      <c r="N36" s="666"/>
      <c r="S36" s="68"/>
      <c r="T36" s="68"/>
      <c r="U36" s="68"/>
      <c r="V36" s="68"/>
      <c r="W36" s="68"/>
      <c r="X36" s="68"/>
      <c r="Y36" s="68"/>
      <c r="Z36" s="68"/>
      <c r="AP36" s="2"/>
    </row>
    <row r="37" spans="2:42" ht="15.75" customHeight="1">
      <c r="B37" s="533" t="s">
        <v>92</v>
      </c>
      <c r="C37" s="536" t="s">
        <v>93</v>
      </c>
      <c r="D37" s="536"/>
      <c r="E37" s="536"/>
      <c r="F37" s="536"/>
      <c r="G37" s="536"/>
      <c r="H37" s="536"/>
      <c r="I37" s="536"/>
      <c r="J37" s="536"/>
      <c r="K37" s="536"/>
      <c r="L37" s="536"/>
      <c r="M37" s="537" t="s">
        <v>302</v>
      </c>
      <c r="N37" s="538"/>
      <c r="P37" s="2" t="s">
        <v>313</v>
      </c>
      <c r="Q37" s="2">
        <v>654</v>
      </c>
      <c r="S37" s="571" t="s">
        <v>304</v>
      </c>
      <c r="T37" s="571"/>
      <c r="U37" s="571"/>
      <c r="V37" s="571"/>
      <c r="W37" s="571"/>
      <c r="X37" s="571"/>
      <c r="Y37" s="571"/>
      <c r="Z37" s="571"/>
      <c r="AP37" s="2"/>
    </row>
    <row r="38" spans="2:42">
      <c r="B38" s="534"/>
      <c r="C38" s="543" t="s">
        <v>98</v>
      </c>
      <c r="D38" s="544"/>
      <c r="E38" s="545" t="s">
        <v>297</v>
      </c>
      <c r="F38" s="545"/>
      <c r="G38" s="543" t="s">
        <v>296</v>
      </c>
      <c r="H38" s="544"/>
      <c r="I38" s="548" t="s">
        <v>305</v>
      </c>
      <c r="J38" s="547"/>
      <c r="K38" s="548" t="s">
        <v>306</v>
      </c>
      <c r="L38" s="547"/>
      <c r="M38" s="539"/>
      <c r="N38" s="540"/>
      <c r="P38" s="2" t="s">
        <v>307</v>
      </c>
      <c r="Q38" s="2">
        <v>0</v>
      </c>
      <c r="S38" s="665" t="s">
        <v>312</v>
      </c>
      <c r="T38" s="666"/>
      <c r="U38" s="666"/>
      <c r="V38" s="666"/>
      <c r="W38" s="666"/>
      <c r="X38" s="666"/>
      <c r="Y38" s="666"/>
      <c r="Z38" s="666"/>
      <c r="AP38" s="2"/>
    </row>
    <row r="39" spans="2:42" ht="36.75" customHeight="1">
      <c r="B39" s="534"/>
      <c r="C39" s="549">
        <v>114.8</v>
      </c>
      <c r="D39" s="550"/>
      <c r="E39" s="663">
        <v>132.31</v>
      </c>
      <c r="F39" s="664"/>
      <c r="G39" s="549">
        <v>123.46</v>
      </c>
      <c r="H39" s="550"/>
      <c r="I39" s="663">
        <v>110.17</v>
      </c>
      <c r="J39" s="664"/>
      <c r="K39" s="549">
        <v>77.989999999999995</v>
      </c>
      <c r="L39" s="550"/>
      <c r="M39" s="541"/>
      <c r="N39" s="542"/>
      <c r="S39" s="464" t="s">
        <v>95</v>
      </c>
      <c r="T39" s="536" t="s">
        <v>96</v>
      </c>
      <c r="U39" s="536"/>
      <c r="V39" s="536"/>
      <c r="W39" s="553"/>
      <c r="X39" s="554" t="s">
        <v>230</v>
      </c>
      <c r="Y39" s="555"/>
      <c r="Z39" s="3"/>
      <c r="AO39" s="2"/>
      <c r="AP39" s="2"/>
    </row>
    <row r="40" spans="2:42" ht="38.25">
      <c r="B40" s="535"/>
      <c r="C40" s="225" t="s">
        <v>309</v>
      </c>
      <c r="D40" s="273" t="s">
        <v>310</v>
      </c>
      <c r="E40" s="225" t="s">
        <v>309</v>
      </c>
      <c r="F40" s="273" t="s">
        <v>310</v>
      </c>
      <c r="G40" s="225" t="s">
        <v>309</v>
      </c>
      <c r="H40" s="273" t="s">
        <v>310</v>
      </c>
      <c r="I40" s="225" t="s">
        <v>309</v>
      </c>
      <c r="J40" s="273" t="s">
        <v>310</v>
      </c>
      <c r="K40" s="225" t="s">
        <v>309</v>
      </c>
      <c r="L40" s="273" t="s">
        <v>310</v>
      </c>
      <c r="M40" s="225" t="s">
        <v>106</v>
      </c>
      <c r="N40" s="274" t="s">
        <v>109</v>
      </c>
      <c r="S40" s="239" t="s">
        <v>92</v>
      </c>
      <c r="T40" s="282" t="s">
        <v>102</v>
      </c>
      <c r="U40" s="273" t="s">
        <v>103</v>
      </c>
      <c r="V40" s="225" t="s">
        <v>104</v>
      </c>
      <c r="W40" s="282" t="s">
        <v>105</v>
      </c>
      <c r="X40" s="273" t="s">
        <v>106</v>
      </c>
      <c r="Y40" s="283" t="s">
        <v>107</v>
      </c>
      <c r="Z40" s="3"/>
      <c r="AO40" s="2"/>
      <c r="AP40" s="2"/>
    </row>
    <row r="41" spans="2:42" ht="25.5">
      <c r="B41" s="26" t="s">
        <v>111</v>
      </c>
      <c r="C41" s="275">
        <v>0</v>
      </c>
      <c r="D41" s="228">
        <v>2</v>
      </c>
      <c r="E41" s="276">
        <v>0</v>
      </c>
      <c r="F41" s="228">
        <v>0.5</v>
      </c>
      <c r="G41" s="276">
        <v>0</v>
      </c>
      <c r="H41" s="228">
        <v>1</v>
      </c>
      <c r="I41" s="276">
        <v>0</v>
      </c>
      <c r="J41" s="228">
        <v>10</v>
      </c>
      <c r="K41" s="276">
        <v>0</v>
      </c>
      <c r="L41" s="228">
        <v>0</v>
      </c>
      <c r="M41" s="229">
        <v>0</v>
      </c>
      <c r="N41" s="277">
        <v>1521</v>
      </c>
      <c r="S41" s="40" t="s">
        <v>108</v>
      </c>
      <c r="T41" s="245">
        <v>0</v>
      </c>
      <c r="U41" s="228" t="s">
        <v>95</v>
      </c>
      <c r="V41" s="229">
        <v>0</v>
      </c>
      <c r="W41" s="245">
        <v>0</v>
      </c>
      <c r="X41" s="241">
        <v>0</v>
      </c>
      <c r="Y41" s="242">
        <v>0</v>
      </c>
      <c r="Z41" s="3"/>
      <c r="AO41" s="2"/>
      <c r="AP41" s="2"/>
    </row>
    <row r="42" spans="2:42" ht="15">
      <c r="B42" s="26" t="s">
        <v>113</v>
      </c>
      <c r="C42" s="196">
        <v>0</v>
      </c>
      <c r="D42" s="228">
        <v>0</v>
      </c>
      <c r="E42" s="228">
        <v>0</v>
      </c>
      <c r="F42" s="228">
        <v>0.5</v>
      </c>
      <c r="G42" s="228">
        <v>0</v>
      </c>
      <c r="H42" s="228">
        <v>1</v>
      </c>
      <c r="I42" s="228">
        <v>0</v>
      </c>
      <c r="J42" s="228">
        <v>0</v>
      </c>
      <c r="K42" s="228">
        <v>0</v>
      </c>
      <c r="L42" s="228">
        <v>0</v>
      </c>
      <c r="M42" s="229">
        <v>0</v>
      </c>
      <c r="N42" s="230">
        <v>183</v>
      </c>
      <c r="S42" s="40" t="s">
        <v>110</v>
      </c>
      <c r="T42" s="245">
        <v>0</v>
      </c>
      <c r="U42" s="280" t="s">
        <v>95</v>
      </c>
      <c r="V42" s="229">
        <v>0</v>
      </c>
      <c r="W42" s="245">
        <v>0</v>
      </c>
      <c r="X42" s="241">
        <v>0</v>
      </c>
      <c r="Y42" s="242">
        <v>0</v>
      </c>
      <c r="Z42" s="3"/>
      <c r="AO42" s="2"/>
      <c r="AP42" s="2"/>
    </row>
    <row r="43" spans="2:42" ht="15">
      <c r="B43" s="278" t="s">
        <v>112</v>
      </c>
      <c r="C43" s="279">
        <v>0</v>
      </c>
      <c r="D43" s="280">
        <v>0</v>
      </c>
      <c r="E43" s="280">
        <v>0</v>
      </c>
      <c r="F43" s="280">
        <v>0</v>
      </c>
      <c r="G43" s="280">
        <v>0</v>
      </c>
      <c r="H43" s="280">
        <v>1</v>
      </c>
      <c r="I43" s="280">
        <v>0</v>
      </c>
      <c r="J43" s="280">
        <v>13</v>
      </c>
      <c r="K43" s="280">
        <v>0</v>
      </c>
      <c r="L43" s="280">
        <v>1</v>
      </c>
      <c r="M43" s="281">
        <v>0</v>
      </c>
      <c r="N43" s="230">
        <v>1634</v>
      </c>
      <c r="O43" s="61">
        <f>N43*Q37</f>
        <v>1068636</v>
      </c>
      <c r="S43" s="40" t="s">
        <v>112</v>
      </c>
      <c r="T43" s="245">
        <v>0</v>
      </c>
      <c r="U43" s="228" t="s">
        <v>95</v>
      </c>
      <c r="V43" s="229">
        <v>0</v>
      </c>
      <c r="W43" s="245">
        <v>55</v>
      </c>
      <c r="X43" s="241">
        <v>0</v>
      </c>
      <c r="Y43" s="242">
        <v>55</v>
      </c>
      <c r="Z43" s="3"/>
      <c r="AO43" s="2"/>
      <c r="AP43" s="2"/>
    </row>
    <row r="44" spans="2:42" ht="38.25">
      <c r="B44" s="26" t="s">
        <v>118</v>
      </c>
      <c r="C44" s="196">
        <v>0</v>
      </c>
      <c r="D44" s="228">
        <v>0</v>
      </c>
      <c r="E44" s="228">
        <v>0</v>
      </c>
      <c r="F44" s="228">
        <v>0</v>
      </c>
      <c r="G44" s="228">
        <v>0</v>
      </c>
      <c r="H44" s="228">
        <v>0</v>
      </c>
      <c r="I44" s="228">
        <v>0</v>
      </c>
      <c r="J44" s="228">
        <v>9.6</v>
      </c>
      <c r="K44" s="228">
        <v>0</v>
      </c>
      <c r="L44" s="228">
        <v>0</v>
      </c>
      <c r="M44" s="229">
        <v>0</v>
      </c>
      <c r="N44" s="230">
        <v>1063</v>
      </c>
      <c r="S44" s="40" t="s">
        <v>116</v>
      </c>
      <c r="T44" s="245">
        <v>0</v>
      </c>
      <c r="U44" s="228" t="s">
        <v>95</v>
      </c>
      <c r="V44" s="229">
        <v>0</v>
      </c>
      <c r="W44" s="245">
        <v>0</v>
      </c>
      <c r="X44" s="241">
        <v>0</v>
      </c>
      <c r="Y44" s="242">
        <v>0</v>
      </c>
      <c r="Z44" s="3"/>
      <c r="AO44" s="2"/>
      <c r="AP44" s="2"/>
    </row>
    <row r="45" spans="2:42" ht="15">
      <c r="B45" s="278" t="s">
        <v>120</v>
      </c>
      <c r="C45" s="279">
        <v>0</v>
      </c>
      <c r="D45" s="280">
        <v>0</v>
      </c>
      <c r="E45" s="280">
        <v>0</v>
      </c>
      <c r="F45" s="280">
        <v>0</v>
      </c>
      <c r="G45" s="280">
        <v>0</v>
      </c>
      <c r="H45" s="280">
        <v>2</v>
      </c>
      <c r="I45" s="280">
        <v>0</v>
      </c>
      <c r="J45" s="280">
        <v>26</v>
      </c>
      <c r="K45" s="280">
        <v>0</v>
      </c>
      <c r="L45" s="280">
        <v>2</v>
      </c>
      <c r="M45" s="281">
        <v>0</v>
      </c>
      <c r="N45" s="230">
        <v>3267</v>
      </c>
      <c r="O45" s="61">
        <f>N45*Q37</f>
        <v>2136618</v>
      </c>
      <c r="S45" s="40" t="s">
        <v>117</v>
      </c>
      <c r="T45" s="245">
        <v>0</v>
      </c>
      <c r="U45" s="228" t="s">
        <v>95</v>
      </c>
      <c r="V45" s="229">
        <v>0</v>
      </c>
      <c r="W45" s="245">
        <v>16250</v>
      </c>
      <c r="X45" s="284">
        <v>0</v>
      </c>
      <c r="Y45" s="242">
        <v>16250</v>
      </c>
      <c r="Z45" s="3"/>
      <c r="AP45" s="2"/>
    </row>
    <row r="46" spans="2:42">
      <c r="B46" s="32" t="s">
        <v>122</v>
      </c>
      <c r="C46" s="247">
        <v>0</v>
      </c>
      <c r="D46" s="248">
        <v>2</v>
      </c>
      <c r="E46" s="246">
        <v>0</v>
      </c>
      <c r="F46" s="246">
        <v>1</v>
      </c>
      <c r="G46" s="246">
        <v>0</v>
      </c>
      <c r="H46" s="246">
        <v>5</v>
      </c>
      <c r="I46" s="247">
        <v>0</v>
      </c>
      <c r="J46" s="248">
        <v>58.6</v>
      </c>
      <c r="K46" s="246">
        <v>0</v>
      </c>
      <c r="L46" s="246">
        <v>3</v>
      </c>
      <c r="M46" s="237">
        <v>0</v>
      </c>
      <c r="N46" s="271">
        <v>7668</v>
      </c>
      <c r="O46" s="67">
        <f>SUM(C41:L41)+SUM(C42:L42)+SUM(C44:L44)</f>
        <v>24.6</v>
      </c>
      <c r="P46" s="2" t="s">
        <v>311</v>
      </c>
      <c r="S46" s="43" t="s">
        <v>119</v>
      </c>
      <c r="T46" s="244">
        <v>0</v>
      </c>
      <c r="U46" s="243" t="s">
        <v>95</v>
      </c>
      <c r="V46" s="244">
        <v>0</v>
      </c>
      <c r="W46" s="244">
        <v>16305</v>
      </c>
      <c r="X46" s="244">
        <v>0</v>
      </c>
      <c r="Y46" s="270">
        <v>16305</v>
      </c>
      <c r="Z46" s="3"/>
      <c r="AP46" s="2"/>
    </row>
    <row r="47" spans="2:42">
      <c r="B47" s="176" t="s">
        <v>128</v>
      </c>
      <c r="C47" s="465"/>
      <c r="D47" s="465"/>
      <c r="E47" s="465"/>
      <c r="F47" s="465"/>
      <c r="G47" s="465"/>
      <c r="H47" s="465"/>
      <c r="I47" s="465"/>
      <c r="J47" s="465"/>
      <c r="K47" s="465"/>
      <c r="L47" s="465"/>
      <c r="M47" s="354"/>
      <c r="N47" s="354"/>
      <c r="O47" s="67"/>
      <c r="S47" s="529" t="s">
        <v>121</v>
      </c>
      <c r="T47" s="530"/>
      <c r="U47" s="530"/>
      <c r="V47" s="530"/>
      <c r="W47" s="530"/>
      <c r="X47" s="530"/>
      <c r="Y47" s="530"/>
      <c r="Z47" s="3"/>
      <c r="AP47" s="2"/>
    </row>
    <row r="48" spans="2:42">
      <c r="B48" s="350" t="s">
        <v>129</v>
      </c>
      <c r="S48" s="531"/>
      <c r="T48" s="531"/>
      <c r="U48" s="531"/>
      <c r="V48" s="531"/>
      <c r="W48" s="531"/>
      <c r="X48" s="531"/>
      <c r="Y48" s="531"/>
    </row>
    <row r="49" spans="2:42">
      <c r="S49" s="531"/>
      <c r="T49" s="531"/>
      <c r="U49" s="531"/>
      <c r="V49" s="531"/>
      <c r="W49" s="531"/>
      <c r="X49" s="531"/>
      <c r="Y49" s="531"/>
    </row>
    <row r="50" spans="2:42" ht="96" customHeight="1">
      <c r="B50" s="604" t="s">
        <v>300</v>
      </c>
      <c r="C50" s="604"/>
      <c r="D50" s="604"/>
      <c r="E50" s="604"/>
      <c r="F50" s="604"/>
      <c r="G50" s="604"/>
      <c r="H50" s="604"/>
      <c r="I50" s="604"/>
      <c r="J50" s="604"/>
      <c r="K50" s="604"/>
      <c r="L50" s="604"/>
      <c r="M50" s="604"/>
      <c r="N50" s="604"/>
      <c r="S50" s="531"/>
      <c r="T50" s="531"/>
      <c r="U50" s="531"/>
      <c r="V50" s="531"/>
      <c r="W50" s="531"/>
      <c r="X50" s="531"/>
      <c r="Y50" s="531"/>
    </row>
    <row r="51" spans="2:42">
      <c r="B51" s="665" t="s">
        <v>314</v>
      </c>
      <c r="C51" s="666"/>
      <c r="D51" s="666"/>
      <c r="E51" s="666"/>
      <c r="F51" s="666"/>
      <c r="G51" s="666"/>
      <c r="H51" s="666"/>
      <c r="I51" s="666"/>
      <c r="J51" s="666"/>
      <c r="K51" s="666"/>
      <c r="L51" s="666"/>
      <c r="M51" s="666"/>
      <c r="N51" s="666"/>
    </row>
    <row r="52" spans="2:42" ht="13.5" customHeight="1">
      <c r="B52" s="533" t="s">
        <v>92</v>
      </c>
      <c r="C52" s="536" t="s">
        <v>93</v>
      </c>
      <c r="D52" s="536"/>
      <c r="E52" s="536"/>
      <c r="F52" s="536"/>
      <c r="G52" s="536"/>
      <c r="H52" s="536"/>
      <c r="I52" s="536"/>
      <c r="J52" s="536"/>
      <c r="K52" s="536"/>
      <c r="L52" s="536"/>
      <c r="M52" s="537" t="s">
        <v>302</v>
      </c>
      <c r="N52" s="538"/>
      <c r="P52" s="2" t="s">
        <v>313</v>
      </c>
      <c r="Q52" s="2">
        <v>49</v>
      </c>
      <c r="S52" s="571" t="s">
        <v>304</v>
      </c>
      <c r="T52" s="571"/>
      <c r="U52" s="571"/>
      <c r="V52" s="571"/>
      <c r="W52" s="571"/>
      <c r="X52" s="571"/>
      <c r="Y52" s="571"/>
      <c r="Z52" s="571"/>
    </row>
    <row r="53" spans="2:42" ht="12.75" customHeight="1">
      <c r="B53" s="534"/>
      <c r="C53" s="543" t="s">
        <v>98</v>
      </c>
      <c r="D53" s="544"/>
      <c r="E53" s="545" t="s">
        <v>297</v>
      </c>
      <c r="F53" s="545"/>
      <c r="G53" s="543" t="s">
        <v>296</v>
      </c>
      <c r="H53" s="544"/>
      <c r="I53" s="548" t="s">
        <v>305</v>
      </c>
      <c r="J53" s="547"/>
      <c r="K53" s="548" t="s">
        <v>306</v>
      </c>
      <c r="L53" s="547"/>
      <c r="M53" s="539"/>
      <c r="N53" s="540"/>
      <c r="P53" s="2" t="s">
        <v>307</v>
      </c>
      <c r="Q53" s="2">
        <v>0</v>
      </c>
      <c r="S53" s="665" t="s">
        <v>314</v>
      </c>
      <c r="T53" s="666"/>
      <c r="U53" s="666"/>
      <c r="V53" s="666"/>
      <c r="W53" s="666"/>
      <c r="X53" s="666"/>
      <c r="Y53" s="666"/>
      <c r="Z53" s="666"/>
    </row>
    <row r="54" spans="2:42" ht="42.75" customHeight="1">
      <c r="B54" s="534"/>
      <c r="C54" s="549">
        <v>114.8</v>
      </c>
      <c r="D54" s="550"/>
      <c r="E54" s="663">
        <v>132.31</v>
      </c>
      <c r="F54" s="664"/>
      <c r="G54" s="549">
        <v>123.46</v>
      </c>
      <c r="H54" s="550"/>
      <c r="I54" s="663">
        <v>110.17</v>
      </c>
      <c r="J54" s="664"/>
      <c r="K54" s="549">
        <v>77.989999999999995</v>
      </c>
      <c r="L54" s="550"/>
      <c r="M54" s="541"/>
      <c r="N54" s="542"/>
      <c r="S54" s="464" t="s">
        <v>95</v>
      </c>
      <c r="T54" s="536" t="s">
        <v>96</v>
      </c>
      <c r="U54" s="536"/>
      <c r="V54" s="536"/>
      <c r="W54" s="553"/>
      <c r="X54" s="554" t="s">
        <v>230</v>
      </c>
      <c r="Y54" s="555"/>
      <c r="Z54" s="3"/>
      <c r="AP54" s="2"/>
    </row>
    <row r="55" spans="2:42" ht="38.25">
      <c r="B55" s="535"/>
      <c r="C55" s="225" t="s">
        <v>309</v>
      </c>
      <c r="D55" s="273" t="s">
        <v>310</v>
      </c>
      <c r="E55" s="225" t="s">
        <v>309</v>
      </c>
      <c r="F55" s="273" t="s">
        <v>310</v>
      </c>
      <c r="G55" s="225" t="s">
        <v>309</v>
      </c>
      <c r="H55" s="273" t="s">
        <v>310</v>
      </c>
      <c r="I55" s="225" t="s">
        <v>309</v>
      </c>
      <c r="J55" s="273" t="s">
        <v>310</v>
      </c>
      <c r="K55" s="225" t="s">
        <v>309</v>
      </c>
      <c r="L55" s="273" t="s">
        <v>310</v>
      </c>
      <c r="M55" s="225" t="s">
        <v>106</v>
      </c>
      <c r="N55" s="274" t="s">
        <v>109</v>
      </c>
      <c r="S55" s="239" t="s">
        <v>92</v>
      </c>
      <c r="T55" s="282" t="s">
        <v>102</v>
      </c>
      <c r="U55" s="273" t="s">
        <v>103</v>
      </c>
      <c r="V55" s="225" t="s">
        <v>104</v>
      </c>
      <c r="W55" s="282" t="s">
        <v>105</v>
      </c>
      <c r="X55" s="273" t="s">
        <v>106</v>
      </c>
      <c r="Y55" s="283" t="s">
        <v>107</v>
      </c>
      <c r="Z55" s="3"/>
      <c r="AP55" s="2"/>
    </row>
    <row r="56" spans="2:42" ht="25.5">
      <c r="B56" s="26" t="s">
        <v>111</v>
      </c>
      <c r="C56" s="275">
        <v>0</v>
      </c>
      <c r="D56" s="228">
        <v>2</v>
      </c>
      <c r="E56" s="276">
        <v>0</v>
      </c>
      <c r="F56" s="228">
        <v>0.5</v>
      </c>
      <c r="G56" s="276">
        <v>0</v>
      </c>
      <c r="H56" s="228">
        <v>1</v>
      </c>
      <c r="I56" s="276">
        <v>0</v>
      </c>
      <c r="J56" s="228">
        <v>10</v>
      </c>
      <c r="K56" s="276">
        <v>0</v>
      </c>
      <c r="L56" s="228">
        <v>0</v>
      </c>
      <c r="M56" s="229">
        <v>0</v>
      </c>
      <c r="N56" s="277">
        <v>1521</v>
      </c>
      <c r="S56" s="40" t="s">
        <v>108</v>
      </c>
      <c r="T56" s="245">
        <v>0</v>
      </c>
      <c r="U56" s="228" t="s">
        <v>95</v>
      </c>
      <c r="V56" s="229">
        <v>0</v>
      </c>
      <c r="W56" s="245">
        <v>0</v>
      </c>
      <c r="X56" s="241">
        <v>0</v>
      </c>
      <c r="Y56" s="242">
        <v>0</v>
      </c>
      <c r="Z56" s="3"/>
      <c r="AP56" s="2"/>
    </row>
    <row r="57" spans="2:42" ht="15">
      <c r="B57" s="26" t="s">
        <v>113</v>
      </c>
      <c r="C57" s="196">
        <v>0</v>
      </c>
      <c r="D57" s="228">
        <v>0</v>
      </c>
      <c r="E57" s="228">
        <v>0</v>
      </c>
      <c r="F57" s="228">
        <v>0.3</v>
      </c>
      <c r="G57" s="228">
        <v>0</v>
      </c>
      <c r="H57" s="228">
        <v>0.6</v>
      </c>
      <c r="I57" s="228">
        <v>0</v>
      </c>
      <c r="J57" s="228">
        <v>0</v>
      </c>
      <c r="K57" s="228">
        <v>0</v>
      </c>
      <c r="L57" s="228">
        <v>0</v>
      </c>
      <c r="M57" s="229">
        <v>0</v>
      </c>
      <c r="N57" s="230">
        <v>112</v>
      </c>
      <c r="S57" s="40" t="s">
        <v>110</v>
      </c>
      <c r="T57" s="245">
        <v>0</v>
      </c>
      <c r="U57" s="280" t="s">
        <v>95</v>
      </c>
      <c r="V57" s="229">
        <v>0</v>
      </c>
      <c r="W57" s="245">
        <v>0</v>
      </c>
      <c r="X57" s="241">
        <v>0</v>
      </c>
      <c r="Y57" s="242">
        <v>0</v>
      </c>
      <c r="Z57" s="3"/>
      <c r="AP57" s="2"/>
    </row>
    <row r="58" spans="2:42" ht="15">
      <c r="B58" s="278" t="s">
        <v>112</v>
      </c>
      <c r="C58" s="279">
        <v>0</v>
      </c>
      <c r="D58" s="280">
        <v>0</v>
      </c>
      <c r="E58" s="280">
        <v>0</v>
      </c>
      <c r="F58" s="280">
        <v>0</v>
      </c>
      <c r="G58" s="280">
        <v>0</v>
      </c>
      <c r="H58" s="280">
        <v>1</v>
      </c>
      <c r="I58" s="280">
        <v>0</v>
      </c>
      <c r="J58" s="280">
        <v>13</v>
      </c>
      <c r="K58" s="280">
        <v>0</v>
      </c>
      <c r="L58" s="280">
        <v>1</v>
      </c>
      <c r="M58" s="281">
        <v>0</v>
      </c>
      <c r="N58" s="230">
        <v>1634</v>
      </c>
      <c r="O58" s="61">
        <f>N58*Q52</f>
        <v>80066</v>
      </c>
      <c r="S58" s="40" t="s">
        <v>112</v>
      </c>
      <c r="T58" s="245">
        <v>0</v>
      </c>
      <c r="U58" s="228" t="s">
        <v>95</v>
      </c>
      <c r="V58" s="229">
        <v>0</v>
      </c>
      <c r="W58" s="245">
        <v>55</v>
      </c>
      <c r="X58" s="241">
        <v>0</v>
      </c>
      <c r="Y58" s="242">
        <v>55</v>
      </c>
      <c r="Z58" s="3"/>
      <c r="AP58" s="2"/>
    </row>
    <row r="59" spans="2:42" ht="38.25">
      <c r="B59" s="26" t="s">
        <v>118</v>
      </c>
      <c r="C59" s="196">
        <v>0</v>
      </c>
      <c r="D59" s="228">
        <v>0</v>
      </c>
      <c r="E59" s="228">
        <v>0</v>
      </c>
      <c r="F59" s="228">
        <v>0</v>
      </c>
      <c r="G59" s="228">
        <v>0</v>
      </c>
      <c r="H59" s="228">
        <v>0</v>
      </c>
      <c r="I59" s="228">
        <v>0</v>
      </c>
      <c r="J59" s="228">
        <v>5.9</v>
      </c>
      <c r="K59" s="228">
        <v>0</v>
      </c>
      <c r="L59" s="228">
        <v>0.4</v>
      </c>
      <c r="M59" s="229">
        <v>0</v>
      </c>
      <c r="N59" s="230">
        <v>683</v>
      </c>
      <c r="S59" s="40" t="s">
        <v>116</v>
      </c>
      <c r="T59" s="245">
        <v>0</v>
      </c>
      <c r="U59" s="228" t="s">
        <v>95</v>
      </c>
      <c r="V59" s="229">
        <v>0</v>
      </c>
      <c r="W59" s="245">
        <v>0</v>
      </c>
      <c r="X59" s="241">
        <v>0</v>
      </c>
      <c r="Y59" s="242">
        <v>0</v>
      </c>
      <c r="Z59" s="3"/>
      <c r="AP59" s="2"/>
    </row>
    <row r="60" spans="2:42" ht="15">
      <c r="B60" s="278" t="s">
        <v>120</v>
      </c>
      <c r="C60" s="279">
        <v>0</v>
      </c>
      <c r="D60" s="280">
        <v>0</v>
      </c>
      <c r="E60" s="280">
        <v>0</v>
      </c>
      <c r="F60" s="280">
        <v>0</v>
      </c>
      <c r="G60" s="280">
        <v>0</v>
      </c>
      <c r="H60" s="280">
        <v>2</v>
      </c>
      <c r="I60" s="280">
        <v>0</v>
      </c>
      <c r="J60" s="280">
        <v>26</v>
      </c>
      <c r="K60" s="280">
        <v>0</v>
      </c>
      <c r="L60" s="280">
        <v>2</v>
      </c>
      <c r="M60" s="281">
        <v>0</v>
      </c>
      <c r="N60" s="230">
        <v>3267</v>
      </c>
      <c r="O60" s="61">
        <f>N60*Q52</f>
        <v>160083</v>
      </c>
      <c r="S60" s="40" t="s">
        <v>117</v>
      </c>
      <c r="T60" s="245">
        <v>0</v>
      </c>
      <c r="U60" s="228" t="s">
        <v>95</v>
      </c>
      <c r="V60" s="229">
        <v>0</v>
      </c>
      <c r="W60" s="245">
        <v>30481</v>
      </c>
      <c r="X60" s="284">
        <v>0</v>
      </c>
      <c r="Y60" s="242">
        <v>30481</v>
      </c>
      <c r="Z60" s="3"/>
      <c r="AP60" s="2"/>
    </row>
    <row r="61" spans="2:42" ht="27.75" customHeight="1">
      <c r="B61" s="32" t="s">
        <v>122</v>
      </c>
      <c r="C61" s="247">
        <v>0</v>
      </c>
      <c r="D61" s="248">
        <v>2</v>
      </c>
      <c r="E61" s="246">
        <v>0</v>
      </c>
      <c r="F61" s="246">
        <v>0.8</v>
      </c>
      <c r="G61" s="246">
        <v>0</v>
      </c>
      <c r="H61" s="246">
        <v>4.5999999999999996</v>
      </c>
      <c r="I61" s="247">
        <v>0</v>
      </c>
      <c r="J61" s="248">
        <v>54.9</v>
      </c>
      <c r="K61" s="246">
        <v>0</v>
      </c>
      <c r="L61" s="246">
        <v>3.4</v>
      </c>
      <c r="M61" s="237">
        <v>0</v>
      </c>
      <c r="N61" s="271">
        <v>7217</v>
      </c>
      <c r="O61" s="67">
        <f>SUM(C56:L56)+SUM(C57:L57)+SUM(C59:L59)</f>
        <v>20.700000000000003</v>
      </c>
      <c r="P61" s="2" t="s">
        <v>311</v>
      </c>
      <c r="S61" s="43" t="s">
        <v>119</v>
      </c>
      <c r="T61" s="244">
        <v>0</v>
      </c>
      <c r="U61" s="243" t="s">
        <v>95</v>
      </c>
      <c r="V61" s="244">
        <v>0</v>
      </c>
      <c r="W61" s="244">
        <v>30536</v>
      </c>
      <c r="X61" s="244">
        <v>0</v>
      </c>
      <c r="Y61" s="270">
        <v>30536</v>
      </c>
      <c r="Z61" s="3"/>
      <c r="AP61" s="2"/>
    </row>
    <row r="62" spans="2:42" ht="27.75" customHeight="1">
      <c r="B62" s="176" t="s">
        <v>128</v>
      </c>
      <c r="C62" s="465"/>
      <c r="D62" s="465"/>
      <c r="E62" s="465"/>
      <c r="F62" s="465"/>
      <c r="G62" s="465"/>
      <c r="H62" s="465"/>
      <c r="I62" s="465"/>
      <c r="J62" s="465"/>
      <c r="K62" s="465"/>
      <c r="L62" s="465"/>
      <c r="M62" s="354"/>
      <c r="N62" s="354"/>
      <c r="O62" s="67"/>
      <c r="S62" s="529" t="s">
        <v>121</v>
      </c>
      <c r="T62" s="530"/>
      <c r="U62" s="530"/>
      <c r="V62" s="530"/>
      <c r="W62" s="530"/>
      <c r="X62" s="530"/>
      <c r="Y62" s="530"/>
      <c r="Z62" s="3"/>
      <c r="AP62" s="2"/>
    </row>
    <row r="63" spans="2:42">
      <c r="B63" s="350" t="s">
        <v>129</v>
      </c>
      <c r="S63" s="531"/>
      <c r="T63" s="531"/>
      <c r="U63" s="531"/>
      <c r="V63" s="531"/>
      <c r="W63" s="531"/>
      <c r="X63" s="531"/>
      <c r="Y63" s="531"/>
    </row>
    <row r="64" spans="2:42">
      <c r="S64" s="531"/>
      <c r="T64" s="531"/>
      <c r="U64" s="531"/>
      <c r="V64" s="531"/>
      <c r="W64" s="531"/>
      <c r="X64" s="531"/>
      <c r="Y64" s="531"/>
    </row>
    <row r="65" spans="2:42" ht="94.5" customHeight="1">
      <c r="B65" s="604" t="s">
        <v>300</v>
      </c>
      <c r="C65" s="604"/>
      <c r="D65" s="604"/>
      <c r="E65" s="604"/>
      <c r="F65" s="604"/>
      <c r="G65" s="604"/>
      <c r="H65" s="604"/>
      <c r="I65" s="604"/>
      <c r="J65" s="604"/>
      <c r="K65" s="604"/>
      <c r="L65" s="604"/>
      <c r="M65" s="604"/>
      <c r="N65" s="604"/>
      <c r="S65" s="531"/>
      <c r="T65" s="531"/>
      <c r="U65" s="531"/>
      <c r="V65" s="531"/>
      <c r="W65" s="531"/>
      <c r="X65" s="531"/>
      <c r="Y65" s="531"/>
    </row>
    <row r="66" spans="2:42">
      <c r="B66" s="665" t="s">
        <v>315</v>
      </c>
      <c r="C66" s="666"/>
      <c r="D66" s="666"/>
      <c r="E66" s="666"/>
      <c r="F66" s="666"/>
      <c r="G66" s="666"/>
      <c r="H66" s="666"/>
      <c r="I66" s="666"/>
      <c r="J66" s="666"/>
      <c r="K66" s="666"/>
      <c r="L66" s="666"/>
      <c r="M66" s="666"/>
      <c r="N66" s="666"/>
    </row>
    <row r="67" spans="2:42" ht="15" customHeight="1">
      <c r="B67" s="533" t="s">
        <v>92</v>
      </c>
      <c r="C67" s="536" t="s">
        <v>93</v>
      </c>
      <c r="D67" s="536"/>
      <c r="E67" s="536"/>
      <c r="F67" s="536"/>
      <c r="G67" s="536"/>
      <c r="H67" s="536"/>
      <c r="I67" s="536"/>
      <c r="J67" s="536"/>
      <c r="K67" s="536"/>
      <c r="L67" s="536"/>
      <c r="M67" s="537" t="s">
        <v>302</v>
      </c>
      <c r="N67" s="538"/>
      <c r="P67" s="2" t="s">
        <v>313</v>
      </c>
      <c r="Q67" s="2">
        <v>11</v>
      </c>
      <c r="S67" s="571" t="s">
        <v>304</v>
      </c>
      <c r="T67" s="571"/>
      <c r="U67" s="571"/>
      <c r="V67" s="571"/>
      <c r="W67" s="571"/>
      <c r="X67" s="571"/>
      <c r="Y67" s="571"/>
      <c r="Z67" s="571"/>
    </row>
    <row r="68" spans="2:42">
      <c r="B68" s="534"/>
      <c r="C68" s="543" t="s">
        <v>98</v>
      </c>
      <c r="D68" s="544"/>
      <c r="E68" s="545" t="s">
        <v>297</v>
      </c>
      <c r="F68" s="545"/>
      <c r="G68" s="543" t="s">
        <v>296</v>
      </c>
      <c r="H68" s="544"/>
      <c r="I68" s="548" t="s">
        <v>305</v>
      </c>
      <c r="J68" s="547"/>
      <c r="K68" s="548" t="s">
        <v>306</v>
      </c>
      <c r="L68" s="547"/>
      <c r="M68" s="539"/>
      <c r="N68" s="540"/>
      <c r="P68" s="2" t="s">
        <v>307</v>
      </c>
      <c r="Q68" s="2">
        <v>0</v>
      </c>
      <c r="S68" s="665" t="s">
        <v>315</v>
      </c>
      <c r="T68" s="666"/>
      <c r="U68" s="666"/>
      <c r="V68" s="666"/>
      <c r="W68" s="666"/>
      <c r="X68" s="666"/>
      <c r="Y68" s="666"/>
      <c r="Z68" s="666"/>
    </row>
    <row r="69" spans="2:42" ht="44.25" customHeight="1">
      <c r="B69" s="534"/>
      <c r="C69" s="549">
        <v>114.8</v>
      </c>
      <c r="D69" s="550"/>
      <c r="E69" s="663">
        <v>132.31</v>
      </c>
      <c r="F69" s="664"/>
      <c r="G69" s="549">
        <v>123.46</v>
      </c>
      <c r="H69" s="550"/>
      <c r="I69" s="663">
        <v>110.17</v>
      </c>
      <c r="J69" s="664"/>
      <c r="K69" s="549">
        <v>77.989999999999995</v>
      </c>
      <c r="L69" s="550"/>
      <c r="M69" s="541"/>
      <c r="N69" s="542"/>
      <c r="S69" s="464" t="s">
        <v>95</v>
      </c>
      <c r="T69" s="536" t="s">
        <v>96</v>
      </c>
      <c r="U69" s="536"/>
      <c r="V69" s="536"/>
      <c r="W69" s="553"/>
      <c r="X69" s="554" t="s">
        <v>230</v>
      </c>
      <c r="Y69" s="555"/>
      <c r="Z69" s="3"/>
      <c r="AP69" s="2"/>
    </row>
    <row r="70" spans="2:42" ht="38.25">
      <c r="B70" s="535"/>
      <c r="C70" s="225" t="s">
        <v>309</v>
      </c>
      <c r="D70" s="273" t="s">
        <v>310</v>
      </c>
      <c r="E70" s="225" t="s">
        <v>309</v>
      </c>
      <c r="F70" s="273" t="s">
        <v>310</v>
      </c>
      <c r="G70" s="225" t="s">
        <v>309</v>
      </c>
      <c r="H70" s="273" t="s">
        <v>310</v>
      </c>
      <c r="I70" s="225" t="s">
        <v>309</v>
      </c>
      <c r="J70" s="273" t="s">
        <v>310</v>
      </c>
      <c r="K70" s="225" t="s">
        <v>309</v>
      </c>
      <c r="L70" s="273" t="s">
        <v>310</v>
      </c>
      <c r="M70" s="225" t="s">
        <v>106</v>
      </c>
      <c r="N70" s="274" t="s">
        <v>109</v>
      </c>
      <c r="S70" s="239" t="s">
        <v>92</v>
      </c>
      <c r="T70" s="282" t="s">
        <v>102</v>
      </c>
      <c r="U70" s="273" t="s">
        <v>103</v>
      </c>
      <c r="V70" s="225" t="s">
        <v>104</v>
      </c>
      <c r="W70" s="282" t="s">
        <v>105</v>
      </c>
      <c r="X70" s="273" t="s">
        <v>106</v>
      </c>
      <c r="Y70" s="283" t="s">
        <v>107</v>
      </c>
      <c r="Z70" s="3"/>
      <c r="AP70" s="2"/>
    </row>
    <row r="71" spans="2:42" ht="25.5">
      <c r="B71" s="26" t="s">
        <v>111</v>
      </c>
      <c r="C71" s="275">
        <v>0</v>
      </c>
      <c r="D71" s="228">
        <v>2</v>
      </c>
      <c r="E71" s="276">
        <v>0</v>
      </c>
      <c r="F71" s="228">
        <v>0.5</v>
      </c>
      <c r="G71" s="276">
        <v>0</v>
      </c>
      <c r="H71" s="228">
        <v>1</v>
      </c>
      <c r="I71" s="276">
        <v>0</v>
      </c>
      <c r="J71" s="228">
        <v>10</v>
      </c>
      <c r="K71" s="276">
        <v>0</v>
      </c>
      <c r="L71" s="228">
        <v>0</v>
      </c>
      <c r="M71" s="229">
        <v>0</v>
      </c>
      <c r="N71" s="277">
        <v>1521</v>
      </c>
      <c r="S71" s="40" t="s">
        <v>108</v>
      </c>
      <c r="T71" s="245">
        <v>0</v>
      </c>
      <c r="U71" s="228" t="s">
        <v>95</v>
      </c>
      <c r="V71" s="229">
        <v>0</v>
      </c>
      <c r="W71" s="245">
        <v>0</v>
      </c>
      <c r="X71" s="241">
        <v>0</v>
      </c>
      <c r="Y71" s="242">
        <v>0</v>
      </c>
      <c r="Z71" s="3"/>
      <c r="AP71" s="2"/>
    </row>
    <row r="72" spans="2:42" ht="15">
      <c r="B72" s="26" t="s">
        <v>113</v>
      </c>
      <c r="C72" s="196">
        <v>0</v>
      </c>
      <c r="D72" s="228">
        <v>0</v>
      </c>
      <c r="E72" s="228">
        <v>0</v>
      </c>
      <c r="F72" s="228">
        <v>0.4</v>
      </c>
      <c r="G72" s="228">
        <v>0</v>
      </c>
      <c r="H72" s="228">
        <v>0.7</v>
      </c>
      <c r="I72" s="228">
        <v>0</v>
      </c>
      <c r="J72" s="228">
        <v>0</v>
      </c>
      <c r="K72" s="228">
        <v>0</v>
      </c>
      <c r="L72" s="228">
        <v>0</v>
      </c>
      <c r="M72" s="229">
        <v>0</v>
      </c>
      <c r="N72" s="230">
        <v>133</v>
      </c>
      <c r="S72" s="40" t="s">
        <v>110</v>
      </c>
      <c r="T72" s="245">
        <v>0</v>
      </c>
      <c r="U72" s="280" t="s">
        <v>95</v>
      </c>
      <c r="V72" s="229">
        <v>0</v>
      </c>
      <c r="W72" s="245">
        <v>0</v>
      </c>
      <c r="X72" s="241">
        <v>0</v>
      </c>
      <c r="Y72" s="242">
        <v>0</v>
      </c>
      <c r="Z72" s="3"/>
      <c r="AP72" s="2"/>
    </row>
    <row r="73" spans="2:42" ht="15">
      <c r="B73" s="278" t="s">
        <v>112</v>
      </c>
      <c r="C73" s="279">
        <v>0</v>
      </c>
      <c r="D73" s="280">
        <v>0</v>
      </c>
      <c r="E73" s="280">
        <v>0</v>
      </c>
      <c r="F73" s="280">
        <v>0</v>
      </c>
      <c r="G73" s="280">
        <v>0</v>
      </c>
      <c r="H73" s="280">
        <v>1</v>
      </c>
      <c r="I73" s="280">
        <v>0</v>
      </c>
      <c r="J73" s="280">
        <v>13</v>
      </c>
      <c r="K73" s="280">
        <v>0</v>
      </c>
      <c r="L73" s="280">
        <v>1</v>
      </c>
      <c r="M73" s="281">
        <v>0</v>
      </c>
      <c r="N73" s="230">
        <v>1634</v>
      </c>
      <c r="O73" s="61">
        <f>N73*Q67</f>
        <v>17974</v>
      </c>
      <c r="S73" s="40" t="s">
        <v>112</v>
      </c>
      <c r="T73" s="245">
        <v>0</v>
      </c>
      <c r="U73" s="228" t="s">
        <v>95</v>
      </c>
      <c r="V73" s="229">
        <v>0</v>
      </c>
      <c r="W73" s="245">
        <v>55</v>
      </c>
      <c r="X73" s="241">
        <v>0</v>
      </c>
      <c r="Y73" s="242">
        <v>55</v>
      </c>
      <c r="Z73" s="3"/>
      <c r="AP73" s="2"/>
    </row>
    <row r="74" spans="2:42" ht="38.25">
      <c r="B74" s="26" t="s">
        <v>118</v>
      </c>
      <c r="C74" s="196">
        <v>0</v>
      </c>
      <c r="D74" s="228">
        <v>0</v>
      </c>
      <c r="E74" s="228">
        <v>0</v>
      </c>
      <c r="F74" s="228">
        <v>0</v>
      </c>
      <c r="G74" s="228">
        <v>0</v>
      </c>
      <c r="H74" s="228">
        <v>0</v>
      </c>
      <c r="I74" s="228">
        <v>0</v>
      </c>
      <c r="J74" s="228">
        <v>7</v>
      </c>
      <c r="K74" s="228">
        <v>0</v>
      </c>
      <c r="L74" s="228">
        <v>0.5</v>
      </c>
      <c r="M74" s="229">
        <v>0</v>
      </c>
      <c r="N74" s="230">
        <v>808</v>
      </c>
      <c r="S74" s="40" t="s">
        <v>116</v>
      </c>
      <c r="T74" s="245">
        <v>0</v>
      </c>
      <c r="U74" s="228" t="s">
        <v>95</v>
      </c>
      <c r="V74" s="229">
        <v>0</v>
      </c>
      <c r="W74" s="245">
        <v>0</v>
      </c>
      <c r="X74" s="241">
        <v>0</v>
      </c>
      <c r="Y74" s="242">
        <v>0</v>
      </c>
      <c r="Z74" s="3"/>
      <c r="AP74" s="2"/>
    </row>
    <row r="75" spans="2:42" ht="15">
      <c r="B75" s="278" t="s">
        <v>120</v>
      </c>
      <c r="C75" s="279">
        <v>0</v>
      </c>
      <c r="D75" s="280">
        <v>0</v>
      </c>
      <c r="E75" s="280">
        <v>0</v>
      </c>
      <c r="F75" s="280">
        <v>0</v>
      </c>
      <c r="G75" s="280">
        <v>0</v>
      </c>
      <c r="H75" s="280">
        <v>2</v>
      </c>
      <c r="I75" s="280">
        <v>0</v>
      </c>
      <c r="J75" s="280">
        <v>26</v>
      </c>
      <c r="K75" s="280">
        <v>0</v>
      </c>
      <c r="L75" s="280">
        <v>2</v>
      </c>
      <c r="M75" s="281">
        <v>0</v>
      </c>
      <c r="N75" s="230">
        <v>3267</v>
      </c>
      <c r="O75" s="61">
        <f>N75*Q67</f>
        <v>35937</v>
      </c>
      <c r="S75" s="40" t="s">
        <v>117</v>
      </c>
      <c r="T75" s="245">
        <v>0</v>
      </c>
      <c r="U75" s="228" t="s">
        <v>95</v>
      </c>
      <c r="V75" s="229">
        <v>0</v>
      </c>
      <c r="W75" s="245">
        <v>21585</v>
      </c>
      <c r="X75" s="284">
        <v>0</v>
      </c>
      <c r="Y75" s="242">
        <v>21585</v>
      </c>
      <c r="Z75" s="3"/>
      <c r="AP75" s="2"/>
    </row>
    <row r="76" spans="2:42">
      <c r="B76" s="32" t="s">
        <v>122</v>
      </c>
      <c r="C76" s="247">
        <v>0</v>
      </c>
      <c r="D76" s="248">
        <v>2</v>
      </c>
      <c r="E76" s="246">
        <v>0</v>
      </c>
      <c r="F76" s="246">
        <v>0.9</v>
      </c>
      <c r="G76" s="246">
        <v>0</v>
      </c>
      <c r="H76" s="246">
        <v>4.7</v>
      </c>
      <c r="I76" s="247">
        <v>0</v>
      </c>
      <c r="J76" s="248">
        <v>56</v>
      </c>
      <c r="K76" s="246">
        <v>0</v>
      </c>
      <c r="L76" s="246">
        <v>3.5</v>
      </c>
      <c r="M76" s="237">
        <v>0</v>
      </c>
      <c r="N76" s="271">
        <v>7362</v>
      </c>
      <c r="O76" s="67">
        <f>SUM(C71:L71)+SUM(C72:L72)+SUM(C74:L74)</f>
        <v>22.1</v>
      </c>
      <c r="P76" s="2" t="s">
        <v>311</v>
      </c>
      <c r="S76" s="43" t="s">
        <v>119</v>
      </c>
      <c r="T76" s="244">
        <v>0</v>
      </c>
      <c r="U76" s="243" t="s">
        <v>95</v>
      </c>
      <c r="V76" s="244">
        <v>0</v>
      </c>
      <c r="W76" s="244">
        <v>21640</v>
      </c>
      <c r="X76" s="244">
        <v>0</v>
      </c>
      <c r="Y76" s="270">
        <v>21640</v>
      </c>
      <c r="Z76" s="3"/>
      <c r="AP76" s="2"/>
    </row>
    <row r="77" spans="2:42">
      <c r="B77" s="176" t="s">
        <v>128</v>
      </c>
      <c r="C77" s="465"/>
      <c r="D77" s="465"/>
      <c r="E77" s="465"/>
      <c r="F77" s="465"/>
      <c r="G77" s="465"/>
      <c r="H77" s="465"/>
      <c r="I77" s="465"/>
      <c r="J77" s="465"/>
      <c r="K77" s="465"/>
      <c r="L77" s="465"/>
      <c r="M77" s="354"/>
      <c r="N77" s="354"/>
      <c r="O77" s="67"/>
      <c r="S77" s="529" t="s">
        <v>121</v>
      </c>
      <c r="T77" s="530"/>
      <c r="U77" s="530"/>
      <c r="V77" s="530"/>
      <c r="W77" s="530"/>
      <c r="X77" s="530"/>
      <c r="Y77" s="530"/>
      <c r="Z77" s="3"/>
      <c r="AP77" s="2"/>
    </row>
    <row r="78" spans="2:42">
      <c r="B78" s="350" t="s">
        <v>129</v>
      </c>
      <c r="S78" s="531"/>
      <c r="T78" s="531"/>
      <c r="U78" s="531"/>
      <c r="V78" s="531"/>
      <c r="W78" s="531"/>
      <c r="X78" s="531"/>
      <c r="Y78" s="531"/>
    </row>
    <row r="79" spans="2:42">
      <c r="S79" s="531"/>
      <c r="T79" s="531"/>
      <c r="U79" s="531"/>
      <c r="V79" s="531"/>
      <c r="W79" s="531"/>
      <c r="X79" s="531"/>
      <c r="Y79" s="531"/>
    </row>
    <row r="80" spans="2:42" ht="102" customHeight="1">
      <c r="B80" s="604" t="s">
        <v>300</v>
      </c>
      <c r="C80" s="604"/>
      <c r="D80" s="604"/>
      <c r="E80" s="604"/>
      <c r="F80" s="604"/>
      <c r="G80" s="604"/>
      <c r="H80" s="604"/>
      <c r="I80" s="604"/>
      <c r="J80" s="604"/>
      <c r="K80" s="604"/>
      <c r="L80" s="604"/>
      <c r="M80" s="604"/>
      <c r="N80" s="604"/>
      <c r="S80" s="531"/>
      <c r="T80" s="531"/>
      <c r="U80" s="531"/>
      <c r="V80" s="531"/>
      <c r="W80" s="531"/>
      <c r="X80" s="531"/>
      <c r="Y80" s="531"/>
    </row>
    <row r="81" spans="2:42">
      <c r="B81" s="665" t="s">
        <v>316</v>
      </c>
      <c r="C81" s="666"/>
      <c r="D81" s="666"/>
      <c r="E81" s="666"/>
      <c r="F81" s="666"/>
      <c r="G81" s="666"/>
      <c r="H81" s="666"/>
      <c r="I81" s="666"/>
      <c r="J81" s="666"/>
      <c r="K81" s="666"/>
      <c r="L81" s="666"/>
      <c r="M81" s="666"/>
      <c r="N81" s="666"/>
    </row>
    <row r="82" spans="2:42" ht="15" customHeight="1">
      <c r="B82" s="533" t="s">
        <v>92</v>
      </c>
      <c r="C82" s="536" t="s">
        <v>93</v>
      </c>
      <c r="D82" s="536"/>
      <c r="E82" s="536"/>
      <c r="F82" s="536"/>
      <c r="G82" s="536"/>
      <c r="H82" s="536"/>
      <c r="I82" s="536"/>
      <c r="J82" s="536"/>
      <c r="K82" s="536"/>
      <c r="L82" s="536"/>
      <c r="M82" s="537" t="s">
        <v>302</v>
      </c>
      <c r="N82" s="538"/>
      <c r="P82" s="2" t="s">
        <v>313</v>
      </c>
      <c r="Q82" s="2">
        <v>462</v>
      </c>
      <c r="S82" s="571" t="s">
        <v>304</v>
      </c>
      <c r="T82" s="571"/>
      <c r="U82" s="571"/>
      <c r="V82" s="571"/>
      <c r="W82" s="571"/>
      <c r="X82" s="571"/>
      <c r="Y82" s="571"/>
      <c r="Z82" s="571"/>
    </row>
    <row r="83" spans="2:42">
      <c r="B83" s="534"/>
      <c r="C83" s="543" t="s">
        <v>98</v>
      </c>
      <c r="D83" s="544"/>
      <c r="E83" s="545" t="s">
        <v>297</v>
      </c>
      <c r="F83" s="545"/>
      <c r="G83" s="543" t="s">
        <v>296</v>
      </c>
      <c r="H83" s="544"/>
      <c r="I83" s="548" t="s">
        <v>305</v>
      </c>
      <c r="J83" s="547"/>
      <c r="K83" s="548" t="s">
        <v>306</v>
      </c>
      <c r="L83" s="547"/>
      <c r="M83" s="539"/>
      <c r="N83" s="540"/>
      <c r="P83" s="2" t="s">
        <v>307</v>
      </c>
      <c r="Q83" s="2">
        <v>0</v>
      </c>
      <c r="S83" s="665" t="s">
        <v>316</v>
      </c>
      <c r="T83" s="666"/>
      <c r="U83" s="666"/>
      <c r="V83" s="666"/>
      <c r="W83" s="666"/>
      <c r="X83" s="666"/>
      <c r="Y83" s="666"/>
      <c r="Z83" s="666"/>
    </row>
    <row r="84" spans="2:42" ht="49.5" customHeight="1">
      <c r="B84" s="534"/>
      <c r="C84" s="549">
        <v>114.8</v>
      </c>
      <c r="D84" s="550"/>
      <c r="E84" s="663">
        <v>132.31</v>
      </c>
      <c r="F84" s="664"/>
      <c r="G84" s="549">
        <v>123.46</v>
      </c>
      <c r="H84" s="550"/>
      <c r="I84" s="663">
        <v>110.17</v>
      </c>
      <c r="J84" s="664"/>
      <c r="K84" s="549">
        <v>77.989999999999995</v>
      </c>
      <c r="L84" s="550"/>
      <c r="M84" s="541"/>
      <c r="N84" s="542"/>
      <c r="S84" s="464" t="s">
        <v>95</v>
      </c>
      <c r="T84" s="536" t="s">
        <v>96</v>
      </c>
      <c r="U84" s="536"/>
      <c r="V84" s="536"/>
      <c r="W84" s="553"/>
      <c r="X84" s="554" t="s">
        <v>230</v>
      </c>
      <c r="Y84" s="555"/>
      <c r="Z84" s="3"/>
      <c r="AP84" s="2"/>
    </row>
    <row r="85" spans="2:42" ht="38.25">
      <c r="B85" s="535"/>
      <c r="C85" s="225" t="s">
        <v>309</v>
      </c>
      <c r="D85" s="273" t="s">
        <v>310</v>
      </c>
      <c r="E85" s="225" t="s">
        <v>309</v>
      </c>
      <c r="F85" s="273" t="s">
        <v>310</v>
      </c>
      <c r="G85" s="225" t="s">
        <v>309</v>
      </c>
      <c r="H85" s="273" t="s">
        <v>310</v>
      </c>
      <c r="I85" s="225" t="s">
        <v>309</v>
      </c>
      <c r="J85" s="273" t="s">
        <v>310</v>
      </c>
      <c r="K85" s="225" t="s">
        <v>309</v>
      </c>
      <c r="L85" s="273" t="s">
        <v>310</v>
      </c>
      <c r="M85" s="225" t="s">
        <v>106</v>
      </c>
      <c r="N85" s="274" t="s">
        <v>109</v>
      </c>
      <c r="S85" s="239" t="s">
        <v>92</v>
      </c>
      <c r="T85" s="282" t="s">
        <v>102</v>
      </c>
      <c r="U85" s="273" t="s">
        <v>103</v>
      </c>
      <c r="V85" s="225" t="s">
        <v>104</v>
      </c>
      <c r="W85" s="282" t="s">
        <v>105</v>
      </c>
      <c r="X85" s="273" t="s">
        <v>106</v>
      </c>
      <c r="Y85" s="283" t="s">
        <v>107</v>
      </c>
      <c r="Z85" s="3"/>
      <c r="AP85" s="2"/>
    </row>
    <row r="86" spans="2:42" ht="25.5">
      <c r="B86" s="26" t="s">
        <v>111</v>
      </c>
      <c r="C86" s="275">
        <v>0</v>
      </c>
      <c r="D86" s="228">
        <v>2</v>
      </c>
      <c r="E86" s="276">
        <v>0</v>
      </c>
      <c r="F86" s="228">
        <v>0.5</v>
      </c>
      <c r="G86" s="276">
        <v>0</v>
      </c>
      <c r="H86" s="228">
        <v>1</v>
      </c>
      <c r="I86" s="276">
        <v>0</v>
      </c>
      <c r="J86" s="228">
        <v>10</v>
      </c>
      <c r="K86" s="276">
        <v>0</v>
      </c>
      <c r="L86" s="228">
        <v>0</v>
      </c>
      <c r="M86" s="229">
        <v>0</v>
      </c>
      <c r="N86" s="277">
        <v>1521</v>
      </c>
      <c r="S86" s="40" t="s">
        <v>108</v>
      </c>
      <c r="T86" s="245">
        <v>0</v>
      </c>
      <c r="U86" s="228" t="s">
        <v>95</v>
      </c>
      <c r="V86" s="229">
        <v>0</v>
      </c>
      <c r="W86" s="245">
        <v>127</v>
      </c>
      <c r="X86" s="241">
        <v>0</v>
      </c>
      <c r="Y86" s="242">
        <v>127</v>
      </c>
      <c r="Z86" s="3"/>
      <c r="AP86" s="2"/>
    </row>
    <row r="87" spans="2:42" ht="15">
      <c r="B87" s="26" t="s">
        <v>113</v>
      </c>
      <c r="C87" s="196">
        <v>0</v>
      </c>
      <c r="D87" s="228">
        <v>0</v>
      </c>
      <c r="E87" s="228">
        <v>0</v>
      </c>
      <c r="F87" s="228">
        <v>10.1</v>
      </c>
      <c r="G87" s="228">
        <v>0</v>
      </c>
      <c r="H87" s="228">
        <v>20.2</v>
      </c>
      <c r="I87" s="228">
        <v>0</v>
      </c>
      <c r="J87" s="228">
        <v>0</v>
      </c>
      <c r="K87" s="228">
        <v>0</v>
      </c>
      <c r="L87" s="228">
        <v>0</v>
      </c>
      <c r="M87" s="229">
        <v>0</v>
      </c>
      <c r="N87" s="230">
        <v>3838</v>
      </c>
      <c r="S87" s="40" t="s">
        <v>110</v>
      </c>
      <c r="T87" s="245">
        <v>0</v>
      </c>
      <c r="U87" s="280" t="s">
        <v>95</v>
      </c>
      <c r="V87" s="229">
        <v>0</v>
      </c>
      <c r="W87" s="245">
        <v>0</v>
      </c>
      <c r="X87" s="241">
        <v>0</v>
      </c>
      <c r="Y87" s="242">
        <v>0</v>
      </c>
      <c r="Z87" s="3"/>
      <c r="AP87" s="2"/>
    </row>
    <row r="88" spans="2:42" ht="15">
      <c r="B88" s="278" t="s">
        <v>112</v>
      </c>
      <c r="C88" s="279">
        <v>0</v>
      </c>
      <c r="D88" s="280">
        <v>0</v>
      </c>
      <c r="E88" s="280">
        <v>0</v>
      </c>
      <c r="F88" s="280">
        <v>0</v>
      </c>
      <c r="G88" s="280">
        <v>0</v>
      </c>
      <c r="H88" s="280">
        <v>1</v>
      </c>
      <c r="I88" s="280">
        <v>0</v>
      </c>
      <c r="J88" s="280">
        <v>13</v>
      </c>
      <c r="K88" s="280">
        <v>0</v>
      </c>
      <c r="L88" s="280">
        <v>1</v>
      </c>
      <c r="M88" s="281">
        <v>0</v>
      </c>
      <c r="N88" s="230">
        <v>1634</v>
      </c>
      <c r="O88" s="61">
        <f>N88*Q82</f>
        <v>754908</v>
      </c>
      <c r="S88" s="40" t="s">
        <v>112</v>
      </c>
      <c r="T88" s="245">
        <v>0</v>
      </c>
      <c r="U88" s="228" t="s">
        <v>95</v>
      </c>
      <c r="V88" s="229">
        <v>0</v>
      </c>
      <c r="W88" s="245">
        <v>55</v>
      </c>
      <c r="X88" s="241">
        <v>0</v>
      </c>
      <c r="Y88" s="242">
        <v>55</v>
      </c>
      <c r="Z88" s="3"/>
      <c r="AP88" s="2"/>
    </row>
    <row r="89" spans="2:42" ht="38.25">
      <c r="B89" s="26" t="s">
        <v>118</v>
      </c>
      <c r="C89" s="196">
        <v>0</v>
      </c>
      <c r="D89" s="228">
        <v>0</v>
      </c>
      <c r="E89" s="228">
        <v>0</v>
      </c>
      <c r="F89" s="228">
        <v>0</v>
      </c>
      <c r="G89" s="228">
        <v>0</v>
      </c>
      <c r="H89" s="228">
        <v>0</v>
      </c>
      <c r="I89" s="228">
        <v>0</v>
      </c>
      <c r="J89" s="228">
        <v>202.4</v>
      </c>
      <c r="K89" s="228">
        <v>0</v>
      </c>
      <c r="L89" s="228">
        <v>9.1</v>
      </c>
      <c r="M89" s="229">
        <v>0</v>
      </c>
      <c r="N89" s="230">
        <v>23004</v>
      </c>
      <c r="S89" s="40" t="s">
        <v>116</v>
      </c>
      <c r="T89" s="245">
        <v>0</v>
      </c>
      <c r="U89" s="228" t="s">
        <v>95</v>
      </c>
      <c r="V89" s="229">
        <v>0</v>
      </c>
      <c r="W89" s="245">
        <v>0</v>
      </c>
      <c r="X89" s="241">
        <v>0</v>
      </c>
      <c r="Y89" s="242">
        <v>0</v>
      </c>
      <c r="Z89" s="3"/>
      <c r="AP89" s="2"/>
    </row>
    <row r="90" spans="2:42" ht="15">
      <c r="B90" s="278" t="s">
        <v>120</v>
      </c>
      <c r="C90" s="279">
        <v>0</v>
      </c>
      <c r="D90" s="280">
        <v>0</v>
      </c>
      <c r="E90" s="280">
        <v>0</v>
      </c>
      <c r="F90" s="280">
        <v>0</v>
      </c>
      <c r="G90" s="280">
        <v>0</v>
      </c>
      <c r="H90" s="280">
        <v>2</v>
      </c>
      <c r="I90" s="280">
        <v>0</v>
      </c>
      <c r="J90" s="280">
        <v>26</v>
      </c>
      <c r="K90" s="280">
        <v>0</v>
      </c>
      <c r="L90" s="280">
        <v>2</v>
      </c>
      <c r="M90" s="281">
        <v>0</v>
      </c>
      <c r="N90" s="230">
        <v>3267</v>
      </c>
      <c r="O90" s="61">
        <f>N90*Q82</f>
        <v>1509354</v>
      </c>
      <c r="S90" s="40" t="s">
        <v>117</v>
      </c>
      <c r="T90" s="245">
        <v>0</v>
      </c>
      <c r="U90" s="228" t="s">
        <v>95</v>
      </c>
      <c r="V90" s="229">
        <v>0</v>
      </c>
      <c r="W90" s="245">
        <v>0</v>
      </c>
      <c r="X90" s="284">
        <v>0</v>
      </c>
      <c r="Y90" s="242">
        <v>0</v>
      </c>
      <c r="Z90" s="3"/>
      <c r="AP90" s="2"/>
    </row>
    <row r="91" spans="2:42">
      <c r="B91" s="32" t="s">
        <v>122</v>
      </c>
      <c r="C91" s="247">
        <v>0</v>
      </c>
      <c r="D91" s="248">
        <v>2</v>
      </c>
      <c r="E91" s="246">
        <v>0</v>
      </c>
      <c r="F91" s="246">
        <v>10.6</v>
      </c>
      <c r="G91" s="246">
        <v>0</v>
      </c>
      <c r="H91" s="246">
        <v>24.2</v>
      </c>
      <c r="I91" s="247">
        <v>0</v>
      </c>
      <c r="J91" s="248">
        <v>251.4</v>
      </c>
      <c r="K91" s="246">
        <v>0</v>
      </c>
      <c r="L91" s="246">
        <v>12.1</v>
      </c>
      <c r="M91" s="237">
        <v>0</v>
      </c>
      <c r="N91" s="271">
        <v>33264</v>
      </c>
      <c r="O91" s="67">
        <f>SUM(C86:L86)+SUM(C87:L87)+SUM(C89:L89)</f>
        <v>255.3</v>
      </c>
      <c r="P91" s="2" t="s">
        <v>311</v>
      </c>
      <c r="S91" s="43" t="s">
        <v>119</v>
      </c>
      <c r="T91" s="244">
        <v>0</v>
      </c>
      <c r="U91" s="243" t="s">
        <v>95</v>
      </c>
      <c r="V91" s="244">
        <v>0</v>
      </c>
      <c r="W91" s="244">
        <v>182</v>
      </c>
      <c r="X91" s="244">
        <v>0</v>
      </c>
      <c r="Y91" s="270">
        <v>182</v>
      </c>
      <c r="Z91" s="3"/>
      <c r="AP91" s="2"/>
    </row>
    <row r="92" spans="2:42">
      <c r="B92" s="176" t="s">
        <v>128</v>
      </c>
      <c r="C92" s="465"/>
      <c r="D92" s="465"/>
      <c r="E92" s="465"/>
      <c r="F92" s="465"/>
      <c r="G92" s="465"/>
      <c r="H92" s="465"/>
      <c r="I92" s="465"/>
      <c r="J92" s="465"/>
      <c r="K92" s="465"/>
      <c r="L92" s="465"/>
      <c r="M92" s="354"/>
      <c r="N92" s="354"/>
      <c r="O92" s="67"/>
      <c r="S92" s="529" t="s">
        <v>121</v>
      </c>
      <c r="T92" s="530"/>
      <c r="U92" s="530"/>
      <c r="V92" s="530"/>
      <c r="W92" s="530"/>
      <c r="X92" s="530"/>
      <c r="Y92" s="530"/>
      <c r="Z92" s="3"/>
      <c r="AP92" s="2"/>
    </row>
    <row r="93" spans="2:42">
      <c r="B93" s="350" t="s">
        <v>129</v>
      </c>
      <c r="S93" s="531"/>
      <c r="T93" s="531"/>
      <c r="U93" s="531"/>
      <c r="V93" s="531"/>
      <c r="W93" s="531"/>
      <c r="X93" s="531"/>
      <c r="Y93" s="531"/>
    </row>
    <row r="94" spans="2:42">
      <c r="S94" s="531"/>
      <c r="T94" s="531"/>
      <c r="U94" s="531"/>
      <c r="V94" s="531"/>
      <c r="W94" s="531"/>
      <c r="X94" s="531"/>
      <c r="Y94" s="531"/>
    </row>
    <row r="95" spans="2:42" ht="93.75" customHeight="1">
      <c r="B95" s="604" t="s">
        <v>300</v>
      </c>
      <c r="C95" s="604"/>
      <c r="D95" s="604"/>
      <c r="E95" s="604"/>
      <c r="F95" s="604"/>
      <c r="G95" s="604"/>
      <c r="H95" s="604"/>
      <c r="I95" s="604"/>
      <c r="J95" s="604"/>
      <c r="K95" s="604"/>
      <c r="L95" s="604"/>
      <c r="M95" s="604"/>
      <c r="N95" s="604"/>
      <c r="S95" s="531"/>
      <c r="T95" s="531"/>
      <c r="U95" s="531"/>
      <c r="V95" s="531"/>
      <c r="W95" s="531"/>
      <c r="X95" s="531"/>
      <c r="Y95" s="531"/>
    </row>
    <row r="96" spans="2:42">
      <c r="B96" s="665" t="s">
        <v>317</v>
      </c>
      <c r="C96" s="666"/>
      <c r="D96" s="666"/>
      <c r="E96" s="666"/>
      <c r="F96" s="666"/>
      <c r="G96" s="666"/>
      <c r="H96" s="666"/>
      <c r="I96" s="666"/>
      <c r="J96" s="666"/>
      <c r="K96" s="666"/>
      <c r="L96" s="666"/>
      <c r="M96" s="666"/>
      <c r="N96" s="666"/>
    </row>
    <row r="97" spans="2:42" ht="15" customHeight="1">
      <c r="B97" s="533" t="s">
        <v>92</v>
      </c>
      <c r="C97" s="536" t="s">
        <v>93</v>
      </c>
      <c r="D97" s="536"/>
      <c r="E97" s="536"/>
      <c r="F97" s="536"/>
      <c r="G97" s="536"/>
      <c r="H97" s="536"/>
      <c r="I97" s="536"/>
      <c r="J97" s="536"/>
      <c r="K97" s="536"/>
      <c r="L97" s="536"/>
      <c r="M97" s="537" t="s">
        <v>302</v>
      </c>
      <c r="N97" s="538"/>
      <c r="P97" s="2" t="s">
        <v>313</v>
      </c>
      <c r="Q97" s="2">
        <v>162</v>
      </c>
      <c r="S97" s="571" t="s">
        <v>304</v>
      </c>
      <c r="T97" s="571"/>
      <c r="U97" s="571"/>
      <c r="V97" s="571"/>
      <c r="W97" s="571"/>
      <c r="X97" s="571"/>
      <c r="Y97" s="571"/>
      <c r="Z97" s="571"/>
    </row>
    <row r="98" spans="2:42">
      <c r="B98" s="534"/>
      <c r="C98" s="543" t="s">
        <v>98</v>
      </c>
      <c r="D98" s="544"/>
      <c r="E98" s="545" t="s">
        <v>297</v>
      </c>
      <c r="F98" s="545"/>
      <c r="G98" s="543" t="s">
        <v>296</v>
      </c>
      <c r="H98" s="544"/>
      <c r="I98" s="548" t="s">
        <v>305</v>
      </c>
      <c r="J98" s="547"/>
      <c r="K98" s="548" t="s">
        <v>306</v>
      </c>
      <c r="L98" s="547"/>
      <c r="M98" s="539"/>
      <c r="N98" s="540"/>
      <c r="P98" s="2" t="s">
        <v>307</v>
      </c>
      <c r="Q98" s="2">
        <v>0</v>
      </c>
      <c r="S98" s="665" t="s">
        <v>317</v>
      </c>
      <c r="T98" s="666"/>
      <c r="U98" s="666"/>
      <c r="V98" s="666"/>
      <c r="W98" s="666"/>
      <c r="X98" s="666"/>
      <c r="Y98" s="666"/>
      <c r="Z98" s="666"/>
    </row>
    <row r="99" spans="2:42" ht="36" customHeight="1">
      <c r="B99" s="534"/>
      <c r="C99" s="549">
        <v>114.8</v>
      </c>
      <c r="D99" s="550"/>
      <c r="E99" s="663">
        <v>132.31</v>
      </c>
      <c r="F99" s="664"/>
      <c r="G99" s="549">
        <v>123.46</v>
      </c>
      <c r="H99" s="550"/>
      <c r="I99" s="663">
        <v>110.17</v>
      </c>
      <c r="J99" s="664"/>
      <c r="K99" s="549">
        <v>77.989999999999995</v>
      </c>
      <c r="L99" s="550"/>
      <c r="M99" s="541"/>
      <c r="N99" s="542"/>
      <c r="S99" s="464" t="s">
        <v>95</v>
      </c>
      <c r="T99" s="536" t="s">
        <v>96</v>
      </c>
      <c r="U99" s="536"/>
      <c r="V99" s="536"/>
      <c r="W99" s="553"/>
      <c r="X99" s="554" t="s">
        <v>230</v>
      </c>
      <c r="Y99" s="555"/>
      <c r="Z99" s="3"/>
      <c r="AP99" s="2"/>
    </row>
    <row r="100" spans="2:42" ht="38.25">
      <c r="B100" s="535"/>
      <c r="C100" s="225" t="s">
        <v>309</v>
      </c>
      <c r="D100" s="273" t="s">
        <v>310</v>
      </c>
      <c r="E100" s="225" t="s">
        <v>309</v>
      </c>
      <c r="F100" s="273" t="s">
        <v>310</v>
      </c>
      <c r="G100" s="225" t="s">
        <v>309</v>
      </c>
      <c r="H100" s="273" t="s">
        <v>310</v>
      </c>
      <c r="I100" s="225" t="s">
        <v>309</v>
      </c>
      <c r="J100" s="273" t="s">
        <v>310</v>
      </c>
      <c r="K100" s="225" t="s">
        <v>309</v>
      </c>
      <c r="L100" s="273" t="s">
        <v>310</v>
      </c>
      <c r="M100" s="225" t="s">
        <v>106</v>
      </c>
      <c r="N100" s="274" t="s">
        <v>109</v>
      </c>
      <c r="S100" s="239" t="s">
        <v>92</v>
      </c>
      <c r="T100" s="282" t="s">
        <v>102</v>
      </c>
      <c r="U100" s="273" t="s">
        <v>103</v>
      </c>
      <c r="V100" s="225" t="s">
        <v>104</v>
      </c>
      <c r="W100" s="282" t="s">
        <v>105</v>
      </c>
      <c r="X100" s="273" t="s">
        <v>106</v>
      </c>
      <c r="Y100" s="283" t="s">
        <v>107</v>
      </c>
      <c r="Z100" s="3"/>
      <c r="AP100" s="2"/>
    </row>
    <row r="101" spans="2:42" ht="25.5">
      <c r="B101" s="26" t="s">
        <v>111</v>
      </c>
      <c r="C101" s="275">
        <v>0</v>
      </c>
      <c r="D101" s="228">
        <v>2</v>
      </c>
      <c r="E101" s="276">
        <v>0</v>
      </c>
      <c r="F101" s="228">
        <v>0.5</v>
      </c>
      <c r="G101" s="276">
        <v>0</v>
      </c>
      <c r="H101" s="228">
        <v>1</v>
      </c>
      <c r="I101" s="276">
        <v>0</v>
      </c>
      <c r="J101" s="228">
        <v>10</v>
      </c>
      <c r="K101" s="276">
        <v>0</v>
      </c>
      <c r="L101" s="228">
        <v>0</v>
      </c>
      <c r="M101" s="229">
        <v>0</v>
      </c>
      <c r="N101" s="277">
        <v>1521</v>
      </c>
      <c r="S101" s="40" t="s">
        <v>108</v>
      </c>
      <c r="T101" s="245">
        <v>0</v>
      </c>
      <c r="U101" s="228" t="s">
        <v>95</v>
      </c>
      <c r="V101" s="229">
        <v>0</v>
      </c>
      <c r="W101" s="245">
        <v>0</v>
      </c>
      <c r="X101" s="241">
        <v>0</v>
      </c>
      <c r="Y101" s="242">
        <v>0</v>
      </c>
      <c r="Z101" s="3"/>
      <c r="AP101" s="2"/>
    </row>
    <row r="102" spans="2:42" ht="15">
      <c r="B102" s="26" t="s">
        <v>113</v>
      </c>
      <c r="C102" s="196">
        <v>0</v>
      </c>
      <c r="D102" s="228">
        <v>0</v>
      </c>
      <c r="E102" s="228">
        <v>0</v>
      </c>
      <c r="F102" s="228">
        <v>0.3</v>
      </c>
      <c r="G102" s="228">
        <v>0</v>
      </c>
      <c r="H102" s="228">
        <v>0.6</v>
      </c>
      <c r="I102" s="228">
        <v>0</v>
      </c>
      <c r="J102" s="228">
        <v>0</v>
      </c>
      <c r="K102" s="228">
        <v>0</v>
      </c>
      <c r="L102" s="228">
        <v>0</v>
      </c>
      <c r="M102" s="229">
        <v>0</v>
      </c>
      <c r="N102" s="230">
        <v>114</v>
      </c>
      <c r="S102" s="40" t="s">
        <v>110</v>
      </c>
      <c r="T102" s="245">
        <v>0</v>
      </c>
      <c r="U102" s="280" t="s">
        <v>95</v>
      </c>
      <c r="V102" s="229">
        <v>0</v>
      </c>
      <c r="W102" s="245">
        <v>0</v>
      </c>
      <c r="X102" s="241">
        <v>0</v>
      </c>
      <c r="Y102" s="242">
        <v>0</v>
      </c>
      <c r="Z102" s="3"/>
      <c r="AP102" s="2"/>
    </row>
    <row r="103" spans="2:42" ht="15">
      <c r="B103" s="278" t="s">
        <v>112</v>
      </c>
      <c r="C103" s="279">
        <v>0</v>
      </c>
      <c r="D103" s="280">
        <v>0</v>
      </c>
      <c r="E103" s="280">
        <v>0</v>
      </c>
      <c r="F103" s="280">
        <v>0</v>
      </c>
      <c r="G103" s="280">
        <v>0</v>
      </c>
      <c r="H103" s="280">
        <v>1</v>
      </c>
      <c r="I103" s="280">
        <v>0</v>
      </c>
      <c r="J103" s="280">
        <v>13</v>
      </c>
      <c r="K103" s="280">
        <v>0</v>
      </c>
      <c r="L103" s="280">
        <v>1</v>
      </c>
      <c r="M103" s="281">
        <v>0</v>
      </c>
      <c r="N103" s="230">
        <v>1634</v>
      </c>
      <c r="O103" s="61">
        <f>N103*Q97</f>
        <v>264708</v>
      </c>
      <c r="S103" s="40" t="s">
        <v>112</v>
      </c>
      <c r="T103" s="245">
        <v>0</v>
      </c>
      <c r="U103" s="228" t="s">
        <v>95</v>
      </c>
      <c r="V103" s="229">
        <v>0</v>
      </c>
      <c r="W103" s="245">
        <v>55</v>
      </c>
      <c r="X103" s="241">
        <v>0</v>
      </c>
      <c r="Y103" s="242">
        <v>55</v>
      </c>
      <c r="Z103" s="3"/>
      <c r="AP103" s="2"/>
    </row>
    <row r="104" spans="2:42" ht="38.25">
      <c r="B104" s="26" t="s">
        <v>118</v>
      </c>
      <c r="C104" s="196">
        <v>0</v>
      </c>
      <c r="D104" s="228">
        <v>0</v>
      </c>
      <c r="E104" s="228">
        <v>0</v>
      </c>
      <c r="F104" s="228">
        <v>0</v>
      </c>
      <c r="G104" s="228">
        <v>0</v>
      </c>
      <c r="H104" s="228">
        <v>0</v>
      </c>
      <c r="I104" s="228">
        <v>0</v>
      </c>
      <c r="J104" s="228">
        <v>6</v>
      </c>
      <c r="K104" s="228">
        <v>0</v>
      </c>
      <c r="L104" s="228">
        <v>0.4</v>
      </c>
      <c r="M104" s="229">
        <v>0</v>
      </c>
      <c r="N104" s="230">
        <v>696</v>
      </c>
      <c r="S104" s="40" t="s">
        <v>116</v>
      </c>
      <c r="T104" s="245">
        <v>0</v>
      </c>
      <c r="U104" s="228" t="s">
        <v>95</v>
      </c>
      <c r="V104" s="229">
        <v>0</v>
      </c>
      <c r="W104" s="245">
        <v>0</v>
      </c>
      <c r="X104" s="241">
        <v>0</v>
      </c>
      <c r="Y104" s="242">
        <v>0</v>
      </c>
      <c r="Z104" s="3"/>
      <c r="AP104" s="2"/>
    </row>
    <row r="105" spans="2:42" ht="15">
      <c r="B105" s="278" t="s">
        <v>120</v>
      </c>
      <c r="C105" s="279">
        <v>0</v>
      </c>
      <c r="D105" s="280">
        <v>0</v>
      </c>
      <c r="E105" s="280">
        <v>0</v>
      </c>
      <c r="F105" s="280">
        <v>0</v>
      </c>
      <c r="G105" s="280">
        <v>0</v>
      </c>
      <c r="H105" s="280">
        <v>2</v>
      </c>
      <c r="I105" s="280">
        <v>0</v>
      </c>
      <c r="J105" s="280">
        <v>26</v>
      </c>
      <c r="K105" s="280">
        <v>0</v>
      </c>
      <c r="L105" s="280">
        <v>2</v>
      </c>
      <c r="M105" s="281">
        <v>0</v>
      </c>
      <c r="N105" s="230">
        <v>3267</v>
      </c>
      <c r="O105" s="61">
        <f>N105*Q97</f>
        <v>529254</v>
      </c>
      <c r="S105" s="40" t="s">
        <v>117</v>
      </c>
      <c r="T105" s="245">
        <v>0</v>
      </c>
      <c r="U105" s="228" t="s">
        <v>95</v>
      </c>
      <c r="V105" s="229">
        <v>0</v>
      </c>
      <c r="W105" s="245">
        <v>7036</v>
      </c>
      <c r="X105" s="284">
        <v>0</v>
      </c>
      <c r="Y105" s="242">
        <v>7036</v>
      </c>
      <c r="Z105" s="3"/>
      <c r="AP105" s="2"/>
    </row>
    <row r="106" spans="2:42">
      <c r="B106" s="32" t="s">
        <v>122</v>
      </c>
      <c r="C106" s="247">
        <v>0</v>
      </c>
      <c r="D106" s="248">
        <v>2</v>
      </c>
      <c r="E106" s="246">
        <v>0</v>
      </c>
      <c r="F106" s="246">
        <v>0.8</v>
      </c>
      <c r="G106" s="246">
        <v>0</v>
      </c>
      <c r="H106" s="246">
        <v>4.5999999999999996</v>
      </c>
      <c r="I106" s="247">
        <v>0</v>
      </c>
      <c r="J106" s="248">
        <v>55</v>
      </c>
      <c r="K106" s="246">
        <v>0</v>
      </c>
      <c r="L106" s="246">
        <v>3.4</v>
      </c>
      <c r="M106" s="237">
        <v>0</v>
      </c>
      <c r="N106" s="271">
        <v>7231</v>
      </c>
      <c r="O106" s="67">
        <f>SUM(C101:L101)+SUM(C102:L102)+SUM(C104:L104)</f>
        <v>20.8</v>
      </c>
      <c r="P106" s="2" t="s">
        <v>311</v>
      </c>
      <c r="S106" s="43" t="s">
        <v>119</v>
      </c>
      <c r="T106" s="244">
        <v>0</v>
      </c>
      <c r="U106" s="243" t="s">
        <v>95</v>
      </c>
      <c r="V106" s="244">
        <v>0</v>
      </c>
      <c r="W106" s="244">
        <v>7091</v>
      </c>
      <c r="X106" s="244">
        <v>0</v>
      </c>
      <c r="Y106" s="270">
        <v>7091</v>
      </c>
      <c r="Z106" s="3"/>
      <c r="AP106" s="2"/>
    </row>
    <row r="107" spans="2:42">
      <c r="B107" s="176" t="s">
        <v>128</v>
      </c>
      <c r="C107" s="465"/>
      <c r="D107" s="465"/>
      <c r="E107" s="465"/>
      <c r="F107" s="465"/>
      <c r="G107" s="465"/>
      <c r="H107" s="465"/>
      <c r="I107" s="465"/>
      <c r="J107" s="465"/>
      <c r="K107" s="465"/>
      <c r="L107" s="465"/>
      <c r="M107" s="354"/>
      <c r="N107" s="354"/>
      <c r="O107" s="67"/>
      <c r="S107" s="529" t="s">
        <v>121</v>
      </c>
      <c r="T107" s="530"/>
      <c r="U107" s="530"/>
      <c r="V107" s="530"/>
      <c r="W107" s="530"/>
      <c r="X107" s="530"/>
      <c r="Y107" s="530"/>
      <c r="Z107" s="3"/>
      <c r="AP107" s="2"/>
    </row>
    <row r="108" spans="2:42">
      <c r="B108" s="350" t="s">
        <v>129</v>
      </c>
      <c r="S108" s="531"/>
      <c r="T108" s="531"/>
      <c r="U108" s="531"/>
      <c r="V108" s="531"/>
      <c r="W108" s="531"/>
      <c r="X108" s="531"/>
      <c r="Y108" s="531"/>
    </row>
    <row r="109" spans="2:42">
      <c r="S109" s="531"/>
      <c r="T109" s="531"/>
      <c r="U109" s="531"/>
      <c r="V109" s="531"/>
      <c r="W109" s="531"/>
      <c r="X109" s="531"/>
      <c r="Y109" s="531"/>
    </row>
    <row r="110" spans="2:42" ht="108" customHeight="1">
      <c r="B110" s="604" t="s">
        <v>300</v>
      </c>
      <c r="C110" s="604"/>
      <c r="D110" s="604"/>
      <c r="E110" s="604"/>
      <c r="F110" s="604"/>
      <c r="G110" s="604"/>
      <c r="H110" s="604"/>
      <c r="I110" s="604"/>
      <c r="J110" s="604"/>
      <c r="K110" s="604"/>
      <c r="L110" s="604"/>
      <c r="M110" s="604"/>
      <c r="N110" s="604"/>
      <c r="S110" s="531"/>
      <c r="T110" s="531"/>
      <c r="U110" s="531"/>
      <c r="V110" s="531"/>
      <c r="W110" s="531"/>
      <c r="X110" s="531"/>
      <c r="Y110" s="531"/>
    </row>
    <row r="111" spans="2:42">
      <c r="B111" s="665" t="s">
        <v>318</v>
      </c>
      <c r="C111" s="666"/>
      <c r="D111" s="666"/>
      <c r="E111" s="666"/>
      <c r="F111" s="666"/>
      <c r="G111" s="666"/>
      <c r="H111" s="666"/>
      <c r="I111" s="666"/>
      <c r="J111" s="666"/>
      <c r="K111" s="666"/>
      <c r="L111" s="666"/>
      <c r="M111" s="666"/>
      <c r="N111" s="666"/>
    </row>
    <row r="112" spans="2:42" ht="13.5" customHeight="1">
      <c r="B112" s="533" t="s">
        <v>92</v>
      </c>
      <c r="C112" s="536" t="s">
        <v>93</v>
      </c>
      <c r="D112" s="536"/>
      <c r="E112" s="536"/>
      <c r="F112" s="536"/>
      <c r="G112" s="536"/>
      <c r="H112" s="536"/>
      <c r="I112" s="536"/>
      <c r="J112" s="536"/>
      <c r="K112" s="536"/>
      <c r="L112" s="536"/>
      <c r="M112" s="537" t="s">
        <v>302</v>
      </c>
      <c r="N112" s="538"/>
      <c r="P112" s="2" t="s">
        <v>313</v>
      </c>
      <c r="Q112" s="2">
        <v>5</v>
      </c>
      <c r="S112" s="571" t="s">
        <v>304</v>
      </c>
      <c r="T112" s="571"/>
      <c r="U112" s="571"/>
      <c r="V112" s="571"/>
      <c r="W112" s="571"/>
      <c r="X112" s="571"/>
      <c r="Y112" s="571"/>
      <c r="Z112" s="571"/>
    </row>
    <row r="113" spans="2:42" ht="12.75" customHeight="1">
      <c r="B113" s="534"/>
      <c r="C113" s="543" t="s">
        <v>98</v>
      </c>
      <c r="D113" s="544"/>
      <c r="E113" s="545" t="s">
        <v>297</v>
      </c>
      <c r="F113" s="545"/>
      <c r="G113" s="543" t="s">
        <v>296</v>
      </c>
      <c r="H113" s="544"/>
      <c r="I113" s="548" t="s">
        <v>305</v>
      </c>
      <c r="J113" s="547"/>
      <c r="K113" s="548" t="s">
        <v>306</v>
      </c>
      <c r="L113" s="547"/>
      <c r="M113" s="539"/>
      <c r="N113" s="540"/>
      <c r="P113" s="2" t="s">
        <v>307</v>
      </c>
      <c r="Q113" s="2">
        <v>0</v>
      </c>
      <c r="S113" s="665" t="s">
        <v>318</v>
      </c>
      <c r="T113" s="666"/>
      <c r="U113" s="666"/>
      <c r="V113" s="666"/>
      <c r="W113" s="666"/>
      <c r="X113" s="666"/>
      <c r="Y113" s="666"/>
      <c r="Z113" s="666"/>
    </row>
    <row r="114" spans="2:42" ht="39.75" customHeight="1">
      <c r="B114" s="534"/>
      <c r="C114" s="549">
        <v>114.8</v>
      </c>
      <c r="D114" s="550"/>
      <c r="E114" s="663">
        <v>132.31</v>
      </c>
      <c r="F114" s="664"/>
      <c r="G114" s="549">
        <v>123.46</v>
      </c>
      <c r="H114" s="550"/>
      <c r="I114" s="663">
        <v>110.17</v>
      </c>
      <c r="J114" s="664"/>
      <c r="K114" s="549">
        <v>77.989999999999995</v>
      </c>
      <c r="L114" s="550"/>
      <c r="M114" s="541"/>
      <c r="N114" s="542"/>
      <c r="S114" s="464" t="s">
        <v>95</v>
      </c>
      <c r="T114" s="536" t="s">
        <v>96</v>
      </c>
      <c r="U114" s="536"/>
      <c r="V114" s="536"/>
      <c r="W114" s="553"/>
      <c r="X114" s="554" t="s">
        <v>230</v>
      </c>
      <c r="Y114" s="555"/>
      <c r="Z114" s="3"/>
      <c r="AP114" s="2"/>
    </row>
    <row r="115" spans="2:42" ht="38.25">
      <c r="B115" s="535"/>
      <c r="C115" s="225" t="s">
        <v>309</v>
      </c>
      <c r="D115" s="273" t="s">
        <v>310</v>
      </c>
      <c r="E115" s="225" t="s">
        <v>309</v>
      </c>
      <c r="F115" s="273" t="s">
        <v>310</v>
      </c>
      <c r="G115" s="225" t="s">
        <v>309</v>
      </c>
      <c r="H115" s="273" t="s">
        <v>310</v>
      </c>
      <c r="I115" s="225" t="s">
        <v>309</v>
      </c>
      <c r="J115" s="273" t="s">
        <v>310</v>
      </c>
      <c r="K115" s="225" t="s">
        <v>309</v>
      </c>
      <c r="L115" s="273" t="s">
        <v>310</v>
      </c>
      <c r="M115" s="225" t="s">
        <v>106</v>
      </c>
      <c r="N115" s="274" t="s">
        <v>109</v>
      </c>
      <c r="S115" s="239" t="s">
        <v>92</v>
      </c>
      <c r="T115" s="282" t="s">
        <v>102</v>
      </c>
      <c r="U115" s="273" t="s">
        <v>103</v>
      </c>
      <c r="V115" s="225" t="s">
        <v>104</v>
      </c>
      <c r="W115" s="282" t="s">
        <v>105</v>
      </c>
      <c r="X115" s="273" t="s">
        <v>106</v>
      </c>
      <c r="Y115" s="283" t="s">
        <v>107</v>
      </c>
      <c r="Z115" s="3"/>
      <c r="AP115" s="2"/>
    </row>
    <row r="116" spans="2:42" ht="25.5">
      <c r="B116" s="26" t="s">
        <v>111</v>
      </c>
      <c r="C116" s="275">
        <v>0</v>
      </c>
      <c r="D116" s="228">
        <v>2</v>
      </c>
      <c r="E116" s="276">
        <v>0</v>
      </c>
      <c r="F116" s="228">
        <v>0.5</v>
      </c>
      <c r="G116" s="276">
        <v>0</v>
      </c>
      <c r="H116" s="228">
        <v>1</v>
      </c>
      <c r="I116" s="276">
        <v>0</v>
      </c>
      <c r="J116" s="228">
        <v>10</v>
      </c>
      <c r="K116" s="276">
        <v>0</v>
      </c>
      <c r="L116" s="228">
        <v>0</v>
      </c>
      <c r="M116" s="229">
        <v>0</v>
      </c>
      <c r="N116" s="277">
        <v>1521</v>
      </c>
      <c r="S116" s="40" t="s">
        <v>108</v>
      </c>
      <c r="T116" s="245">
        <v>0</v>
      </c>
      <c r="U116" s="228" t="s">
        <v>95</v>
      </c>
      <c r="V116" s="229">
        <v>0</v>
      </c>
      <c r="W116" s="245">
        <v>0</v>
      </c>
      <c r="X116" s="241">
        <v>0</v>
      </c>
      <c r="Y116" s="242">
        <v>0</v>
      </c>
      <c r="Z116" s="3"/>
      <c r="AP116" s="2"/>
    </row>
    <row r="117" spans="2:42" ht="15">
      <c r="B117" s="26" t="s">
        <v>113</v>
      </c>
      <c r="C117" s="196">
        <v>0</v>
      </c>
      <c r="D117" s="228">
        <v>0</v>
      </c>
      <c r="E117" s="228">
        <v>0</v>
      </c>
      <c r="F117" s="228">
        <v>0.2</v>
      </c>
      <c r="G117" s="228">
        <v>0</v>
      </c>
      <c r="H117" s="228">
        <v>0.4</v>
      </c>
      <c r="I117" s="228">
        <v>0</v>
      </c>
      <c r="J117" s="228">
        <v>0</v>
      </c>
      <c r="K117" s="228">
        <v>0</v>
      </c>
      <c r="L117" s="228">
        <v>0</v>
      </c>
      <c r="M117" s="229">
        <v>0</v>
      </c>
      <c r="N117" s="230">
        <v>81</v>
      </c>
      <c r="S117" s="40" t="s">
        <v>110</v>
      </c>
      <c r="T117" s="245">
        <v>0</v>
      </c>
      <c r="U117" s="280" t="s">
        <v>95</v>
      </c>
      <c r="V117" s="229">
        <v>0</v>
      </c>
      <c r="W117" s="245">
        <v>0</v>
      </c>
      <c r="X117" s="241">
        <v>0</v>
      </c>
      <c r="Y117" s="242">
        <v>0</v>
      </c>
      <c r="Z117" s="3"/>
      <c r="AP117" s="2"/>
    </row>
    <row r="118" spans="2:42" ht="15">
      <c r="B118" s="278" t="s">
        <v>112</v>
      </c>
      <c r="C118" s="279">
        <v>0</v>
      </c>
      <c r="D118" s="280">
        <v>0</v>
      </c>
      <c r="E118" s="280">
        <v>0</v>
      </c>
      <c r="F118" s="280">
        <v>0</v>
      </c>
      <c r="G118" s="280">
        <v>0</v>
      </c>
      <c r="H118" s="280">
        <v>1</v>
      </c>
      <c r="I118" s="280">
        <v>0</v>
      </c>
      <c r="J118" s="280">
        <v>13</v>
      </c>
      <c r="K118" s="280">
        <v>0</v>
      </c>
      <c r="L118" s="280">
        <v>1</v>
      </c>
      <c r="M118" s="281">
        <v>0</v>
      </c>
      <c r="N118" s="230">
        <v>1634</v>
      </c>
      <c r="O118" s="61">
        <f>N118*Q112</f>
        <v>8170</v>
      </c>
      <c r="S118" s="40" t="s">
        <v>112</v>
      </c>
      <c r="T118" s="245">
        <v>0</v>
      </c>
      <c r="U118" s="228" t="s">
        <v>95</v>
      </c>
      <c r="V118" s="229">
        <v>0</v>
      </c>
      <c r="W118" s="245">
        <v>55</v>
      </c>
      <c r="X118" s="241">
        <v>0</v>
      </c>
      <c r="Y118" s="242">
        <v>55</v>
      </c>
      <c r="Z118" s="3"/>
      <c r="AP118" s="2"/>
    </row>
    <row r="119" spans="2:42" ht="38.25">
      <c r="B119" s="26" t="s">
        <v>118</v>
      </c>
      <c r="C119" s="196">
        <v>0</v>
      </c>
      <c r="D119" s="228">
        <v>0</v>
      </c>
      <c r="E119" s="228">
        <v>0</v>
      </c>
      <c r="F119" s="228">
        <v>0</v>
      </c>
      <c r="G119" s="228">
        <v>0</v>
      </c>
      <c r="H119" s="228">
        <v>0</v>
      </c>
      <c r="I119" s="228">
        <v>0</v>
      </c>
      <c r="J119" s="228">
        <v>4.3</v>
      </c>
      <c r="K119" s="228">
        <v>0</v>
      </c>
      <c r="L119" s="228">
        <v>0.375</v>
      </c>
      <c r="M119" s="229">
        <v>0</v>
      </c>
      <c r="N119" s="230">
        <v>500</v>
      </c>
      <c r="S119" s="40" t="s">
        <v>116</v>
      </c>
      <c r="T119" s="245">
        <v>0</v>
      </c>
      <c r="U119" s="228" t="s">
        <v>95</v>
      </c>
      <c r="V119" s="229">
        <v>0</v>
      </c>
      <c r="W119" s="245">
        <v>0</v>
      </c>
      <c r="X119" s="241">
        <v>0</v>
      </c>
      <c r="Y119" s="242">
        <v>0</v>
      </c>
      <c r="Z119" s="3"/>
      <c r="AP119" s="2"/>
    </row>
    <row r="120" spans="2:42" ht="15">
      <c r="B120" s="278" t="s">
        <v>120</v>
      </c>
      <c r="C120" s="279">
        <v>0</v>
      </c>
      <c r="D120" s="280">
        <v>0</v>
      </c>
      <c r="E120" s="280">
        <v>0</v>
      </c>
      <c r="F120" s="280">
        <v>0</v>
      </c>
      <c r="G120" s="280">
        <v>0</v>
      </c>
      <c r="H120" s="280">
        <v>2</v>
      </c>
      <c r="I120" s="280">
        <v>0</v>
      </c>
      <c r="J120" s="280">
        <v>26</v>
      </c>
      <c r="K120" s="280">
        <v>0</v>
      </c>
      <c r="L120" s="280">
        <v>2</v>
      </c>
      <c r="M120" s="281">
        <v>0</v>
      </c>
      <c r="N120" s="230">
        <v>3267</v>
      </c>
      <c r="O120" s="61">
        <f>N120*Q112</f>
        <v>16335</v>
      </c>
      <c r="S120" s="40" t="s">
        <v>117</v>
      </c>
      <c r="T120" s="245">
        <v>0</v>
      </c>
      <c r="U120" s="228" t="s">
        <v>95</v>
      </c>
      <c r="V120" s="229">
        <v>0</v>
      </c>
      <c r="W120" s="245">
        <v>6056</v>
      </c>
      <c r="X120" s="284">
        <v>0</v>
      </c>
      <c r="Y120" s="242">
        <v>6056</v>
      </c>
      <c r="Z120" s="3"/>
      <c r="AP120" s="2"/>
    </row>
    <row r="121" spans="2:42">
      <c r="B121" s="32" t="s">
        <v>122</v>
      </c>
      <c r="C121" s="247">
        <v>0</v>
      </c>
      <c r="D121" s="248">
        <v>2</v>
      </c>
      <c r="E121" s="246">
        <v>0</v>
      </c>
      <c r="F121" s="246">
        <v>0.7</v>
      </c>
      <c r="G121" s="246">
        <v>0</v>
      </c>
      <c r="H121" s="246">
        <v>4.4000000000000004</v>
      </c>
      <c r="I121" s="247">
        <v>0</v>
      </c>
      <c r="J121" s="248">
        <v>53.3</v>
      </c>
      <c r="K121" s="246">
        <v>0</v>
      </c>
      <c r="L121" s="246">
        <v>3.4</v>
      </c>
      <c r="M121" s="237">
        <v>0</v>
      </c>
      <c r="N121" s="271">
        <v>7002</v>
      </c>
      <c r="O121" s="67">
        <f>SUM(C116:L116)+SUM(C117:L117)+SUM(C119:L119)</f>
        <v>18.774999999999999</v>
      </c>
      <c r="P121" s="2" t="s">
        <v>311</v>
      </c>
      <c r="S121" s="43" t="s">
        <v>119</v>
      </c>
      <c r="T121" s="244">
        <v>0</v>
      </c>
      <c r="U121" s="243" t="s">
        <v>95</v>
      </c>
      <c r="V121" s="244">
        <v>0</v>
      </c>
      <c r="W121" s="244">
        <v>6111</v>
      </c>
      <c r="X121" s="244">
        <v>0</v>
      </c>
      <c r="Y121" s="270">
        <v>6111</v>
      </c>
      <c r="Z121" s="3"/>
      <c r="AP121" s="2"/>
    </row>
    <row r="122" spans="2:42">
      <c r="B122" s="176" t="s">
        <v>128</v>
      </c>
      <c r="C122" s="465"/>
      <c r="D122" s="465"/>
      <c r="E122" s="465"/>
      <c r="F122" s="465"/>
      <c r="G122" s="465"/>
      <c r="H122" s="465"/>
      <c r="I122" s="465"/>
      <c r="J122" s="465"/>
      <c r="K122" s="465"/>
      <c r="L122" s="465"/>
      <c r="M122" s="354"/>
      <c r="N122" s="354"/>
      <c r="O122" s="67"/>
      <c r="S122" s="529" t="s">
        <v>121</v>
      </c>
      <c r="T122" s="530"/>
      <c r="U122" s="530"/>
      <c r="V122" s="530"/>
      <c r="W122" s="530"/>
      <c r="X122" s="530"/>
      <c r="Y122" s="530"/>
      <c r="Z122" s="3"/>
      <c r="AP122" s="2"/>
    </row>
    <row r="123" spans="2:42">
      <c r="B123" s="350" t="s">
        <v>129</v>
      </c>
      <c r="S123" s="531"/>
      <c r="T123" s="531"/>
      <c r="U123" s="531"/>
      <c r="V123" s="531"/>
      <c r="W123" s="531"/>
      <c r="X123" s="531"/>
      <c r="Y123" s="531"/>
    </row>
    <row r="124" spans="2:42">
      <c r="S124" s="531"/>
      <c r="T124" s="531"/>
      <c r="U124" s="531"/>
      <c r="V124" s="531"/>
      <c r="W124" s="531"/>
      <c r="X124" s="531"/>
      <c r="Y124" s="531"/>
    </row>
    <row r="125" spans="2:42" ht="113.25" customHeight="1">
      <c r="B125" s="604" t="s">
        <v>300</v>
      </c>
      <c r="C125" s="604"/>
      <c r="D125" s="604"/>
      <c r="E125" s="604"/>
      <c r="F125" s="604"/>
      <c r="G125" s="604"/>
      <c r="H125" s="604"/>
      <c r="I125" s="604"/>
      <c r="J125" s="604"/>
      <c r="K125" s="604"/>
      <c r="L125" s="604"/>
      <c r="M125" s="604"/>
      <c r="N125" s="604"/>
      <c r="S125" s="531"/>
      <c r="T125" s="531"/>
      <c r="U125" s="531"/>
      <c r="V125" s="531"/>
      <c r="W125" s="531"/>
      <c r="X125" s="531"/>
      <c r="Y125" s="531"/>
    </row>
    <row r="126" spans="2:42">
      <c r="B126" s="665" t="s">
        <v>319</v>
      </c>
      <c r="C126" s="666"/>
      <c r="D126" s="666"/>
      <c r="E126" s="666"/>
      <c r="F126" s="666"/>
      <c r="G126" s="666"/>
      <c r="H126" s="666"/>
      <c r="I126" s="666"/>
      <c r="J126" s="666"/>
      <c r="K126" s="666"/>
      <c r="L126" s="666"/>
      <c r="M126" s="666"/>
      <c r="N126" s="666"/>
    </row>
    <row r="127" spans="2:42" ht="15" customHeight="1">
      <c r="B127" s="533" t="s">
        <v>92</v>
      </c>
      <c r="C127" s="536" t="s">
        <v>93</v>
      </c>
      <c r="D127" s="536"/>
      <c r="E127" s="536"/>
      <c r="F127" s="536"/>
      <c r="G127" s="536"/>
      <c r="H127" s="536"/>
      <c r="I127" s="536"/>
      <c r="J127" s="536"/>
      <c r="K127" s="536"/>
      <c r="L127" s="536"/>
      <c r="M127" s="537" t="s">
        <v>302</v>
      </c>
      <c r="N127" s="538"/>
      <c r="P127" s="2" t="s">
        <v>313</v>
      </c>
      <c r="Q127" s="2">
        <v>365</v>
      </c>
      <c r="S127" s="571" t="s">
        <v>304</v>
      </c>
      <c r="T127" s="571"/>
      <c r="U127" s="571"/>
      <c r="V127" s="571"/>
      <c r="W127" s="571"/>
      <c r="X127" s="571"/>
      <c r="Y127" s="571"/>
      <c r="Z127" s="571"/>
    </row>
    <row r="128" spans="2:42">
      <c r="B128" s="534"/>
      <c r="C128" s="543" t="s">
        <v>98</v>
      </c>
      <c r="D128" s="544"/>
      <c r="E128" s="545" t="s">
        <v>297</v>
      </c>
      <c r="F128" s="545"/>
      <c r="G128" s="543" t="s">
        <v>296</v>
      </c>
      <c r="H128" s="544"/>
      <c r="I128" s="548" t="s">
        <v>305</v>
      </c>
      <c r="J128" s="547"/>
      <c r="K128" s="548" t="s">
        <v>306</v>
      </c>
      <c r="L128" s="547"/>
      <c r="M128" s="539"/>
      <c r="N128" s="540"/>
      <c r="P128" s="2" t="s">
        <v>307</v>
      </c>
      <c r="Q128" s="2">
        <v>0</v>
      </c>
      <c r="S128" s="665" t="s">
        <v>319</v>
      </c>
      <c r="T128" s="666"/>
      <c r="U128" s="666"/>
      <c r="V128" s="666"/>
      <c r="W128" s="666"/>
      <c r="X128" s="666"/>
      <c r="Y128" s="666"/>
      <c r="Z128" s="666"/>
    </row>
    <row r="129" spans="2:42" ht="46.5" customHeight="1">
      <c r="B129" s="534"/>
      <c r="C129" s="549">
        <v>114.8</v>
      </c>
      <c r="D129" s="550"/>
      <c r="E129" s="663">
        <v>132.31</v>
      </c>
      <c r="F129" s="664"/>
      <c r="G129" s="549">
        <v>123.46</v>
      </c>
      <c r="H129" s="550"/>
      <c r="I129" s="663">
        <v>110.17</v>
      </c>
      <c r="J129" s="664"/>
      <c r="K129" s="549">
        <v>77.989999999999995</v>
      </c>
      <c r="L129" s="550"/>
      <c r="M129" s="541"/>
      <c r="N129" s="542"/>
      <c r="S129" s="464" t="s">
        <v>95</v>
      </c>
      <c r="T129" s="536" t="s">
        <v>96</v>
      </c>
      <c r="U129" s="536"/>
      <c r="V129" s="536"/>
      <c r="W129" s="553"/>
      <c r="X129" s="554" t="s">
        <v>230</v>
      </c>
      <c r="Y129" s="555"/>
      <c r="Z129" s="3"/>
      <c r="AP129" s="2"/>
    </row>
    <row r="130" spans="2:42" ht="38.25">
      <c r="B130" s="535"/>
      <c r="C130" s="225" t="s">
        <v>309</v>
      </c>
      <c r="D130" s="273" t="s">
        <v>310</v>
      </c>
      <c r="E130" s="225" t="s">
        <v>309</v>
      </c>
      <c r="F130" s="273" t="s">
        <v>310</v>
      </c>
      <c r="G130" s="225" t="s">
        <v>309</v>
      </c>
      <c r="H130" s="273" t="s">
        <v>310</v>
      </c>
      <c r="I130" s="225" t="s">
        <v>309</v>
      </c>
      <c r="J130" s="273" t="s">
        <v>310</v>
      </c>
      <c r="K130" s="225" t="s">
        <v>309</v>
      </c>
      <c r="L130" s="273" t="s">
        <v>310</v>
      </c>
      <c r="M130" s="225" t="s">
        <v>106</v>
      </c>
      <c r="N130" s="274" t="s">
        <v>109</v>
      </c>
      <c r="S130" s="239" t="s">
        <v>92</v>
      </c>
      <c r="T130" s="282" t="s">
        <v>102</v>
      </c>
      <c r="U130" s="273" t="s">
        <v>103</v>
      </c>
      <c r="V130" s="225" t="s">
        <v>104</v>
      </c>
      <c r="W130" s="282" t="s">
        <v>105</v>
      </c>
      <c r="X130" s="273" t="s">
        <v>106</v>
      </c>
      <c r="Y130" s="283" t="s">
        <v>107</v>
      </c>
      <c r="Z130" s="3"/>
      <c r="AP130" s="2"/>
    </row>
    <row r="131" spans="2:42" ht="25.5">
      <c r="B131" s="26" t="s">
        <v>111</v>
      </c>
      <c r="C131" s="275">
        <v>0</v>
      </c>
      <c r="D131" s="228">
        <v>2</v>
      </c>
      <c r="E131" s="276">
        <v>0</v>
      </c>
      <c r="F131" s="228">
        <v>0.5</v>
      </c>
      <c r="G131" s="276">
        <v>0</v>
      </c>
      <c r="H131" s="228">
        <v>1</v>
      </c>
      <c r="I131" s="276">
        <v>0</v>
      </c>
      <c r="J131" s="228">
        <v>10</v>
      </c>
      <c r="K131" s="276">
        <v>0</v>
      </c>
      <c r="L131" s="228">
        <v>0</v>
      </c>
      <c r="M131" s="229">
        <v>0</v>
      </c>
      <c r="N131" s="277">
        <v>1521</v>
      </c>
      <c r="S131" s="40" t="s">
        <v>108</v>
      </c>
      <c r="T131" s="245">
        <v>0</v>
      </c>
      <c r="U131" s="228" t="s">
        <v>95</v>
      </c>
      <c r="V131" s="229">
        <v>0</v>
      </c>
      <c r="W131" s="245">
        <v>148</v>
      </c>
      <c r="X131" s="241">
        <v>0</v>
      </c>
      <c r="Y131" s="242">
        <v>148</v>
      </c>
      <c r="Z131" s="3"/>
      <c r="AP131" s="2"/>
    </row>
    <row r="132" spans="2:42" ht="15">
      <c r="B132" s="26" t="s">
        <v>113</v>
      </c>
      <c r="C132" s="196">
        <v>0</v>
      </c>
      <c r="D132" s="228">
        <v>0</v>
      </c>
      <c r="E132" s="228">
        <v>0</v>
      </c>
      <c r="F132" s="228">
        <v>1.7</v>
      </c>
      <c r="G132" s="228">
        <v>0</v>
      </c>
      <c r="H132" s="228">
        <v>3.3</v>
      </c>
      <c r="I132" s="228">
        <v>0</v>
      </c>
      <c r="J132" s="228">
        <v>0</v>
      </c>
      <c r="K132" s="228">
        <v>0</v>
      </c>
      <c r="L132" s="228">
        <v>0</v>
      </c>
      <c r="M132" s="229">
        <v>0</v>
      </c>
      <c r="N132" s="230">
        <v>630</v>
      </c>
      <c r="S132" s="40" t="s">
        <v>110</v>
      </c>
      <c r="T132" s="245">
        <v>0</v>
      </c>
      <c r="U132" s="280" t="s">
        <v>95</v>
      </c>
      <c r="V132" s="229">
        <v>0</v>
      </c>
      <c r="W132" s="245">
        <v>0</v>
      </c>
      <c r="X132" s="241">
        <v>0</v>
      </c>
      <c r="Y132" s="242">
        <v>0</v>
      </c>
      <c r="Z132" s="3"/>
      <c r="AP132" s="2"/>
    </row>
    <row r="133" spans="2:42" ht="15">
      <c r="B133" s="278" t="s">
        <v>112</v>
      </c>
      <c r="C133" s="279">
        <v>0</v>
      </c>
      <c r="D133" s="280">
        <v>0</v>
      </c>
      <c r="E133" s="280">
        <v>0</v>
      </c>
      <c r="F133" s="280">
        <v>0</v>
      </c>
      <c r="G133" s="280">
        <v>0</v>
      </c>
      <c r="H133" s="280">
        <v>1</v>
      </c>
      <c r="I133" s="280">
        <v>0</v>
      </c>
      <c r="J133" s="280">
        <v>13</v>
      </c>
      <c r="K133" s="280">
        <v>0</v>
      </c>
      <c r="L133" s="280">
        <v>1</v>
      </c>
      <c r="M133" s="281">
        <v>0</v>
      </c>
      <c r="N133" s="230">
        <v>1634</v>
      </c>
      <c r="O133" s="61">
        <f>N133*Q127</f>
        <v>596410</v>
      </c>
      <c r="S133" s="40" t="s">
        <v>112</v>
      </c>
      <c r="T133" s="245">
        <v>0</v>
      </c>
      <c r="U133" s="228" t="s">
        <v>95</v>
      </c>
      <c r="V133" s="229">
        <v>0</v>
      </c>
      <c r="W133" s="245">
        <v>55</v>
      </c>
      <c r="X133" s="241">
        <v>0</v>
      </c>
      <c r="Y133" s="242">
        <v>55</v>
      </c>
      <c r="Z133" s="3"/>
      <c r="AP133" s="2"/>
    </row>
    <row r="134" spans="2:42" ht="38.25">
      <c r="B134" s="26" t="s">
        <v>118</v>
      </c>
      <c r="C134" s="196">
        <v>0</v>
      </c>
      <c r="D134" s="228">
        <v>0</v>
      </c>
      <c r="E134" s="228">
        <v>0</v>
      </c>
      <c r="F134" s="228">
        <v>0</v>
      </c>
      <c r="G134" s="228">
        <v>0</v>
      </c>
      <c r="H134" s="228">
        <v>0</v>
      </c>
      <c r="I134" s="228">
        <v>0</v>
      </c>
      <c r="J134" s="228">
        <v>33.200000000000003</v>
      </c>
      <c r="K134" s="228">
        <v>0</v>
      </c>
      <c r="L134" s="228">
        <v>1.7</v>
      </c>
      <c r="M134" s="229">
        <v>0</v>
      </c>
      <c r="N134" s="230">
        <v>3796</v>
      </c>
      <c r="S134" s="40" t="s">
        <v>116</v>
      </c>
      <c r="T134" s="245">
        <v>0</v>
      </c>
      <c r="U134" s="228" t="s">
        <v>95</v>
      </c>
      <c r="V134" s="229">
        <v>0</v>
      </c>
      <c r="W134" s="245">
        <v>0</v>
      </c>
      <c r="X134" s="241">
        <v>0</v>
      </c>
      <c r="Y134" s="242">
        <v>0</v>
      </c>
      <c r="Z134" s="3"/>
      <c r="AP134" s="2"/>
    </row>
    <row r="135" spans="2:42" ht="15">
      <c r="B135" s="278" t="s">
        <v>120</v>
      </c>
      <c r="C135" s="279">
        <v>0</v>
      </c>
      <c r="D135" s="280">
        <v>0</v>
      </c>
      <c r="E135" s="280">
        <v>0</v>
      </c>
      <c r="F135" s="280">
        <v>0</v>
      </c>
      <c r="G135" s="280">
        <v>0</v>
      </c>
      <c r="H135" s="280">
        <v>2</v>
      </c>
      <c r="I135" s="280">
        <v>0</v>
      </c>
      <c r="J135" s="280">
        <v>26</v>
      </c>
      <c r="K135" s="280">
        <v>0</v>
      </c>
      <c r="L135" s="280">
        <v>2</v>
      </c>
      <c r="M135" s="281">
        <v>0</v>
      </c>
      <c r="N135" s="230">
        <v>3267</v>
      </c>
      <c r="O135" s="61">
        <f>N135*Q127</f>
        <v>1192455</v>
      </c>
      <c r="S135" s="40" t="s">
        <v>117</v>
      </c>
      <c r="T135" s="245">
        <v>0</v>
      </c>
      <c r="U135" s="228" t="s">
        <v>95</v>
      </c>
      <c r="V135" s="229">
        <v>0</v>
      </c>
      <c r="W135" s="245">
        <v>0</v>
      </c>
      <c r="X135" s="284">
        <v>0</v>
      </c>
      <c r="Y135" s="242">
        <v>0</v>
      </c>
      <c r="Z135" s="3"/>
      <c r="AP135" s="2"/>
    </row>
    <row r="136" spans="2:42">
      <c r="B136" s="32" t="s">
        <v>122</v>
      </c>
      <c r="C136" s="247">
        <v>0</v>
      </c>
      <c r="D136" s="248">
        <v>2</v>
      </c>
      <c r="E136" s="246">
        <v>0</v>
      </c>
      <c r="F136" s="246">
        <v>2.2000000000000002</v>
      </c>
      <c r="G136" s="246">
        <v>0</v>
      </c>
      <c r="H136" s="246">
        <v>7.3</v>
      </c>
      <c r="I136" s="247">
        <v>0</v>
      </c>
      <c r="J136" s="248">
        <v>82.2</v>
      </c>
      <c r="K136" s="246">
        <v>0</v>
      </c>
      <c r="L136" s="246">
        <v>4.7</v>
      </c>
      <c r="M136" s="237">
        <v>0</v>
      </c>
      <c r="N136" s="271">
        <v>10848</v>
      </c>
      <c r="O136" s="67">
        <f>SUM(C131:L131)+SUM(C132:L132)+SUM(C134:L134)</f>
        <v>53.400000000000006</v>
      </c>
      <c r="P136" s="2" t="s">
        <v>311</v>
      </c>
      <c r="S136" s="43" t="s">
        <v>119</v>
      </c>
      <c r="T136" s="244">
        <v>0</v>
      </c>
      <c r="U136" s="243" t="s">
        <v>95</v>
      </c>
      <c r="V136" s="244">
        <v>0</v>
      </c>
      <c r="W136" s="244">
        <v>203</v>
      </c>
      <c r="X136" s="244">
        <v>0</v>
      </c>
      <c r="Y136" s="270">
        <v>203</v>
      </c>
      <c r="Z136" s="3"/>
      <c r="AP136" s="2"/>
    </row>
    <row r="137" spans="2:42">
      <c r="B137" s="176" t="s">
        <v>128</v>
      </c>
      <c r="C137" s="465"/>
      <c r="D137" s="465"/>
      <c r="E137" s="465"/>
      <c r="F137" s="465"/>
      <c r="G137" s="465"/>
      <c r="H137" s="465"/>
      <c r="I137" s="465"/>
      <c r="J137" s="465"/>
      <c r="K137" s="465"/>
      <c r="L137" s="465"/>
      <c r="M137" s="354"/>
      <c r="N137" s="354"/>
      <c r="O137" s="67"/>
      <c r="S137" s="529" t="s">
        <v>121</v>
      </c>
      <c r="T137" s="530"/>
      <c r="U137" s="530"/>
      <c r="V137" s="530"/>
      <c r="W137" s="530"/>
      <c r="X137" s="530"/>
      <c r="Y137" s="530"/>
      <c r="Z137" s="3"/>
      <c r="AP137" s="2"/>
    </row>
    <row r="138" spans="2:42">
      <c r="B138" s="350" t="s">
        <v>129</v>
      </c>
      <c r="S138" s="531"/>
      <c r="T138" s="531"/>
      <c r="U138" s="531"/>
      <c r="V138" s="531"/>
      <c r="W138" s="531"/>
      <c r="X138" s="531"/>
      <c r="Y138" s="531"/>
    </row>
    <row r="139" spans="2:42">
      <c r="S139" s="531"/>
      <c r="T139" s="531"/>
      <c r="U139" s="531"/>
      <c r="V139" s="531"/>
      <c r="W139" s="531"/>
      <c r="X139" s="531"/>
      <c r="Y139" s="531"/>
    </row>
    <row r="140" spans="2:42" ht="96.75" customHeight="1">
      <c r="B140" s="604" t="s">
        <v>300</v>
      </c>
      <c r="C140" s="604"/>
      <c r="D140" s="604"/>
      <c r="E140" s="604"/>
      <c r="F140" s="604"/>
      <c r="G140" s="604"/>
      <c r="H140" s="604"/>
      <c r="I140" s="604"/>
      <c r="J140" s="604"/>
      <c r="K140" s="604"/>
      <c r="L140" s="604"/>
      <c r="M140" s="604"/>
      <c r="N140" s="604"/>
      <c r="S140" s="531"/>
      <c r="T140" s="531"/>
      <c r="U140" s="531"/>
      <c r="V140" s="531"/>
      <c r="W140" s="531"/>
      <c r="X140" s="531"/>
      <c r="Y140" s="531"/>
    </row>
    <row r="141" spans="2:42">
      <c r="B141" s="665" t="s">
        <v>320</v>
      </c>
      <c r="C141" s="666"/>
      <c r="D141" s="666"/>
      <c r="E141" s="666"/>
      <c r="F141" s="666"/>
      <c r="G141" s="666"/>
      <c r="H141" s="666"/>
      <c r="I141" s="666"/>
      <c r="J141" s="666"/>
      <c r="K141" s="666"/>
      <c r="L141" s="666"/>
      <c r="M141" s="666"/>
      <c r="N141" s="666"/>
    </row>
    <row r="142" spans="2:42" ht="13.5" customHeight="1">
      <c r="B142" s="533" t="s">
        <v>92</v>
      </c>
      <c r="C142" s="536" t="s">
        <v>93</v>
      </c>
      <c r="D142" s="536"/>
      <c r="E142" s="536"/>
      <c r="F142" s="536"/>
      <c r="G142" s="536"/>
      <c r="H142" s="536"/>
      <c r="I142" s="536"/>
      <c r="J142" s="536"/>
      <c r="K142" s="536"/>
      <c r="L142" s="536"/>
      <c r="M142" s="537" t="s">
        <v>302</v>
      </c>
      <c r="N142" s="538"/>
      <c r="P142" s="2" t="s">
        <v>313</v>
      </c>
      <c r="Q142" s="2">
        <v>50</v>
      </c>
      <c r="S142" s="571" t="s">
        <v>304</v>
      </c>
      <c r="T142" s="571"/>
      <c r="U142" s="571"/>
      <c r="V142" s="571"/>
      <c r="W142" s="571"/>
      <c r="X142" s="571"/>
      <c r="Y142" s="571"/>
      <c r="Z142" s="571"/>
    </row>
    <row r="143" spans="2:42" ht="12.75" customHeight="1">
      <c r="B143" s="534"/>
      <c r="C143" s="543" t="s">
        <v>98</v>
      </c>
      <c r="D143" s="544"/>
      <c r="E143" s="545" t="s">
        <v>297</v>
      </c>
      <c r="F143" s="545"/>
      <c r="G143" s="543" t="s">
        <v>296</v>
      </c>
      <c r="H143" s="544"/>
      <c r="I143" s="548" t="s">
        <v>305</v>
      </c>
      <c r="J143" s="547"/>
      <c r="K143" s="548" t="s">
        <v>306</v>
      </c>
      <c r="L143" s="547"/>
      <c r="M143" s="539"/>
      <c r="N143" s="540"/>
      <c r="P143" s="2" t="s">
        <v>307</v>
      </c>
      <c r="Q143" s="2">
        <v>0</v>
      </c>
      <c r="S143" s="665" t="s">
        <v>320</v>
      </c>
      <c r="T143" s="666"/>
      <c r="U143" s="666"/>
      <c r="V143" s="666"/>
      <c r="W143" s="666"/>
      <c r="X143" s="666"/>
      <c r="Y143" s="666"/>
      <c r="Z143" s="666"/>
    </row>
    <row r="144" spans="2:42" ht="53.25" customHeight="1">
      <c r="B144" s="534"/>
      <c r="C144" s="549">
        <v>114.8</v>
      </c>
      <c r="D144" s="550"/>
      <c r="E144" s="663">
        <v>132.31</v>
      </c>
      <c r="F144" s="664"/>
      <c r="G144" s="549">
        <v>123.46</v>
      </c>
      <c r="H144" s="550"/>
      <c r="I144" s="663">
        <v>110.17</v>
      </c>
      <c r="J144" s="664"/>
      <c r="K144" s="549">
        <v>77.989999999999995</v>
      </c>
      <c r="L144" s="550"/>
      <c r="M144" s="541"/>
      <c r="N144" s="542"/>
      <c r="S144" s="464" t="s">
        <v>95</v>
      </c>
      <c r="T144" s="536" t="s">
        <v>96</v>
      </c>
      <c r="U144" s="536"/>
      <c r="V144" s="536"/>
      <c r="W144" s="553"/>
      <c r="X144" s="554" t="s">
        <v>230</v>
      </c>
      <c r="Y144" s="555"/>
      <c r="Z144" s="3"/>
      <c r="AP144" s="2"/>
    </row>
    <row r="145" spans="2:42" ht="38.25">
      <c r="B145" s="535"/>
      <c r="C145" s="225" t="s">
        <v>309</v>
      </c>
      <c r="D145" s="273" t="s">
        <v>310</v>
      </c>
      <c r="E145" s="225" t="s">
        <v>309</v>
      </c>
      <c r="F145" s="273" t="s">
        <v>310</v>
      </c>
      <c r="G145" s="225" t="s">
        <v>309</v>
      </c>
      <c r="H145" s="273" t="s">
        <v>310</v>
      </c>
      <c r="I145" s="225" t="s">
        <v>309</v>
      </c>
      <c r="J145" s="273" t="s">
        <v>310</v>
      </c>
      <c r="K145" s="225" t="s">
        <v>309</v>
      </c>
      <c r="L145" s="273" t="s">
        <v>310</v>
      </c>
      <c r="M145" s="225" t="s">
        <v>106</v>
      </c>
      <c r="N145" s="274" t="s">
        <v>109</v>
      </c>
      <c r="S145" s="239" t="s">
        <v>92</v>
      </c>
      <c r="T145" s="282" t="s">
        <v>102</v>
      </c>
      <c r="U145" s="273" t="s">
        <v>103</v>
      </c>
      <c r="V145" s="225" t="s">
        <v>104</v>
      </c>
      <c r="W145" s="282" t="s">
        <v>105</v>
      </c>
      <c r="X145" s="273" t="s">
        <v>106</v>
      </c>
      <c r="Y145" s="283" t="s">
        <v>107</v>
      </c>
      <c r="Z145" s="3"/>
      <c r="AP145" s="2"/>
    </row>
    <row r="146" spans="2:42" ht="25.5">
      <c r="B146" s="26" t="s">
        <v>111</v>
      </c>
      <c r="C146" s="275">
        <v>0</v>
      </c>
      <c r="D146" s="228">
        <v>2</v>
      </c>
      <c r="E146" s="276">
        <v>0</v>
      </c>
      <c r="F146" s="228">
        <v>0.5</v>
      </c>
      <c r="G146" s="276">
        <v>0</v>
      </c>
      <c r="H146" s="228">
        <v>1</v>
      </c>
      <c r="I146" s="276">
        <v>0</v>
      </c>
      <c r="J146" s="228">
        <v>10</v>
      </c>
      <c r="K146" s="276">
        <v>0</v>
      </c>
      <c r="L146" s="228">
        <v>0</v>
      </c>
      <c r="M146" s="229">
        <v>0</v>
      </c>
      <c r="N146" s="277">
        <v>1521</v>
      </c>
      <c r="S146" s="40" t="s">
        <v>108</v>
      </c>
      <c r="T146" s="245">
        <v>0</v>
      </c>
      <c r="U146" s="228" t="s">
        <v>95</v>
      </c>
      <c r="V146" s="229">
        <v>0</v>
      </c>
      <c r="W146" s="245">
        <v>0</v>
      </c>
      <c r="X146" s="241">
        <v>0</v>
      </c>
      <c r="Y146" s="242">
        <v>0</v>
      </c>
      <c r="Z146" s="3"/>
      <c r="AP146" s="2"/>
    </row>
    <row r="147" spans="2:42" ht="15">
      <c r="B147" s="26" t="s">
        <v>113</v>
      </c>
      <c r="C147" s="196">
        <v>0</v>
      </c>
      <c r="D147" s="228">
        <v>0</v>
      </c>
      <c r="E147" s="228">
        <v>0</v>
      </c>
      <c r="F147" s="228">
        <v>0.2</v>
      </c>
      <c r="G147" s="228">
        <v>0</v>
      </c>
      <c r="H147" s="228">
        <v>0.4</v>
      </c>
      <c r="I147" s="228">
        <v>0</v>
      </c>
      <c r="J147" s="228">
        <v>0</v>
      </c>
      <c r="K147" s="228">
        <v>0</v>
      </c>
      <c r="L147" s="228">
        <v>0</v>
      </c>
      <c r="M147" s="229">
        <v>0</v>
      </c>
      <c r="N147" s="230">
        <v>76</v>
      </c>
      <c r="S147" s="40" t="s">
        <v>110</v>
      </c>
      <c r="T147" s="245">
        <v>0</v>
      </c>
      <c r="U147" s="280" t="s">
        <v>95</v>
      </c>
      <c r="V147" s="229">
        <v>0</v>
      </c>
      <c r="W147" s="245">
        <v>0</v>
      </c>
      <c r="X147" s="241">
        <v>0</v>
      </c>
      <c r="Y147" s="242">
        <v>0</v>
      </c>
      <c r="Z147" s="3"/>
      <c r="AP147" s="2"/>
    </row>
    <row r="148" spans="2:42" ht="15">
      <c r="B148" s="278" t="s">
        <v>112</v>
      </c>
      <c r="C148" s="279">
        <v>0</v>
      </c>
      <c r="D148" s="280">
        <v>0</v>
      </c>
      <c r="E148" s="280">
        <v>0</v>
      </c>
      <c r="F148" s="280">
        <v>0</v>
      </c>
      <c r="G148" s="280">
        <v>0</v>
      </c>
      <c r="H148" s="280">
        <v>1</v>
      </c>
      <c r="I148" s="280">
        <v>0</v>
      </c>
      <c r="J148" s="280">
        <v>13</v>
      </c>
      <c r="K148" s="280">
        <v>0</v>
      </c>
      <c r="L148" s="280">
        <v>1</v>
      </c>
      <c r="M148" s="281">
        <v>0</v>
      </c>
      <c r="N148" s="230">
        <v>1634</v>
      </c>
      <c r="O148" s="61">
        <f>N148*Q142</f>
        <v>81700</v>
      </c>
      <c r="S148" s="40" t="s">
        <v>112</v>
      </c>
      <c r="T148" s="245">
        <v>0</v>
      </c>
      <c r="U148" s="228" t="s">
        <v>95</v>
      </c>
      <c r="V148" s="229">
        <v>0</v>
      </c>
      <c r="W148" s="245">
        <v>55</v>
      </c>
      <c r="X148" s="241">
        <v>0</v>
      </c>
      <c r="Y148" s="242">
        <v>55</v>
      </c>
      <c r="Z148" s="3"/>
      <c r="AP148" s="2"/>
    </row>
    <row r="149" spans="2:42" ht="38.25">
      <c r="B149" s="26" t="s">
        <v>118</v>
      </c>
      <c r="C149" s="196">
        <v>0</v>
      </c>
      <c r="D149" s="228">
        <v>0</v>
      </c>
      <c r="E149" s="228">
        <v>0</v>
      </c>
      <c r="F149" s="228">
        <v>0</v>
      </c>
      <c r="G149" s="228">
        <v>0</v>
      </c>
      <c r="H149" s="228">
        <v>0</v>
      </c>
      <c r="I149" s="228">
        <v>0</v>
      </c>
      <c r="J149" s="228">
        <v>4</v>
      </c>
      <c r="K149" s="228">
        <v>0</v>
      </c>
      <c r="L149" s="228">
        <v>0</v>
      </c>
      <c r="M149" s="229">
        <v>0</v>
      </c>
      <c r="N149" s="230">
        <v>441</v>
      </c>
      <c r="S149" s="40" t="s">
        <v>116</v>
      </c>
      <c r="T149" s="245">
        <v>0</v>
      </c>
      <c r="U149" s="228" t="s">
        <v>95</v>
      </c>
      <c r="V149" s="229">
        <v>0</v>
      </c>
      <c r="W149" s="245">
        <v>0</v>
      </c>
      <c r="X149" s="241">
        <v>0</v>
      </c>
      <c r="Y149" s="242">
        <v>0</v>
      </c>
      <c r="Z149" s="3"/>
      <c r="AP149" s="2"/>
    </row>
    <row r="150" spans="2:42" ht="15">
      <c r="B150" s="278" t="s">
        <v>120</v>
      </c>
      <c r="C150" s="279">
        <v>0</v>
      </c>
      <c r="D150" s="280">
        <v>0</v>
      </c>
      <c r="E150" s="280">
        <v>0</v>
      </c>
      <c r="F150" s="280">
        <v>0</v>
      </c>
      <c r="G150" s="280">
        <v>0</v>
      </c>
      <c r="H150" s="280">
        <v>2</v>
      </c>
      <c r="I150" s="280">
        <v>0</v>
      </c>
      <c r="J150" s="280">
        <v>26</v>
      </c>
      <c r="K150" s="280">
        <v>0</v>
      </c>
      <c r="L150" s="280">
        <v>2</v>
      </c>
      <c r="M150" s="281">
        <v>0</v>
      </c>
      <c r="N150" s="230">
        <v>3267</v>
      </c>
      <c r="O150" s="61">
        <f>N150*Q142</f>
        <v>163350</v>
      </c>
      <c r="S150" s="40" t="s">
        <v>117</v>
      </c>
      <c r="T150" s="245">
        <v>0</v>
      </c>
      <c r="U150" s="228" t="s">
        <v>95</v>
      </c>
      <c r="V150" s="229">
        <v>0</v>
      </c>
      <c r="W150" s="245">
        <v>0</v>
      </c>
      <c r="X150" s="284">
        <v>0</v>
      </c>
      <c r="Y150" s="242">
        <v>0</v>
      </c>
      <c r="Z150" s="3"/>
      <c r="AP150" s="2"/>
    </row>
    <row r="151" spans="2:42">
      <c r="B151" s="32" t="s">
        <v>122</v>
      </c>
      <c r="C151" s="247">
        <v>0</v>
      </c>
      <c r="D151" s="248">
        <v>2</v>
      </c>
      <c r="E151" s="246">
        <v>0</v>
      </c>
      <c r="F151" s="246">
        <v>0.7</v>
      </c>
      <c r="G151" s="246">
        <v>0</v>
      </c>
      <c r="H151" s="246">
        <v>4.4000000000000004</v>
      </c>
      <c r="I151" s="247">
        <v>0</v>
      </c>
      <c r="J151" s="248">
        <v>53</v>
      </c>
      <c r="K151" s="246">
        <v>0</v>
      </c>
      <c r="L151" s="246">
        <v>3</v>
      </c>
      <c r="M151" s="237">
        <v>0</v>
      </c>
      <c r="N151" s="271">
        <v>6938</v>
      </c>
      <c r="O151" s="67">
        <f>SUM(C146:L146)+SUM(C147:L147)+SUM(C149:L149)</f>
        <v>18.100000000000001</v>
      </c>
      <c r="P151" s="2" t="s">
        <v>311</v>
      </c>
      <c r="S151" s="43" t="s">
        <v>119</v>
      </c>
      <c r="T151" s="244">
        <v>0</v>
      </c>
      <c r="U151" s="243" t="s">
        <v>95</v>
      </c>
      <c r="V151" s="244">
        <v>0</v>
      </c>
      <c r="W151" s="244">
        <v>55</v>
      </c>
      <c r="X151" s="244">
        <v>0</v>
      </c>
      <c r="Y151" s="270">
        <v>55</v>
      </c>
      <c r="Z151" s="3"/>
      <c r="AP151" s="2"/>
    </row>
    <row r="152" spans="2:42">
      <c r="B152" s="176" t="s">
        <v>128</v>
      </c>
      <c r="C152" s="465"/>
      <c r="D152" s="465"/>
      <c r="E152" s="465"/>
      <c r="F152" s="465"/>
      <c r="G152" s="465"/>
      <c r="H152" s="465"/>
      <c r="I152" s="465"/>
      <c r="J152" s="465"/>
      <c r="K152" s="465"/>
      <c r="L152" s="465"/>
      <c r="M152" s="354"/>
      <c r="N152" s="354"/>
      <c r="O152" s="67"/>
      <c r="S152" s="529" t="s">
        <v>121</v>
      </c>
      <c r="T152" s="530"/>
      <c r="U152" s="530"/>
      <c r="V152" s="530"/>
      <c r="W152" s="530"/>
      <c r="X152" s="530"/>
      <c r="Y152" s="530"/>
      <c r="Z152" s="3"/>
      <c r="AP152" s="2"/>
    </row>
    <row r="153" spans="2:42">
      <c r="B153" s="350" t="s">
        <v>129</v>
      </c>
      <c r="S153" s="531"/>
      <c r="T153" s="531"/>
      <c r="U153" s="531"/>
      <c r="V153" s="531"/>
      <c r="W153" s="531"/>
      <c r="X153" s="531"/>
      <c r="Y153" s="531"/>
    </row>
    <row r="154" spans="2:42">
      <c r="S154" s="531"/>
      <c r="T154" s="531"/>
      <c r="U154" s="531"/>
      <c r="V154" s="531"/>
      <c r="W154" s="531"/>
      <c r="X154" s="531"/>
      <c r="Y154" s="531"/>
    </row>
    <row r="155" spans="2:42" ht="96" customHeight="1">
      <c r="B155" s="604" t="s">
        <v>300</v>
      </c>
      <c r="C155" s="604"/>
      <c r="D155" s="604"/>
      <c r="E155" s="604"/>
      <c r="F155" s="604"/>
      <c r="G155" s="604"/>
      <c r="H155" s="604"/>
      <c r="I155" s="604"/>
      <c r="J155" s="604"/>
      <c r="K155" s="604"/>
      <c r="L155" s="604"/>
      <c r="M155" s="604"/>
      <c r="N155" s="604"/>
      <c r="S155" s="531"/>
      <c r="T155" s="531"/>
      <c r="U155" s="531"/>
      <c r="V155" s="531"/>
      <c r="W155" s="531"/>
      <c r="X155" s="531"/>
      <c r="Y155" s="531"/>
    </row>
    <row r="156" spans="2:42">
      <c r="B156" s="665" t="s">
        <v>321</v>
      </c>
      <c r="C156" s="666"/>
      <c r="D156" s="666"/>
      <c r="E156" s="666"/>
      <c r="F156" s="666"/>
      <c r="G156" s="666"/>
      <c r="H156" s="666"/>
      <c r="I156" s="666"/>
      <c r="J156" s="666"/>
      <c r="K156" s="666"/>
      <c r="L156" s="666"/>
      <c r="M156" s="666"/>
      <c r="N156" s="666"/>
    </row>
    <row r="157" spans="2:42" ht="15" customHeight="1">
      <c r="B157" s="533" t="s">
        <v>92</v>
      </c>
      <c r="C157" s="536" t="s">
        <v>93</v>
      </c>
      <c r="D157" s="536"/>
      <c r="E157" s="536"/>
      <c r="F157" s="536"/>
      <c r="G157" s="536"/>
      <c r="H157" s="536"/>
      <c r="I157" s="536"/>
      <c r="J157" s="536"/>
      <c r="K157" s="536"/>
      <c r="L157" s="536"/>
      <c r="M157" s="537" t="s">
        <v>302</v>
      </c>
      <c r="N157" s="538"/>
      <c r="P157" s="2" t="s">
        <v>313</v>
      </c>
      <c r="Q157" s="2">
        <v>129</v>
      </c>
      <c r="S157" s="571" t="s">
        <v>304</v>
      </c>
      <c r="T157" s="571"/>
      <c r="U157" s="571"/>
      <c r="V157" s="571"/>
      <c r="W157" s="571"/>
      <c r="X157" s="571"/>
      <c r="Y157" s="571"/>
      <c r="Z157" s="571"/>
    </row>
    <row r="158" spans="2:42">
      <c r="B158" s="534"/>
      <c r="C158" s="543" t="s">
        <v>98</v>
      </c>
      <c r="D158" s="544"/>
      <c r="E158" s="545" t="s">
        <v>297</v>
      </c>
      <c r="F158" s="545"/>
      <c r="G158" s="543" t="s">
        <v>296</v>
      </c>
      <c r="H158" s="544"/>
      <c r="I158" s="548" t="s">
        <v>305</v>
      </c>
      <c r="J158" s="547"/>
      <c r="K158" s="548" t="s">
        <v>306</v>
      </c>
      <c r="L158" s="547"/>
      <c r="M158" s="539"/>
      <c r="N158" s="540"/>
      <c r="P158" s="2" t="s">
        <v>307</v>
      </c>
      <c r="Q158" s="2">
        <v>0</v>
      </c>
      <c r="S158" s="665" t="s">
        <v>321</v>
      </c>
      <c r="T158" s="666"/>
      <c r="U158" s="666"/>
      <c r="V158" s="666"/>
      <c r="W158" s="666"/>
      <c r="X158" s="666"/>
      <c r="Y158" s="666"/>
      <c r="Z158" s="666"/>
    </row>
    <row r="159" spans="2:42" ht="69" customHeight="1">
      <c r="B159" s="534"/>
      <c r="C159" s="549">
        <v>114.8</v>
      </c>
      <c r="D159" s="550"/>
      <c r="E159" s="663">
        <v>132.31</v>
      </c>
      <c r="F159" s="664"/>
      <c r="G159" s="549">
        <v>123.46</v>
      </c>
      <c r="H159" s="550"/>
      <c r="I159" s="663">
        <v>110.17</v>
      </c>
      <c r="J159" s="664"/>
      <c r="K159" s="549">
        <v>77.989999999999995</v>
      </c>
      <c r="L159" s="550"/>
      <c r="M159" s="541"/>
      <c r="N159" s="542"/>
      <c r="S159" s="464" t="s">
        <v>95</v>
      </c>
      <c r="T159" s="536" t="s">
        <v>96</v>
      </c>
      <c r="U159" s="536"/>
      <c r="V159" s="536"/>
      <c r="W159" s="553"/>
      <c r="X159" s="554" t="s">
        <v>230</v>
      </c>
      <c r="Y159" s="555"/>
      <c r="Z159" s="3"/>
      <c r="AP159" s="2"/>
    </row>
    <row r="160" spans="2:42" ht="38.25">
      <c r="B160" s="535"/>
      <c r="C160" s="225" t="s">
        <v>309</v>
      </c>
      <c r="D160" s="273" t="s">
        <v>310</v>
      </c>
      <c r="E160" s="225" t="s">
        <v>309</v>
      </c>
      <c r="F160" s="273" t="s">
        <v>310</v>
      </c>
      <c r="G160" s="225" t="s">
        <v>309</v>
      </c>
      <c r="H160" s="273" t="s">
        <v>310</v>
      </c>
      <c r="I160" s="225" t="s">
        <v>309</v>
      </c>
      <c r="J160" s="273" t="s">
        <v>310</v>
      </c>
      <c r="K160" s="225" t="s">
        <v>309</v>
      </c>
      <c r="L160" s="273" t="s">
        <v>310</v>
      </c>
      <c r="M160" s="225" t="s">
        <v>106</v>
      </c>
      <c r="N160" s="274" t="s">
        <v>109</v>
      </c>
      <c r="S160" s="239" t="s">
        <v>92</v>
      </c>
      <c r="T160" s="282" t="s">
        <v>102</v>
      </c>
      <c r="U160" s="273" t="s">
        <v>103</v>
      </c>
      <c r="V160" s="225" t="s">
        <v>104</v>
      </c>
      <c r="W160" s="282" t="s">
        <v>105</v>
      </c>
      <c r="X160" s="273" t="s">
        <v>106</v>
      </c>
      <c r="Y160" s="283" t="s">
        <v>107</v>
      </c>
      <c r="Z160" s="3"/>
      <c r="AP160" s="2"/>
    </row>
    <row r="161" spans="2:42" ht="25.5">
      <c r="B161" s="26" t="s">
        <v>111</v>
      </c>
      <c r="C161" s="275">
        <v>0</v>
      </c>
      <c r="D161" s="228">
        <v>2</v>
      </c>
      <c r="E161" s="276">
        <v>0</v>
      </c>
      <c r="F161" s="228">
        <v>0.3</v>
      </c>
      <c r="G161" s="276">
        <v>0</v>
      </c>
      <c r="H161" s="228">
        <v>0.6</v>
      </c>
      <c r="I161" s="276">
        <v>0</v>
      </c>
      <c r="J161" s="228">
        <v>6</v>
      </c>
      <c r="K161" s="276">
        <v>0</v>
      </c>
      <c r="L161" s="228">
        <v>0</v>
      </c>
      <c r="M161" s="229">
        <v>0</v>
      </c>
      <c r="N161" s="277">
        <v>1004</v>
      </c>
      <c r="P161" s="69">
        <f>J161*$Q$157*$I$159</f>
        <v>85271.58</v>
      </c>
      <c r="Q161" s="2">
        <v>0</v>
      </c>
      <c r="S161" s="40" t="s">
        <v>108</v>
      </c>
      <c r="T161" s="245">
        <v>0</v>
      </c>
      <c r="U161" s="228" t="s">
        <v>95</v>
      </c>
      <c r="V161" s="229">
        <v>0</v>
      </c>
      <c r="W161" s="245">
        <v>0</v>
      </c>
      <c r="X161" s="241">
        <v>0</v>
      </c>
      <c r="Y161" s="242">
        <v>0</v>
      </c>
      <c r="Z161" s="3"/>
      <c r="AP161" s="2"/>
    </row>
    <row r="162" spans="2:42" ht="15">
      <c r="B162" s="26" t="s">
        <v>113</v>
      </c>
      <c r="C162" s="196">
        <v>0</v>
      </c>
      <c r="D162" s="228">
        <v>0</v>
      </c>
      <c r="E162" s="228">
        <v>0</v>
      </c>
      <c r="F162" s="228">
        <v>0</v>
      </c>
      <c r="G162" s="228">
        <v>0</v>
      </c>
      <c r="H162" s="228">
        <v>0</v>
      </c>
      <c r="I162" s="228">
        <v>0</v>
      </c>
      <c r="J162" s="228">
        <v>0</v>
      </c>
      <c r="K162" s="228">
        <v>0</v>
      </c>
      <c r="L162" s="228">
        <v>0</v>
      </c>
      <c r="M162" s="229">
        <v>0</v>
      </c>
      <c r="N162" s="230">
        <v>0</v>
      </c>
      <c r="S162" s="40" t="s">
        <v>110</v>
      </c>
      <c r="T162" s="245">
        <v>0</v>
      </c>
      <c r="U162" s="280" t="s">
        <v>95</v>
      </c>
      <c r="V162" s="229">
        <v>0</v>
      </c>
      <c r="W162" s="245">
        <v>0</v>
      </c>
      <c r="X162" s="241">
        <v>0</v>
      </c>
      <c r="Y162" s="242">
        <v>0</v>
      </c>
      <c r="Z162" s="3"/>
      <c r="AP162" s="2"/>
    </row>
    <row r="163" spans="2:42" ht="15">
      <c r="B163" s="278" t="s">
        <v>112</v>
      </c>
      <c r="C163" s="279">
        <v>0</v>
      </c>
      <c r="D163" s="280">
        <v>0</v>
      </c>
      <c r="E163" s="280">
        <v>0</v>
      </c>
      <c r="F163" s="280">
        <v>0</v>
      </c>
      <c r="G163" s="280">
        <v>0</v>
      </c>
      <c r="H163" s="280">
        <v>1</v>
      </c>
      <c r="I163" s="280">
        <v>0</v>
      </c>
      <c r="J163" s="280">
        <v>6.5</v>
      </c>
      <c r="K163" s="280">
        <v>0</v>
      </c>
      <c r="L163" s="280">
        <v>1</v>
      </c>
      <c r="M163" s="281">
        <v>0</v>
      </c>
      <c r="N163" s="230">
        <v>918</v>
      </c>
      <c r="O163" s="61">
        <f>N163*Q157</f>
        <v>118422</v>
      </c>
      <c r="S163" s="40" t="s">
        <v>112</v>
      </c>
      <c r="T163" s="245">
        <v>0</v>
      </c>
      <c r="U163" s="228" t="s">
        <v>95</v>
      </c>
      <c r="V163" s="229">
        <v>0</v>
      </c>
      <c r="W163" s="245">
        <v>55</v>
      </c>
      <c r="X163" s="241">
        <v>0</v>
      </c>
      <c r="Y163" s="242">
        <v>55</v>
      </c>
      <c r="Z163" s="3"/>
      <c r="AP163" s="2"/>
    </row>
    <row r="164" spans="2:42" ht="38.25">
      <c r="B164" s="26" t="s">
        <v>118</v>
      </c>
      <c r="C164" s="196">
        <v>0</v>
      </c>
      <c r="D164" s="228">
        <v>0</v>
      </c>
      <c r="E164" s="228">
        <v>0</v>
      </c>
      <c r="F164" s="228">
        <v>0</v>
      </c>
      <c r="G164" s="228">
        <v>0</v>
      </c>
      <c r="H164" s="228">
        <v>0</v>
      </c>
      <c r="I164" s="228">
        <v>0</v>
      </c>
      <c r="J164" s="228">
        <v>0</v>
      </c>
      <c r="K164" s="228">
        <v>0</v>
      </c>
      <c r="L164" s="228">
        <v>0</v>
      </c>
      <c r="M164" s="229">
        <v>0</v>
      </c>
      <c r="N164" s="230">
        <v>0</v>
      </c>
      <c r="S164" s="40" t="s">
        <v>116</v>
      </c>
      <c r="T164" s="245">
        <v>0</v>
      </c>
      <c r="U164" s="228" t="s">
        <v>95</v>
      </c>
      <c r="V164" s="229">
        <v>0</v>
      </c>
      <c r="W164" s="245">
        <v>0</v>
      </c>
      <c r="X164" s="241">
        <v>0</v>
      </c>
      <c r="Y164" s="242">
        <v>0</v>
      </c>
      <c r="Z164" s="3"/>
      <c r="AP164" s="2"/>
    </row>
    <row r="165" spans="2:42" ht="15">
      <c r="B165" s="278" t="s">
        <v>120</v>
      </c>
      <c r="C165" s="279">
        <v>0</v>
      </c>
      <c r="D165" s="280">
        <v>0</v>
      </c>
      <c r="E165" s="280">
        <v>0</v>
      </c>
      <c r="F165" s="280">
        <v>0</v>
      </c>
      <c r="G165" s="280">
        <v>0</v>
      </c>
      <c r="H165" s="280">
        <v>1</v>
      </c>
      <c r="I165" s="280">
        <v>0</v>
      </c>
      <c r="J165" s="280">
        <v>13</v>
      </c>
      <c r="K165" s="280">
        <v>0</v>
      </c>
      <c r="L165" s="280">
        <v>1</v>
      </c>
      <c r="M165" s="281">
        <v>0</v>
      </c>
      <c r="N165" s="230">
        <v>1634</v>
      </c>
      <c r="O165" s="61">
        <f>N165*Q157</f>
        <v>210786</v>
      </c>
      <c r="S165" s="40" t="s">
        <v>117</v>
      </c>
      <c r="T165" s="245">
        <v>0</v>
      </c>
      <c r="U165" s="228" t="s">
        <v>95</v>
      </c>
      <c r="V165" s="229">
        <v>0</v>
      </c>
      <c r="W165" s="245">
        <v>0</v>
      </c>
      <c r="X165" s="284">
        <v>0</v>
      </c>
      <c r="Y165" s="242">
        <v>0</v>
      </c>
      <c r="Z165" s="3"/>
      <c r="AP165" s="2"/>
    </row>
    <row r="166" spans="2:42">
      <c r="B166" s="32" t="s">
        <v>122</v>
      </c>
      <c r="C166" s="247">
        <v>0</v>
      </c>
      <c r="D166" s="248">
        <v>2</v>
      </c>
      <c r="E166" s="246">
        <v>0</v>
      </c>
      <c r="F166" s="246">
        <v>0.3</v>
      </c>
      <c r="G166" s="246">
        <v>0</v>
      </c>
      <c r="H166" s="246">
        <v>2.6</v>
      </c>
      <c r="I166" s="247">
        <v>0</v>
      </c>
      <c r="J166" s="248">
        <v>25.5</v>
      </c>
      <c r="K166" s="246">
        <v>0</v>
      </c>
      <c r="L166" s="246">
        <v>2</v>
      </c>
      <c r="M166" s="237">
        <v>0</v>
      </c>
      <c r="N166" s="271">
        <v>3556</v>
      </c>
      <c r="O166" s="67">
        <f>SUM(C161:L161)+SUM(C162:L162)+SUM(C164:L164)</f>
        <v>8.9</v>
      </c>
      <c r="P166" s="2" t="s">
        <v>311</v>
      </c>
      <c r="S166" s="43" t="s">
        <v>119</v>
      </c>
      <c r="T166" s="244">
        <v>0</v>
      </c>
      <c r="U166" s="243" t="s">
        <v>95</v>
      </c>
      <c r="V166" s="244">
        <v>0</v>
      </c>
      <c r="W166" s="244">
        <v>55</v>
      </c>
      <c r="X166" s="244">
        <v>0</v>
      </c>
      <c r="Y166" s="270">
        <v>55</v>
      </c>
      <c r="Z166" s="3"/>
      <c r="AP166" s="2"/>
    </row>
    <row r="167" spans="2:42">
      <c r="B167" s="176" t="s">
        <v>128</v>
      </c>
      <c r="C167" s="465"/>
      <c r="D167" s="465"/>
      <c r="E167" s="465"/>
      <c r="F167" s="465"/>
      <c r="G167" s="465"/>
      <c r="H167" s="465"/>
      <c r="I167" s="465"/>
      <c r="J167" s="465"/>
      <c r="K167" s="465"/>
      <c r="L167" s="465"/>
      <c r="M167" s="354"/>
      <c r="N167" s="354"/>
      <c r="O167" s="67"/>
      <c r="S167" s="529" t="s">
        <v>121</v>
      </c>
      <c r="T167" s="530"/>
      <c r="U167" s="530"/>
      <c r="V167" s="530"/>
      <c r="W167" s="530"/>
      <c r="X167" s="530"/>
      <c r="Y167" s="530"/>
      <c r="Z167" s="3"/>
      <c r="AP167" s="2"/>
    </row>
    <row r="168" spans="2:42">
      <c r="B168" s="350" t="s">
        <v>129</v>
      </c>
      <c r="S168" s="531"/>
      <c r="T168" s="531"/>
      <c r="U168" s="531"/>
      <c r="V168" s="531"/>
      <c r="W168" s="531"/>
      <c r="X168" s="531"/>
      <c r="Y168" s="531"/>
    </row>
    <row r="169" spans="2:42">
      <c r="S169" s="531"/>
      <c r="T169" s="531"/>
      <c r="U169" s="531"/>
      <c r="V169" s="531"/>
      <c r="W169" s="531"/>
      <c r="X169" s="531"/>
      <c r="Y169" s="531"/>
    </row>
    <row r="170" spans="2:42" ht="102.75" customHeight="1">
      <c r="C170" s="70">
        <f t="shared" ref="C170:O170" si="3">C166+C151+C136+C121+C106+C91+C76+C61+C46+C28</f>
        <v>0</v>
      </c>
      <c r="D170" s="70">
        <f t="shared" si="3"/>
        <v>20</v>
      </c>
      <c r="E170" s="70">
        <f t="shared" si="3"/>
        <v>0</v>
      </c>
      <c r="F170" s="70">
        <f t="shared" si="3"/>
        <v>19</v>
      </c>
      <c r="G170" s="70">
        <f t="shared" si="3"/>
        <v>0</v>
      </c>
      <c r="H170" s="70">
        <f t="shared" si="3"/>
        <v>66.7</v>
      </c>
      <c r="I170" s="70">
        <f t="shared" si="3"/>
        <v>0</v>
      </c>
      <c r="J170" s="70">
        <f t="shared" si="3"/>
        <v>748.1</v>
      </c>
      <c r="K170" s="70">
        <f t="shared" si="3"/>
        <v>0</v>
      </c>
      <c r="L170" s="70">
        <f t="shared" si="3"/>
        <v>41.6</v>
      </c>
      <c r="M170" s="70">
        <f t="shared" si="3"/>
        <v>0</v>
      </c>
      <c r="N170" s="70">
        <f t="shared" si="3"/>
        <v>98703</v>
      </c>
      <c r="O170" s="70">
        <f t="shared" si="3"/>
        <v>466.87500000000006</v>
      </c>
      <c r="S170" s="531"/>
      <c r="T170" s="531"/>
      <c r="U170" s="531"/>
      <c r="V170" s="531"/>
      <c r="W170" s="531"/>
      <c r="X170" s="531"/>
      <c r="Y170" s="531"/>
    </row>
    <row r="172" spans="2:42">
      <c r="D172" s="71">
        <f>D163+D148+D133+D118+D103+D88+D73+D58+D43+D25</f>
        <v>0</v>
      </c>
      <c r="E172" s="9"/>
      <c r="F172" s="71">
        <f>F163+F148+F133+F118+F103+F88+F73+F58+F43+F25</f>
        <v>0</v>
      </c>
      <c r="G172" s="9"/>
      <c r="H172" s="71">
        <f>H163+H148+H133+H118+H103+H88+H73+H58+H43+H25</f>
        <v>10</v>
      </c>
      <c r="I172" s="9"/>
      <c r="J172" s="71">
        <f>J163+J148+J133+J118+J103+J88+J73+J58+J43+J25</f>
        <v>123.5</v>
      </c>
      <c r="K172" s="9"/>
      <c r="L172" s="71">
        <f>L163+L148+L133+L118+L103+L88+L73+L58+L43+L25</f>
        <v>10</v>
      </c>
      <c r="O172" s="61">
        <f>O163+O148+O133+O118+O103+O88+O73+O58+O43+O25</f>
        <v>3727928</v>
      </c>
    </row>
    <row r="174" spans="2:42">
      <c r="D174" s="71">
        <f>D165+D150+D135+D120+D105+D90+D75+D60+D45+D27</f>
        <v>0</v>
      </c>
      <c r="E174" s="9"/>
      <c r="F174" s="71">
        <f>F165+F150+F135+F120+F105+F90+F75+F60+F45+F27</f>
        <v>0</v>
      </c>
      <c r="G174" s="9"/>
      <c r="H174" s="71">
        <f>H165+H150+H135+H120+H105+H90+H75+H60+H45+H27</f>
        <v>19</v>
      </c>
      <c r="I174" s="9"/>
      <c r="J174" s="71">
        <f>J165+J150+J135+J120+J105+J90+J75+J60+J45+J27</f>
        <v>247</v>
      </c>
      <c r="K174" s="9"/>
      <c r="L174" s="71">
        <f>L165+L150+L135+L120+L105+L90+L75+L60+L45+L27</f>
        <v>19</v>
      </c>
      <c r="O174" s="61">
        <f>O165+O150+O135+O120+O105+O90+O75+O60+O45+O27</f>
        <v>7427589</v>
      </c>
    </row>
    <row r="177" spans="4:12">
      <c r="D177" s="9"/>
      <c r="F177" s="9"/>
      <c r="H177" s="9"/>
      <c r="J177" s="9"/>
      <c r="L177" s="9"/>
    </row>
    <row r="180" spans="4:12">
      <c r="D180" s="9"/>
      <c r="E180" s="9"/>
      <c r="F180" s="9"/>
      <c r="G180" s="9"/>
      <c r="H180" s="9"/>
      <c r="I180" s="9"/>
      <c r="J180" s="9"/>
      <c r="K180" s="9"/>
      <c r="L180" s="9"/>
    </row>
    <row r="182" spans="4:12">
      <c r="L182" s="2"/>
    </row>
  </sheetData>
  <mergeCells count="205">
    <mergeCell ref="S167:Y170"/>
    <mergeCell ref="A1:A2"/>
    <mergeCell ref="B1:N1"/>
    <mergeCell ref="O1:AA1"/>
    <mergeCell ref="AB1:AN1"/>
    <mergeCell ref="AO1:BA1"/>
    <mergeCell ref="B17:O17"/>
    <mergeCell ref="B18:O18"/>
    <mergeCell ref="B19:B22"/>
    <mergeCell ref="M19:N21"/>
    <mergeCell ref="S19:Z19"/>
    <mergeCell ref="C20:D20"/>
    <mergeCell ref="E20:F20"/>
    <mergeCell ref="G20:H20"/>
    <mergeCell ref="I20:J20"/>
    <mergeCell ref="K20:L20"/>
    <mergeCell ref="S20:Z20"/>
    <mergeCell ref="C21:D21"/>
    <mergeCell ref="E21:F21"/>
    <mergeCell ref="G21:H21"/>
    <mergeCell ref="I21:J21"/>
    <mergeCell ref="K21:L21"/>
    <mergeCell ref="C19:L19"/>
    <mergeCell ref="G39:H39"/>
    <mergeCell ref="I39:J39"/>
    <mergeCell ref="K39:L39"/>
    <mergeCell ref="X39:Y39"/>
    <mergeCell ref="X21:Y21"/>
    <mergeCell ref="B35:N35"/>
    <mergeCell ref="B36:N36"/>
    <mergeCell ref="B37:B40"/>
    <mergeCell ref="C37:L37"/>
    <mergeCell ref="M37:N39"/>
    <mergeCell ref="S37:Z37"/>
    <mergeCell ref="C38:D38"/>
    <mergeCell ref="E38:F38"/>
    <mergeCell ref="G38:H38"/>
    <mergeCell ref="I38:J38"/>
    <mergeCell ref="K38:L38"/>
    <mergeCell ref="S38:Z38"/>
    <mergeCell ref="C39:D39"/>
    <mergeCell ref="E39:F39"/>
    <mergeCell ref="T21:W21"/>
    <mergeCell ref="T39:W39"/>
    <mergeCell ref="S29:Y35"/>
    <mergeCell ref="S52:Z52"/>
    <mergeCell ref="C53:D53"/>
    <mergeCell ref="E53:F53"/>
    <mergeCell ref="G53:H53"/>
    <mergeCell ref="I53:J53"/>
    <mergeCell ref="K53:L53"/>
    <mergeCell ref="S53:Z53"/>
    <mergeCell ref="B50:N50"/>
    <mergeCell ref="B51:N51"/>
    <mergeCell ref="B52:B55"/>
    <mergeCell ref="C52:L52"/>
    <mergeCell ref="M52:N54"/>
    <mergeCell ref="C54:D54"/>
    <mergeCell ref="E54:F54"/>
    <mergeCell ref="G54:H54"/>
    <mergeCell ref="I54:J54"/>
    <mergeCell ref="K54:L54"/>
    <mergeCell ref="S47:Y50"/>
    <mergeCell ref="G69:H69"/>
    <mergeCell ref="I69:J69"/>
    <mergeCell ref="K69:L69"/>
    <mergeCell ref="X69:Y69"/>
    <mergeCell ref="X54:Y54"/>
    <mergeCell ref="B65:N65"/>
    <mergeCell ref="B66:N66"/>
    <mergeCell ref="B67:B70"/>
    <mergeCell ref="C67:L67"/>
    <mergeCell ref="M67:N69"/>
    <mergeCell ref="S67:Z67"/>
    <mergeCell ref="C68:D68"/>
    <mergeCell ref="E68:F68"/>
    <mergeCell ref="G68:H68"/>
    <mergeCell ref="I68:J68"/>
    <mergeCell ref="K68:L68"/>
    <mergeCell ref="S68:Z68"/>
    <mergeCell ref="C69:D69"/>
    <mergeCell ref="E69:F69"/>
    <mergeCell ref="T54:W54"/>
    <mergeCell ref="T69:W69"/>
    <mergeCell ref="S62:Y65"/>
    <mergeCell ref="S82:Z82"/>
    <mergeCell ref="C83:D83"/>
    <mergeCell ref="E83:F83"/>
    <mergeCell ref="G83:H83"/>
    <mergeCell ref="I83:J83"/>
    <mergeCell ref="K83:L83"/>
    <mergeCell ref="S83:Z83"/>
    <mergeCell ref="B80:N80"/>
    <mergeCell ref="B81:N81"/>
    <mergeCell ref="B82:B85"/>
    <mergeCell ref="C82:L82"/>
    <mergeCell ref="M82:N84"/>
    <mergeCell ref="C84:D84"/>
    <mergeCell ref="E84:F84"/>
    <mergeCell ref="G84:H84"/>
    <mergeCell ref="I84:J84"/>
    <mergeCell ref="K84:L84"/>
    <mergeCell ref="S77:Y80"/>
    <mergeCell ref="G99:H99"/>
    <mergeCell ref="I99:J99"/>
    <mergeCell ref="K99:L99"/>
    <mergeCell ref="X99:Y99"/>
    <mergeCell ref="X84:Y84"/>
    <mergeCell ref="B95:N95"/>
    <mergeCell ref="B96:N96"/>
    <mergeCell ref="B97:B100"/>
    <mergeCell ref="C97:L97"/>
    <mergeCell ref="M97:N99"/>
    <mergeCell ref="S97:Z97"/>
    <mergeCell ref="C98:D98"/>
    <mergeCell ref="E98:F98"/>
    <mergeCell ref="G98:H98"/>
    <mergeCell ref="I98:J98"/>
    <mergeCell ref="K98:L98"/>
    <mergeCell ref="S98:Z98"/>
    <mergeCell ref="C99:D99"/>
    <mergeCell ref="E99:F99"/>
    <mergeCell ref="T84:W84"/>
    <mergeCell ref="T99:W99"/>
    <mergeCell ref="S92:Y95"/>
    <mergeCell ref="S112:Z112"/>
    <mergeCell ref="C113:D113"/>
    <mergeCell ref="E113:F113"/>
    <mergeCell ref="G113:H113"/>
    <mergeCell ref="I113:J113"/>
    <mergeCell ref="K113:L113"/>
    <mergeCell ref="S113:Z113"/>
    <mergeCell ref="B110:N110"/>
    <mergeCell ref="B111:N111"/>
    <mergeCell ref="B112:B115"/>
    <mergeCell ref="C112:L112"/>
    <mergeCell ref="M112:N114"/>
    <mergeCell ref="C114:D114"/>
    <mergeCell ref="E114:F114"/>
    <mergeCell ref="G114:H114"/>
    <mergeCell ref="I114:J114"/>
    <mergeCell ref="K114:L114"/>
    <mergeCell ref="S107:Y110"/>
    <mergeCell ref="G129:H129"/>
    <mergeCell ref="I129:J129"/>
    <mergeCell ref="K129:L129"/>
    <mergeCell ref="X129:Y129"/>
    <mergeCell ref="X114:Y114"/>
    <mergeCell ref="B125:N125"/>
    <mergeCell ref="B126:N126"/>
    <mergeCell ref="B127:B130"/>
    <mergeCell ref="C127:L127"/>
    <mergeCell ref="M127:N129"/>
    <mergeCell ref="S127:Z127"/>
    <mergeCell ref="C128:D128"/>
    <mergeCell ref="E128:F128"/>
    <mergeCell ref="G128:H128"/>
    <mergeCell ref="I128:J128"/>
    <mergeCell ref="K128:L128"/>
    <mergeCell ref="S128:Z128"/>
    <mergeCell ref="C129:D129"/>
    <mergeCell ref="E129:F129"/>
    <mergeCell ref="T114:W114"/>
    <mergeCell ref="T129:W129"/>
    <mergeCell ref="S122:Y125"/>
    <mergeCell ref="S142:Z142"/>
    <mergeCell ref="C143:D143"/>
    <mergeCell ref="E143:F143"/>
    <mergeCell ref="G143:H143"/>
    <mergeCell ref="I143:J143"/>
    <mergeCell ref="K143:L143"/>
    <mergeCell ref="S143:Z143"/>
    <mergeCell ref="B140:N140"/>
    <mergeCell ref="B141:N141"/>
    <mergeCell ref="B142:B145"/>
    <mergeCell ref="C142:L142"/>
    <mergeCell ref="M142:N144"/>
    <mergeCell ref="C144:D144"/>
    <mergeCell ref="E144:F144"/>
    <mergeCell ref="G144:H144"/>
    <mergeCell ref="I144:J144"/>
    <mergeCell ref="K144:L144"/>
    <mergeCell ref="S137:Y140"/>
    <mergeCell ref="G159:H159"/>
    <mergeCell ref="I159:J159"/>
    <mergeCell ref="K159:L159"/>
    <mergeCell ref="X159:Y159"/>
    <mergeCell ref="X144:Y144"/>
    <mergeCell ref="B155:N155"/>
    <mergeCell ref="B156:N156"/>
    <mergeCell ref="B157:B160"/>
    <mergeCell ref="C157:L157"/>
    <mergeCell ref="M157:N159"/>
    <mergeCell ref="S157:Z157"/>
    <mergeCell ref="C158:D158"/>
    <mergeCell ref="E158:F158"/>
    <mergeCell ref="G158:H158"/>
    <mergeCell ref="I158:J158"/>
    <mergeCell ref="K158:L158"/>
    <mergeCell ref="S158:Z158"/>
    <mergeCell ref="C159:D159"/>
    <mergeCell ref="E159:F159"/>
    <mergeCell ref="T144:W144"/>
    <mergeCell ref="T159:W159"/>
    <mergeCell ref="S152:Y15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Q39"/>
  <sheetViews>
    <sheetView zoomScaleNormal="100" zoomScalePageLayoutView="140" workbookViewId="0">
      <selection activeCell="X23" sqref="X23"/>
    </sheetView>
  </sheetViews>
  <sheetFormatPr defaultColWidth="8.85546875" defaultRowHeight="12.75"/>
  <cols>
    <col min="1" max="1" width="8.28515625" style="3" customWidth="1"/>
    <col min="2" max="2" width="13.7109375" style="2" customWidth="1"/>
    <col min="3" max="3" width="8.140625" style="2" customWidth="1"/>
    <col min="4" max="4" width="13.7109375" style="2" customWidth="1"/>
    <col min="5" max="5" width="13.28515625" style="2" customWidth="1"/>
    <col min="6" max="6" width="12.140625" style="2" customWidth="1"/>
    <col min="7" max="7" width="8.42578125" style="2" customWidth="1"/>
    <col min="8" max="8" width="14.42578125" style="2" customWidth="1"/>
    <col min="9" max="9" width="8.42578125" style="2" customWidth="1"/>
    <col min="10" max="10" width="14" style="4" customWidth="1"/>
    <col min="11" max="11" width="19.7109375" style="4" customWidth="1"/>
    <col min="12" max="12" width="12.7109375" style="4" customWidth="1"/>
    <col min="13" max="13" width="16.140625" style="3" customWidth="1"/>
    <col min="14" max="14" width="20.85546875" style="3" customWidth="1"/>
    <col min="15" max="15" width="15.140625" style="2" customWidth="1"/>
    <col min="16" max="16" width="16.28515625" style="2" customWidth="1"/>
    <col min="17" max="19" width="8.42578125" style="2" customWidth="1"/>
    <col min="20" max="20" width="19.140625" style="2" customWidth="1"/>
    <col min="21" max="21" width="13.85546875" style="5" customWidth="1"/>
    <col min="22" max="22" width="14.140625" style="2" customWidth="1"/>
    <col min="23" max="23" width="17.5703125" style="2" customWidth="1"/>
    <col min="24" max="24" width="14.7109375" style="2" customWidth="1"/>
    <col min="25" max="25" width="11.85546875" style="3" customWidth="1"/>
    <col min="26" max="26" width="12.42578125" style="3" customWidth="1"/>
    <col min="27" max="27" width="10" style="3" bestFit="1" customWidth="1"/>
    <col min="28" max="29" width="8.85546875" style="2"/>
    <col min="30" max="30" width="16.7109375" style="2" customWidth="1"/>
    <col min="31" max="33" width="8.85546875" style="2"/>
    <col min="34" max="34" width="9.5703125" style="2" bestFit="1" customWidth="1"/>
    <col min="35" max="35" width="8.85546875" style="2"/>
    <col min="36" max="36" width="9.5703125" style="2" bestFit="1" customWidth="1"/>
    <col min="37" max="37" width="10.85546875" style="2" bestFit="1" customWidth="1"/>
    <col min="38" max="39" width="8.85546875" style="2"/>
    <col min="40" max="40" width="11.7109375" style="2" customWidth="1"/>
    <col min="41" max="41" width="10" style="2" bestFit="1" customWidth="1"/>
    <col min="42" max="45" width="8.85546875" style="2"/>
    <col min="46" max="46" width="9.5703125" style="2" bestFit="1" customWidth="1"/>
    <col min="47" max="47" width="8.85546875" style="2"/>
    <col min="48" max="48" width="9.5703125" style="2" bestFit="1" customWidth="1"/>
    <col min="49" max="49" width="10.85546875" style="2" bestFit="1" customWidth="1"/>
    <col min="50" max="50" width="8.85546875" style="2"/>
    <col min="51" max="51" width="15.85546875" style="2" bestFit="1" customWidth="1"/>
    <col min="52" max="16384" width="8.85546875" style="2"/>
  </cols>
  <sheetData>
    <row r="1" spans="1:69"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69"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69" s="9" customFormat="1" ht="21.75" customHeight="1">
      <c r="A3" s="100" t="s">
        <v>47</v>
      </c>
      <c r="B3" s="158">
        <f>M9+AA9+AO9+BC9+Q25+AE25</f>
        <v>85</v>
      </c>
      <c r="C3" s="111">
        <v>672</v>
      </c>
      <c r="D3" s="138">
        <f>B3*C3</f>
        <v>57120</v>
      </c>
      <c r="E3" s="138">
        <f>$H$18*$M$9+$V$18*$AA$9+$AJ$18*$AO$9+$U$18*$Q$25+$AE$25*$AI$18</f>
        <v>10892</v>
      </c>
      <c r="F3" s="138">
        <f>$F$18*$M$9+$T$18*$AA$9+$AH$18*$AO$9+$S$18*$Q$25+$AE$25*$AG$18</f>
        <v>639</v>
      </c>
      <c r="G3" s="138">
        <f>$J$18*$M$9+$X$18*$AA$9+$AL$18*$AO$9+$W$18*$Q$25+$AE$25*$AK$18</f>
        <v>995</v>
      </c>
      <c r="H3" s="138">
        <f>$D$18*$M$9+$R$18*$AA$9+$AF$18*$AO$9+$Q$18*$Q$25+$AE$25*$AE$18</f>
        <v>170</v>
      </c>
      <c r="I3" s="138">
        <f>SUM(E3:H3)</f>
        <v>12696</v>
      </c>
      <c r="J3" s="135">
        <f>E3*$G$11+F3*$E$11+G3*$I$11+H3*$C$11</f>
        <v>915951.78</v>
      </c>
      <c r="K3" s="89">
        <v>0</v>
      </c>
      <c r="L3" s="135">
        <f>$M$9*$H$35+$AA$9*$Q$35+$AO$9*$Z$35+$BC$9*$AI$35+$BQ$9*$AR$35+$Q$25*$P$35+$AE$25*$Y$35</f>
        <v>148847</v>
      </c>
      <c r="M3" s="135">
        <f>J3+K3+L3</f>
        <v>1064798.78</v>
      </c>
      <c r="N3" s="138">
        <f>M10+AA10+AO10+BC10+Q25+AE25</f>
        <v>85</v>
      </c>
      <c r="O3" s="138">
        <f>C3</f>
        <v>672</v>
      </c>
      <c r="P3" s="138">
        <f>N3*O3</f>
        <v>57120</v>
      </c>
      <c r="Q3" s="138">
        <f>$H$18*$M$10+$V$18*$AA$10+$AJ$18*$AO$10+$U$18*$Q$25+$AE$25*$AI$18</f>
        <v>10892</v>
      </c>
      <c r="R3" s="138">
        <f>$F$18*$M$10+$T$18*$AA$10+$AH$18*$AO$10+$S$18*$Q$25+$AE$25*$AG$18</f>
        <v>639</v>
      </c>
      <c r="S3" s="138">
        <f>$J$18*$M$10+$X$18*$AA$10+$AL$18*$AO$10+$W$18*$Q$25+$AE$25*$AK$18</f>
        <v>995</v>
      </c>
      <c r="T3" s="138">
        <f>$D$18*$M$10+$R$18*$AA$10+$AF$18*$AO$10+$Q$18*$Q$25+$AE$25*$AE$18</f>
        <v>170</v>
      </c>
      <c r="U3" s="138">
        <f>SUM(Q3:T3)</f>
        <v>12696</v>
      </c>
      <c r="V3" s="135">
        <f>Q3*$G$11+R3*$E$11+S3*$I$11+T3*$C$11</f>
        <v>915951.78</v>
      </c>
      <c r="W3" s="89">
        <v>0</v>
      </c>
      <c r="X3" s="135">
        <f>$M$10*$H$35+$AA$10*$Q$35+$AO$10*$Z$35+$BC$10*$AI$35+$BQ$10*$AR$35+$Q$25*$P$35+$AE$25*$Y$35</f>
        <v>148847</v>
      </c>
      <c r="Y3" s="135">
        <f>V3+W3+X3</f>
        <v>1064798.78</v>
      </c>
      <c r="Z3" s="138">
        <f>M11+AA11+AO11+BC11+Q25+AE25</f>
        <v>85</v>
      </c>
      <c r="AA3" s="138">
        <f>C3</f>
        <v>672</v>
      </c>
      <c r="AB3" s="138">
        <f>Z3*AA3</f>
        <v>57120</v>
      </c>
      <c r="AC3" s="138">
        <f>$H$18*$M$11+$V$18*$AA$11+$AJ$18*$AO$11+$U$18*$Q$25+$AE$25*$AI$18</f>
        <v>10892</v>
      </c>
      <c r="AD3" s="138">
        <f>$F$18*$M$11+$T$18*$AA$11+$AH$18*$AO$11+$S$18*$Q$25+$AE$25*$AG$18</f>
        <v>639</v>
      </c>
      <c r="AE3" s="138">
        <f>$J$18*$M$11+$X$18*$AA$11+$AL$18*$AO$11+$W$18*$Q$25+$AE$25*$AK$18</f>
        <v>995</v>
      </c>
      <c r="AF3" s="138">
        <f>$D$18*$M$11+$R$18*$AA$11+$AF$18*$AO$11+$Q$18*$Q$25+$AE$25*$AE$18</f>
        <v>170</v>
      </c>
      <c r="AG3" s="138">
        <f>SUM(AC3:AF3)</f>
        <v>12696</v>
      </c>
      <c r="AH3" s="135">
        <f>AC3*$G$11+AD3*$E$11+AE3*$I$11+AF3*$C$11</f>
        <v>915951.78</v>
      </c>
      <c r="AI3" s="89">
        <v>0</v>
      </c>
      <c r="AJ3" s="135">
        <f>$M$11*$H$35+$AA$11*$Q$35+$AO$11*$Z$35+$BC$11*$AI$35+$BQ$11*$AR$35+$Q$25*$P$35+$AE$25*$Y$35</f>
        <v>148847</v>
      </c>
      <c r="AK3" s="135">
        <f>AH3+AI3+AJ3</f>
        <v>1064798.78</v>
      </c>
      <c r="AL3" s="138">
        <f t="shared" ref="AL3:AW3" si="0">(B3+N3+Z3)/3</f>
        <v>85</v>
      </c>
      <c r="AM3" s="138">
        <f t="shared" si="0"/>
        <v>672</v>
      </c>
      <c r="AN3" s="138">
        <f t="shared" si="0"/>
        <v>57120</v>
      </c>
      <c r="AO3" s="138">
        <f t="shared" si="0"/>
        <v>10892</v>
      </c>
      <c r="AP3" s="138">
        <f t="shared" si="0"/>
        <v>639</v>
      </c>
      <c r="AQ3" s="138">
        <f t="shared" si="0"/>
        <v>995</v>
      </c>
      <c r="AR3" s="138">
        <f t="shared" si="0"/>
        <v>170</v>
      </c>
      <c r="AS3" s="138">
        <f t="shared" si="0"/>
        <v>12696</v>
      </c>
      <c r="AT3" s="135">
        <f t="shared" si="0"/>
        <v>915951.77999999991</v>
      </c>
      <c r="AU3" s="89">
        <f t="shared" si="0"/>
        <v>0</v>
      </c>
      <c r="AV3" s="135">
        <f t="shared" si="0"/>
        <v>148847</v>
      </c>
      <c r="AW3" s="135">
        <f t="shared" si="0"/>
        <v>1064798.78</v>
      </c>
      <c r="AY3" s="201">
        <f>M3+Y3+AK3</f>
        <v>3194396.34</v>
      </c>
    </row>
    <row r="4" spans="1:69" s="4" customFormat="1">
      <c r="A4" s="91"/>
      <c r="B4" s="92"/>
      <c r="C4" s="92"/>
      <c r="D4" s="92"/>
      <c r="E4" s="92"/>
      <c r="F4" s="92"/>
      <c r="G4" s="92"/>
      <c r="H4" s="92"/>
      <c r="I4" s="93"/>
      <c r="J4" s="87"/>
      <c r="K4" s="94"/>
      <c r="L4" s="94"/>
      <c r="M4" s="87"/>
      <c r="N4" s="17"/>
      <c r="O4" s="17"/>
      <c r="P4" s="17"/>
      <c r="Q4" s="17"/>
      <c r="R4" s="17"/>
      <c r="S4" s="17"/>
      <c r="T4" s="17"/>
      <c r="U4" s="17"/>
      <c r="V4" s="17"/>
      <c r="W4" s="17"/>
      <c r="X4" s="17"/>
      <c r="Y4" s="17"/>
      <c r="Z4" s="14"/>
      <c r="AA4" s="3"/>
    </row>
    <row r="5" spans="1:69"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69" s="4" customFormat="1" ht="37.5" customHeight="1">
      <c r="A6" s="91"/>
      <c r="B6" s="92"/>
      <c r="C6" s="141"/>
      <c r="D6" s="95"/>
      <c r="E6" s="95"/>
      <c r="F6" s="95"/>
      <c r="G6" s="95"/>
      <c r="H6" s="95"/>
      <c r="I6" s="95"/>
      <c r="J6" s="87"/>
      <c r="K6" s="87"/>
      <c r="L6" s="87"/>
      <c r="M6" s="87"/>
      <c r="N6" s="123"/>
      <c r="O6" s="123"/>
      <c r="P6" s="123"/>
      <c r="Q6" s="123"/>
      <c r="R6" s="123"/>
      <c r="S6" s="123"/>
      <c r="T6" s="123"/>
      <c r="U6" s="123"/>
      <c r="V6" s="123"/>
      <c r="W6" s="123"/>
      <c r="X6" s="123"/>
      <c r="Y6" s="123"/>
      <c r="Z6" s="14"/>
      <c r="AA6" s="3"/>
    </row>
    <row r="7" spans="1:69" s="4" customFormat="1">
      <c r="A7" s="3"/>
      <c r="B7" s="2"/>
      <c r="C7" s="11"/>
      <c r="D7" s="2"/>
      <c r="E7" s="2"/>
      <c r="F7" s="7"/>
      <c r="G7" s="2"/>
      <c r="H7" s="2"/>
      <c r="M7" s="3"/>
      <c r="N7" s="3"/>
      <c r="O7" s="2"/>
      <c r="P7" s="2"/>
      <c r="Q7" s="2"/>
      <c r="R7" s="2"/>
      <c r="S7" s="2"/>
      <c r="T7" s="2"/>
      <c r="U7" s="5"/>
      <c r="V7" s="2"/>
      <c r="W7" s="2"/>
      <c r="X7" s="2"/>
      <c r="Y7" s="3"/>
      <c r="Z7" s="3"/>
      <c r="AA7" s="3"/>
    </row>
    <row r="8" spans="1:69" s="4" customFormat="1" ht="30">
      <c r="A8" s="3"/>
      <c r="B8" s="532" t="s">
        <v>322</v>
      </c>
      <c r="C8" s="532"/>
      <c r="D8" s="532"/>
      <c r="E8" s="532"/>
      <c r="F8" s="532"/>
      <c r="G8" s="532"/>
      <c r="H8" s="532"/>
      <c r="I8" s="532"/>
      <c r="J8" s="532"/>
      <c r="K8" s="532"/>
      <c r="L8" s="532"/>
      <c r="M8" s="47" t="s">
        <v>201</v>
      </c>
      <c r="N8" s="3"/>
      <c r="O8" s="2"/>
      <c r="P8" s="532" t="s">
        <v>323</v>
      </c>
      <c r="Q8" s="532"/>
      <c r="R8" s="532"/>
      <c r="S8" s="532"/>
      <c r="T8" s="532"/>
      <c r="U8" s="532"/>
      <c r="V8" s="532"/>
      <c r="W8" s="532"/>
      <c r="X8" s="532"/>
      <c r="Y8" s="532"/>
      <c r="Z8" s="532"/>
      <c r="AA8" s="47" t="s">
        <v>201</v>
      </c>
      <c r="AD8" s="532" t="s">
        <v>324</v>
      </c>
      <c r="AE8" s="532"/>
      <c r="AF8" s="532"/>
      <c r="AG8" s="532"/>
      <c r="AH8" s="532"/>
      <c r="AI8" s="532"/>
      <c r="AJ8" s="532"/>
      <c r="AK8" s="532"/>
      <c r="AL8" s="532"/>
      <c r="AM8" s="532"/>
      <c r="AN8" s="532"/>
      <c r="AO8" s="47" t="s">
        <v>201</v>
      </c>
      <c r="AR8" s="81"/>
      <c r="AS8" s="81"/>
      <c r="AT8" s="81"/>
      <c r="AU8" s="81"/>
      <c r="AV8" s="81"/>
      <c r="AW8" s="81"/>
      <c r="AX8" s="81"/>
      <c r="AY8" s="81"/>
      <c r="AZ8" s="81"/>
      <c r="BA8" s="81"/>
      <c r="BB8" s="81"/>
      <c r="BF8" s="81"/>
      <c r="BG8" s="81"/>
      <c r="BH8" s="81"/>
      <c r="BI8" s="81"/>
      <c r="BJ8" s="81"/>
      <c r="BK8" s="81"/>
      <c r="BL8" s="81"/>
      <c r="BM8" s="81"/>
      <c r="BN8" s="81"/>
      <c r="BO8" s="81"/>
      <c r="BP8" s="81"/>
    </row>
    <row r="9" spans="1:69" s="4" customFormat="1" ht="13.5" customHeight="1">
      <c r="A9" s="3"/>
      <c r="B9" s="533" t="s">
        <v>92</v>
      </c>
      <c r="C9" s="575" t="s">
        <v>93</v>
      </c>
      <c r="D9" s="575"/>
      <c r="E9" s="575"/>
      <c r="F9" s="575"/>
      <c r="G9" s="575"/>
      <c r="H9" s="575"/>
      <c r="I9" s="575"/>
      <c r="J9" s="575"/>
      <c r="K9" s="537" t="s">
        <v>207</v>
      </c>
      <c r="L9" s="538"/>
      <c r="M9" s="3">
        <v>4</v>
      </c>
      <c r="N9" s="61"/>
      <c r="O9" s="442"/>
      <c r="P9" s="673" t="s">
        <v>92</v>
      </c>
      <c r="Q9" s="676" t="s">
        <v>93</v>
      </c>
      <c r="R9" s="676"/>
      <c r="S9" s="676"/>
      <c r="T9" s="676"/>
      <c r="U9" s="676"/>
      <c r="V9" s="676"/>
      <c r="W9" s="676"/>
      <c r="X9" s="676"/>
      <c r="Y9" s="677" t="s">
        <v>207</v>
      </c>
      <c r="Z9" s="678"/>
      <c r="AA9" s="443">
        <v>53</v>
      </c>
      <c r="AB9" s="444"/>
      <c r="AC9" s="444"/>
      <c r="AD9" s="673" t="s">
        <v>92</v>
      </c>
      <c r="AE9" s="676" t="s">
        <v>93</v>
      </c>
      <c r="AF9" s="676"/>
      <c r="AG9" s="676"/>
      <c r="AH9" s="676"/>
      <c r="AI9" s="676"/>
      <c r="AJ9" s="676"/>
      <c r="AK9" s="676"/>
      <c r="AL9" s="676"/>
      <c r="AM9" s="677" t="s">
        <v>207</v>
      </c>
      <c r="AN9" s="678"/>
      <c r="AO9" s="2">
        <v>28</v>
      </c>
      <c r="AR9" s="81"/>
      <c r="AS9" s="465"/>
      <c r="AT9" s="465"/>
      <c r="AU9" s="465"/>
      <c r="AV9" s="465"/>
      <c r="AW9" s="465"/>
      <c r="AX9" s="465"/>
      <c r="AY9" s="465"/>
      <c r="AZ9" s="465"/>
      <c r="BA9" s="521"/>
      <c r="BB9" s="521"/>
      <c r="BC9" s="2"/>
      <c r="BF9" s="81"/>
      <c r="BG9" s="465"/>
      <c r="BH9" s="465"/>
      <c r="BI9" s="465"/>
      <c r="BJ9" s="465"/>
      <c r="BK9" s="465"/>
      <c r="BL9" s="465"/>
      <c r="BM9" s="465"/>
      <c r="BN9" s="465"/>
      <c r="BO9" s="521"/>
      <c r="BP9" s="521"/>
      <c r="BQ9" s="2"/>
    </row>
    <row r="10" spans="1:69" s="4" customFormat="1" ht="24.75" customHeight="1">
      <c r="A10" s="3"/>
      <c r="B10" s="534"/>
      <c r="C10" s="670" t="s">
        <v>98</v>
      </c>
      <c r="D10" s="671"/>
      <c r="E10" s="670" t="s">
        <v>99</v>
      </c>
      <c r="F10" s="670"/>
      <c r="G10" s="672" t="s">
        <v>325</v>
      </c>
      <c r="H10" s="671"/>
      <c r="I10" s="670" t="s">
        <v>171</v>
      </c>
      <c r="J10" s="671"/>
      <c r="K10" s="539"/>
      <c r="L10" s="540"/>
      <c r="M10" s="3">
        <v>4</v>
      </c>
      <c r="N10" s="61"/>
      <c r="O10" s="442"/>
      <c r="P10" s="674"/>
      <c r="Q10" s="670" t="s">
        <v>98</v>
      </c>
      <c r="R10" s="671"/>
      <c r="S10" s="670" t="s">
        <v>99</v>
      </c>
      <c r="T10" s="670"/>
      <c r="U10" s="672" t="s">
        <v>325</v>
      </c>
      <c r="V10" s="671"/>
      <c r="W10" s="670" t="s">
        <v>171</v>
      </c>
      <c r="X10" s="671"/>
      <c r="Y10" s="679"/>
      <c r="Z10" s="680"/>
      <c r="AA10" s="443">
        <v>53</v>
      </c>
      <c r="AB10" s="444"/>
      <c r="AC10" s="444"/>
      <c r="AD10" s="674"/>
      <c r="AE10" s="670" t="s">
        <v>98</v>
      </c>
      <c r="AF10" s="671"/>
      <c r="AG10" s="670" t="s">
        <v>99</v>
      </c>
      <c r="AH10" s="670"/>
      <c r="AI10" s="672" t="s">
        <v>325</v>
      </c>
      <c r="AJ10" s="671"/>
      <c r="AK10" s="670" t="s">
        <v>171</v>
      </c>
      <c r="AL10" s="671"/>
      <c r="AM10" s="679"/>
      <c r="AN10" s="680"/>
      <c r="AO10" s="2">
        <v>28</v>
      </c>
      <c r="AR10" s="81"/>
      <c r="AS10" s="465"/>
      <c r="AT10" s="465"/>
      <c r="AU10" s="465"/>
      <c r="AV10" s="465"/>
      <c r="AW10" s="521"/>
      <c r="AX10" s="521"/>
      <c r="AY10" s="521"/>
      <c r="AZ10" s="521"/>
      <c r="BA10" s="521"/>
      <c r="BB10" s="521"/>
      <c r="BC10" s="2"/>
      <c r="BF10" s="81"/>
      <c r="BG10" s="465"/>
      <c r="BH10" s="465"/>
      <c r="BI10" s="465"/>
      <c r="BJ10" s="465"/>
      <c r="BK10" s="521"/>
      <c r="BL10" s="521"/>
      <c r="BM10" s="521"/>
      <c r="BN10" s="521"/>
      <c r="BO10" s="521"/>
      <c r="BP10" s="521"/>
      <c r="BQ10" s="2"/>
    </row>
    <row r="11" spans="1:69" s="4" customFormat="1">
      <c r="A11" s="3"/>
      <c r="B11" s="534"/>
      <c r="C11" s="549">
        <v>114.8</v>
      </c>
      <c r="D11" s="550"/>
      <c r="E11" s="549">
        <v>91.33</v>
      </c>
      <c r="F11" s="550"/>
      <c r="G11" s="549">
        <v>73.83</v>
      </c>
      <c r="H11" s="550"/>
      <c r="I11" s="549">
        <v>34.090000000000003</v>
      </c>
      <c r="J11" s="550"/>
      <c r="K11" s="541"/>
      <c r="L11" s="542"/>
      <c r="M11" s="3">
        <v>4</v>
      </c>
      <c r="N11" s="61"/>
      <c r="O11" s="442"/>
      <c r="P11" s="674"/>
      <c r="Q11" s="683">
        <v>114.8</v>
      </c>
      <c r="R11" s="684"/>
      <c r="S11" s="683">
        <v>91.33</v>
      </c>
      <c r="T11" s="684"/>
      <c r="U11" s="683">
        <v>73.83</v>
      </c>
      <c r="V11" s="684"/>
      <c r="W11" s="683">
        <v>34.090000000000003</v>
      </c>
      <c r="X11" s="684"/>
      <c r="Y11" s="681"/>
      <c r="Z11" s="682"/>
      <c r="AA11" s="443">
        <v>53</v>
      </c>
      <c r="AB11" s="445"/>
      <c r="AC11" s="445"/>
      <c r="AD11" s="674"/>
      <c r="AE11" s="683">
        <v>114.8</v>
      </c>
      <c r="AF11" s="684"/>
      <c r="AG11" s="683">
        <v>91.33</v>
      </c>
      <c r="AH11" s="684"/>
      <c r="AI11" s="683">
        <v>73.83</v>
      </c>
      <c r="AJ11" s="684"/>
      <c r="AK11" s="683">
        <v>34.090000000000003</v>
      </c>
      <c r="AL11" s="684"/>
      <c r="AM11" s="681"/>
      <c r="AN11" s="682"/>
      <c r="AO11" s="2">
        <v>28</v>
      </c>
      <c r="AP11" s="2"/>
      <c r="AQ11" s="2"/>
      <c r="AR11" s="81"/>
      <c r="AS11" s="80"/>
      <c r="AT11" s="80"/>
      <c r="AU11" s="80"/>
      <c r="AV11" s="80"/>
      <c r="AW11" s="80"/>
      <c r="AX11" s="80"/>
      <c r="AY11" s="80"/>
      <c r="AZ11" s="80"/>
      <c r="BA11" s="521"/>
      <c r="BB11" s="521"/>
      <c r="BC11" s="2"/>
      <c r="BF11" s="81"/>
      <c r="BG11" s="80"/>
      <c r="BH11" s="80"/>
      <c r="BI11" s="80"/>
      <c r="BJ11" s="80"/>
      <c r="BK11" s="80"/>
      <c r="BL11" s="80"/>
      <c r="BM11" s="80"/>
      <c r="BN11" s="80"/>
      <c r="BO11" s="521"/>
      <c r="BP11" s="521"/>
      <c r="BQ11" s="2"/>
    </row>
    <row r="12" spans="1:69" s="4" customFormat="1" ht="25.5">
      <c r="A12" s="3"/>
      <c r="B12" s="535"/>
      <c r="C12" s="379" t="s">
        <v>106</v>
      </c>
      <c r="D12" s="378" t="s">
        <v>109</v>
      </c>
      <c r="E12" s="379" t="s">
        <v>106</v>
      </c>
      <c r="F12" s="378" t="s">
        <v>109</v>
      </c>
      <c r="G12" s="379" t="s">
        <v>106</v>
      </c>
      <c r="H12" s="378" t="s">
        <v>109</v>
      </c>
      <c r="I12" s="379" t="s">
        <v>106</v>
      </c>
      <c r="J12" s="378" t="s">
        <v>109</v>
      </c>
      <c r="K12" s="379" t="s">
        <v>106</v>
      </c>
      <c r="L12" s="227" t="s">
        <v>109</v>
      </c>
      <c r="M12" s="3"/>
      <c r="N12" s="61"/>
      <c r="O12" s="442"/>
      <c r="P12" s="675"/>
      <c r="Q12" s="379" t="s">
        <v>106</v>
      </c>
      <c r="R12" s="378" t="s">
        <v>109</v>
      </c>
      <c r="S12" s="379" t="s">
        <v>106</v>
      </c>
      <c r="T12" s="378" t="s">
        <v>109</v>
      </c>
      <c r="U12" s="379" t="s">
        <v>106</v>
      </c>
      <c r="V12" s="378" t="s">
        <v>109</v>
      </c>
      <c r="W12" s="379" t="s">
        <v>106</v>
      </c>
      <c r="X12" s="378" t="s">
        <v>109</v>
      </c>
      <c r="Y12" s="379" t="s">
        <v>106</v>
      </c>
      <c r="Z12" s="446" t="s">
        <v>109</v>
      </c>
      <c r="AA12" s="443"/>
      <c r="AB12" s="445"/>
      <c r="AC12" s="445"/>
      <c r="AD12" s="675"/>
      <c r="AE12" s="379" t="s">
        <v>106</v>
      </c>
      <c r="AF12" s="378" t="s">
        <v>109</v>
      </c>
      <c r="AG12" s="379" t="s">
        <v>106</v>
      </c>
      <c r="AH12" s="378" t="s">
        <v>109</v>
      </c>
      <c r="AI12" s="379" t="s">
        <v>106</v>
      </c>
      <c r="AJ12" s="378" t="s">
        <v>109</v>
      </c>
      <c r="AK12" s="379" t="s">
        <v>106</v>
      </c>
      <c r="AL12" s="378" t="s">
        <v>109</v>
      </c>
      <c r="AM12" s="379" t="s">
        <v>106</v>
      </c>
      <c r="AN12" s="446" t="s">
        <v>109</v>
      </c>
      <c r="AO12" s="2"/>
      <c r="AP12" s="2"/>
      <c r="AQ12" s="2"/>
      <c r="AR12" s="81"/>
      <c r="AS12" s="514"/>
      <c r="AT12" s="514"/>
      <c r="AU12" s="514"/>
      <c r="AV12" s="514"/>
      <c r="AW12" s="514"/>
      <c r="AX12" s="514"/>
      <c r="AY12" s="514"/>
      <c r="AZ12" s="514"/>
      <c r="BA12" s="514"/>
      <c r="BB12" s="514"/>
      <c r="BF12" s="81"/>
      <c r="BG12" s="514"/>
      <c r="BH12" s="514"/>
      <c r="BI12" s="514"/>
      <c r="BJ12" s="514"/>
      <c r="BK12" s="514"/>
      <c r="BL12" s="514"/>
      <c r="BM12" s="514"/>
      <c r="BN12" s="514"/>
      <c r="BO12" s="514"/>
      <c r="BP12" s="514"/>
    </row>
    <row r="13" spans="1:69" ht="15">
      <c r="B13" s="26" t="s">
        <v>111</v>
      </c>
      <c r="C13" s="196">
        <v>0</v>
      </c>
      <c r="D13" s="228">
        <v>2</v>
      </c>
      <c r="E13" s="228">
        <v>0</v>
      </c>
      <c r="F13" s="228">
        <v>0</v>
      </c>
      <c r="G13" s="228">
        <v>0</v>
      </c>
      <c r="H13" s="228">
        <v>6</v>
      </c>
      <c r="I13" s="228">
        <v>0</v>
      </c>
      <c r="J13" s="228">
        <v>1</v>
      </c>
      <c r="K13" s="229">
        <v>0</v>
      </c>
      <c r="L13" s="230">
        <v>720</v>
      </c>
      <c r="N13" s="61"/>
      <c r="P13" s="26" t="s">
        <v>111</v>
      </c>
      <c r="Q13" s="196">
        <v>16</v>
      </c>
      <c r="R13" s="228">
        <v>2</v>
      </c>
      <c r="S13" s="228">
        <v>1</v>
      </c>
      <c r="T13" s="228">
        <v>0</v>
      </c>
      <c r="U13" s="228">
        <v>18</v>
      </c>
      <c r="V13" s="228">
        <v>6</v>
      </c>
      <c r="W13" s="228">
        <v>2</v>
      </c>
      <c r="X13" s="228">
        <v>1</v>
      </c>
      <c r="Y13" s="229">
        <v>3309</v>
      </c>
      <c r="Z13" s="230">
        <v>720</v>
      </c>
      <c r="AA13" s="61"/>
      <c r="AB13" s="61"/>
      <c r="AD13" s="26" t="s">
        <v>111</v>
      </c>
      <c r="AE13" s="196">
        <v>16</v>
      </c>
      <c r="AF13" s="228">
        <v>2</v>
      </c>
      <c r="AG13" s="228">
        <v>1</v>
      </c>
      <c r="AH13" s="228">
        <v>0</v>
      </c>
      <c r="AI13" s="228">
        <v>18</v>
      </c>
      <c r="AJ13" s="228">
        <v>6</v>
      </c>
      <c r="AK13" s="228">
        <v>2</v>
      </c>
      <c r="AL13" s="228">
        <v>1</v>
      </c>
      <c r="AM13" s="229">
        <v>3309</v>
      </c>
      <c r="AN13" s="230">
        <v>720</v>
      </c>
      <c r="AP13" s="156"/>
      <c r="AR13" s="73"/>
      <c r="AS13" s="154"/>
      <c r="AT13" s="154"/>
      <c r="AU13" s="154"/>
      <c r="AV13" s="154"/>
      <c r="AW13" s="154"/>
      <c r="AX13" s="154"/>
      <c r="AY13" s="154"/>
      <c r="AZ13" s="154"/>
      <c r="BA13" s="74"/>
      <c r="BB13" s="74"/>
      <c r="BF13" s="73"/>
      <c r="BG13" s="154"/>
      <c r="BH13" s="154"/>
      <c r="BI13" s="154"/>
      <c r="BJ13" s="154"/>
      <c r="BK13" s="154"/>
      <c r="BL13" s="154"/>
      <c r="BM13" s="154"/>
      <c r="BN13" s="154"/>
      <c r="BO13" s="74"/>
      <c r="BP13" s="74"/>
    </row>
    <row r="14" spans="1:69" ht="15">
      <c r="B14" s="26" t="s">
        <v>113</v>
      </c>
      <c r="C14" s="196">
        <v>0</v>
      </c>
      <c r="D14" s="228">
        <v>0</v>
      </c>
      <c r="E14" s="228">
        <v>0</v>
      </c>
      <c r="F14" s="228">
        <v>1</v>
      </c>
      <c r="G14" s="228">
        <v>0</v>
      </c>
      <c r="H14" s="228">
        <v>13</v>
      </c>
      <c r="I14" s="228">
        <v>0</v>
      </c>
      <c r="J14" s="228">
        <v>1</v>
      </c>
      <c r="K14" s="229">
        <v>0</v>
      </c>
      <c r="L14" s="230">
        <v>1088</v>
      </c>
      <c r="N14" s="61"/>
      <c r="P14" s="26" t="s">
        <v>113</v>
      </c>
      <c r="Q14" s="196">
        <v>0</v>
      </c>
      <c r="R14" s="228">
        <v>0</v>
      </c>
      <c r="S14" s="228">
        <v>5</v>
      </c>
      <c r="T14" s="228">
        <v>2</v>
      </c>
      <c r="U14" s="228">
        <v>105</v>
      </c>
      <c r="V14" s="228">
        <v>35</v>
      </c>
      <c r="W14" s="228">
        <v>10</v>
      </c>
      <c r="X14" s="228">
        <v>3</v>
      </c>
      <c r="Y14" s="229">
        <v>8565</v>
      </c>
      <c r="Z14" s="230">
        <v>2855</v>
      </c>
      <c r="AA14" s="61"/>
      <c r="AB14" s="61"/>
      <c r="AD14" s="26" t="s">
        <v>113</v>
      </c>
      <c r="AE14" s="196">
        <v>0</v>
      </c>
      <c r="AF14" s="228">
        <v>0</v>
      </c>
      <c r="AG14" s="228">
        <v>2</v>
      </c>
      <c r="AH14" s="228">
        <v>1</v>
      </c>
      <c r="AI14" s="228">
        <v>46</v>
      </c>
      <c r="AJ14" s="228">
        <v>15</v>
      </c>
      <c r="AK14" s="228">
        <v>5</v>
      </c>
      <c r="AL14" s="228">
        <v>2</v>
      </c>
      <c r="AM14" s="229">
        <v>3779</v>
      </c>
      <c r="AN14" s="230">
        <v>1260</v>
      </c>
      <c r="AP14" s="156"/>
      <c r="AR14" s="73"/>
      <c r="AS14" s="154"/>
      <c r="AT14" s="154"/>
      <c r="AU14" s="154"/>
      <c r="AV14" s="154"/>
      <c r="AW14" s="154"/>
      <c r="AX14" s="154"/>
      <c r="AY14" s="154"/>
      <c r="AZ14" s="154"/>
      <c r="BA14" s="74"/>
      <c r="BB14" s="74"/>
      <c r="BF14" s="73"/>
      <c r="BG14" s="154"/>
      <c r="BH14" s="154"/>
      <c r="BI14" s="154"/>
      <c r="BJ14" s="154"/>
      <c r="BK14" s="154"/>
      <c r="BL14" s="154"/>
      <c r="BM14" s="154"/>
      <c r="BN14" s="154"/>
      <c r="BO14" s="74"/>
      <c r="BP14" s="74"/>
    </row>
    <row r="15" spans="1:69" ht="15">
      <c r="B15" s="26" t="s">
        <v>112</v>
      </c>
      <c r="C15" s="196">
        <v>0</v>
      </c>
      <c r="D15" s="228">
        <v>0</v>
      </c>
      <c r="E15" s="228">
        <v>0</v>
      </c>
      <c r="F15" s="228">
        <v>1</v>
      </c>
      <c r="G15" s="228">
        <v>0</v>
      </c>
      <c r="H15" s="228">
        <v>13</v>
      </c>
      <c r="I15" s="228">
        <v>0</v>
      </c>
      <c r="J15" s="228">
        <v>1</v>
      </c>
      <c r="K15" s="229">
        <v>0</v>
      </c>
      <c r="L15" s="230">
        <v>1085</v>
      </c>
      <c r="N15" s="61"/>
      <c r="P15" s="26" t="s">
        <v>112</v>
      </c>
      <c r="Q15" s="196">
        <v>0</v>
      </c>
      <c r="R15" s="228">
        <v>0</v>
      </c>
      <c r="S15" s="228">
        <v>1</v>
      </c>
      <c r="T15" s="228">
        <v>1</v>
      </c>
      <c r="U15" s="228">
        <v>13</v>
      </c>
      <c r="V15" s="228">
        <v>13</v>
      </c>
      <c r="W15" s="228">
        <v>1</v>
      </c>
      <c r="X15" s="228">
        <v>1</v>
      </c>
      <c r="Y15" s="229">
        <v>1085</v>
      </c>
      <c r="Z15" s="230">
        <v>1085</v>
      </c>
      <c r="AA15" s="61"/>
      <c r="AB15" s="61"/>
      <c r="AD15" s="26" t="s">
        <v>112</v>
      </c>
      <c r="AE15" s="196">
        <v>0</v>
      </c>
      <c r="AF15" s="228">
        <v>0</v>
      </c>
      <c r="AG15" s="228">
        <v>1</v>
      </c>
      <c r="AH15" s="228">
        <v>1</v>
      </c>
      <c r="AI15" s="228">
        <v>13</v>
      </c>
      <c r="AJ15" s="228">
        <v>13</v>
      </c>
      <c r="AK15" s="228">
        <v>1</v>
      </c>
      <c r="AL15" s="228">
        <v>1</v>
      </c>
      <c r="AM15" s="229">
        <v>1085</v>
      </c>
      <c r="AN15" s="230">
        <v>1085</v>
      </c>
      <c r="AP15" s="156"/>
      <c r="AR15" s="73"/>
      <c r="AS15" s="154"/>
      <c r="AT15" s="154"/>
      <c r="AU15" s="154"/>
      <c r="AV15" s="154"/>
      <c r="AW15" s="154"/>
      <c r="AX15" s="154"/>
      <c r="AY15" s="154"/>
      <c r="AZ15" s="154"/>
      <c r="BA15" s="74"/>
      <c r="BB15" s="74"/>
      <c r="BF15" s="73"/>
      <c r="BG15" s="154"/>
      <c r="BH15" s="154"/>
      <c r="BI15" s="154"/>
      <c r="BJ15" s="154"/>
      <c r="BK15" s="154"/>
      <c r="BL15" s="154"/>
      <c r="BM15" s="154"/>
      <c r="BN15" s="154"/>
      <c r="BO15" s="74"/>
      <c r="BP15" s="74"/>
    </row>
    <row r="16" spans="1:69" ht="39">
      <c r="B16" s="26" t="s">
        <v>118</v>
      </c>
      <c r="C16" s="196">
        <v>0</v>
      </c>
      <c r="D16" s="228">
        <v>0</v>
      </c>
      <c r="E16" s="228">
        <v>0</v>
      </c>
      <c r="F16" s="228">
        <v>0</v>
      </c>
      <c r="G16" s="228">
        <v>0</v>
      </c>
      <c r="H16" s="228">
        <v>3</v>
      </c>
      <c r="I16" s="228">
        <v>0</v>
      </c>
      <c r="J16" s="228">
        <v>0</v>
      </c>
      <c r="K16" s="229">
        <v>0</v>
      </c>
      <c r="L16" s="230">
        <v>270</v>
      </c>
      <c r="N16" s="61"/>
      <c r="P16" s="26" t="s">
        <v>118</v>
      </c>
      <c r="Q16" s="196">
        <v>0</v>
      </c>
      <c r="R16" s="228">
        <v>0</v>
      </c>
      <c r="S16" s="228">
        <v>6</v>
      </c>
      <c r="T16" s="228">
        <v>2</v>
      </c>
      <c r="U16" s="228">
        <v>120</v>
      </c>
      <c r="V16" s="228">
        <v>40</v>
      </c>
      <c r="W16" s="228">
        <v>12</v>
      </c>
      <c r="X16" s="228">
        <v>4</v>
      </c>
      <c r="Y16" s="229">
        <v>9792</v>
      </c>
      <c r="Z16" s="230">
        <v>3264</v>
      </c>
      <c r="AA16" s="3">
        <f>Q25*Y18</f>
        <v>0</v>
      </c>
      <c r="AB16" s="61"/>
      <c r="AD16" s="26" t="s">
        <v>118</v>
      </c>
      <c r="AE16" s="196">
        <v>0</v>
      </c>
      <c r="AF16" s="228">
        <v>0</v>
      </c>
      <c r="AG16" s="228">
        <v>14</v>
      </c>
      <c r="AH16" s="228">
        <v>5</v>
      </c>
      <c r="AI16" s="228">
        <v>278</v>
      </c>
      <c r="AJ16" s="228">
        <v>93</v>
      </c>
      <c r="AK16" s="228">
        <v>28</v>
      </c>
      <c r="AL16" s="228">
        <v>9</v>
      </c>
      <c r="AM16" s="229">
        <v>22701</v>
      </c>
      <c r="AN16" s="230">
        <v>7567</v>
      </c>
      <c r="AO16" s="3">
        <f>AE25*AM18</f>
        <v>0</v>
      </c>
      <c r="AP16" s="156"/>
      <c r="AR16" s="73"/>
      <c r="AS16" s="154"/>
      <c r="AT16" s="154"/>
      <c r="AU16" s="154"/>
      <c r="AV16" s="154"/>
      <c r="AW16" s="154"/>
      <c r="AX16" s="154"/>
      <c r="AY16" s="154"/>
      <c r="AZ16" s="154"/>
      <c r="BA16" s="74"/>
      <c r="BB16" s="74"/>
      <c r="BF16" s="73"/>
      <c r="BG16" s="154"/>
      <c r="BH16" s="154"/>
      <c r="BI16" s="154"/>
      <c r="BJ16" s="154"/>
      <c r="BK16" s="154"/>
      <c r="BL16" s="154"/>
      <c r="BM16" s="154"/>
      <c r="BN16" s="154"/>
      <c r="BO16" s="74"/>
      <c r="BP16" s="74"/>
    </row>
    <row r="17" spans="2:69" ht="15">
      <c r="B17" s="26" t="s">
        <v>120</v>
      </c>
      <c r="C17" s="231">
        <v>0</v>
      </c>
      <c r="D17" s="232">
        <v>0</v>
      </c>
      <c r="E17" s="78">
        <v>0</v>
      </c>
      <c r="F17" s="458">
        <v>2</v>
      </c>
      <c r="G17" s="458">
        <v>0</v>
      </c>
      <c r="H17" s="458">
        <v>26</v>
      </c>
      <c r="I17" s="458">
        <v>0</v>
      </c>
      <c r="J17" s="458">
        <v>2</v>
      </c>
      <c r="K17" s="459">
        <v>0</v>
      </c>
      <c r="L17" s="233">
        <v>2170</v>
      </c>
      <c r="N17" s="61"/>
      <c r="P17" s="26" t="s">
        <v>120</v>
      </c>
      <c r="Q17" s="231">
        <v>0</v>
      </c>
      <c r="R17" s="232">
        <v>0</v>
      </c>
      <c r="S17" s="78">
        <v>2</v>
      </c>
      <c r="T17" s="458">
        <v>2</v>
      </c>
      <c r="U17" s="458">
        <v>26</v>
      </c>
      <c r="V17" s="458">
        <v>26</v>
      </c>
      <c r="W17" s="458">
        <v>2</v>
      </c>
      <c r="X17" s="458">
        <v>2</v>
      </c>
      <c r="Y17" s="459">
        <v>2170</v>
      </c>
      <c r="Z17" s="233">
        <v>2170</v>
      </c>
      <c r="AB17" s="61"/>
      <c r="AD17" s="26" t="s">
        <v>120</v>
      </c>
      <c r="AE17" s="231">
        <v>0</v>
      </c>
      <c r="AF17" s="232">
        <v>0</v>
      </c>
      <c r="AG17" s="78">
        <v>2</v>
      </c>
      <c r="AH17" s="458">
        <v>2</v>
      </c>
      <c r="AI17" s="458">
        <v>26</v>
      </c>
      <c r="AJ17" s="458">
        <v>26</v>
      </c>
      <c r="AK17" s="458">
        <v>2</v>
      </c>
      <c r="AL17" s="458">
        <v>2</v>
      </c>
      <c r="AM17" s="459">
        <v>2170</v>
      </c>
      <c r="AN17" s="233">
        <v>2170</v>
      </c>
      <c r="AO17" s="3"/>
      <c r="AP17" s="156"/>
      <c r="AR17" s="73"/>
      <c r="AS17" s="154"/>
      <c r="AT17" s="154"/>
      <c r="AU17" s="154"/>
      <c r="AV17" s="154"/>
      <c r="AW17" s="154"/>
      <c r="AX17" s="154"/>
      <c r="AY17" s="154"/>
      <c r="AZ17" s="154"/>
      <c r="BA17" s="74"/>
      <c r="BB17" s="74"/>
      <c r="BC17" s="3"/>
      <c r="BF17" s="73"/>
      <c r="BG17" s="154"/>
      <c r="BH17" s="154"/>
      <c r="BI17" s="154"/>
      <c r="BJ17" s="154"/>
      <c r="BK17" s="154"/>
      <c r="BL17" s="154"/>
      <c r="BM17" s="154"/>
      <c r="BN17" s="154"/>
      <c r="BO17" s="74"/>
      <c r="BP17" s="74"/>
      <c r="BQ17" s="3"/>
    </row>
    <row r="18" spans="2:69">
      <c r="B18" s="32" t="s">
        <v>122</v>
      </c>
      <c r="C18" s="234">
        <v>0</v>
      </c>
      <c r="D18" s="235">
        <v>2</v>
      </c>
      <c r="E18" s="246">
        <v>0</v>
      </c>
      <c r="F18" s="246">
        <v>4</v>
      </c>
      <c r="G18" s="247">
        <v>0</v>
      </c>
      <c r="H18" s="248">
        <v>62</v>
      </c>
      <c r="I18" s="246">
        <v>0</v>
      </c>
      <c r="J18" s="246">
        <v>5</v>
      </c>
      <c r="K18" s="237">
        <v>0</v>
      </c>
      <c r="L18" s="238">
        <v>5334</v>
      </c>
      <c r="M18" s="69">
        <f>M10*L18</f>
        <v>21336</v>
      </c>
      <c r="N18" s="75"/>
      <c r="P18" s="32" t="s">
        <v>122</v>
      </c>
      <c r="Q18" s="234">
        <v>16</v>
      </c>
      <c r="R18" s="235">
        <v>2</v>
      </c>
      <c r="S18" s="246">
        <v>15</v>
      </c>
      <c r="T18" s="246">
        <v>7</v>
      </c>
      <c r="U18" s="247">
        <v>281</v>
      </c>
      <c r="V18" s="248">
        <v>120</v>
      </c>
      <c r="W18" s="246">
        <v>27</v>
      </c>
      <c r="X18" s="246">
        <v>11</v>
      </c>
      <c r="Y18" s="237">
        <v>24922</v>
      </c>
      <c r="Z18" s="238">
        <v>10095</v>
      </c>
      <c r="AA18" s="69">
        <f>AA10*Z18</f>
        <v>535035</v>
      </c>
      <c r="AB18" s="75"/>
      <c r="AD18" s="32" t="s">
        <v>122</v>
      </c>
      <c r="AE18" s="234">
        <v>16</v>
      </c>
      <c r="AF18" s="235">
        <v>2</v>
      </c>
      <c r="AG18" s="246">
        <v>20</v>
      </c>
      <c r="AH18" s="246">
        <v>9</v>
      </c>
      <c r="AI18" s="247">
        <v>381</v>
      </c>
      <c r="AJ18" s="248">
        <v>153</v>
      </c>
      <c r="AK18" s="246">
        <v>37</v>
      </c>
      <c r="AL18" s="246">
        <v>14</v>
      </c>
      <c r="AM18" s="237">
        <v>33045</v>
      </c>
      <c r="AN18" s="238">
        <v>12803</v>
      </c>
      <c r="AO18" s="69">
        <f>AO10*AN18</f>
        <v>358484</v>
      </c>
      <c r="AP18" s="75"/>
      <c r="AR18" s="465"/>
      <c r="AS18" s="291"/>
      <c r="AT18" s="291"/>
      <c r="AU18" s="291"/>
      <c r="AV18" s="291"/>
      <c r="AW18" s="291"/>
      <c r="AX18" s="291"/>
      <c r="AY18" s="291"/>
      <c r="AZ18" s="291"/>
      <c r="BA18" s="75"/>
      <c r="BB18" s="75"/>
      <c r="BC18" s="69"/>
      <c r="BF18" s="465"/>
      <c r="BG18" s="291"/>
      <c r="BH18" s="291"/>
      <c r="BI18" s="291"/>
      <c r="BJ18" s="291"/>
      <c r="BK18" s="291"/>
      <c r="BL18" s="291"/>
      <c r="BM18" s="291"/>
      <c r="BN18" s="291"/>
      <c r="BO18" s="75"/>
      <c r="BP18" s="75"/>
      <c r="BQ18" s="69"/>
    </row>
    <row r="19" spans="2:69">
      <c r="B19" s="176" t="s">
        <v>123</v>
      </c>
      <c r="C19" s="465"/>
      <c r="D19" s="465"/>
      <c r="E19" s="465"/>
      <c r="F19" s="465"/>
      <c r="G19" s="465"/>
      <c r="H19" s="465"/>
      <c r="I19" s="465"/>
      <c r="J19" s="465"/>
      <c r="K19" s="354"/>
      <c r="L19" s="354"/>
      <c r="M19" s="69"/>
      <c r="N19" s="75"/>
      <c r="P19" s="176" t="s">
        <v>128</v>
      </c>
      <c r="Q19" s="465"/>
      <c r="R19" s="465"/>
      <c r="S19" s="465"/>
      <c r="T19" s="465"/>
      <c r="U19" s="465"/>
      <c r="V19" s="465"/>
      <c r="W19" s="465"/>
      <c r="X19" s="465"/>
      <c r="Y19" s="354"/>
      <c r="Z19" s="354"/>
      <c r="AA19" s="69"/>
      <c r="AB19" s="75"/>
      <c r="AD19" s="668" t="s">
        <v>128</v>
      </c>
      <c r="AE19" s="668"/>
      <c r="AF19" s="668"/>
      <c r="AG19" s="668"/>
      <c r="AH19" s="668"/>
      <c r="AI19" s="668"/>
      <c r="AJ19" s="668"/>
      <c r="AK19" s="668"/>
      <c r="AL19" s="668"/>
      <c r="AM19" s="668"/>
      <c r="AN19" s="668"/>
      <c r="AO19" s="69"/>
      <c r="AP19" s="75"/>
      <c r="AR19" s="465"/>
      <c r="AS19" s="291"/>
      <c r="AT19" s="291"/>
      <c r="AU19" s="291"/>
      <c r="AV19" s="291"/>
      <c r="AW19" s="291"/>
      <c r="AX19" s="291"/>
      <c r="AY19" s="291"/>
      <c r="AZ19" s="291"/>
      <c r="BA19" s="75"/>
      <c r="BB19" s="75"/>
      <c r="BC19" s="69"/>
      <c r="BF19" s="465"/>
      <c r="BG19" s="291"/>
      <c r="BH19" s="291"/>
      <c r="BI19" s="291"/>
      <c r="BJ19" s="291"/>
      <c r="BK19" s="291"/>
      <c r="BL19" s="291"/>
      <c r="BM19" s="291"/>
      <c r="BN19" s="291"/>
      <c r="BO19" s="75"/>
      <c r="BP19" s="75"/>
      <c r="BQ19" s="69"/>
    </row>
    <row r="20" spans="2:69" ht="15">
      <c r="B20" s="72"/>
      <c r="C20" s="465"/>
      <c r="D20" s="465"/>
      <c r="E20" s="465"/>
      <c r="F20" s="465"/>
      <c r="G20" s="465"/>
      <c r="H20" s="465"/>
      <c r="I20" s="465"/>
      <c r="J20" s="465"/>
      <c r="K20" s="354"/>
      <c r="L20" s="354"/>
      <c r="M20" s="69"/>
      <c r="N20" s="75"/>
      <c r="P20" s="176"/>
      <c r="Q20" s="465"/>
      <c r="R20" s="465"/>
      <c r="S20" s="465"/>
      <c r="T20" s="465"/>
      <c r="U20" s="465"/>
      <c r="V20" s="465"/>
      <c r="W20" s="465"/>
      <c r="X20" s="465"/>
      <c r="Y20" s="354"/>
      <c r="Z20" s="354"/>
      <c r="AA20" s="69"/>
      <c r="AB20" s="75"/>
      <c r="AD20" s="447"/>
      <c r="AE20" s="447"/>
      <c r="AF20" s="447"/>
      <c r="AG20" s="447"/>
      <c r="AH20" s="447"/>
      <c r="AI20" s="447"/>
      <c r="AJ20" s="447"/>
      <c r="AK20" s="447"/>
      <c r="AL20" s="447"/>
      <c r="AM20" s="447"/>
      <c r="AN20" s="447"/>
      <c r="AO20" s="69"/>
      <c r="AP20" s="75"/>
      <c r="AR20" s="465"/>
      <c r="AS20" s="291"/>
      <c r="AT20" s="291"/>
      <c r="AU20" s="291"/>
      <c r="AV20" s="291"/>
      <c r="AW20" s="291"/>
      <c r="AX20" s="291"/>
      <c r="AY20" s="291"/>
      <c r="AZ20" s="291"/>
      <c r="BA20" s="75"/>
      <c r="BB20" s="75"/>
      <c r="BC20" s="69"/>
      <c r="BF20" s="465"/>
      <c r="BG20" s="291"/>
      <c r="BH20" s="291"/>
      <c r="BI20" s="291"/>
      <c r="BJ20" s="291"/>
      <c r="BK20" s="291"/>
      <c r="BL20" s="291"/>
      <c r="BM20" s="291"/>
      <c r="BN20" s="291"/>
      <c r="BO20" s="75"/>
      <c r="BP20" s="75"/>
      <c r="BQ20" s="69"/>
    </row>
    <row r="21" spans="2:69">
      <c r="B21" s="350" t="s">
        <v>124</v>
      </c>
      <c r="C21" s="465"/>
      <c r="D21" s="465"/>
      <c r="E21" s="465"/>
      <c r="F21" s="465"/>
      <c r="G21" s="465"/>
      <c r="H21" s="465"/>
      <c r="I21" s="465"/>
      <c r="J21" s="465"/>
      <c r="K21" s="354"/>
      <c r="L21" s="354"/>
      <c r="M21" s="69"/>
      <c r="N21" s="75"/>
      <c r="P21" s="350" t="s">
        <v>129</v>
      </c>
      <c r="Q21" s="465"/>
      <c r="R21" s="465"/>
      <c r="S21" s="465"/>
      <c r="T21" s="465"/>
      <c r="U21" s="465"/>
      <c r="V21" s="465"/>
      <c r="W21" s="465"/>
      <c r="X21" s="465"/>
      <c r="Y21" s="354"/>
      <c r="Z21" s="354"/>
      <c r="AA21" s="69"/>
      <c r="AB21" s="75"/>
      <c r="AD21" s="669" t="s">
        <v>129</v>
      </c>
      <c r="AE21" s="669"/>
      <c r="AF21" s="669"/>
      <c r="AG21" s="669"/>
      <c r="AH21" s="669"/>
      <c r="AI21" s="669"/>
      <c r="AJ21" s="669"/>
      <c r="AK21" s="669"/>
      <c r="AL21" s="669"/>
      <c r="AM21" s="669"/>
      <c r="AN21" s="669"/>
      <c r="AO21" s="69"/>
      <c r="AP21" s="75"/>
      <c r="AR21" s="465"/>
      <c r="AS21" s="291"/>
      <c r="AT21" s="291"/>
      <c r="AU21" s="291"/>
      <c r="AV21" s="291"/>
      <c r="AW21" s="291"/>
      <c r="AX21" s="291"/>
      <c r="AY21" s="291"/>
      <c r="AZ21" s="291"/>
      <c r="BA21" s="75"/>
      <c r="BB21" s="75"/>
      <c r="BC21" s="69"/>
      <c r="BF21" s="465"/>
      <c r="BG21" s="291"/>
      <c r="BH21" s="291"/>
      <c r="BI21" s="291"/>
      <c r="BJ21" s="291"/>
      <c r="BK21" s="291"/>
      <c r="BL21" s="291"/>
      <c r="BM21" s="291"/>
      <c r="BN21" s="291"/>
      <c r="BO21" s="75"/>
      <c r="BP21" s="75"/>
      <c r="BQ21" s="69"/>
    </row>
    <row r="22" spans="2:69">
      <c r="B22" s="176"/>
      <c r="C22" s="465"/>
      <c r="D22" s="465"/>
      <c r="E22" s="465"/>
      <c r="F22" s="465"/>
      <c r="G22" s="465"/>
      <c r="H22" s="465"/>
      <c r="I22" s="465"/>
      <c r="J22" s="465"/>
      <c r="K22" s="354"/>
      <c r="L22" s="354"/>
      <c r="M22" s="69"/>
      <c r="N22" s="75"/>
      <c r="P22" s="350"/>
      <c r="Q22" s="465"/>
      <c r="R22" s="465"/>
      <c r="S22" s="465"/>
      <c r="T22" s="465"/>
      <c r="U22" s="465"/>
      <c r="V22" s="465"/>
      <c r="W22" s="465"/>
      <c r="X22" s="465"/>
      <c r="Y22" s="354"/>
      <c r="Z22" s="354"/>
      <c r="AA22" s="69"/>
      <c r="AB22" s="75"/>
      <c r="AD22" s="520"/>
      <c r="AE22" s="520"/>
      <c r="AF22" s="520"/>
      <c r="AG22" s="520"/>
      <c r="AH22" s="520"/>
      <c r="AI22" s="520"/>
      <c r="AJ22" s="520"/>
      <c r="AK22" s="520"/>
      <c r="AL22" s="520"/>
      <c r="AM22" s="520"/>
      <c r="AN22" s="520"/>
      <c r="AO22" s="69"/>
      <c r="AP22" s="75"/>
      <c r="AR22" s="465"/>
      <c r="AS22" s="291"/>
      <c r="AT22" s="291"/>
      <c r="AU22" s="291"/>
      <c r="AV22" s="291"/>
      <c r="AW22" s="291"/>
      <c r="AX22" s="291"/>
      <c r="AY22" s="291"/>
      <c r="AZ22" s="291"/>
      <c r="BA22" s="75"/>
      <c r="BB22" s="75"/>
      <c r="BC22" s="69"/>
      <c r="BF22" s="465"/>
      <c r="BG22" s="291"/>
      <c r="BH22" s="291"/>
      <c r="BI22" s="291"/>
      <c r="BJ22" s="291"/>
      <c r="BK22" s="291"/>
      <c r="BL22" s="291"/>
      <c r="BM22" s="291"/>
      <c r="BN22" s="291"/>
      <c r="BO22" s="75"/>
      <c r="BP22" s="75"/>
      <c r="BQ22" s="69"/>
    </row>
    <row r="23" spans="2:69" ht="15">
      <c r="B23" s="141"/>
      <c r="C23" s="465"/>
      <c r="D23" s="465"/>
      <c r="E23" s="465" t="s">
        <v>89</v>
      </c>
      <c r="F23" s="465"/>
      <c r="G23" s="465"/>
      <c r="H23" s="465"/>
      <c r="I23" s="465"/>
      <c r="J23" s="465"/>
      <c r="K23" s="354"/>
      <c r="L23" s="354"/>
      <c r="M23" s="69"/>
      <c r="N23" s="75"/>
      <c r="P23" s="350"/>
      <c r="Q23" s="465"/>
      <c r="R23" s="465"/>
      <c r="S23" s="465"/>
      <c r="T23" s="465"/>
      <c r="U23" s="465"/>
      <c r="V23" s="465"/>
      <c r="W23" s="465"/>
      <c r="X23" s="465"/>
      <c r="Y23" s="354"/>
      <c r="Z23" s="354"/>
      <c r="AA23" s="69"/>
      <c r="AB23" s="75"/>
      <c r="AD23" s="520"/>
      <c r="AE23" s="520"/>
      <c r="AF23" s="520"/>
      <c r="AG23" s="520"/>
      <c r="AH23" s="520"/>
      <c r="AI23" s="520"/>
      <c r="AJ23" s="520"/>
      <c r="AK23" s="520"/>
      <c r="AL23" s="520"/>
      <c r="AM23" s="520"/>
      <c r="AN23" s="520"/>
      <c r="AO23" s="69"/>
      <c r="AP23" s="75"/>
      <c r="AR23" s="465"/>
      <c r="AS23" s="291"/>
      <c r="AT23" s="291"/>
      <c r="AU23" s="291"/>
      <c r="AV23" s="291"/>
      <c r="AW23" s="291"/>
      <c r="AX23" s="291"/>
      <c r="AY23" s="291"/>
      <c r="AZ23" s="291"/>
      <c r="BA23" s="75"/>
      <c r="BB23" s="75"/>
      <c r="BC23" s="69"/>
      <c r="BF23" s="465"/>
      <c r="BG23" s="291"/>
      <c r="BH23" s="291"/>
      <c r="BI23" s="291"/>
      <c r="BJ23" s="291"/>
      <c r="BK23" s="291"/>
      <c r="BL23" s="291"/>
      <c r="BM23" s="291"/>
      <c r="BN23" s="291"/>
      <c r="BO23" s="75"/>
      <c r="BP23" s="75"/>
      <c r="BQ23" s="69"/>
    </row>
    <row r="24" spans="2:69">
      <c r="M24" s="61"/>
      <c r="AA24" s="61"/>
      <c r="AO24" s="61"/>
      <c r="BC24" s="61"/>
    </row>
    <row r="25" spans="2:69">
      <c r="B25" s="249" t="s">
        <v>162</v>
      </c>
      <c r="C25" s="382">
        <v>0</v>
      </c>
      <c r="D25" s="69"/>
      <c r="F25" s="69"/>
      <c r="H25" s="69"/>
      <c r="J25" s="69"/>
      <c r="P25" s="249" t="s">
        <v>162</v>
      </c>
      <c r="Q25" s="249">
        <v>0</v>
      </c>
      <c r="AD25" s="249" t="s">
        <v>162</v>
      </c>
      <c r="AE25" s="249">
        <v>0</v>
      </c>
    </row>
    <row r="26" spans="2:69">
      <c r="C26" s="8"/>
    </row>
    <row r="27" spans="2:69">
      <c r="B27" s="552" t="s">
        <v>326</v>
      </c>
      <c r="C27" s="552"/>
      <c r="D27" s="552"/>
      <c r="E27" s="552"/>
      <c r="F27" s="552"/>
      <c r="G27" s="552"/>
      <c r="H27" s="552"/>
      <c r="K27" s="552" t="s">
        <v>327</v>
      </c>
      <c r="L27" s="552"/>
      <c r="M27" s="552"/>
      <c r="N27" s="552"/>
      <c r="O27" s="552"/>
      <c r="P27" s="552"/>
      <c r="Q27" s="552"/>
      <c r="T27" s="552" t="s">
        <v>328</v>
      </c>
      <c r="U27" s="552"/>
      <c r="V27" s="552"/>
      <c r="W27" s="552"/>
      <c r="X27" s="552"/>
      <c r="Y27" s="552"/>
      <c r="Z27" s="552"/>
      <c r="AC27" s="465"/>
      <c r="AD27" s="465"/>
      <c r="AE27" s="465"/>
      <c r="AF27" s="465"/>
      <c r="AG27" s="465"/>
      <c r="AH27" s="465"/>
      <c r="AI27" s="465"/>
      <c r="AL27" s="465"/>
      <c r="AM27" s="465"/>
      <c r="AN27" s="465"/>
      <c r="AO27" s="465"/>
      <c r="AP27" s="465"/>
      <c r="AQ27" s="465"/>
      <c r="AR27" s="465"/>
    </row>
    <row r="28" spans="2:69" ht="35.25" customHeight="1">
      <c r="B28" s="464"/>
      <c r="C28" s="556" t="s">
        <v>96</v>
      </c>
      <c r="D28" s="589"/>
      <c r="E28" s="589"/>
      <c r="F28" s="590"/>
      <c r="G28" s="559" t="s">
        <v>230</v>
      </c>
      <c r="H28" s="560"/>
      <c r="K28" s="464"/>
      <c r="L28" s="556" t="s">
        <v>96</v>
      </c>
      <c r="M28" s="589"/>
      <c r="N28" s="589"/>
      <c r="O28" s="590"/>
      <c r="P28" s="559" t="s">
        <v>230</v>
      </c>
      <c r="Q28" s="560"/>
      <c r="T28" s="464" t="s">
        <v>95</v>
      </c>
      <c r="U28" s="536" t="s">
        <v>96</v>
      </c>
      <c r="V28" s="536"/>
      <c r="W28" s="536"/>
      <c r="X28" s="553"/>
      <c r="Y28" s="554" t="s">
        <v>164</v>
      </c>
      <c r="Z28" s="555"/>
      <c r="AC28" s="465"/>
      <c r="AD28" s="465"/>
      <c r="AE28"/>
      <c r="AF28"/>
      <c r="AG28"/>
      <c r="AH28" s="521"/>
      <c r="AI28" s="521"/>
      <c r="AL28" s="465"/>
      <c r="AM28" s="465"/>
      <c r="AN28"/>
      <c r="AO28"/>
      <c r="AP28"/>
      <c r="AQ28" s="521"/>
      <c r="AR28" s="521"/>
    </row>
    <row r="29" spans="2:69" ht="38.25">
      <c r="B29" s="513" t="s">
        <v>92</v>
      </c>
      <c r="C29" s="153" t="s">
        <v>329</v>
      </c>
      <c r="D29" s="153" t="s">
        <v>103</v>
      </c>
      <c r="E29" s="38" t="s">
        <v>104</v>
      </c>
      <c r="F29" s="153" t="s">
        <v>105</v>
      </c>
      <c r="G29" s="153" t="s">
        <v>106</v>
      </c>
      <c r="H29" s="39" t="s">
        <v>107</v>
      </c>
      <c r="K29" s="513" t="s">
        <v>92</v>
      </c>
      <c r="L29" s="153" t="s">
        <v>329</v>
      </c>
      <c r="M29" s="153" t="s">
        <v>103</v>
      </c>
      <c r="N29" s="38" t="s">
        <v>104</v>
      </c>
      <c r="O29" s="153" t="s">
        <v>105</v>
      </c>
      <c r="P29" s="153" t="s">
        <v>106</v>
      </c>
      <c r="Q29" s="39" t="s">
        <v>107</v>
      </c>
      <c r="T29" s="239" t="s">
        <v>92</v>
      </c>
      <c r="U29" s="378" t="s">
        <v>102</v>
      </c>
      <c r="V29" s="378" t="s">
        <v>103</v>
      </c>
      <c r="W29" s="379" t="s">
        <v>330</v>
      </c>
      <c r="X29" s="380" t="s">
        <v>105</v>
      </c>
      <c r="Y29" s="226" t="s">
        <v>106</v>
      </c>
      <c r="Z29" s="227" t="s">
        <v>107</v>
      </c>
      <c r="AC29" s="517"/>
      <c r="AD29" s="76"/>
      <c r="AE29" s="76"/>
      <c r="AF29" s="76"/>
      <c r="AG29" s="76"/>
      <c r="AH29" s="76"/>
      <c r="AI29" s="76"/>
      <c r="AL29" s="517"/>
      <c r="AM29" s="76"/>
      <c r="AN29" s="76"/>
      <c r="AO29" s="76"/>
      <c r="AP29" s="76"/>
      <c r="AQ29" s="76"/>
      <c r="AR29" s="76"/>
    </row>
    <row r="30" spans="2:69" ht="51">
      <c r="B30" s="40" t="s">
        <v>108</v>
      </c>
      <c r="C30" s="449">
        <v>0</v>
      </c>
      <c r="D30" s="450">
        <v>0</v>
      </c>
      <c r="E30" s="451">
        <v>0</v>
      </c>
      <c r="F30" s="449">
        <v>0</v>
      </c>
      <c r="G30" s="211">
        <v>0</v>
      </c>
      <c r="H30" s="42">
        <v>0</v>
      </c>
      <c r="K30" s="40" t="s">
        <v>108</v>
      </c>
      <c r="L30" s="449">
        <v>0</v>
      </c>
      <c r="M30" s="450">
        <v>0</v>
      </c>
      <c r="N30" s="451">
        <v>0</v>
      </c>
      <c r="O30" s="449">
        <v>0</v>
      </c>
      <c r="P30" s="211">
        <v>0</v>
      </c>
      <c r="Q30" s="42">
        <v>0</v>
      </c>
      <c r="T30" s="40" t="s">
        <v>108</v>
      </c>
      <c r="U30" s="241">
        <v>0</v>
      </c>
      <c r="V30" s="228">
        <v>0</v>
      </c>
      <c r="W30" s="229">
        <v>0</v>
      </c>
      <c r="X30" s="245">
        <v>0</v>
      </c>
      <c r="Y30" s="241">
        <v>0</v>
      </c>
      <c r="Z30" s="242">
        <v>0</v>
      </c>
      <c r="AC30" s="77"/>
      <c r="AD30" s="63"/>
      <c r="AE30" s="159"/>
      <c r="AF30" s="63"/>
      <c r="AG30" s="63"/>
      <c r="AH30" s="41"/>
      <c r="AI30" s="41"/>
      <c r="AL30" s="77"/>
      <c r="AM30" s="63"/>
      <c r="AN30" s="159"/>
      <c r="AO30" s="63"/>
      <c r="AP30" s="63"/>
      <c r="AQ30" s="41"/>
      <c r="AR30" s="41"/>
    </row>
    <row r="31" spans="2:69" ht="26.25">
      <c r="B31" s="40" t="s">
        <v>110</v>
      </c>
      <c r="C31" s="449">
        <v>0</v>
      </c>
      <c r="D31" s="377">
        <v>0</v>
      </c>
      <c r="E31" s="451">
        <v>0</v>
      </c>
      <c r="F31" s="449">
        <v>0</v>
      </c>
      <c r="G31" s="211">
        <v>0</v>
      </c>
      <c r="H31" s="42">
        <v>0</v>
      </c>
      <c r="K31" s="40" t="s">
        <v>110</v>
      </c>
      <c r="L31" s="449">
        <v>0</v>
      </c>
      <c r="M31" s="377">
        <v>0</v>
      </c>
      <c r="N31" s="451">
        <v>0</v>
      </c>
      <c r="O31" s="449">
        <v>0</v>
      </c>
      <c r="P31" s="211">
        <v>0</v>
      </c>
      <c r="Q31" s="42">
        <v>0</v>
      </c>
      <c r="T31" s="40" t="s">
        <v>110</v>
      </c>
      <c r="U31" s="241">
        <v>0</v>
      </c>
      <c r="V31" s="228">
        <v>0</v>
      </c>
      <c r="W31" s="229">
        <v>0</v>
      </c>
      <c r="X31" s="245">
        <v>0</v>
      </c>
      <c r="Y31" s="241">
        <v>0</v>
      </c>
      <c r="Z31" s="242">
        <v>0</v>
      </c>
      <c r="AC31" s="77"/>
      <c r="AD31" s="41"/>
      <c r="AE31"/>
      <c r="AF31" s="41"/>
      <c r="AG31" s="41"/>
      <c r="AH31" s="41"/>
      <c r="AI31" s="41"/>
      <c r="AL31" s="77"/>
      <c r="AM31" s="41"/>
      <c r="AN31"/>
      <c r="AO31" s="41"/>
      <c r="AP31" s="41"/>
      <c r="AQ31" s="41"/>
      <c r="AR31" s="41"/>
    </row>
    <row r="32" spans="2:69">
      <c r="B32" s="40" t="s">
        <v>112</v>
      </c>
      <c r="C32" s="449">
        <v>0</v>
      </c>
      <c r="D32" s="449">
        <v>0</v>
      </c>
      <c r="E32" s="449">
        <v>0</v>
      </c>
      <c r="F32" s="449">
        <v>55</v>
      </c>
      <c r="G32" s="211">
        <v>0</v>
      </c>
      <c r="H32" s="42">
        <v>55</v>
      </c>
      <c r="K32" s="40" t="s">
        <v>112</v>
      </c>
      <c r="L32" s="449">
        <v>0</v>
      </c>
      <c r="M32" s="449">
        <v>0</v>
      </c>
      <c r="N32" s="449">
        <v>0</v>
      </c>
      <c r="O32" s="449">
        <v>55</v>
      </c>
      <c r="P32" s="211">
        <v>55</v>
      </c>
      <c r="Q32" s="42">
        <v>55</v>
      </c>
      <c r="T32" s="40" t="s">
        <v>112</v>
      </c>
      <c r="U32" s="241">
        <v>0</v>
      </c>
      <c r="V32" s="228">
        <v>0</v>
      </c>
      <c r="W32" s="241">
        <v>0</v>
      </c>
      <c r="X32" s="241">
        <v>55</v>
      </c>
      <c r="Y32" s="241">
        <v>55</v>
      </c>
      <c r="Z32" s="242">
        <v>55</v>
      </c>
      <c r="AC32" s="77"/>
      <c r="AD32" s="41"/>
      <c r="AE32" s="41"/>
      <c r="AF32" s="41"/>
      <c r="AG32" s="41"/>
      <c r="AH32" s="41"/>
      <c r="AI32" s="41"/>
      <c r="AL32" s="77"/>
      <c r="AM32" s="41"/>
      <c r="AN32" s="41"/>
      <c r="AO32" s="41"/>
      <c r="AP32" s="41"/>
      <c r="AQ32" s="41"/>
      <c r="AR32" s="41"/>
    </row>
    <row r="33" spans="2:45">
      <c r="B33" s="40" t="s">
        <v>116</v>
      </c>
      <c r="C33" s="449">
        <v>0</v>
      </c>
      <c r="D33" s="450">
        <v>0</v>
      </c>
      <c r="E33" s="451">
        <v>0</v>
      </c>
      <c r="F33" s="449">
        <v>0</v>
      </c>
      <c r="G33" s="211">
        <v>0</v>
      </c>
      <c r="H33" s="42">
        <v>0</v>
      </c>
      <c r="K33" s="40" t="s">
        <v>116</v>
      </c>
      <c r="L33" s="449">
        <v>0</v>
      </c>
      <c r="M33" s="450">
        <v>0</v>
      </c>
      <c r="N33" s="451">
        <v>0</v>
      </c>
      <c r="O33" s="449">
        <v>0</v>
      </c>
      <c r="P33" s="211">
        <v>0</v>
      </c>
      <c r="Q33" s="42">
        <v>0</v>
      </c>
      <c r="R33" s="3">
        <f>H37*P35</f>
        <v>0</v>
      </c>
      <c r="T33" s="40" t="s">
        <v>116</v>
      </c>
      <c r="U33" s="241">
        <v>0</v>
      </c>
      <c r="V33" s="228">
        <v>0</v>
      </c>
      <c r="W33" s="229">
        <v>0</v>
      </c>
      <c r="X33" s="245">
        <v>0</v>
      </c>
      <c r="Y33" s="241">
        <v>0</v>
      </c>
      <c r="Z33" s="242">
        <v>0</v>
      </c>
      <c r="AC33" s="77"/>
      <c r="AD33" s="63"/>
      <c r="AE33" s="159"/>
      <c r="AF33" s="63"/>
      <c r="AG33" s="63"/>
      <c r="AH33" s="41"/>
      <c r="AI33" s="41"/>
      <c r="AL33" s="77"/>
      <c r="AM33" s="63"/>
      <c r="AN33" s="159"/>
      <c r="AO33" s="63"/>
      <c r="AP33" s="63"/>
      <c r="AQ33" s="41"/>
      <c r="AR33" s="41"/>
    </row>
    <row r="34" spans="2:45">
      <c r="B34" s="40" t="s">
        <v>117</v>
      </c>
      <c r="C34" s="449">
        <v>0</v>
      </c>
      <c r="D34" s="450">
        <v>0</v>
      </c>
      <c r="E34" s="451">
        <v>0</v>
      </c>
      <c r="F34" s="449">
        <v>0</v>
      </c>
      <c r="G34" s="211">
        <v>0</v>
      </c>
      <c r="H34" s="42">
        <v>0</v>
      </c>
      <c r="K34" s="40" t="s">
        <v>117</v>
      </c>
      <c r="L34" s="449">
        <v>0</v>
      </c>
      <c r="M34" s="450">
        <v>0</v>
      </c>
      <c r="N34" s="451">
        <v>0</v>
      </c>
      <c r="O34" s="449">
        <v>0</v>
      </c>
      <c r="P34" s="211">
        <v>0</v>
      </c>
      <c r="Q34" s="42">
        <v>0</v>
      </c>
      <c r="T34" s="40" t="s">
        <v>117</v>
      </c>
      <c r="U34" s="241">
        <v>0</v>
      </c>
      <c r="V34" s="228">
        <v>0</v>
      </c>
      <c r="W34" s="229">
        <v>0</v>
      </c>
      <c r="X34" s="245">
        <v>5149</v>
      </c>
      <c r="Y34" s="241">
        <v>5149</v>
      </c>
      <c r="Z34" s="242">
        <v>5149</v>
      </c>
      <c r="AC34" s="77"/>
      <c r="AD34" s="63"/>
      <c r="AE34" s="159"/>
      <c r="AF34" s="63"/>
      <c r="AG34" s="41"/>
      <c r="AH34" s="41"/>
      <c r="AI34" s="41"/>
      <c r="AL34" s="77"/>
      <c r="AM34" s="63"/>
      <c r="AN34" s="159"/>
      <c r="AO34" s="63"/>
      <c r="AP34" s="41"/>
      <c r="AQ34" s="41"/>
      <c r="AR34" s="41"/>
    </row>
    <row r="35" spans="2:45">
      <c r="B35" s="43" t="s">
        <v>119</v>
      </c>
      <c r="C35" s="44">
        <v>0</v>
      </c>
      <c r="D35" s="44"/>
      <c r="E35" s="44">
        <v>0</v>
      </c>
      <c r="F35" s="44">
        <v>55</v>
      </c>
      <c r="G35" s="44">
        <v>0</v>
      </c>
      <c r="H35" s="44">
        <v>55</v>
      </c>
      <c r="I35" s="4">
        <f>H35*M10</f>
        <v>220</v>
      </c>
      <c r="K35" s="43" t="s">
        <v>119</v>
      </c>
      <c r="L35" s="44">
        <v>0</v>
      </c>
      <c r="M35" s="44"/>
      <c r="N35" s="44">
        <v>0</v>
      </c>
      <c r="O35" s="44">
        <v>55</v>
      </c>
      <c r="P35" s="44">
        <v>55</v>
      </c>
      <c r="Q35" s="44">
        <v>55</v>
      </c>
      <c r="R35" s="4">
        <f>Q35*AA10</f>
        <v>2915</v>
      </c>
      <c r="T35" s="43" t="s">
        <v>119</v>
      </c>
      <c r="U35" s="244">
        <v>0</v>
      </c>
      <c r="V35" s="243" t="s">
        <v>95</v>
      </c>
      <c r="W35" s="244">
        <v>0</v>
      </c>
      <c r="X35" s="244">
        <v>5204</v>
      </c>
      <c r="Y35" s="244">
        <v>5204</v>
      </c>
      <c r="Z35" s="244">
        <v>5204</v>
      </c>
      <c r="AA35" s="157">
        <f>Z35*AO10</f>
        <v>145712</v>
      </c>
      <c r="AC35" s="79"/>
      <c r="AD35" s="41"/>
      <c r="AE35" s="41"/>
      <c r="AF35" s="41"/>
      <c r="AG35" s="41"/>
      <c r="AH35" s="41"/>
      <c r="AI35" s="41"/>
      <c r="AJ35" s="4"/>
      <c r="AL35" s="79"/>
      <c r="AM35" s="41"/>
      <c r="AN35" s="41"/>
      <c r="AO35" s="41"/>
      <c r="AP35" s="41"/>
      <c r="AQ35" s="41"/>
      <c r="AR35" s="41"/>
      <c r="AS35" s="4"/>
    </row>
    <row r="36" spans="2:45">
      <c r="B36" s="529" t="s">
        <v>121</v>
      </c>
      <c r="C36" s="530"/>
      <c r="D36" s="530"/>
      <c r="E36" s="530"/>
      <c r="F36" s="530"/>
      <c r="G36" s="530"/>
      <c r="H36" s="530"/>
      <c r="K36" s="529" t="s">
        <v>121</v>
      </c>
      <c r="L36" s="530"/>
      <c r="M36" s="530"/>
      <c r="N36" s="530"/>
      <c r="O36" s="530"/>
      <c r="P36" s="530"/>
      <c r="Q36" s="530"/>
      <c r="T36" s="529" t="s">
        <v>121</v>
      </c>
      <c r="U36" s="530"/>
      <c r="V36" s="530"/>
      <c r="W36" s="530"/>
      <c r="X36" s="530"/>
      <c r="Y36" s="530"/>
      <c r="Z36" s="530"/>
    </row>
    <row r="37" spans="2:45">
      <c r="B37" s="531"/>
      <c r="C37" s="531"/>
      <c r="D37" s="531"/>
      <c r="E37" s="531"/>
      <c r="F37" s="531"/>
      <c r="G37" s="531"/>
      <c r="H37" s="531"/>
      <c r="K37" s="531"/>
      <c r="L37" s="531"/>
      <c r="M37" s="531"/>
      <c r="N37" s="531"/>
      <c r="O37" s="531"/>
      <c r="P37" s="531"/>
      <c r="Q37" s="531"/>
      <c r="T37" s="531"/>
      <c r="U37" s="531"/>
      <c r="V37" s="531"/>
      <c r="W37" s="531"/>
      <c r="X37" s="531"/>
      <c r="Y37" s="531"/>
      <c r="Z37" s="531"/>
    </row>
    <row r="38" spans="2:45">
      <c r="B38" s="531"/>
      <c r="C38" s="531"/>
      <c r="D38" s="531"/>
      <c r="E38" s="531"/>
      <c r="F38" s="531"/>
      <c r="G38" s="531"/>
      <c r="H38" s="531"/>
      <c r="K38" s="531"/>
      <c r="L38" s="531"/>
      <c r="M38" s="531"/>
      <c r="N38" s="531"/>
      <c r="O38" s="531"/>
      <c r="P38" s="531"/>
      <c r="Q38" s="531"/>
      <c r="T38" s="531"/>
      <c r="U38" s="531"/>
      <c r="V38" s="531"/>
      <c r="W38" s="531"/>
      <c r="X38" s="531"/>
      <c r="Y38" s="531"/>
      <c r="Z38" s="531"/>
    </row>
    <row r="39" spans="2:45" ht="111.75" customHeight="1">
      <c r="B39" s="531"/>
      <c r="C39" s="531"/>
      <c r="D39" s="531"/>
      <c r="E39" s="531"/>
      <c r="F39" s="531"/>
      <c r="G39" s="531"/>
      <c r="H39" s="531"/>
      <c r="K39" s="531"/>
      <c r="L39" s="531"/>
      <c r="M39" s="531"/>
      <c r="N39" s="531"/>
      <c r="O39" s="531"/>
      <c r="P39" s="531"/>
      <c r="Q39" s="531"/>
      <c r="T39" s="531"/>
      <c r="U39" s="531"/>
      <c r="V39" s="531"/>
      <c r="W39" s="531"/>
      <c r="X39" s="531"/>
      <c r="Y39" s="531"/>
      <c r="Z39" s="531"/>
    </row>
  </sheetData>
  <mergeCells count="55">
    <mergeCell ref="B36:H39"/>
    <mergeCell ref="K36:Q39"/>
    <mergeCell ref="T36:Z39"/>
    <mergeCell ref="Y28:Z28"/>
    <mergeCell ref="C28:F28"/>
    <mergeCell ref="G28:H28"/>
    <mergeCell ref="L28:O28"/>
    <mergeCell ref="P28:Q28"/>
    <mergeCell ref="U28:X28"/>
    <mergeCell ref="B27:H27"/>
    <mergeCell ref="K27:Q27"/>
    <mergeCell ref="T27:Z27"/>
    <mergeCell ref="I11:J11"/>
    <mergeCell ref="Q11:R11"/>
    <mergeCell ref="S11:T11"/>
    <mergeCell ref="U11:V11"/>
    <mergeCell ref="W11:X11"/>
    <mergeCell ref="Y9:Z11"/>
    <mergeCell ref="B9:B12"/>
    <mergeCell ref="C9:J9"/>
    <mergeCell ref="K9:L11"/>
    <mergeCell ref="P9:P12"/>
    <mergeCell ref="Q9:X9"/>
    <mergeCell ref="C10:D10"/>
    <mergeCell ref="E10:F10"/>
    <mergeCell ref="AM9:AN11"/>
    <mergeCell ref="AE10:AF10"/>
    <mergeCell ref="AG10:AH10"/>
    <mergeCell ref="AI10:AJ10"/>
    <mergeCell ref="AK10:AL10"/>
    <mergeCell ref="AE11:AF11"/>
    <mergeCell ref="AG11:AH11"/>
    <mergeCell ref="AI11:AJ11"/>
    <mergeCell ref="AK11:AL11"/>
    <mergeCell ref="Q10:R10"/>
    <mergeCell ref="S10:T10"/>
    <mergeCell ref="U10:V10"/>
    <mergeCell ref="AD9:AD12"/>
    <mergeCell ref="AE9:AL9"/>
    <mergeCell ref="AD19:AN19"/>
    <mergeCell ref="AD21:AN21"/>
    <mergeCell ref="AD8:AN8"/>
    <mergeCell ref="A1:A2"/>
    <mergeCell ref="B1:M1"/>
    <mergeCell ref="N1:Y1"/>
    <mergeCell ref="Z1:AK1"/>
    <mergeCell ref="AL1:AW1"/>
    <mergeCell ref="W10:X10"/>
    <mergeCell ref="C11:D11"/>
    <mergeCell ref="E11:F11"/>
    <mergeCell ref="G11:H11"/>
    <mergeCell ref="B8:L8"/>
    <mergeCell ref="P8:Z8"/>
    <mergeCell ref="G10:H10"/>
    <mergeCell ref="I10:J10"/>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Y179"/>
  <sheetViews>
    <sheetView zoomScaleNormal="100" zoomScalePageLayoutView="140" workbookViewId="0">
      <pane xSplit="1" ySplit="2" topLeftCell="B3" activePane="bottomRight" state="frozen"/>
      <selection pane="bottomRight" activeCell="T7" sqref="T7"/>
      <selection pane="bottomLeft" activeCell="L24" sqref="L24"/>
      <selection pane="topRight" activeCell="L24" sqref="L24"/>
    </sheetView>
  </sheetViews>
  <sheetFormatPr defaultColWidth="8.85546875" defaultRowHeight="12.75"/>
  <cols>
    <col min="1" max="1" width="8.28515625" style="3" customWidth="1"/>
    <col min="2" max="2" width="18" style="2" customWidth="1"/>
    <col min="3" max="3" width="8" style="2" customWidth="1"/>
    <col min="4" max="4" width="9.42578125" style="2" customWidth="1"/>
    <col min="5" max="7" width="8.42578125" style="2" customWidth="1"/>
    <col min="8" max="8" width="7.28515625" style="2" customWidth="1"/>
    <col min="9" max="9" width="8.42578125" style="2" customWidth="1"/>
    <col min="10" max="10" width="13" style="4" customWidth="1"/>
    <col min="11" max="11" width="10.5703125" style="4" customWidth="1"/>
    <col min="12" max="12" width="10.7109375" style="4" customWidth="1"/>
    <col min="13" max="13" width="12.5703125" style="3" customWidth="1"/>
    <col min="14" max="14" width="9.42578125" style="3" customWidth="1"/>
    <col min="15" max="15" width="8" style="2" customWidth="1"/>
    <col min="16" max="16" width="9.42578125" style="2" customWidth="1"/>
    <col min="17" max="17" width="8.42578125" style="2" customWidth="1"/>
    <col min="18" max="18" width="12.7109375" style="2" customWidth="1"/>
    <col min="19" max="19" width="16.28515625" style="2" customWidth="1"/>
    <col min="20" max="20" width="16.85546875" style="2" customWidth="1"/>
    <col min="21" max="21" width="16.140625" style="5" customWidth="1"/>
    <col min="22" max="22" width="9.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48</v>
      </c>
      <c r="B3" s="138">
        <f>O9</f>
        <v>134</v>
      </c>
      <c r="C3" s="111">
        <v>173</v>
      </c>
      <c r="D3" s="138">
        <f>B3*C3</f>
        <v>23182</v>
      </c>
      <c r="E3" s="138">
        <f>H18*$M$18+H34*$M$34+H49*$M$49+H63*$M$63+H77*$M$77+H91*$M$91+H105*$M$105+H119*$M$119+H133*$M$133+H147*$M$147+H161*$M$161+H175*$M$175</f>
        <v>5994.9750000000004</v>
      </c>
      <c r="F3" s="138">
        <f>F18*$M$18+F34*$M$34+F49*$M$49+F63*$M$63+F77*$M$77+F91*$M$91+F105*$M$105+F119*$M$119+F133*$M$133+F147*$M$147+F161*$M$161+F175*$M$175</f>
        <v>600.0200000000001</v>
      </c>
      <c r="G3" s="138">
        <f>J18*$M$18+J34*$M$34+J49*$M$49+J63*$M$63+J77*$M$77+J91*$M$91+J105*$M$105+J119*$M$119+J133*$M$133+J147*$M$147+J161*$M$161+J175*$M$175</f>
        <v>600.0200000000001</v>
      </c>
      <c r="H3" s="138">
        <f>D18*$M$18+D34*$M$34+D49*$M$49+D63*$M$63+D77*$M$77+D91*$M$91+D105*$M$105+D119*$M$119+D133*$M$133+D147*$M$147+D161*$M$161+D175*$M$175</f>
        <v>268</v>
      </c>
      <c r="I3" s="138">
        <f>SUM(E3:H3)</f>
        <v>7463.0150000000012</v>
      </c>
      <c r="J3" s="135">
        <f>E3*$G$11+F3*$E$11+G3*$I$11+H3*$C$11</f>
        <v>548629.91265000007</v>
      </c>
      <c r="K3" s="89">
        <f>M9*$E$33+AA9*$N$33</f>
        <v>0</v>
      </c>
      <c r="L3" s="135">
        <f>O9*$W$17</f>
        <v>7370</v>
      </c>
      <c r="M3" s="135">
        <f>J3+K3+L3</f>
        <v>555999.91265000007</v>
      </c>
      <c r="N3" s="138">
        <f t="shared" ref="N3:X3" si="0">B3</f>
        <v>134</v>
      </c>
      <c r="O3" s="111">
        <f t="shared" si="0"/>
        <v>173</v>
      </c>
      <c r="P3" s="138">
        <f t="shared" si="0"/>
        <v>23182</v>
      </c>
      <c r="Q3" s="138">
        <f t="shared" si="0"/>
        <v>5994.9750000000004</v>
      </c>
      <c r="R3" s="138">
        <f t="shared" si="0"/>
        <v>600.0200000000001</v>
      </c>
      <c r="S3" s="138">
        <f t="shared" si="0"/>
        <v>600.0200000000001</v>
      </c>
      <c r="T3" s="138">
        <f t="shared" si="0"/>
        <v>268</v>
      </c>
      <c r="U3" s="138">
        <f t="shared" si="0"/>
        <v>7463.0150000000012</v>
      </c>
      <c r="V3" s="135">
        <f t="shared" si="0"/>
        <v>548629.91265000007</v>
      </c>
      <c r="W3" s="89">
        <f t="shared" si="0"/>
        <v>0</v>
      </c>
      <c r="X3" s="135">
        <f t="shared" si="0"/>
        <v>7370</v>
      </c>
      <c r="Y3" s="135">
        <f>V3+W3+X3</f>
        <v>555999.91265000007</v>
      </c>
      <c r="Z3" s="138">
        <f t="shared" ref="Z3:AK3" si="1">N3</f>
        <v>134</v>
      </c>
      <c r="AA3" s="111">
        <f t="shared" si="1"/>
        <v>173</v>
      </c>
      <c r="AB3" s="138">
        <f t="shared" si="1"/>
        <v>23182</v>
      </c>
      <c r="AC3" s="138">
        <f t="shared" si="1"/>
        <v>5994.9750000000004</v>
      </c>
      <c r="AD3" s="138">
        <f t="shared" si="1"/>
        <v>600.0200000000001</v>
      </c>
      <c r="AE3" s="138">
        <f t="shared" si="1"/>
        <v>600.0200000000001</v>
      </c>
      <c r="AF3" s="138">
        <f t="shared" si="1"/>
        <v>268</v>
      </c>
      <c r="AG3" s="138">
        <f t="shared" si="1"/>
        <v>7463.0150000000012</v>
      </c>
      <c r="AH3" s="135">
        <f t="shared" si="1"/>
        <v>548629.91265000007</v>
      </c>
      <c r="AI3" s="89">
        <f t="shared" si="1"/>
        <v>0</v>
      </c>
      <c r="AJ3" s="135">
        <f t="shared" si="1"/>
        <v>7370</v>
      </c>
      <c r="AK3" s="135">
        <f t="shared" si="1"/>
        <v>555999.91265000007</v>
      </c>
      <c r="AL3" s="138">
        <f t="shared" ref="AL3:AW3" si="2">(B3+N3+Z3)/3</f>
        <v>134</v>
      </c>
      <c r="AM3" s="138">
        <f t="shared" si="2"/>
        <v>173</v>
      </c>
      <c r="AN3" s="138">
        <f t="shared" si="2"/>
        <v>23182</v>
      </c>
      <c r="AO3" s="138">
        <f t="shared" si="2"/>
        <v>5994.9750000000013</v>
      </c>
      <c r="AP3" s="138">
        <f t="shared" si="2"/>
        <v>600.0200000000001</v>
      </c>
      <c r="AQ3" s="138">
        <f t="shared" si="2"/>
        <v>600.0200000000001</v>
      </c>
      <c r="AR3" s="138">
        <f t="shared" si="2"/>
        <v>268</v>
      </c>
      <c r="AS3" s="138">
        <f t="shared" si="2"/>
        <v>7463.0150000000021</v>
      </c>
      <c r="AT3" s="135">
        <f t="shared" si="2"/>
        <v>548629.91265000007</v>
      </c>
      <c r="AU3" s="89">
        <f t="shared" si="2"/>
        <v>0</v>
      </c>
      <c r="AV3" s="135">
        <f t="shared" si="2"/>
        <v>7370</v>
      </c>
      <c r="AW3" s="135">
        <f t="shared" si="2"/>
        <v>555999.91265000007</v>
      </c>
      <c r="AY3" s="201">
        <f>M3+Y3+AK3</f>
        <v>1667999.7379500002</v>
      </c>
    </row>
    <row r="4" spans="1:51" s="4" customFormat="1">
      <c r="A4" s="220"/>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23"/>
      <c r="O6" s="123"/>
      <c r="P6" s="123"/>
      <c r="Q6" s="123"/>
      <c r="R6" s="123"/>
      <c r="S6" s="123"/>
      <c r="T6" s="123"/>
      <c r="U6" s="123"/>
      <c r="V6" s="123"/>
      <c r="W6" s="123"/>
      <c r="X6" s="123"/>
      <c r="Y6" s="123"/>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45">
      <c r="A8" s="3"/>
      <c r="B8" s="532" t="s">
        <v>331</v>
      </c>
      <c r="C8" s="532"/>
      <c r="D8" s="532"/>
      <c r="E8" s="532"/>
      <c r="F8" s="532"/>
      <c r="G8" s="532"/>
      <c r="H8" s="532"/>
      <c r="I8" s="532"/>
      <c r="J8" s="532"/>
      <c r="K8" s="532"/>
      <c r="L8" s="532"/>
      <c r="M8" s="3"/>
      <c r="N8" s="3"/>
      <c r="O8" s="47" t="s">
        <v>201</v>
      </c>
      <c r="P8" s="2"/>
      <c r="Q8" s="2"/>
      <c r="R8" s="2"/>
      <c r="S8" s="2"/>
      <c r="T8" s="2"/>
      <c r="U8" s="5"/>
      <c r="V8" s="2"/>
      <c r="W8" s="2"/>
      <c r="X8" s="2"/>
      <c r="Y8" s="3"/>
      <c r="Z8" s="3"/>
      <c r="AA8" s="3"/>
    </row>
    <row r="9" spans="1:51" s="4" customFormat="1" ht="58.5" customHeight="1">
      <c r="A9" s="3"/>
      <c r="B9" s="533" t="s">
        <v>92</v>
      </c>
      <c r="C9" s="685" t="s">
        <v>93</v>
      </c>
      <c r="D9" s="685"/>
      <c r="E9" s="685"/>
      <c r="F9" s="685"/>
      <c r="G9" s="685"/>
      <c r="H9" s="685"/>
      <c r="I9" s="685"/>
      <c r="J9" s="685"/>
      <c r="K9" s="537" t="s">
        <v>207</v>
      </c>
      <c r="L9" s="538"/>
      <c r="M9" s="3"/>
      <c r="N9" s="3"/>
      <c r="O9" s="2">
        <f>SUM(M9:M193)</f>
        <v>134</v>
      </c>
      <c r="P9" s="2"/>
      <c r="Q9" s="552" t="s">
        <v>332</v>
      </c>
      <c r="R9" s="552"/>
      <c r="S9" s="552"/>
      <c r="T9" s="552"/>
      <c r="U9" s="552"/>
      <c r="V9" s="552"/>
      <c r="W9" s="552"/>
      <c r="X9" s="2"/>
      <c r="Y9" s="3"/>
      <c r="Z9" s="3"/>
      <c r="AA9" s="3"/>
    </row>
    <row r="10" spans="1:51" s="4" customFormat="1" ht="41.25" customHeight="1">
      <c r="A10" s="3"/>
      <c r="B10" s="534"/>
      <c r="C10" s="591" t="s">
        <v>98</v>
      </c>
      <c r="D10" s="686"/>
      <c r="E10" s="571" t="s">
        <v>99</v>
      </c>
      <c r="F10" s="571"/>
      <c r="G10" s="583" t="s">
        <v>100</v>
      </c>
      <c r="H10" s="686"/>
      <c r="I10" s="591" t="s">
        <v>101</v>
      </c>
      <c r="J10" s="686"/>
      <c r="K10" s="539"/>
      <c r="L10" s="540"/>
      <c r="M10" s="3"/>
      <c r="N10" s="3"/>
      <c r="O10" s="2"/>
      <c r="P10" s="2"/>
      <c r="Q10" s="464" t="s">
        <v>95</v>
      </c>
      <c r="R10" s="536" t="s">
        <v>96</v>
      </c>
      <c r="S10" s="536"/>
      <c r="T10" s="536"/>
      <c r="U10" s="553"/>
      <c r="V10" s="554" t="s">
        <v>164</v>
      </c>
      <c r="W10" s="555"/>
      <c r="X10" s="2"/>
      <c r="Y10" s="3"/>
      <c r="Z10" s="3"/>
      <c r="AA10" s="3"/>
    </row>
    <row r="11" spans="1:51" s="4" customFormat="1" ht="48.75" customHeight="1">
      <c r="A11" s="3"/>
      <c r="B11" s="534"/>
      <c r="C11" s="549">
        <v>114.8</v>
      </c>
      <c r="D11" s="550"/>
      <c r="E11" s="549">
        <v>91.33</v>
      </c>
      <c r="F11" s="550"/>
      <c r="G11" s="549">
        <v>73.83</v>
      </c>
      <c r="H11" s="550"/>
      <c r="I11" s="549">
        <v>34.090000000000003</v>
      </c>
      <c r="J11" s="550"/>
      <c r="K11" s="541"/>
      <c r="L11" s="542"/>
      <c r="M11" s="3"/>
      <c r="N11" s="3"/>
      <c r="O11" s="2"/>
      <c r="P11" s="2"/>
      <c r="Q11" s="239" t="s">
        <v>92</v>
      </c>
      <c r="R11" s="226" t="s">
        <v>329</v>
      </c>
      <c r="S11" s="226" t="s">
        <v>103</v>
      </c>
      <c r="T11" s="225" t="s">
        <v>104</v>
      </c>
      <c r="U11" s="240" t="s">
        <v>105</v>
      </c>
      <c r="V11" s="226" t="s">
        <v>106</v>
      </c>
      <c r="W11" s="227" t="s">
        <v>107</v>
      </c>
      <c r="X11" s="2"/>
      <c r="Y11" s="3"/>
      <c r="Z11" s="3"/>
      <c r="AA11" s="3"/>
    </row>
    <row r="12" spans="1:51" s="4" customFormat="1" ht="33" customHeight="1">
      <c r="A12" s="3"/>
      <c r="B12" s="535"/>
      <c r="C12" s="225" t="s">
        <v>106</v>
      </c>
      <c r="D12" s="226" t="s">
        <v>109</v>
      </c>
      <c r="E12" s="225" t="s">
        <v>106</v>
      </c>
      <c r="F12" s="226" t="s">
        <v>109</v>
      </c>
      <c r="G12" s="225" t="s">
        <v>106</v>
      </c>
      <c r="H12" s="226" t="s">
        <v>109</v>
      </c>
      <c r="I12" s="225" t="s">
        <v>106</v>
      </c>
      <c r="J12" s="226" t="s">
        <v>109</v>
      </c>
      <c r="K12" s="225" t="s">
        <v>106</v>
      </c>
      <c r="L12" s="227" t="s">
        <v>109</v>
      </c>
      <c r="M12" s="3"/>
      <c r="N12" s="3"/>
      <c r="O12" s="2"/>
      <c r="P12" s="2"/>
      <c r="Q12" s="40" t="s">
        <v>267</v>
      </c>
      <c r="R12" s="241">
        <v>0</v>
      </c>
      <c r="S12" s="228">
        <v>0</v>
      </c>
      <c r="T12" s="229">
        <v>0</v>
      </c>
      <c r="U12" s="245">
        <v>0</v>
      </c>
      <c r="V12" s="241">
        <v>0</v>
      </c>
      <c r="W12" s="242">
        <v>0</v>
      </c>
      <c r="X12" s="2"/>
      <c r="Y12" s="3"/>
      <c r="Z12" s="3"/>
      <c r="AA12" s="3"/>
    </row>
    <row r="13" spans="1:51" ht="38.25">
      <c r="B13" s="26" t="s">
        <v>111</v>
      </c>
      <c r="C13" s="196">
        <v>0</v>
      </c>
      <c r="D13" s="228">
        <v>2</v>
      </c>
      <c r="E13" s="228">
        <v>0</v>
      </c>
      <c r="F13" s="228">
        <v>0.2</v>
      </c>
      <c r="G13" s="228">
        <v>0</v>
      </c>
      <c r="H13" s="228">
        <v>2</v>
      </c>
      <c r="I13" s="228">
        <v>0</v>
      </c>
      <c r="J13" s="228">
        <v>0.2</v>
      </c>
      <c r="K13" s="229">
        <v>0</v>
      </c>
      <c r="L13" s="230">
        <v>402</v>
      </c>
      <c r="Q13" s="40" t="s">
        <v>110</v>
      </c>
      <c r="R13" s="241">
        <v>0</v>
      </c>
      <c r="S13" s="228">
        <v>0</v>
      </c>
      <c r="T13" s="229">
        <v>0</v>
      </c>
      <c r="U13" s="245">
        <v>0</v>
      </c>
      <c r="V13" s="241">
        <v>0</v>
      </c>
      <c r="W13" s="242">
        <v>0</v>
      </c>
    </row>
    <row r="14" spans="1:51" ht="25.5">
      <c r="B14" s="26" t="s">
        <v>113</v>
      </c>
      <c r="C14" s="196">
        <v>0</v>
      </c>
      <c r="D14" s="228">
        <v>0</v>
      </c>
      <c r="E14" s="228">
        <v>0</v>
      </c>
      <c r="F14" s="228">
        <v>0.4</v>
      </c>
      <c r="G14" s="228">
        <v>0</v>
      </c>
      <c r="H14" s="228">
        <v>4</v>
      </c>
      <c r="I14" s="228">
        <v>0</v>
      </c>
      <c r="J14" s="228">
        <v>0.4</v>
      </c>
      <c r="K14" s="229">
        <v>0</v>
      </c>
      <c r="L14" s="230">
        <v>345</v>
      </c>
      <c r="Q14" s="40" t="s">
        <v>112</v>
      </c>
      <c r="R14" s="241">
        <v>0</v>
      </c>
      <c r="S14" s="228">
        <v>0</v>
      </c>
      <c r="T14" s="241">
        <v>0</v>
      </c>
      <c r="U14" s="241">
        <v>55</v>
      </c>
      <c r="V14" s="241">
        <v>0</v>
      </c>
      <c r="W14" s="242">
        <v>55</v>
      </c>
    </row>
    <row r="15" spans="1:51">
      <c r="B15" s="26" t="s">
        <v>112</v>
      </c>
      <c r="C15" s="196">
        <v>0</v>
      </c>
      <c r="D15" s="228">
        <v>0</v>
      </c>
      <c r="E15" s="228">
        <v>0</v>
      </c>
      <c r="F15" s="228">
        <v>0.5</v>
      </c>
      <c r="G15" s="228">
        <v>0</v>
      </c>
      <c r="H15" s="228">
        <v>5</v>
      </c>
      <c r="I15" s="228">
        <v>0</v>
      </c>
      <c r="J15" s="228">
        <v>0.5</v>
      </c>
      <c r="K15" s="229">
        <v>0</v>
      </c>
      <c r="L15" s="230">
        <v>432</v>
      </c>
      <c r="Q15" s="40" t="s">
        <v>116</v>
      </c>
      <c r="R15" s="241">
        <v>0</v>
      </c>
      <c r="S15" s="228">
        <v>0</v>
      </c>
      <c r="T15" s="229">
        <v>0</v>
      </c>
      <c r="U15" s="245">
        <v>0</v>
      </c>
      <c r="V15" s="241">
        <v>0</v>
      </c>
      <c r="W15" s="242">
        <v>0</v>
      </c>
    </row>
    <row r="16" spans="1:51" ht="38.25">
      <c r="B16" s="26" t="s">
        <v>118</v>
      </c>
      <c r="C16" s="196">
        <v>0</v>
      </c>
      <c r="D16" s="228">
        <v>0</v>
      </c>
      <c r="E16" s="228">
        <v>0</v>
      </c>
      <c r="F16" s="228">
        <v>0.3</v>
      </c>
      <c r="G16" s="228">
        <v>0</v>
      </c>
      <c r="H16" s="228">
        <v>3</v>
      </c>
      <c r="I16" s="228">
        <v>0</v>
      </c>
      <c r="J16" s="228">
        <v>0.3</v>
      </c>
      <c r="K16" s="229">
        <v>0</v>
      </c>
      <c r="L16" s="230">
        <v>259</v>
      </c>
      <c r="Q16" s="40" t="s">
        <v>268</v>
      </c>
      <c r="R16" s="241">
        <v>0</v>
      </c>
      <c r="S16" s="228">
        <v>0</v>
      </c>
      <c r="T16" s="229">
        <v>0</v>
      </c>
      <c r="U16" s="245">
        <v>0</v>
      </c>
      <c r="V16" s="241">
        <v>0</v>
      </c>
      <c r="W16" s="242">
        <v>0</v>
      </c>
    </row>
    <row r="17" spans="2:23">
      <c r="B17" s="26" t="s">
        <v>120</v>
      </c>
      <c r="C17" s="231">
        <v>0</v>
      </c>
      <c r="D17" s="232">
        <v>0</v>
      </c>
      <c r="E17" s="78">
        <v>0</v>
      </c>
      <c r="F17" s="458">
        <v>1</v>
      </c>
      <c r="G17" s="458">
        <v>0</v>
      </c>
      <c r="H17" s="458">
        <v>10</v>
      </c>
      <c r="I17" s="458">
        <v>0</v>
      </c>
      <c r="J17" s="458">
        <v>1</v>
      </c>
      <c r="K17" s="459">
        <v>0</v>
      </c>
      <c r="L17" s="233">
        <v>864</v>
      </c>
      <c r="Q17" s="43" t="s">
        <v>119</v>
      </c>
      <c r="R17" s="244">
        <v>0</v>
      </c>
      <c r="S17" s="243" t="s">
        <v>95</v>
      </c>
      <c r="T17" s="244">
        <v>0</v>
      </c>
      <c r="U17" s="244">
        <v>55</v>
      </c>
      <c r="V17" s="244">
        <v>0</v>
      </c>
      <c r="W17" s="244">
        <v>55</v>
      </c>
    </row>
    <row r="18" spans="2:23">
      <c r="B18" s="32" t="s">
        <v>122</v>
      </c>
      <c r="C18" s="234">
        <v>0</v>
      </c>
      <c r="D18" s="235">
        <v>2</v>
      </c>
      <c r="E18" s="246">
        <v>0</v>
      </c>
      <c r="F18" s="246">
        <v>2.4</v>
      </c>
      <c r="G18" s="247">
        <v>0</v>
      </c>
      <c r="H18" s="248">
        <v>24</v>
      </c>
      <c r="I18" s="246">
        <v>0</v>
      </c>
      <c r="J18" s="246">
        <v>2.4</v>
      </c>
      <c r="K18" s="237">
        <v>0</v>
      </c>
      <c r="L18" s="238">
        <v>2303</v>
      </c>
      <c r="M18" s="3">
        <v>10</v>
      </c>
      <c r="O18" s="2">
        <f>SUM(C18:J18)</f>
        <v>30.799999999999997</v>
      </c>
      <c r="P18" s="2">
        <f>O18*M18</f>
        <v>308</v>
      </c>
      <c r="Q18" s="529" t="s">
        <v>121</v>
      </c>
      <c r="R18" s="530"/>
      <c r="S18" s="530"/>
      <c r="T18" s="530"/>
      <c r="U18" s="530"/>
      <c r="V18" s="530"/>
      <c r="W18" s="530"/>
    </row>
    <row r="19" spans="2:23">
      <c r="B19" s="176" t="s">
        <v>128</v>
      </c>
      <c r="C19" s="465"/>
      <c r="D19" s="465"/>
      <c r="E19" s="465"/>
      <c r="F19" s="465"/>
      <c r="G19" s="465"/>
      <c r="H19" s="465"/>
      <c r="I19" s="465"/>
      <c r="J19" s="465"/>
      <c r="K19" s="354"/>
      <c r="L19" s="354"/>
      <c r="Q19" s="531"/>
      <c r="R19" s="531"/>
      <c r="S19" s="531"/>
      <c r="T19" s="531"/>
      <c r="U19" s="531"/>
      <c r="V19" s="531"/>
      <c r="W19" s="531"/>
    </row>
    <row r="20" spans="2:23" ht="15">
      <c r="B20" s="350" t="s">
        <v>124</v>
      </c>
      <c r="C20"/>
      <c r="D20"/>
      <c r="E20"/>
      <c r="F20"/>
      <c r="G20"/>
      <c r="H20"/>
      <c r="I20"/>
      <c r="J20"/>
      <c r="K20" s="57"/>
      <c r="L20" s="57"/>
      <c r="Q20" s="531"/>
      <c r="R20" s="531"/>
      <c r="S20" s="531"/>
      <c r="T20" s="531"/>
      <c r="U20" s="531"/>
      <c r="V20" s="531"/>
      <c r="W20" s="531"/>
    </row>
    <row r="21" spans="2:23" ht="15">
      <c r="B21" s="176"/>
      <c r="C21"/>
      <c r="D21"/>
      <c r="E21"/>
      <c r="F21"/>
      <c r="G21"/>
      <c r="H21"/>
      <c r="I21"/>
      <c r="J21"/>
      <c r="K21" s="57"/>
      <c r="L21" s="57"/>
      <c r="Q21" s="531"/>
      <c r="R21" s="531"/>
      <c r="S21" s="531"/>
      <c r="T21" s="531"/>
      <c r="U21" s="531"/>
      <c r="V21" s="531"/>
      <c r="W21" s="531"/>
    </row>
    <row r="22" spans="2:23" ht="15">
      <c r="B22" s="141"/>
      <c r="C22"/>
      <c r="D22"/>
      <c r="E22"/>
      <c r="F22"/>
      <c r="G22"/>
      <c r="H22"/>
      <c r="I22"/>
      <c r="J22"/>
      <c r="K22" s="57"/>
      <c r="L22" s="57"/>
      <c r="Q22" s="531"/>
      <c r="R22" s="531"/>
      <c r="S22" s="531"/>
      <c r="T22" s="531"/>
      <c r="U22" s="531"/>
      <c r="V22" s="531"/>
      <c r="W22" s="531"/>
    </row>
    <row r="23" spans="2:23" ht="117" customHeight="1">
      <c r="B23" s="161"/>
      <c r="C23"/>
      <c r="D23"/>
      <c r="E23"/>
      <c r="F23"/>
      <c r="G23"/>
      <c r="H23"/>
      <c r="I23"/>
      <c r="J23"/>
      <c r="K23"/>
      <c r="L23"/>
      <c r="Q23" s="531"/>
      <c r="R23" s="531"/>
      <c r="S23" s="531"/>
      <c r="T23" s="531"/>
      <c r="U23" s="531"/>
      <c r="V23" s="531"/>
      <c r="W23" s="531"/>
    </row>
    <row r="24" spans="2:23">
      <c r="B24" s="532" t="s">
        <v>333</v>
      </c>
      <c r="C24" s="532"/>
      <c r="D24" s="532"/>
      <c r="E24" s="532"/>
      <c r="F24" s="532"/>
      <c r="G24" s="532"/>
      <c r="H24" s="532"/>
      <c r="I24" s="532"/>
      <c r="J24" s="532"/>
      <c r="K24" s="532"/>
      <c r="L24" s="532"/>
    </row>
    <row r="25" spans="2:23" ht="15" customHeight="1">
      <c r="B25" s="533" t="s">
        <v>92</v>
      </c>
      <c r="C25" s="536" t="s">
        <v>93</v>
      </c>
      <c r="D25" s="536"/>
      <c r="E25" s="536"/>
      <c r="F25" s="536"/>
      <c r="G25" s="536"/>
      <c r="H25" s="536"/>
      <c r="I25" s="536"/>
      <c r="J25" s="536"/>
      <c r="K25" s="537" t="s">
        <v>207</v>
      </c>
      <c r="L25" s="538"/>
    </row>
    <row r="26" spans="2:23">
      <c r="B26" s="534"/>
      <c r="C26" s="543" t="s">
        <v>98</v>
      </c>
      <c r="D26" s="544"/>
      <c r="E26" s="545" t="s">
        <v>99</v>
      </c>
      <c r="F26" s="545"/>
      <c r="G26" s="546" t="s">
        <v>100</v>
      </c>
      <c r="H26" s="547"/>
      <c r="I26" s="548" t="s">
        <v>101</v>
      </c>
      <c r="J26" s="547"/>
      <c r="K26" s="539"/>
      <c r="L26" s="540"/>
    </row>
    <row r="27" spans="2:23">
      <c r="B27" s="534"/>
      <c r="C27" s="549">
        <v>114.8</v>
      </c>
      <c r="D27" s="550"/>
      <c r="E27" s="549">
        <v>91.33</v>
      </c>
      <c r="F27" s="550"/>
      <c r="G27" s="549">
        <v>73.83</v>
      </c>
      <c r="H27" s="550"/>
      <c r="I27" s="549">
        <v>34.090000000000003</v>
      </c>
      <c r="J27" s="550"/>
      <c r="K27" s="541"/>
      <c r="L27" s="542"/>
    </row>
    <row r="28" spans="2:23" ht="38.25">
      <c r="B28" s="535"/>
      <c r="C28" s="225" t="s">
        <v>106</v>
      </c>
      <c r="D28" s="226" t="s">
        <v>109</v>
      </c>
      <c r="E28" s="225" t="s">
        <v>106</v>
      </c>
      <c r="F28" s="226" t="s">
        <v>109</v>
      </c>
      <c r="G28" s="225" t="s">
        <v>106</v>
      </c>
      <c r="H28" s="226" t="s">
        <v>109</v>
      </c>
      <c r="I28" s="225" t="s">
        <v>106</v>
      </c>
      <c r="J28" s="226" t="s">
        <v>109</v>
      </c>
      <c r="K28" s="225" t="s">
        <v>106</v>
      </c>
      <c r="L28" s="227" t="s">
        <v>109</v>
      </c>
    </row>
    <row r="29" spans="2:23">
      <c r="B29" s="26" t="s">
        <v>111</v>
      </c>
      <c r="C29" s="196">
        <v>0</v>
      </c>
      <c r="D29" s="228">
        <v>2</v>
      </c>
      <c r="E29" s="228">
        <v>0</v>
      </c>
      <c r="F29" s="228">
        <v>0.2</v>
      </c>
      <c r="G29" s="228">
        <v>0</v>
      </c>
      <c r="H29" s="228">
        <v>2</v>
      </c>
      <c r="I29" s="228">
        <v>0</v>
      </c>
      <c r="J29" s="228">
        <v>0.2</v>
      </c>
      <c r="K29" s="229">
        <v>0</v>
      </c>
      <c r="L29" s="230">
        <v>402</v>
      </c>
    </row>
    <row r="30" spans="2:23">
      <c r="B30" s="26" t="s">
        <v>113</v>
      </c>
      <c r="C30" s="196">
        <v>0</v>
      </c>
      <c r="D30" s="228">
        <v>0</v>
      </c>
      <c r="E30" s="228">
        <v>0</v>
      </c>
      <c r="F30" s="228">
        <v>0.4</v>
      </c>
      <c r="G30" s="228">
        <v>0</v>
      </c>
      <c r="H30" s="228">
        <v>4</v>
      </c>
      <c r="I30" s="228">
        <v>0</v>
      </c>
      <c r="J30" s="228">
        <v>0.4</v>
      </c>
      <c r="K30" s="229">
        <v>0</v>
      </c>
      <c r="L30" s="230">
        <v>345</v>
      </c>
    </row>
    <row r="31" spans="2:23">
      <c r="B31" s="26" t="s">
        <v>112</v>
      </c>
      <c r="C31" s="196">
        <v>0</v>
      </c>
      <c r="D31" s="228">
        <v>0</v>
      </c>
      <c r="E31" s="228">
        <v>0</v>
      </c>
      <c r="F31" s="228">
        <v>0.5</v>
      </c>
      <c r="G31" s="228">
        <v>0</v>
      </c>
      <c r="H31" s="228">
        <v>5</v>
      </c>
      <c r="I31" s="228">
        <v>0</v>
      </c>
      <c r="J31" s="228">
        <v>0.5</v>
      </c>
      <c r="K31" s="229">
        <v>0</v>
      </c>
      <c r="L31" s="230">
        <v>432</v>
      </c>
    </row>
    <row r="32" spans="2:23" ht="38.25">
      <c r="B32" s="26" t="s">
        <v>118</v>
      </c>
      <c r="C32" s="196">
        <v>0</v>
      </c>
      <c r="D32" s="228">
        <v>0</v>
      </c>
      <c r="E32" s="228">
        <v>0</v>
      </c>
      <c r="F32" s="228">
        <v>0.55000000000000004</v>
      </c>
      <c r="G32" s="228">
        <v>0</v>
      </c>
      <c r="H32" s="228">
        <v>5.5</v>
      </c>
      <c r="I32" s="228">
        <v>0</v>
      </c>
      <c r="J32" s="228">
        <v>0.55000000000000004</v>
      </c>
      <c r="K32" s="229">
        <v>0</v>
      </c>
      <c r="L32" s="230">
        <v>475</v>
      </c>
    </row>
    <row r="33" spans="2:16">
      <c r="B33" s="26" t="s">
        <v>120</v>
      </c>
      <c r="C33" s="231">
        <v>0</v>
      </c>
      <c r="D33" s="232">
        <v>0</v>
      </c>
      <c r="E33" s="78">
        <v>0</v>
      </c>
      <c r="F33" s="458">
        <v>1</v>
      </c>
      <c r="G33" s="458">
        <v>0</v>
      </c>
      <c r="H33" s="458">
        <v>10</v>
      </c>
      <c r="I33" s="458">
        <v>0</v>
      </c>
      <c r="J33" s="458">
        <v>1</v>
      </c>
      <c r="K33" s="459">
        <v>0</v>
      </c>
      <c r="L33" s="233">
        <v>864</v>
      </c>
    </row>
    <row r="34" spans="2:16">
      <c r="B34" s="32" t="s">
        <v>122</v>
      </c>
      <c r="C34" s="234">
        <v>0</v>
      </c>
      <c r="D34" s="235">
        <v>2</v>
      </c>
      <c r="E34" s="246">
        <v>0</v>
      </c>
      <c r="F34" s="246">
        <v>2.65</v>
      </c>
      <c r="G34" s="247">
        <v>0</v>
      </c>
      <c r="H34" s="248">
        <v>26.5</v>
      </c>
      <c r="I34" s="246">
        <v>0</v>
      </c>
      <c r="J34" s="246">
        <v>2.65</v>
      </c>
      <c r="K34" s="237">
        <v>0</v>
      </c>
      <c r="L34" s="238">
        <v>2518</v>
      </c>
      <c r="M34" s="3">
        <v>6</v>
      </c>
      <c r="O34" s="2">
        <f>SUM(C34:J34)</f>
        <v>33.799999999999997</v>
      </c>
      <c r="P34" s="2">
        <f>O34*M34</f>
        <v>202.79999999999998</v>
      </c>
    </row>
    <row r="35" spans="2:16">
      <c r="B35" s="176" t="s">
        <v>123</v>
      </c>
      <c r="C35" s="465"/>
      <c r="D35" s="465"/>
      <c r="E35" s="465"/>
      <c r="F35" s="465"/>
      <c r="G35" s="465"/>
      <c r="H35" s="465"/>
      <c r="I35" s="465"/>
      <c r="J35" s="465"/>
      <c r="K35" s="354"/>
      <c r="L35" s="354"/>
    </row>
    <row r="36" spans="2:16" ht="15">
      <c r="B36" s="72"/>
      <c r="C36" s="465"/>
      <c r="D36" s="465"/>
      <c r="E36" s="465"/>
      <c r="F36" s="465"/>
      <c r="G36" s="465"/>
      <c r="H36" s="465"/>
      <c r="I36" s="465"/>
      <c r="J36" s="465"/>
      <c r="K36" s="354"/>
      <c r="L36" s="354"/>
    </row>
    <row r="37" spans="2:16" ht="15">
      <c r="B37" s="350" t="s">
        <v>129</v>
      </c>
      <c r="C37"/>
      <c r="D37"/>
      <c r="E37"/>
      <c r="F37"/>
      <c r="G37"/>
      <c r="H37"/>
      <c r="I37"/>
      <c r="J37"/>
      <c r="K37"/>
      <c r="L37"/>
    </row>
    <row r="38" spans="2:16" ht="15">
      <c r="B38"/>
      <c r="C38"/>
      <c r="D38"/>
      <c r="E38"/>
      <c r="F38"/>
      <c r="G38"/>
      <c r="H38"/>
      <c r="I38"/>
      <c r="J38"/>
      <c r="K38"/>
      <c r="L38"/>
    </row>
    <row r="39" spans="2:16">
      <c r="B39" s="532" t="s">
        <v>334</v>
      </c>
      <c r="C39" s="532"/>
      <c r="D39" s="532"/>
      <c r="E39" s="532"/>
      <c r="F39" s="532"/>
      <c r="G39" s="532"/>
      <c r="H39" s="532"/>
      <c r="I39" s="532"/>
      <c r="J39" s="532"/>
      <c r="K39" s="532"/>
      <c r="L39" s="532"/>
    </row>
    <row r="40" spans="2:16" ht="15" customHeight="1">
      <c r="B40" s="533" t="s">
        <v>92</v>
      </c>
      <c r="C40" s="536" t="s">
        <v>93</v>
      </c>
      <c r="D40" s="536"/>
      <c r="E40" s="536"/>
      <c r="F40" s="536"/>
      <c r="G40" s="536"/>
      <c r="H40" s="536"/>
      <c r="I40" s="536"/>
      <c r="J40" s="536"/>
      <c r="K40" s="537" t="s">
        <v>207</v>
      </c>
      <c r="L40" s="538"/>
    </row>
    <row r="41" spans="2:16">
      <c r="B41" s="534"/>
      <c r="C41" s="543" t="s">
        <v>98</v>
      </c>
      <c r="D41" s="544"/>
      <c r="E41" s="545" t="s">
        <v>99</v>
      </c>
      <c r="F41" s="545"/>
      <c r="G41" s="546" t="s">
        <v>100</v>
      </c>
      <c r="H41" s="547"/>
      <c r="I41" s="548" t="s">
        <v>101</v>
      </c>
      <c r="J41" s="547"/>
      <c r="K41" s="539"/>
      <c r="L41" s="540"/>
    </row>
    <row r="42" spans="2:16">
      <c r="B42" s="534"/>
      <c r="C42" s="549">
        <v>114.8</v>
      </c>
      <c r="D42" s="550"/>
      <c r="E42" s="549">
        <v>91.33</v>
      </c>
      <c r="F42" s="550"/>
      <c r="G42" s="549">
        <v>73.83</v>
      </c>
      <c r="H42" s="550"/>
      <c r="I42" s="549">
        <v>34.090000000000003</v>
      </c>
      <c r="J42" s="550"/>
      <c r="K42" s="541"/>
      <c r="L42" s="542"/>
    </row>
    <row r="43" spans="2:16" ht="38.25">
      <c r="B43" s="535"/>
      <c r="C43" s="225" t="s">
        <v>106</v>
      </c>
      <c r="D43" s="226" t="s">
        <v>109</v>
      </c>
      <c r="E43" s="225" t="s">
        <v>106</v>
      </c>
      <c r="F43" s="226" t="s">
        <v>109</v>
      </c>
      <c r="G43" s="225" t="s">
        <v>106</v>
      </c>
      <c r="H43" s="226" t="s">
        <v>109</v>
      </c>
      <c r="I43" s="225" t="s">
        <v>106</v>
      </c>
      <c r="J43" s="226" t="s">
        <v>109</v>
      </c>
      <c r="K43" s="225" t="s">
        <v>106</v>
      </c>
      <c r="L43" s="227" t="s">
        <v>109</v>
      </c>
    </row>
    <row r="44" spans="2:16">
      <c r="B44" s="26" t="s">
        <v>111</v>
      </c>
      <c r="C44" s="196">
        <v>0</v>
      </c>
      <c r="D44" s="228">
        <v>2</v>
      </c>
      <c r="E44" s="228">
        <v>0</v>
      </c>
      <c r="F44" s="228">
        <v>0.2</v>
      </c>
      <c r="G44" s="228">
        <v>0</v>
      </c>
      <c r="H44" s="228">
        <v>2</v>
      </c>
      <c r="I44" s="228">
        <v>0</v>
      </c>
      <c r="J44" s="228">
        <v>0.2</v>
      </c>
      <c r="K44" s="229">
        <v>0</v>
      </c>
      <c r="L44" s="230">
        <v>402</v>
      </c>
    </row>
    <row r="45" spans="2:16">
      <c r="B45" s="26" t="s">
        <v>113</v>
      </c>
      <c r="C45" s="196">
        <v>0</v>
      </c>
      <c r="D45" s="228">
        <v>0</v>
      </c>
      <c r="E45" s="228">
        <v>0</v>
      </c>
      <c r="F45" s="228">
        <v>0.4</v>
      </c>
      <c r="G45" s="228">
        <v>0</v>
      </c>
      <c r="H45" s="228">
        <v>4</v>
      </c>
      <c r="I45" s="228">
        <v>0</v>
      </c>
      <c r="J45" s="228">
        <v>0.4</v>
      </c>
      <c r="K45" s="229">
        <v>0</v>
      </c>
      <c r="L45" s="230">
        <v>345</v>
      </c>
    </row>
    <row r="46" spans="2:16">
      <c r="B46" s="26" t="s">
        <v>112</v>
      </c>
      <c r="C46" s="196">
        <v>0</v>
      </c>
      <c r="D46" s="228">
        <v>0</v>
      </c>
      <c r="E46" s="228">
        <v>0</v>
      </c>
      <c r="F46" s="228">
        <v>0.5</v>
      </c>
      <c r="G46" s="228">
        <v>0</v>
      </c>
      <c r="H46" s="228">
        <v>5</v>
      </c>
      <c r="I46" s="228">
        <v>0</v>
      </c>
      <c r="J46" s="228">
        <v>0.5</v>
      </c>
      <c r="K46" s="229">
        <v>0</v>
      </c>
      <c r="L46" s="230">
        <v>432</v>
      </c>
    </row>
    <row r="47" spans="2:16" ht="38.25">
      <c r="B47" s="26" t="s">
        <v>118</v>
      </c>
      <c r="C47" s="196">
        <v>0</v>
      </c>
      <c r="D47" s="228">
        <v>0</v>
      </c>
      <c r="E47" s="228">
        <v>0</v>
      </c>
      <c r="F47" s="228">
        <v>0.7</v>
      </c>
      <c r="G47" s="228">
        <v>0</v>
      </c>
      <c r="H47" s="228">
        <v>7</v>
      </c>
      <c r="I47" s="228">
        <v>0</v>
      </c>
      <c r="J47" s="228">
        <v>0.7</v>
      </c>
      <c r="K47" s="229">
        <v>0</v>
      </c>
      <c r="L47" s="230">
        <v>605</v>
      </c>
    </row>
    <row r="48" spans="2:16">
      <c r="B48" s="26" t="s">
        <v>120</v>
      </c>
      <c r="C48" s="231">
        <v>0</v>
      </c>
      <c r="D48" s="232">
        <v>0</v>
      </c>
      <c r="E48" s="78">
        <v>0</v>
      </c>
      <c r="F48" s="458">
        <v>1</v>
      </c>
      <c r="G48" s="458">
        <v>0</v>
      </c>
      <c r="H48" s="458">
        <v>10</v>
      </c>
      <c r="I48" s="458">
        <v>0</v>
      </c>
      <c r="J48" s="458">
        <v>1</v>
      </c>
      <c r="K48" s="459">
        <v>0</v>
      </c>
      <c r="L48" s="233">
        <v>864</v>
      </c>
    </row>
    <row r="49" spans="2:16">
      <c r="B49" s="32" t="s">
        <v>122</v>
      </c>
      <c r="C49" s="234">
        <v>0</v>
      </c>
      <c r="D49" s="235">
        <v>2</v>
      </c>
      <c r="E49" s="246">
        <v>0</v>
      </c>
      <c r="F49" s="246">
        <v>2.8</v>
      </c>
      <c r="G49" s="247">
        <v>0</v>
      </c>
      <c r="H49" s="248">
        <v>28</v>
      </c>
      <c r="I49" s="246">
        <v>0</v>
      </c>
      <c r="J49" s="246">
        <v>2.8</v>
      </c>
      <c r="K49" s="237">
        <v>0</v>
      </c>
      <c r="L49" s="238">
        <v>2648</v>
      </c>
      <c r="M49" s="3">
        <v>5</v>
      </c>
      <c r="O49" s="2">
        <f>SUM(C49:J49)</f>
        <v>35.599999999999994</v>
      </c>
      <c r="P49" s="2">
        <f>O49*M49</f>
        <v>177.99999999999997</v>
      </c>
    </row>
    <row r="50" spans="2:16">
      <c r="B50" s="176" t="s">
        <v>128</v>
      </c>
      <c r="C50" s="465"/>
      <c r="D50" s="465"/>
      <c r="E50" s="465"/>
      <c r="F50" s="465"/>
      <c r="G50" s="465"/>
      <c r="H50" s="465"/>
      <c r="I50" s="465"/>
      <c r="J50" s="465"/>
      <c r="K50" s="354"/>
      <c r="L50" s="354"/>
    </row>
    <row r="51" spans="2:16" ht="15">
      <c r="B51" s="350" t="s">
        <v>129</v>
      </c>
      <c r="C51"/>
      <c r="D51"/>
      <c r="E51"/>
      <c r="F51"/>
      <c r="G51"/>
      <c r="H51"/>
      <c r="I51"/>
      <c r="J51"/>
      <c r="K51"/>
      <c r="L51"/>
    </row>
    <row r="52" spans="2:16" ht="15">
      <c r="B52"/>
      <c r="C52"/>
      <c r="D52"/>
      <c r="E52"/>
      <c r="F52"/>
      <c r="G52"/>
      <c r="H52"/>
      <c r="I52"/>
      <c r="J52"/>
      <c r="K52"/>
      <c r="L52"/>
    </row>
    <row r="53" spans="2:16">
      <c r="B53" s="532" t="s">
        <v>335</v>
      </c>
      <c r="C53" s="532"/>
      <c r="D53" s="532"/>
      <c r="E53" s="532"/>
      <c r="F53" s="532"/>
      <c r="G53" s="532"/>
      <c r="H53" s="532"/>
      <c r="I53" s="532"/>
      <c r="J53" s="532"/>
      <c r="K53" s="532"/>
      <c r="L53" s="532"/>
    </row>
    <row r="54" spans="2:16" ht="15" customHeight="1">
      <c r="B54" s="533" t="s">
        <v>92</v>
      </c>
      <c r="C54" s="536" t="s">
        <v>93</v>
      </c>
      <c r="D54" s="536"/>
      <c r="E54" s="536"/>
      <c r="F54" s="536"/>
      <c r="G54" s="536"/>
      <c r="H54" s="536"/>
      <c r="I54" s="536"/>
      <c r="J54" s="536"/>
      <c r="K54" s="537" t="s">
        <v>207</v>
      </c>
      <c r="L54" s="538"/>
    </row>
    <row r="55" spans="2:16">
      <c r="B55" s="534"/>
      <c r="C55" s="543" t="s">
        <v>98</v>
      </c>
      <c r="D55" s="544"/>
      <c r="E55" s="545" t="s">
        <v>99</v>
      </c>
      <c r="F55" s="545"/>
      <c r="G55" s="546" t="s">
        <v>100</v>
      </c>
      <c r="H55" s="547"/>
      <c r="I55" s="548" t="s">
        <v>101</v>
      </c>
      <c r="J55" s="547"/>
      <c r="K55" s="539"/>
      <c r="L55" s="540"/>
    </row>
    <row r="56" spans="2:16">
      <c r="B56" s="534"/>
      <c r="C56" s="549">
        <v>114.8</v>
      </c>
      <c r="D56" s="550"/>
      <c r="E56" s="549">
        <v>91.33</v>
      </c>
      <c r="F56" s="550"/>
      <c r="G56" s="549">
        <v>73.83</v>
      </c>
      <c r="H56" s="550"/>
      <c r="I56" s="549">
        <v>34.090000000000003</v>
      </c>
      <c r="J56" s="550"/>
      <c r="K56" s="541"/>
      <c r="L56" s="542"/>
    </row>
    <row r="57" spans="2:16" ht="38.25">
      <c r="B57" s="535"/>
      <c r="C57" s="225" t="s">
        <v>106</v>
      </c>
      <c r="D57" s="226" t="s">
        <v>109</v>
      </c>
      <c r="E57" s="225" t="s">
        <v>106</v>
      </c>
      <c r="F57" s="226" t="s">
        <v>109</v>
      </c>
      <c r="G57" s="225" t="s">
        <v>106</v>
      </c>
      <c r="H57" s="226" t="s">
        <v>109</v>
      </c>
      <c r="I57" s="225" t="s">
        <v>106</v>
      </c>
      <c r="J57" s="226" t="s">
        <v>109</v>
      </c>
      <c r="K57" s="225" t="s">
        <v>106</v>
      </c>
      <c r="L57" s="227" t="s">
        <v>109</v>
      </c>
    </row>
    <row r="58" spans="2:16">
      <c r="B58" s="26" t="s">
        <v>111</v>
      </c>
      <c r="C58" s="196">
        <v>0</v>
      </c>
      <c r="D58" s="228">
        <v>2</v>
      </c>
      <c r="E58" s="228">
        <v>0</v>
      </c>
      <c r="F58" s="228">
        <v>0.4</v>
      </c>
      <c r="G58" s="228">
        <v>0</v>
      </c>
      <c r="H58" s="228">
        <v>4</v>
      </c>
      <c r="I58" s="228">
        <v>0</v>
      </c>
      <c r="J58" s="228">
        <v>0.4</v>
      </c>
      <c r="K58" s="229">
        <v>0</v>
      </c>
      <c r="L58" s="230">
        <v>575</v>
      </c>
    </row>
    <row r="59" spans="2:16">
      <c r="B59" s="26" t="s">
        <v>113</v>
      </c>
      <c r="C59" s="196">
        <v>0</v>
      </c>
      <c r="D59" s="228">
        <v>0</v>
      </c>
      <c r="E59" s="228">
        <v>0</v>
      </c>
      <c r="F59" s="228">
        <v>0.4</v>
      </c>
      <c r="G59" s="228">
        <v>0</v>
      </c>
      <c r="H59" s="228">
        <v>4</v>
      </c>
      <c r="I59" s="228">
        <v>0</v>
      </c>
      <c r="J59" s="228">
        <v>0.4</v>
      </c>
      <c r="K59" s="229">
        <v>0</v>
      </c>
      <c r="L59" s="230">
        <v>345</v>
      </c>
    </row>
    <row r="60" spans="2:16">
      <c r="B60" s="26" t="s">
        <v>112</v>
      </c>
      <c r="C60" s="196">
        <v>0</v>
      </c>
      <c r="D60" s="228">
        <v>0</v>
      </c>
      <c r="E60" s="228">
        <v>0</v>
      </c>
      <c r="F60" s="228">
        <v>0.5</v>
      </c>
      <c r="G60" s="228">
        <v>0</v>
      </c>
      <c r="H60" s="228">
        <v>5</v>
      </c>
      <c r="I60" s="228">
        <v>0</v>
      </c>
      <c r="J60" s="228">
        <v>0.5</v>
      </c>
      <c r="K60" s="229">
        <v>0</v>
      </c>
      <c r="L60" s="230">
        <v>432</v>
      </c>
    </row>
    <row r="61" spans="2:16" ht="38.25">
      <c r="B61" s="26" t="s">
        <v>118</v>
      </c>
      <c r="C61" s="196">
        <v>0</v>
      </c>
      <c r="D61" s="228">
        <v>0</v>
      </c>
      <c r="E61" s="228">
        <v>0</v>
      </c>
      <c r="F61" s="228">
        <v>0.43</v>
      </c>
      <c r="G61" s="228">
        <v>0</v>
      </c>
      <c r="H61" s="228">
        <v>4.25</v>
      </c>
      <c r="I61" s="228">
        <v>0</v>
      </c>
      <c r="J61" s="228">
        <v>0.43</v>
      </c>
      <c r="K61" s="229">
        <v>0</v>
      </c>
      <c r="L61" s="230">
        <v>367</v>
      </c>
    </row>
    <row r="62" spans="2:16">
      <c r="B62" s="26" t="s">
        <v>120</v>
      </c>
      <c r="C62" s="231">
        <v>0</v>
      </c>
      <c r="D62" s="232">
        <v>0</v>
      </c>
      <c r="E62" s="78">
        <v>0</v>
      </c>
      <c r="F62" s="458">
        <v>1</v>
      </c>
      <c r="G62" s="458">
        <v>0</v>
      </c>
      <c r="H62" s="458">
        <v>10</v>
      </c>
      <c r="I62" s="458">
        <v>0</v>
      </c>
      <c r="J62" s="458">
        <v>1</v>
      </c>
      <c r="K62" s="459">
        <v>0</v>
      </c>
      <c r="L62" s="233">
        <v>864</v>
      </c>
    </row>
    <row r="63" spans="2:16">
      <c r="B63" s="32" t="s">
        <v>122</v>
      </c>
      <c r="C63" s="234">
        <v>0</v>
      </c>
      <c r="D63" s="235">
        <v>2</v>
      </c>
      <c r="E63" s="246">
        <v>0</v>
      </c>
      <c r="F63" s="246">
        <v>2.73</v>
      </c>
      <c r="G63" s="247">
        <v>0</v>
      </c>
      <c r="H63" s="248">
        <v>27.25</v>
      </c>
      <c r="I63" s="246">
        <v>0</v>
      </c>
      <c r="J63" s="246">
        <v>2.73</v>
      </c>
      <c r="K63" s="237">
        <v>0</v>
      </c>
      <c r="L63" s="238">
        <v>2583</v>
      </c>
      <c r="M63" s="3">
        <v>2</v>
      </c>
      <c r="O63" s="2">
        <f>SUM(C63:J63)</f>
        <v>34.71</v>
      </c>
      <c r="P63" s="2">
        <f>O63*M63</f>
        <v>69.42</v>
      </c>
    </row>
    <row r="64" spans="2:16">
      <c r="B64" s="176" t="s">
        <v>128</v>
      </c>
      <c r="C64" s="465"/>
      <c r="D64" s="465"/>
      <c r="E64" s="465"/>
      <c r="F64" s="465"/>
      <c r="G64" s="465"/>
      <c r="H64" s="465"/>
      <c r="I64" s="465"/>
      <c r="J64" s="465"/>
      <c r="K64" s="354"/>
      <c r="L64" s="354"/>
    </row>
    <row r="65" spans="2:16" ht="15">
      <c r="B65" s="350" t="s">
        <v>129</v>
      </c>
      <c r="C65"/>
      <c r="D65"/>
      <c r="E65"/>
      <c r="F65"/>
      <c r="G65"/>
      <c r="H65"/>
      <c r="I65"/>
      <c r="J65"/>
      <c r="K65"/>
      <c r="L65"/>
    </row>
    <row r="66" spans="2:16" ht="15">
      <c r="B66"/>
      <c r="C66"/>
      <c r="D66"/>
      <c r="E66"/>
      <c r="F66"/>
      <c r="G66"/>
      <c r="H66"/>
      <c r="I66"/>
      <c r="J66"/>
      <c r="K66"/>
      <c r="L66"/>
    </row>
    <row r="67" spans="2:16">
      <c r="B67" s="532" t="s">
        <v>336</v>
      </c>
      <c r="C67" s="532"/>
      <c r="D67" s="532"/>
      <c r="E67" s="532"/>
      <c r="F67" s="532"/>
      <c r="G67" s="532"/>
      <c r="H67" s="532"/>
      <c r="I67" s="532"/>
      <c r="J67" s="532"/>
      <c r="K67" s="532"/>
      <c r="L67" s="532"/>
    </row>
    <row r="68" spans="2:16" ht="15" customHeight="1">
      <c r="B68" s="533" t="s">
        <v>92</v>
      </c>
      <c r="C68" s="536" t="s">
        <v>93</v>
      </c>
      <c r="D68" s="536"/>
      <c r="E68" s="536"/>
      <c r="F68" s="536"/>
      <c r="G68" s="536"/>
      <c r="H68" s="536"/>
      <c r="I68" s="536"/>
      <c r="J68" s="536"/>
      <c r="K68" s="537" t="s">
        <v>207</v>
      </c>
      <c r="L68" s="538"/>
    </row>
    <row r="69" spans="2:16">
      <c r="B69" s="534"/>
      <c r="C69" s="543" t="s">
        <v>98</v>
      </c>
      <c r="D69" s="544"/>
      <c r="E69" s="545" t="s">
        <v>99</v>
      </c>
      <c r="F69" s="545"/>
      <c r="G69" s="546" t="s">
        <v>100</v>
      </c>
      <c r="H69" s="547"/>
      <c r="I69" s="548" t="s">
        <v>101</v>
      </c>
      <c r="J69" s="547"/>
      <c r="K69" s="539"/>
      <c r="L69" s="540"/>
    </row>
    <row r="70" spans="2:16">
      <c r="B70" s="534"/>
      <c r="C70" s="549">
        <v>114.8</v>
      </c>
      <c r="D70" s="550"/>
      <c r="E70" s="549">
        <v>91.33</v>
      </c>
      <c r="F70" s="550"/>
      <c r="G70" s="549">
        <v>73.83</v>
      </c>
      <c r="H70" s="550"/>
      <c r="I70" s="549">
        <v>34.090000000000003</v>
      </c>
      <c r="J70" s="550"/>
      <c r="K70" s="541"/>
      <c r="L70" s="542"/>
    </row>
    <row r="71" spans="2:16" ht="38.25">
      <c r="B71" s="535"/>
      <c r="C71" s="225" t="s">
        <v>106</v>
      </c>
      <c r="D71" s="226" t="s">
        <v>109</v>
      </c>
      <c r="E71" s="225" t="s">
        <v>106</v>
      </c>
      <c r="F71" s="226" t="s">
        <v>109</v>
      </c>
      <c r="G71" s="225" t="s">
        <v>106</v>
      </c>
      <c r="H71" s="226" t="s">
        <v>109</v>
      </c>
      <c r="I71" s="225" t="s">
        <v>106</v>
      </c>
      <c r="J71" s="226" t="s">
        <v>109</v>
      </c>
      <c r="K71" s="225" t="s">
        <v>106</v>
      </c>
      <c r="L71" s="227" t="s">
        <v>109</v>
      </c>
    </row>
    <row r="72" spans="2:16">
      <c r="B72" s="26" t="s">
        <v>111</v>
      </c>
      <c r="C72" s="196">
        <v>0</v>
      </c>
      <c r="D72" s="228">
        <v>2</v>
      </c>
      <c r="E72" s="228">
        <v>0</v>
      </c>
      <c r="F72" s="228">
        <v>0.4</v>
      </c>
      <c r="G72" s="228">
        <v>0</v>
      </c>
      <c r="H72" s="228">
        <v>4</v>
      </c>
      <c r="I72" s="228">
        <v>0</v>
      </c>
      <c r="J72" s="228">
        <v>0.4</v>
      </c>
      <c r="K72" s="229">
        <v>0</v>
      </c>
      <c r="L72" s="230">
        <v>575</v>
      </c>
    </row>
    <row r="73" spans="2:16">
      <c r="B73" s="26" t="s">
        <v>113</v>
      </c>
      <c r="C73" s="196">
        <v>0</v>
      </c>
      <c r="D73" s="228">
        <v>0</v>
      </c>
      <c r="E73" s="228">
        <v>0</v>
      </c>
      <c r="F73" s="228">
        <v>0.4</v>
      </c>
      <c r="G73" s="228">
        <v>0</v>
      </c>
      <c r="H73" s="228">
        <v>4</v>
      </c>
      <c r="I73" s="228">
        <v>0</v>
      </c>
      <c r="J73" s="228">
        <v>0.4</v>
      </c>
      <c r="K73" s="229">
        <v>0</v>
      </c>
      <c r="L73" s="230">
        <v>345</v>
      </c>
    </row>
    <row r="74" spans="2:16">
      <c r="B74" s="26" t="s">
        <v>112</v>
      </c>
      <c r="C74" s="196">
        <v>0</v>
      </c>
      <c r="D74" s="228">
        <v>0</v>
      </c>
      <c r="E74" s="228">
        <v>0</v>
      </c>
      <c r="F74" s="228">
        <v>0.5</v>
      </c>
      <c r="G74" s="228">
        <v>0</v>
      </c>
      <c r="H74" s="228">
        <v>5</v>
      </c>
      <c r="I74" s="228">
        <v>0</v>
      </c>
      <c r="J74" s="228">
        <v>0.5</v>
      </c>
      <c r="K74" s="229">
        <v>0</v>
      </c>
      <c r="L74" s="230">
        <v>432</v>
      </c>
    </row>
    <row r="75" spans="2:16" ht="38.25">
      <c r="B75" s="26" t="s">
        <v>118</v>
      </c>
      <c r="C75" s="196">
        <v>0</v>
      </c>
      <c r="D75" s="228">
        <v>0</v>
      </c>
      <c r="E75" s="228">
        <v>0</v>
      </c>
      <c r="F75" s="228">
        <v>0.83</v>
      </c>
      <c r="G75" s="228">
        <v>0</v>
      </c>
      <c r="H75" s="228">
        <v>8.25</v>
      </c>
      <c r="I75" s="228">
        <v>0</v>
      </c>
      <c r="J75" s="228">
        <v>0.83</v>
      </c>
      <c r="K75" s="229">
        <v>0</v>
      </c>
      <c r="L75" s="230">
        <v>713</v>
      </c>
    </row>
    <row r="76" spans="2:16">
      <c r="B76" s="26" t="s">
        <v>120</v>
      </c>
      <c r="C76" s="231">
        <v>0</v>
      </c>
      <c r="D76" s="232">
        <v>0</v>
      </c>
      <c r="E76" s="78">
        <v>0</v>
      </c>
      <c r="F76" s="458">
        <v>1</v>
      </c>
      <c r="G76" s="458">
        <v>0</v>
      </c>
      <c r="H76" s="458">
        <v>10</v>
      </c>
      <c r="I76" s="458">
        <v>0</v>
      </c>
      <c r="J76" s="458">
        <v>1</v>
      </c>
      <c r="K76" s="459">
        <v>0</v>
      </c>
      <c r="L76" s="233">
        <v>864</v>
      </c>
    </row>
    <row r="77" spans="2:16">
      <c r="B77" s="32" t="s">
        <v>122</v>
      </c>
      <c r="C77" s="234">
        <v>0</v>
      </c>
      <c r="D77" s="235">
        <v>2</v>
      </c>
      <c r="E77" s="246">
        <v>0</v>
      </c>
      <c r="F77" s="246">
        <v>3.13</v>
      </c>
      <c r="G77" s="247">
        <v>0</v>
      </c>
      <c r="H77" s="248">
        <v>31.25</v>
      </c>
      <c r="I77" s="246">
        <v>0</v>
      </c>
      <c r="J77" s="246">
        <v>3.13</v>
      </c>
      <c r="K77" s="237">
        <v>0</v>
      </c>
      <c r="L77" s="238">
        <v>2929</v>
      </c>
      <c r="M77" s="3">
        <v>8</v>
      </c>
      <c r="O77" s="2">
        <f>SUM(C77:J77)</f>
        <v>39.510000000000005</v>
      </c>
      <c r="P77" s="2">
        <f>O77*M77</f>
        <v>316.08000000000004</v>
      </c>
    </row>
    <row r="78" spans="2:16">
      <c r="B78" s="176" t="s">
        <v>128</v>
      </c>
      <c r="C78" s="465"/>
      <c r="D78" s="465"/>
      <c r="E78" s="465"/>
      <c r="F78" s="465"/>
      <c r="G78" s="465"/>
      <c r="H78" s="465"/>
      <c r="I78" s="465"/>
      <c r="J78" s="465"/>
      <c r="K78" s="354"/>
      <c r="L78" s="354"/>
    </row>
    <row r="79" spans="2:16" ht="15">
      <c r="B79" s="350" t="s">
        <v>129</v>
      </c>
      <c r="C79"/>
      <c r="D79"/>
      <c r="E79"/>
      <c r="F79"/>
      <c r="G79"/>
      <c r="H79"/>
      <c r="I79"/>
      <c r="J79"/>
      <c r="K79"/>
      <c r="L79"/>
    </row>
    <row r="80" spans="2:16" ht="15">
      <c r="B80"/>
      <c r="C80"/>
      <c r="D80"/>
      <c r="E80"/>
      <c r="F80"/>
      <c r="G80"/>
      <c r="H80"/>
      <c r="I80"/>
      <c r="J80"/>
      <c r="K80"/>
      <c r="L80"/>
    </row>
    <row r="81" spans="2:16">
      <c r="B81" s="532" t="s">
        <v>337</v>
      </c>
      <c r="C81" s="532"/>
      <c r="D81" s="532"/>
      <c r="E81" s="532"/>
      <c r="F81" s="532"/>
      <c r="G81" s="532"/>
      <c r="H81" s="532"/>
      <c r="I81" s="532"/>
      <c r="J81" s="532"/>
      <c r="K81" s="532"/>
      <c r="L81" s="532"/>
    </row>
    <row r="82" spans="2:16" ht="15" customHeight="1">
      <c r="B82" s="533" t="s">
        <v>92</v>
      </c>
      <c r="C82" s="536" t="s">
        <v>93</v>
      </c>
      <c r="D82" s="536"/>
      <c r="E82" s="536"/>
      <c r="F82" s="536"/>
      <c r="G82" s="536"/>
      <c r="H82" s="536"/>
      <c r="I82" s="536"/>
      <c r="J82" s="536"/>
      <c r="K82" s="537" t="s">
        <v>207</v>
      </c>
      <c r="L82" s="538"/>
    </row>
    <row r="83" spans="2:16">
      <c r="B83" s="534"/>
      <c r="C83" s="543" t="s">
        <v>98</v>
      </c>
      <c r="D83" s="544"/>
      <c r="E83" s="545" t="s">
        <v>99</v>
      </c>
      <c r="F83" s="545"/>
      <c r="G83" s="546" t="s">
        <v>100</v>
      </c>
      <c r="H83" s="547"/>
      <c r="I83" s="548" t="s">
        <v>101</v>
      </c>
      <c r="J83" s="547"/>
      <c r="K83" s="539"/>
      <c r="L83" s="540"/>
    </row>
    <row r="84" spans="2:16">
      <c r="B84" s="534"/>
      <c r="C84" s="549">
        <v>114.8</v>
      </c>
      <c r="D84" s="550"/>
      <c r="E84" s="549">
        <v>91.33</v>
      </c>
      <c r="F84" s="550"/>
      <c r="G84" s="549">
        <v>73.83</v>
      </c>
      <c r="H84" s="550"/>
      <c r="I84" s="549">
        <v>34.090000000000003</v>
      </c>
      <c r="J84" s="550"/>
      <c r="K84" s="541"/>
      <c r="L84" s="542"/>
    </row>
    <row r="85" spans="2:16" ht="38.25">
      <c r="B85" s="535"/>
      <c r="C85" s="225" t="s">
        <v>106</v>
      </c>
      <c r="D85" s="226" t="s">
        <v>109</v>
      </c>
      <c r="E85" s="225" t="s">
        <v>106</v>
      </c>
      <c r="F85" s="226" t="s">
        <v>109</v>
      </c>
      <c r="G85" s="225" t="s">
        <v>106</v>
      </c>
      <c r="H85" s="226" t="s">
        <v>109</v>
      </c>
      <c r="I85" s="225" t="s">
        <v>106</v>
      </c>
      <c r="J85" s="226" t="s">
        <v>109</v>
      </c>
      <c r="K85" s="225" t="s">
        <v>106</v>
      </c>
      <c r="L85" s="227" t="s">
        <v>109</v>
      </c>
    </row>
    <row r="86" spans="2:16">
      <c r="B86" s="26" t="s">
        <v>111</v>
      </c>
      <c r="C86" s="196">
        <v>0</v>
      </c>
      <c r="D86" s="228">
        <v>2</v>
      </c>
      <c r="E86" s="228">
        <v>0</v>
      </c>
      <c r="F86" s="228">
        <v>0.4</v>
      </c>
      <c r="G86" s="228">
        <v>0</v>
      </c>
      <c r="H86" s="228">
        <v>4</v>
      </c>
      <c r="I86" s="228">
        <v>0</v>
      </c>
      <c r="J86" s="228">
        <v>0.4</v>
      </c>
      <c r="K86" s="229">
        <v>0</v>
      </c>
      <c r="L86" s="230">
        <v>575</v>
      </c>
    </row>
    <row r="87" spans="2:16">
      <c r="B87" s="26" t="s">
        <v>113</v>
      </c>
      <c r="C87" s="196">
        <v>0</v>
      </c>
      <c r="D87" s="228">
        <v>0</v>
      </c>
      <c r="E87" s="228">
        <v>0</v>
      </c>
      <c r="F87" s="228">
        <v>0.8</v>
      </c>
      <c r="G87" s="228">
        <v>0</v>
      </c>
      <c r="H87" s="228">
        <v>8</v>
      </c>
      <c r="I87" s="228">
        <v>0</v>
      </c>
      <c r="J87" s="228">
        <v>0.8</v>
      </c>
      <c r="K87" s="229">
        <v>0</v>
      </c>
      <c r="L87" s="230">
        <v>691</v>
      </c>
    </row>
    <row r="88" spans="2:16">
      <c r="B88" s="26" t="s">
        <v>112</v>
      </c>
      <c r="C88" s="196">
        <v>0</v>
      </c>
      <c r="D88" s="228">
        <v>0</v>
      </c>
      <c r="E88" s="228">
        <v>0</v>
      </c>
      <c r="F88" s="228">
        <v>0.5</v>
      </c>
      <c r="G88" s="228">
        <v>0</v>
      </c>
      <c r="H88" s="228">
        <v>5</v>
      </c>
      <c r="I88" s="228">
        <v>0</v>
      </c>
      <c r="J88" s="228">
        <v>0.5</v>
      </c>
      <c r="K88" s="229">
        <v>0</v>
      </c>
      <c r="L88" s="230">
        <v>432</v>
      </c>
    </row>
    <row r="89" spans="2:16" ht="38.25">
      <c r="B89" s="26" t="s">
        <v>118</v>
      </c>
      <c r="C89" s="196">
        <v>0</v>
      </c>
      <c r="D89" s="228">
        <v>0</v>
      </c>
      <c r="E89" s="228">
        <v>0</v>
      </c>
      <c r="F89" s="228">
        <v>0.53</v>
      </c>
      <c r="G89" s="228">
        <v>0</v>
      </c>
      <c r="H89" s="228">
        <v>5.25</v>
      </c>
      <c r="I89" s="228">
        <v>0</v>
      </c>
      <c r="J89" s="228">
        <v>0.53</v>
      </c>
      <c r="K89" s="229">
        <v>0</v>
      </c>
      <c r="L89" s="230">
        <v>453</v>
      </c>
    </row>
    <row r="90" spans="2:16">
      <c r="B90" s="26" t="s">
        <v>120</v>
      </c>
      <c r="C90" s="231">
        <v>0</v>
      </c>
      <c r="D90" s="232">
        <v>0</v>
      </c>
      <c r="E90" s="78">
        <v>0</v>
      </c>
      <c r="F90" s="458">
        <v>1</v>
      </c>
      <c r="G90" s="458">
        <v>0</v>
      </c>
      <c r="H90" s="458">
        <v>10</v>
      </c>
      <c r="I90" s="458">
        <v>0</v>
      </c>
      <c r="J90" s="458">
        <v>1</v>
      </c>
      <c r="K90" s="459">
        <v>0</v>
      </c>
      <c r="L90" s="233">
        <v>864</v>
      </c>
    </row>
    <row r="91" spans="2:16">
      <c r="B91" s="32" t="s">
        <v>122</v>
      </c>
      <c r="C91" s="234">
        <v>0</v>
      </c>
      <c r="D91" s="235">
        <v>2</v>
      </c>
      <c r="E91" s="246">
        <v>0</v>
      </c>
      <c r="F91" s="246">
        <v>3.23</v>
      </c>
      <c r="G91" s="247">
        <v>0</v>
      </c>
      <c r="H91" s="248">
        <v>32.25</v>
      </c>
      <c r="I91" s="246">
        <v>0</v>
      </c>
      <c r="J91" s="246">
        <v>3.23</v>
      </c>
      <c r="K91" s="237">
        <v>0</v>
      </c>
      <c r="L91" s="238">
        <v>3015</v>
      </c>
      <c r="M91" s="3">
        <v>2</v>
      </c>
      <c r="O91" s="2">
        <f>SUM(C91:J91)</f>
        <v>40.71</v>
      </c>
      <c r="P91" s="2">
        <f>O91*M91</f>
        <v>81.42</v>
      </c>
    </row>
    <row r="92" spans="2:16">
      <c r="B92" s="176" t="s">
        <v>128</v>
      </c>
      <c r="C92" s="465"/>
      <c r="D92" s="465"/>
      <c r="E92" s="465"/>
      <c r="F92" s="465"/>
      <c r="G92" s="465"/>
      <c r="H92" s="465"/>
      <c r="I92" s="465"/>
      <c r="J92" s="465"/>
      <c r="K92" s="354"/>
      <c r="L92" s="354"/>
    </row>
    <row r="93" spans="2:16" ht="15">
      <c r="B93" s="350" t="s">
        <v>129</v>
      </c>
      <c r="C93"/>
      <c r="D93"/>
      <c r="E93"/>
      <c r="F93"/>
      <c r="G93"/>
      <c r="H93"/>
      <c r="I93"/>
      <c r="J93"/>
      <c r="K93"/>
      <c r="L93"/>
    </row>
    <row r="94" spans="2:16" ht="15">
      <c r="B94"/>
      <c r="C94"/>
      <c r="D94"/>
      <c r="E94"/>
      <c r="F94"/>
      <c r="G94"/>
      <c r="H94"/>
      <c r="I94"/>
      <c r="J94"/>
      <c r="K94"/>
      <c r="L94"/>
    </row>
    <row r="95" spans="2:16">
      <c r="B95" s="532" t="s">
        <v>338</v>
      </c>
      <c r="C95" s="532"/>
      <c r="D95" s="532"/>
      <c r="E95" s="532"/>
      <c r="F95" s="532"/>
      <c r="G95" s="532"/>
      <c r="H95" s="532"/>
      <c r="I95" s="532"/>
      <c r="J95" s="532"/>
      <c r="K95" s="532"/>
      <c r="L95" s="532"/>
    </row>
    <row r="96" spans="2:16" ht="15" customHeight="1">
      <c r="B96" s="533" t="s">
        <v>92</v>
      </c>
      <c r="C96" s="536" t="s">
        <v>93</v>
      </c>
      <c r="D96" s="536"/>
      <c r="E96" s="536"/>
      <c r="F96" s="536"/>
      <c r="G96" s="536"/>
      <c r="H96" s="536"/>
      <c r="I96" s="536"/>
      <c r="J96" s="536"/>
      <c r="K96" s="537" t="s">
        <v>207</v>
      </c>
      <c r="L96" s="538"/>
    </row>
    <row r="97" spans="2:16">
      <c r="B97" s="534"/>
      <c r="C97" s="543" t="s">
        <v>98</v>
      </c>
      <c r="D97" s="544"/>
      <c r="E97" s="545" t="s">
        <v>99</v>
      </c>
      <c r="F97" s="545"/>
      <c r="G97" s="546" t="s">
        <v>100</v>
      </c>
      <c r="H97" s="547"/>
      <c r="I97" s="548" t="s">
        <v>101</v>
      </c>
      <c r="J97" s="547"/>
      <c r="K97" s="539"/>
      <c r="L97" s="540"/>
    </row>
    <row r="98" spans="2:16">
      <c r="B98" s="534"/>
      <c r="C98" s="549">
        <v>114.8</v>
      </c>
      <c r="D98" s="550"/>
      <c r="E98" s="549">
        <v>91.33</v>
      </c>
      <c r="F98" s="550"/>
      <c r="G98" s="549">
        <v>73.83</v>
      </c>
      <c r="H98" s="550"/>
      <c r="I98" s="549">
        <v>34.090000000000003</v>
      </c>
      <c r="J98" s="550"/>
      <c r="K98" s="541"/>
      <c r="L98" s="542"/>
    </row>
    <row r="99" spans="2:16" ht="38.25">
      <c r="B99" s="535"/>
      <c r="C99" s="225" t="s">
        <v>106</v>
      </c>
      <c r="D99" s="226" t="s">
        <v>109</v>
      </c>
      <c r="E99" s="225" t="s">
        <v>106</v>
      </c>
      <c r="F99" s="226" t="s">
        <v>109</v>
      </c>
      <c r="G99" s="225" t="s">
        <v>106</v>
      </c>
      <c r="H99" s="226" t="s">
        <v>109</v>
      </c>
      <c r="I99" s="225" t="s">
        <v>106</v>
      </c>
      <c r="J99" s="226" t="s">
        <v>109</v>
      </c>
      <c r="K99" s="225" t="s">
        <v>106</v>
      </c>
      <c r="L99" s="227" t="s">
        <v>109</v>
      </c>
    </row>
    <row r="100" spans="2:16">
      <c r="B100" s="26" t="s">
        <v>111</v>
      </c>
      <c r="C100" s="196">
        <v>0</v>
      </c>
      <c r="D100" s="228">
        <v>2</v>
      </c>
      <c r="E100" s="228">
        <v>0</v>
      </c>
      <c r="F100" s="228">
        <v>0.6</v>
      </c>
      <c r="G100" s="228">
        <v>0</v>
      </c>
      <c r="H100" s="228">
        <v>6</v>
      </c>
      <c r="I100" s="228">
        <v>0</v>
      </c>
      <c r="J100" s="228">
        <v>0.6</v>
      </c>
      <c r="K100" s="229">
        <v>0</v>
      </c>
      <c r="L100" s="230">
        <v>748</v>
      </c>
    </row>
    <row r="101" spans="2:16">
      <c r="B101" s="26" t="s">
        <v>113</v>
      </c>
      <c r="C101" s="196">
        <v>0</v>
      </c>
      <c r="D101" s="228">
        <v>0</v>
      </c>
      <c r="E101" s="228">
        <v>0</v>
      </c>
      <c r="F101" s="228">
        <v>0.6</v>
      </c>
      <c r="G101" s="228">
        <v>0</v>
      </c>
      <c r="H101" s="228">
        <v>6</v>
      </c>
      <c r="I101" s="228">
        <v>0</v>
      </c>
      <c r="J101" s="228">
        <v>0.6</v>
      </c>
      <c r="K101" s="229">
        <v>0</v>
      </c>
      <c r="L101" s="230">
        <v>518</v>
      </c>
    </row>
    <row r="102" spans="2:16">
      <c r="B102" s="26" t="s">
        <v>112</v>
      </c>
      <c r="C102" s="196">
        <v>0</v>
      </c>
      <c r="D102" s="228">
        <v>0</v>
      </c>
      <c r="E102" s="228">
        <v>0</v>
      </c>
      <c r="F102" s="228">
        <v>0.5</v>
      </c>
      <c r="G102" s="228">
        <v>0</v>
      </c>
      <c r="H102" s="228">
        <v>5</v>
      </c>
      <c r="I102" s="228">
        <v>0</v>
      </c>
      <c r="J102" s="228">
        <v>0.5</v>
      </c>
      <c r="K102" s="229">
        <v>0</v>
      </c>
      <c r="L102" s="230">
        <v>432</v>
      </c>
    </row>
    <row r="103" spans="2:16" ht="38.25">
      <c r="B103" s="26" t="s">
        <v>118</v>
      </c>
      <c r="C103" s="196">
        <v>0</v>
      </c>
      <c r="D103" s="228">
        <v>0</v>
      </c>
      <c r="E103" s="228">
        <v>0</v>
      </c>
      <c r="F103" s="228">
        <v>0.68</v>
      </c>
      <c r="G103" s="228">
        <v>0</v>
      </c>
      <c r="H103" s="228">
        <v>6.75</v>
      </c>
      <c r="I103" s="228">
        <v>0</v>
      </c>
      <c r="J103" s="228">
        <v>0.68</v>
      </c>
      <c r="K103" s="229">
        <v>0</v>
      </c>
      <c r="L103" s="230">
        <v>583</v>
      </c>
    </row>
    <row r="104" spans="2:16">
      <c r="B104" s="26" t="s">
        <v>120</v>
      </c>
      <c r="C104" s="231">
        <v>0</v>
      </c>
      <c r="D104" s="232">
        <v>0</v>
      </c>
      <c r="E104" s="78">
        <v>0</v>
      </c>
      <c r="F104" s="458">
        <v>1</v>
      </c>
      <c r="G104" s="458">
        <v>0</v>
      </c>
      <c r="H104" s="458">
        <v>10</v>
      </c>
      <c r="I104" s="458">
        <v>0</v>
      </c>
      <c r="J104" s="458">
        <v>1</v>
      </c>
      <c r="K104" s="459">
        <v>0</v>
      </c>
      <c r="L104" s="233">
        <v>864</v>
      </c>
    </row>
    <row r="105" spans="2:16">
      <c r="B105" s="32" t="s">
        <v>122</v>
      </c>
      <c r="C105" s="234">
        <v>0</v>
      </c>
      <c r="D105" s="235">
        <v>2</v>
      </c>
      <c r="E105" s="246">
        <v>0</v>
      </c>
      <c r="F105" s="246">
        <v>3.38</v>
      </c>
      <c r="G105" s="247">
        <v>0</v>
      </c>
      <c r="H105" s="248">
        <v>33.75</v>
      </c>
      <c r="I105" s="246">
        <v>0</v>
      </c>
      <c r="J105" s="246">
        <v>3.38</v>
      </c>
      <c r="K105" s="237">
        <v>0</v>
      </c>
      <c r="L105" s="238">
        <v>3145</v>
      </c>
      <c r="M105" s="3">
        <v>40</v>
      </c>
      <c r="O105" s="2">
        <f>SUM(C105:J105)</f>
        <v>42.510000000000005</v>
      </c>
      <c r="P105" s="2">
        <f>O105*M105</f>
        <v>1700.4</v>
      </c>
    </row>
    <row r="106" spans="2:16">
      <c r="B106" s="176" t="s">
        <v>128</v>
      </c>
      <c r="C106" s="465"/>
      <c r="D106" s="465"/>
      <c r="E106" s="465"/>
      <c r="F106" s="465"/>
      <c r="G106" s="465"/>
      <c r="H106" s="465"/>
      <c r="I106" s="465"/>
      <c r="J106" s="465"/>
      <c r="K106" s="354"/>
      <c r="L106" s="354"/>
    </row>
    <row r="107" spans="2:16" ht="15">
      <c r="B107" s="350" t="s">
        <v>129</v>
      </c>
      <c r="C107"/>
      <c r="D107"/>
      <c r="E107"/>
      <c r="F107"/>
      <c r="G107"/>
      <c r="H107"/>
      <c r="I107"/>
      <c r="J107"/>
      <c r="K107"/>
      <c r="L107"/>
    </row>
    <row r="108" spans="2:16" ht="15">
      <c r="B108"/>
      <c r="C108"/>
      <c r="D108"/>
      <c r="E108"/>
      <c r="F108"/>
      <c r="G108"/>
      <c r="H108"/>
      <c r="I108"/>
      <c r="J108"/>
      <c r="K108"/>
      <c r="L108"/>
    </row>
    <row r="109" spans="2:16">
      <c r="B109" s="532" t="s">
        <v>339</v>
      </c>
      <c r="C109" s="532"/>
      <c r="D109" s="532"/>
      <c r="E109" s="532"/>
      <c r="F109" s="532"/>
      <c r="G109" s="532"/>
      <c r="H109" s="532"/>
      <c r="I109" s="532"/>
      <c r="J109" s="532"/>
      <c r="K109" s="532"/>
      <c r="L109" s="532"/>
    </row>
    <row r="110" spans="2:16" ht="15" customHeight="1">
      <c r="B110" s="533" t="s">
        <v>92</v>
      </c>
      <c r="C110" s="536" t="s">
        <v>93</v>
      </c>
      <c r="D110" s="536"/>
      <c r="E110" s="536"/>
      <c r="F110" s="536"/>
      <c r="G110" s="536"/>
      <c r="H110" s="536"/>
      <c r="I110" s="536"/>
      <c r="J110" s="536"/>
      <c r="K110" s="537" t="s">
        <v>207</v>
      </c>
      <c r="L110" s="538"/>
    </row>
    <row r="111" spans="2:16">
      <c r="B111" s="534"/>
      <c r="C111" s="543" t="s">
        <v>98</v>
      </c>
      <c r="D111" s="544"/>
      <c r="E111" s="545" t="s">
        <v>99</v>
      </c>
      <c r="F111" s="545"/>
      <c r="G111" s="546" t="s">
        <v>100</v>
      </c>
      <c r="H111" s="547"/>
      <c r="I111" s="548" t="s">
        <v>101</v>
      </c>
      <c r="J111" s="547"/>
      <c r="K111" s="539"/>
      <c r="L111" s="540"/>
    </row>
    <row r="112" spans="2:16">
      <c r="B112" s="534"/>
      <c r="C112" s="549">
        <v>114.8</v>
      </c>
      <c r="D112" s="550"/>
      <c r="E112" s="549">
        <v>91.33</v>
      </c>
      <c r="F112" s="550"/>
      <c r="G112" s="549">
        <v>73.83</v>
      </c>
      <c r="H112" s="550"/>
      <c r="I112" s="549">
        <v>34.090000000000003</v>
      </c>
      <c r="J112" s="550"/>
      <c r="K112" s="541"/>
      <c r="L112" s="542"/>
    </row>
    <row r="113" spans="2:16" ht="38.25">
      <c r="B113" s="535"/>
      <c r="C113" s="225" t="s">
        <v>106</v>
      </c>
      <c r="D113" s="226" t="s">
        <v>109</v>
      </c>
      <c r="E113" s="225" t="s">
        <v>106</v>
      </c>
      <c r="F113" s="226" t="s">
        <v>109</v>
      </c>
      <c r="G113" s="225" t="s">
        <v>106</v>
      </c>
      <c r="H113" s="226" t="s">
        <v>109</v>
      </c>
      <c r="I113" s="225" t="s">
        <v>106</v>
      </c>
      <c r="J113" s="226" t="s">
        <v>109</v>
      </c>
      <c r="K113" s="225" t="s">
        <v>106</v>
      </c>
      <c r="L113" s="227" t="s">
        <v>109</v>
      </c>
    </row>
    <row r="114" spans="2:16">
      <c r="B114" s="26" t="s">
        <v>111</v>
      </c>
      <c r="C114" s="196">
        <v>0</v>
      </c>
      <c r="D114" s="228">
        <v>2</v>
      </c>
      <c r="E114" s="228">
        <v>0</v>
      </c>
      <c r="F114" s="228">
        <v>0.8</v>
      </c>
      <c r="G114" s="228">
        <v>0</v>
      </c>
      <c r="H114" s="228">
        <v>8</v>
      </c>
      <c r="I114" s="228">
        <v>0</v>
      </c>
      <c r="J114" s="228">
        <v>0.8</v>
      </c>
      <c r="K114" s="229">
        <v>0</v>
      </c>
      <c r="L114" s="230">
        <v>921</v>
      </c>
    </row>
    <row r="115" spans="2:16">
      <c r="B115" s="26" t="s">
        <v>113</v>
      </c>
      <c r="C115" s="196">
        <v>0</v>
      </c>
      <c r="D115" s="228">
        <v>0</v>
      </c>
      <c r="E115" s="228">
        <v>0</v>
      </c>
      <c r="F115" s="228">
        <v>1.2</v>
      </c>
      <c r="G115" s="228">
        <v>0</v>
      </c>
      <c r="H115" s="228">
        <v>12</v>
      </c>
      <c r="I115" s="228">
        <v>0</v>
      </c>
      <c r="J115" s="228">
        <v>1.2</v>
      </c>
      <c r="K115" s="229">
        <v>0</v>
      </c>
      <c r="L115" s="230">
        <v>1036</v>
      </c>
    </row>
    <row r="116" spans="2:16">
      <c r="B116" s="26" t="s">
        <v>112</v>
      </c>
      <c r="C116" s="196">
        <v>0</v>
      </c>
      <c r="D116" s="228">
        <v>0</v>
      </c>
      <c r="E116" s="228">
        <v>0</v>
      </c>
      <c r="F116" s="228">
        <v>0.5</v>
      </c>
      <c r="G116" s="228">
        <v>0</v>
      </c>
      <c r="H116" s="228">
        <v>5</v>
      </c>
      <c r="I116" s="228">
        <v>0</v>
      </c>
      <c r="J116" s="228">
        <v>0.5</v>
      </c>
      <c r="K116" s="229">
        <v>0</v>
      </c>
      <c r="L116" s="230">
        <v>432</v>
      </c>
    </row>
    <row r="117" spans="2:16" ht="38.25">
      <c r="B117" s="26" t="s">
        <v>118</v>
      </c>
      <c r="C117" s="196">
        <v>0</v>
      </c>
      <c r="D117" s="228">
        <v>0</v>
      </c>
      <c r="E117" s="228">
        <v>0</v>
      </c>
      <c r="F117" s="228">
        <v>0.83</v>
      </c>
      <c r="G117" s="228">
        <v>0</v>
      </c>
      <c r="H117" s="228">
        <v>8.25</v>
      </c>
      <c r="I117" s="228">
        <v>0</v>
      </c>
      <c r="J117" s="228">
        <v>0.83</v>
      </c>
      <c r="K117" s="229">
        <v>0</v>
      </c>
      <c r="L117" s="230">
        <v>713</v>
      </c>
    </row>
    <row r="118" spans="2:16">
      <c r="B118" s="26" t="s">
        <v>120</v>
      </c>
      <c r="C118" s="231">
        <v>0</v>
      </c>
      <c r="D118" s="232">
        <v>0</v>
      </c>
      <c r="E118" s="78">
        <v>0</v>
      </c>
      <c r="F118" s="458">
        <v>1</v>
      </c>
      <c r="G118" s="458">
        <v>0</v>
      </c>
      <c r="H118" s="458">
        <v>10</v>
      </c>
      <c r="I118" s="458">
        <v>0</v>
      </c>
      <c r="J118" s="458">
        <v>1</v>
      </c>
      <c r="K118" s="459">
        <v>0</v>
      </c>
      <c r="L118" s="233">
        <v>864</v>
      </c>
    </row>
    <row r="119" spans="2:16">
      <c r="B119" s="32" t="s">
        <v>122</v>
      </c>
      <c r="C119" s="234">
        <v>0</v>
      </c>
      <c r="D119" s="235">
        <v>2</v>
      </c>
      <c r="E119" s="246">
        <v>0</v>
      </c>
      <c r="F119" s="246">
        <v>4.33</v>
      </c>
      <c r="G119" s="247">
        <v>0</v>
      </c>
      <c r="H119" s="248">
        <v>43.25</v>
      </c>
      <c r="I119" s="246">
        <v>0</v>
      </c>
      <c r="J119" s="246">
        <v>4.33</v>
      </c>
      <c r="K119" s="237">
        <v>0</v>
      </c>
      <c r="L119" s="238">
        <v>3965</v>
      </c>
      <c r="M119" s="3">
        <v>21</v>
      </c>
      <c r="O119" s="2">
        <f>SUM(C119:J119)</f>
        <v>53.91</v>
      </c>
      <c r="P119" s="2">
        <f>O119*M119</f>
        <v>1132.1099999999999</v>
      </c>
    </row>
    <row r="120" spans="2:16">
      <c r="B120" s="176" t="s">
        <v>128</v>
      </c>
      <c r="C120" s="465"/>
      <c r="D120" s="465"/>
      <c r="E120" s="465"/>
      <c r="F120" s="465"/>
      <c r="G120" s="465"/>
      <c r="H120" s="465"/>
      <c r="I120" s="465"/>
      <c r="J120" s="465"/>
      <c r="K120" s="354"/>
      <c r="L120" s="354"/>
    </row>
    <row r="121" spans="2:16" ht="15">
      <c r="B121" s="350" t="s">
        <v>129</v>
      </c>
      <c r="C121"/>
      <c r="D121"/>
      <c r="E121"/>
      <c r="F121"/>
      <c r="G121"/>
      <c r="H121"/>
      <c r="I121"/>
      <c r="J121"/>
      <c r="K121"/>
      <c r="L121"/>
    </row>
    <row r="122" spans="2:16" ht="15">
      <c r="B122"/>
      <c r="C122"/>
      <c r="D122"/>
      <c r="E122"/>
      <c r="F122"/>
      <c r="G122"/>
      <c r="H122"/>
      <c r="I122"/>
      <c r="J122"/>
      <c r="K122"/>
      <c r="L122"/>
    </row>
    <row r="123" spans="2:16">
      <c r="B123" s="532" t="s">
        <v>340</v>
      </c>
      <c r="C123" s="532"/>
      <c r="D123" s="532"/>
      <c r="E123" s="532"/>
      <c r="F123" s="532"/>
      <c r="G123" s="532"/>
      <c r="H123" s="532"/>
      <c r="I123" s="532"/>
      <c r="J123" s="532"/>
      <c r="K123" s="532"/>
      <c r="L123" s="532"/>
    </row>
    <row r="124" spans="2:16" ht="15" customHeight="1">
      <c r="B124" s="533" t="s">
        <v>92</v>
      </c>
      <c r="C124" s="536" t="s">
        <v>93</v>
      </c>
      <c r="D124" s="536"/>
      <c r="E124" s="536"/>
      <c r="F124" s="536"/>
      <c r="G124" s="536"/>
      <c r="H124" s="536"/>
      <c r="I124" s="536"/>
      <c r="J124" s="536"/>
      <c r="K124" s="537" t="s">
        <v>207</v>
      </c>
      <c r="L124" s="538"/>
    </row>
    <row r="125" spans="2:16">
      <c r="B125" s="534"/>
      <c r="C125" s="543" t="s">
        <v>98</v>
      </c>
      <c r="D125" s="544"/>
      <c r="E125" s="545" t="s">
        <v>99</v>
      </c>
      <c r="F125" s="545"/>
      <c r="G125" s="546" t="s">
        <v>100</v>
      </c>
      <c r="H125" s="547"/>
      <c r="I125" s="548" t="s">
        <v>101</v>
      </c>
      <c r="J125" s="547"/>
      <c r="K125" s="539"/>
      <c r="L125" s="540"/>
    </row>
    <row r="126" spans="2:16">
      <c r="B126" s="534"/>
      <c r="C126" s="549">
        <v>114.8</v>
      </c>
      <c r="D126" s="550"/>
      <c r="E126" s="549">
        <v>91.33</v>
      </c>
      <c r="F126" s="550"/>
      <c r="G126" s="549">
        <v>73.83</v>
      </c>
      <c r="H126" s="550"/>
      <c r="I126" s="549">
        <v>34.090000000000003</v>
      </c>
      <c r="J126" s="550"/>
      <c r="K126" s="541"/>
      <c r="L126" s="542"/>
    </row>
    <row r="127" spans="2:16" ht="38.25">
      <c r="B127" s="535"/>
      <c r="C127" s="225" t="s">
        <v>106</v>
      </c>
      <c r="D127" s="226" t="s">
        <v>109</v>
      </c>
      <c r="E127" s="225" t="s">
        <v>106</v>
      </c>
      <c r="F127" s="226" t="s">
        <v>109</v>
      </c>
      <c r="G127" s="225" t="s">
        <v>106</v>
      </c>
      <c r="H127" s="226" t="s">
        <v>109</v>
      </c>
      <c r="I127" s="225" t="s">
        <v>106</v>
      </c>
      <c r="J127" s="226" t="s">
        <v>109</v>
      </c>
      <c r="K127" s="225" t="s">
        <v>106</v>
      </c>
      <c r="L127" s="227" t="s">
        <v>109</v>
      </c>
    </row>
    <row r="128" spans="2:16">
      <c r="B128" s="26" t="s">
        <v>111</v>
      </c>
      <c r="C128" s="196">
        <v>0</v>
      </c>
      <c r="D128" s="228">
        <v>2</v>
      </c>
      <c r="E128" s="228">
        <v>0</v>
      </c>
      <c r="F128" s="228">
        <v>0.8</v>
      </c>
      <c r="G128" s="228">
        <v>0</v>
      </c>
      <c r="H128" s="228">
        <v>8</v>
      </c>
      <c r="I128" s="228">
        <v>0</v>
      </c>
      <c r="J128" s="228">
        <v>0.8</v>
      </c>
      <c r="K128" s="229">
        <v>0</v>
      </c>
      <c r="L128" s="230">
        <v>921</v>
      </c>
    </row>
    <row r="129" spans="2:16">
      <c r="B129" s="26" t="s">
        <v>113</v>
      </c>
      <c r="C129" s="196">
        <v>0</v>
      </c>
      <c r="D129" s="228">
        <v>0</v>
      </c>
      <c r="E129" s="228">
        <v>0</v>
      </c>
      <c r="F129" s="228">
        <v>0.92</v>
      </c>
      <c r="G129" s="228">
        <v>0</v>
      </c>
      <c r="H129" s="228">
        <v>9.1999999999999993</v>
      </c>
      <c r="I129" s="228">
        <v>0</v>
      </c>
      <c r="J129" s="228">
        <v>0.92</v>
      </c>
      <c r="K129" s="229">
        <v>0</v>
      </c>
      <c r="L129" s="230">
        <v>795</v>
      </c>
    </row>
    <row r="130" spans="2:16">
      <c r="B130" s="26" t="s">
        <v>112</v>
      </c>
      <c r="C130" s="196">
        <v>0</v>
      </c>
      <c r="D130" s="228">
        <v>0</v>
      </c>
      <c r="E130" s="228">
        <v>0</v>
      </c>
      <c r="F130" s="228">
        <v>0.5</v>
      </c>
      <c r="G130" s="228">
        <v>0</v>
      </c>
      <c r="H130" s="228">
        <v>5</v>
      </c>
      <c r="I130" s="228">
        <v>0</v>
      </c>
      <c r="J130" s="228">
        <v>0.5</v>
      </c>
      <c r="K130" s="229">
        <v>0</v>
      </c>
      <c r="L130" s="230">
        <v>432</v>
      </c>
    </row>
    <row r="131" spans="2:16" ht="38.25">
      <c r="B131" s="26" t="s">
        <v>118</v>
      </c>
      <c r="C131" s="196">
        <v>0</v>
      </c>
      <c r="D131" s="228">
        <v>0</v>
      </c>
      <c r="E131" s="228">
        <v>0</v>
      </c>
      <c r="F131" s="228">
        <v>1.76</v>
      </c>
      <c r="G131" s="228">
        <v>0</v>
      </c>
      <c r="H131" s="228">
        <v>17.600000000000001</v>
      </c>
      <c r="I131" s="228">
        <v>0</v>
      </c>
      <c r="J131" s="228">
        <v>1.76</v>
      </c>
      <c r="K131" s="229">
        <v>0</v>
      </c>
      <c r="L131" s="230">
        <v>1520</v>
      </c>
    </row>
    <row r="132" spans="2:16">
      <c r="B132" s="26" t="s">
        <v>120</v>
      </c>
      <c r="C132" s="231">
        <v>0</v>
      </c>
      <c r="D132" s="232">
        <v>0</v>
      </c>
      <c r="E132" s="78">
        <v>0</v>
      </c>
      <c r="F132" s="458">
        <v>1</v>
      </c>
      <c r="G132" s="458">
        <v>0</v>
      </c>
      <c r="H132" s="458">
        <v>10</v>
      </c>
      <c r="I132" s="458">
        <v>0</v>
      </c>
      <c r="J132" s="458">
        <v>1</v>
      </c>
      <c r="K132" s="459">
        <v>0</v>
      </c>
      <c r="L132" s="233">
        <v>864</v>
      </c>
    </row>
    <row r="133" spans="2:16">
      <c r="B133" s="32" t="s">
        <v>122</v>
      </c>
      <c r="C133" s="234">
        <v>0</v>
      </c>
      <c r="D133" s="235">
        <v>2</v>
      </c>
      <c r="E133" s="246">
        <v>0</v>
      </c>
      <c r="F133" s="246">
        <v>4.9800000000000004</v>
      </c>
      <c r="G133" s="247">
        <v>0</v>
      </c>
      <c r="H133" s="248">
        <v>49.8</v>
      </c>
      <c r="I133" s="246">
        <v>0</v>
      </c>
      <c r="J133" s="246">
        <v>4.9800000000000004</v>
      </c>
      <c r="K133" s="237">
        <v>0</v>
      </c>
      <c r="L133" s="238">
        <v>4531</v>
      </c>
      <c r="M133" s="3">
        <v>7</v>
      </c>
      <c r="O133" s="2">
        <f>SUM(C133:J133)</f>
        <v>61.760000000000005</v>
      </c>
      <c r="P133" s="2">
        <f>O133*M133</f>
        <v>432.32000000000005</v>
      </c>
    </row>
    <row r="134" spans="2:16">
      <c r="B134" s="176" t="s">
        <v>128</v>
      </c>
      <c r="C134" s="465"/>
      <c r="D134" s="465"/>
      <c r="E134" s="465"/>
      <c r="F134" s="465"/>
      <c r="G134" s="465"/>
      <c r="H134" s="465"/>
      <c r="I134" s="465"/>
      <c r="J134" s="465"/>
      <c r="K134" s="354"/>
      <c r="L134" s="354"/>
    </row>
    <row r="135" spans="2:16" ht="15">
      <c r="B135" s="350" t="s">
        <v>129</v>
      </c>
      <c r="C135"/>
      <c r="D135"/>
      <c r="E135"/>
      <c r="F135"/>
      <c r="G135"/>
      <c r="H135"/>
      <c r="I135"/>
      <c r="J135"/>
      <c r="K135"/>
      <c r="L135"/>
    </row>
    <row r="136" spans="2:16" ht="15">
      <c r="B136"/>
      <c r="C136"/>
      <c r="D136"/>
      <c r="E136"/>
      <c r="F136"/>
      <c r="G136"/>
      <c r="H136"/>
      <c r="I136"/>
      <c r="J136"/>
      <c r="K136"/>
      <c r="L136"/>
    </row>
    <row r="137" spans="2:16">
      <c r="B137" s="532" t="s">
        <v>341</v>
      </c>
      <c r="C137" s="532"/>
      <c r="D137" s="532"/>
      <c r="E137" s="532"/>
      <c r="F137" s="532"/>
      <c r="G137" s="532"/>
      <c r="H137" s="532"/>
      <c r="I137" s="532"/>
      <c r="J137" s="532"/>
      <c r="K137" s="532"/>
      <c r="L137" s="532"/>
    </row>
    <row r="138" spans="2:16" ht="15" customHeight="1">
      <c r="B138" s="533" t="s">
        <v>92</v>
      </c>
      <c r="C138" s="536" t="s">
        <v>93</v>
      </c>
      <c r="D138" s="536"/>
      <c r="E138" s="536"/>
      <c r="F138" s="536"/>
      <c r="G138" s="536"/>
      <c r="H138" s="536"/>
      <c r="I138" s="536"/>
      <c r="J138" s="536"/>
      <c r="K138" s="537" t="s">
        <v>207</v>
      </c>
      <c r="L138" s="538"/>
    </row>
    <row r="139" spans="2:16">
      <c r="B139" s="534"/>
      <c r="C139" s="543" t="s">
        <v>98</v>
      </c>
      <c r="D139" s="544"/>
      <c r="E139" s="545" t="s">
        <v>99</v>
      </c>
      <c r="F139" s="545"/>
      <c r="G139" s="546" t="s">
        <v>100</v>
      </c>
      <c r="H139" s="547"/>
      <c r="I139" s="548" t="s">
        <v>101</v>
      </c>
      <c r="J139" s="547"/>
      <c r="K139" s="539"/>
      <c r="L139" s="540"/>
    </row>
    <row r="140" spans="2:16">
      <c r="B140" s="534"/>
      <c r="C140" s="549">
        <v>114.8</v>
      </c>
      <c r="D140" s="550"/>
      <c r="E140" s="549">
        <v>91.33</v>
      </c>
      <c r="F140" s="550"/>
      <c r="G140" s="549">
        <v>73.83</v>
      </c>
      <c r="H140" s="550"/>
      <c r="I140" s="549">
        <v>34.090000000000003</v>
      </c>
      <c r="J140" s="550"/>
      <c r="K140" s="541"/>
      <c r="L140" s="542"/>
    </row>
    <row r="141" spans="2:16" ht="38.25">
      <c r="B141" s="535"/>
      <c r="C141" s="225" t="s">
        <v>106</v>
      </c>
      <c r="D141" s="226" t="s">
        <v>109</v>
      </c>
      <c r="E141" s="225" t="s">
        <v>106</v>
      </c>
      <c r="F141" s="226" t="s">
        <v>109</v>
      </c>
      <c r="G141" s="225" t="s">
        <v>106</v>
      </c>
      <c r="H141" s="226" t="s">
        <v>109</v>
      </c>
      <c r="I141" s="225" t="s">
        <v>106</v>
      </c>
      <c r="J141" s="226" t="s">
        <v>109</v>
      </c>
      <c r="K141" s="225" t="s">
        <v>106</v>
      </c>
      <c r="L141" s="227" t="s">
        <v>109</v>
      </c>
    </row>
    <row r="142" spans="2:16">
      <c r="B142" s="26" t="s">
        <v>111</v>
      </c>
      <c r="C142" s="196">
        <v>0</v>
      </c>
      <c r="D142" s="228">
        <v>2</v>
      </c>
      <c r="E142" s="228">
        <v>0</v>
      </c>
      <c r="F142" s="228">
        <v>1.2</v>
      </c>
      <c r="G142" s="228">
        <v>0</v>
      </c>
      <c r="H142" s="228">
        <v>12</v>
      </c>
      <c r="I142" s="228">
        <v>0</v>
      </c>
      <c r="J142" s="228">
        <v>1.2</v>
      </c>
      <c r="K142" s="229">
        <v>0</v>
      </c>
      <c r="L142" s="230">
        <v>1266</v>
      </c>
    </row>
    <row r="143" spans="2:16">
      <c r="B143" s="26" t="s">
        <v>113</v>
      </c>
      <c r="C143" s="196">
        <v>0</v>
      </c>
      <c r="D143" s="228">
        <v>0</v>
      </c>
      <c r="E143" s="228">
        <v>0</v>
      </c>
      <c r="F143" s="228">
        <v>2.48</v>
      </c>
      <c r="G143" s="228">
        <v>0</v>
      </c>
      <c r="H143" s="228">
        <v>24.8</v>
      </c>
      <c r="I143" s="228">
        <v>0</v>
      </c>
      <c r="J143" s="228">
        <v>2.48</v>
      </c>
      <c r="K143" s="229">
        <v>0</v>
      </c>
      <c r="L143" s="230">
        <v>2142</v>
      </c>
    </row>
    <row r="144" spans="2:16">
      <c r="B144" s="26" t="s">
        <v>112</v>
      </c>
      <c r="C144" s="196">
        <v>0</v>
      </c>
      <c r="D144" s="228">
        <v>0</v>
      </c>
      <c r="E144" s="228">
        <v>0</v>
      </c>
      <c r="F144" s="228">
        <v>0.5</v>
      </c>
      <c r="G144" s="228">
        <v>0</v>
      </c>
      <c r="H144" s="228">
        <v>5</v>
      </c>
      <c r="I144" s="228">
        <v>0</v>
      </c>
      <c r="J144" s="228">
        <v>0.5</v>
      </c>
      <c r="K144" s="229">
        <v>0</v>
      </c>
      <c r="L144" s="230">
        <v>432</v>
      </c>
    </row>
    <row r="145" spans="2:16" ht="38.25">
      <c r="B145" s="26" t="s">
        <v>118</v>
      </c>
      <c r="C145" s="196">
        <v>0</v>
      </c>
      <c r="D145" s="228">
        <v>0</v>
      </c>
      <c r="E145" s="228">
        <v>0</v>
      </c>
      <c r="F145" s="228">
        <v>1.8</v>
      </c>
      <c r="G145" s="228">
        <v>0</v>
      </c>
      <c r="H145" s="228">
        <v>17.95</v>
      </c>
      <c r="I145" s="228">
        <v>0</v>
      </c>
      <c r="J145" s="228">
        <v>1.8</v>
      </c>
      <c r="K145" s="229">
        <v>0</v>
      </c>
      <c r="L145" s="230">
        <v>1550</v>
      </c>
    </row>
    <row r="146" spans="2:16">
      <c r="B146" s="26" t="s">
        <v>120</v>
      </c>
      <c r="C146" s="231">
        <v>0</v>
      </c>
      <c r="D146" s="232">
        <v>0</v>
      </c>
      <c r="E146" s="78">
        <v>0</v>
      </c>
      <c r="F146" s="458">
        <v>1</v>
      </c>
      <c r="G146" s="458">
        <v>0</v>
      </c>
      <c r="H146" s="458">
        <v>10</v>
      </c>
      <c r="I146" s="458">
        <v>0</v>
      </c>
      <c r="J146" s="458">
        <v>1</v>
      </c>
      <c r="K146" s="459">
        <v>0</v>
      </c>
      <c r="L146" s="233">
        <v>864</v>
      </c>
    </row>
    <row r="147" spans="2:16">
      <c r="B147" s="32" t="s">
        <v>122</v>
      </c>
      <c r="C147" s="234">
        <v>0</v>
      </c>
      <c r="D147" s="235">
        <v>2</v>
      </c>
      <c r="E147" s="246">
        <v>0</v>
      </c>
      <c r="F147" s="246">
        <v>6.98</v>
      </c>
      <c r="G147" s="247">
        <v>0</v>
      </c>
      <c r="H147" s="248">
        <v>69.75</v>
      </c>
      <c r="I147" s="246">
        <v>0</v>
      </c>
      <c r="J147" s="246">
        <v>6.98</v>
      </c>
      <c r="K147" s="237">
        <v>0</v>
      </c>
      <c r="L147" s="238">
        <v>6254</v>
      </c>
      <c r="M147" s="3">
        <v>23</v>
      </c>
      <c r="O147" s="2">
        <f>SUM(C147:J147)</f>
        <v>85.710000000000008</v>
      </c>
      <c r="P147" s="2">
        <f>O147*M147</f>
        <v>1971.3300000000002</v>
      </c>
    </row>
    <row r="148" spans="2:16">
      <c r="B148" s="176" t="s">
        <v>128</v>
      </c>
      <c r="C148" s="465"/>
      <c r="D148" s="465"/>
      <c r="E148" s="465"/>
      <c r="F148" s="465"/>
      <c r="G148" s="465"/>
      <c r="H148" s="465"/>
      <c r="I148" s="465"/>
      <c r="J148" s="465"/>
      <c r="K148" s="354"/>
      <c r="L148" s="354"/>
    </row>
    <row r="149" spans="2:16" ht="15">
      <c r="B149" s="350" t="s">
        <v>129</v>
      </c>
      <c r="C149"/>
      <c r="D149"/>
      <c r="E149"/>
      <c r="F149"/>
      <c r="G149"/>
      <c r="H149"/>
      <c r="I149"/>
      <c r="J149"/>
      <c r="K149"/>
      <c r="L149"/>
    </row>
    <row r="150" spans="2:16" ht="15">
      <c r="B150"/>
      <c r="C150"/>
      <c r="D150"/>
      <c r="E150"/>
      <c r="F150"/>
      <c r="G150"/>
      <c r="H150"/>
      <c r="I150"/>
      <c r="J150"/>
      <c r="K150"/>
      <c r="L150"/>
    </row>
    <row r="151" spans="2:16">
      <c r="B151" s="532" t="s">
        <v>342</v>
      </c>
      <c r="C151" s="532"/>
      <c r="D151" s="532"/>
      <c r="E151" s="532"/>
      <c r="F151" s="532"/>
      <c r="G151" s="532"/>
      <c r="H151" s="532"/>
      <c r="I151" s="532"/>
      <c r="J151" s="532"/>
      <c r="K151" s="532"/>
      <c r="L151" s="532"/>
    </row>
    <row r="152" spans="2:16" ht="15" customHeight="1">
      <c r="B152" s="533" t="s">
        <v>92</v>
      </c>
      <c r="C152" s="536" t="s">
        <v>93</v>
      </c>
      <c r="D152" s="536"/>
      <c r="E152" s="536"/>
      <c r="F152" s="536"/>
      <c r="G152" s="536"/>
      <c r="H152" s="536"/>
      <c r="I152" s="536"/>
      <c r="J152" s="536"/>
      <c r="K152" s="537" t="s">
        <v>207</v>
      </c>
      <c r="L152" s="538"/>
    </row>
    <row r="153" spans="2:16">
      <c r="B153" s="534"/>
      <c r="C153" s="543" t="s">
        <v>98</v>
      </c>
      <c r="D153" s="544"/>
      <c r="E153" s="545" t="s">
        <v>99</v>
      </c>
      <c r="F153" s="545"/>
      <c r="G153" s="546" t="s">
        <v>100</v>
      </c>
      <c r="H153" s="547"/>
      <c r="I153" s="548" t="s">
        <v>101</v>
      </c>
      <c r="J153" s="547"/>
      <c r="K153" s="539"/>
      <c r="L153" s="540"/>
    </row>
    <row r="154" spans="2:16">
      <c r="B154" s="534"/>
      <c r="C154" s="549">
        <v>114.8</v>
      </c>
      <c r="D154" s="550"/>
      <c r="E154" s="549">
        <v>91.33</v>
      </c>
      <c r="F154" s="550"/>
      <c r="G154" s="549">
        <v>73.83</v>
      </c>
      <c r="H154" s="550"/>
      <c r="I154" s="549">
        <v>34.090000000000003</v>
      </c>
      <c r="J154" s="550"/>
      <c r="K154" s="541"/>
      <c r="L154" s="542"/>
    </row>
    <row r="155" spans="2:16" ht="38.25">
      <c r="B155" s="535"/>
      <c r="C155" s="225" t="s">
        <v>106</v>
      </c>
      <c r="D155" s="226" t="s">
        <v>109</v>
      </c>
      <c r="E155" s="225" t="s">
        <v>106</v>
      </c>
      <c r="F155" s="226" t="s">
        <v>109</v>
      </c>
      <c r="G155" s="225" t="s">
        <v>106</v>
      </c>
      <c r="H155" s="226" t="s">
        <v>109</v>
      </c>
      <c r="I155" s="225" t="s">
        <v>106</v>
      </c>
      <c r="J155" s="226" t="s">
        <v>109</v>
      </c>
      <c r="K155" s="225" t="s">
        <v>106</v>
      </c>
      <c r="L155" s="227" t="s">
        <v>109</v>
      </c>
    </row>
    <row r="156" spans="2:16">
      <c r="B156" s="26" t="s">
        <v>111</v>
      </c>
      <c r="C156" s="196">
        <v>0</v>
      </c>
      <c r="D156" s="228">
        <v>2</v>
      </c>
      <c r="E156" s="228">
        <v>0</v>
      </c>
      <c r="F156" s="228">
        <v>1.2</v>
      </c>
      <c r="G156" s="228">
        <v>0</v>
      </c>
      <c r="H156" s="228">
        <v>12</v>
      </c>
      <c r="I156" s="228">
        <v>0</v>
      </c>
      <c r="J156" s="228">
        <v>1.2</v>
      </c>
      <c r="K156" s="229">
        <v>0</v>
      </c>
      <c r="L156" s="230">
        <v>1266</v>
      </c>
    </row>
    <row r="157" spans="2:16">
      <c r="B157" s="26" t="s">
        <v>113</v>
      </c>
      <c r="C157" s="196">
        <v>0</v>
      </c>
      <c r="D157" s="228">
        <v>0</v>
      </c>
      <c r="E157" s="228">
        <v>0</v>
      </c>
      <c r="F157" s="228">
        <v>2</v>
      </c>
      <c r="G157" s="228">
        <v>0</v>
      </c>
      <c r="H157" s="228">
        <v>20</v>
      </c>
      <c r="I157" s="228">
        <v>0</v>
      </c>
      <c r="J157" s="228">
        <v>2</v>
      </c>
      <c r="K157" s="229">
        <v>0</v>
      </c>
      <c r="L157" s="230">
        <v>1727</v>
      </c>
    </row>
    <row r="158" spans="2:16">
      <c r="B158" s="26" t="s">
        <v>112</v>
      </c>
      <c r="C158" s="196">
        <v>0</v>
      </c>
      <c r="D158" s="228">
        <v>0</v>
      </c>
      <c r="E158" s="228">
        <v>0</v>
      </c>
      <c r="F158" s="228">
        <v>0.5</v>
      </c>
      <c r="G158" s="228">
        <v>0</v>
      </c>
      <c r="H158" s="228">
        <v>5</v>
      </c>
      <c r="I158" s="228">
        <v>0</v>
      </c>
      <c r="J158" s="228">
        <v>0.5</v>
      </c>
      <c r="K158" s="229">
        <v>0</v>
      </c>
      <c r="L158" s="230">
        <v>432</v>
      </c>
    </row>
    <row r="159" spans="2:16" ht="38.25">
      <c r="B159" s="26" t="s">
        <v>118</v>
      </c>
      <c r="C159" s="196">
        <v>0</v>
      </c>
      <c r="D159" s="228">
        <v>0</v>
      </c>
      <c r="E159" s="228">
        <v>0</v>
      </c>
      <c r="F159" s="228">
        <v>2.39</v>
      </c>
      <c r="G159" s="228">
        <v>0</v>
      </c>
      <c r="H159" s="228">
        <v>23.875</v>
      </c>
      <c r="I159" s="228">
        <v>0</v>
      </c>
      <c r="J159" s="228">
        <v>2.39</v>
      </c>
      <c r="K159" s="229">
        <v>0</v>
      </c>
      <c r="L159" s="230">
        <v>2062</v>
      </c>
    </row>
    <row r="160" spans="2:16">
      <c r="B160" s="26" t="s">
        <v>120</v>
      </c>
      <c r="C160" s="231">
        <v>0</v>
      </c>
      <c r="D160" s="232">
        <v>0</v>
      </c>
      <c r="E160" s="78">
        <v>0</v>
      </c>
      <c r="F160" s="458">
        <v>1</v>
      </c>
      <c r="G160" s="458">
        <v>0</v>
      </c>
      <c r="H160" s="458">
        <v>10</v>
      </c>
      <c r="I160" s="458">
        <v>0</v>
      </c>
      <c r="J160" s="458">
        <v>1</v>
      </c>
      <c r="K160" s="459">
        <v>0</v>
      </c>
      <c r="L160" s="233">
        <v>864</v>
      </c>
    </row>
    <row r="161" spans="2:16">
      <c r="B161" s="32" t="s">
        <v>122</v>
      </c>
      <c r="C161" s="234">
        <v>0</v>
      </c>
      <c r="D161" s="235">
        <v>2</v>
      </c>
      <c r="E161" s="246">
        <v>0</v>
      </c>
      <c r="F161" s="246">
        <v>7.09</v>
      </c>
      <c r="G161" s="247">
        <v>0</v>
      </c>
      <c r="H161" s="248">
        <v>70.875</v>
      </c>
      <c r="I161" s="246">
        <v>0</v>
      </c>
      <c r="J161" s="246">
        <v>7.09</v>
      </c>
      <c r="K161" s="237">
        <v>0</v>
      </c>
      <c r="L161" s="238">
        <v>6351</v>
      </c>
      <c r="M161" s="3">
        <v>3</v>
      </c>
      <c r="O161" s="2">
        <f>SUM(C161:J161)</f>
        <v>87.055000000000007</v>
      </c>
      <c r="P161" s="2">
        <f>O161*M161</f>
        <v>261.16500000000002</v>
      </c>
    </row>
    <row r="162" spans="2:16">
      <c r="B162" s="176" t="s">
        <v>128</v>
      </c>
      <c r="C162" s="465"/>
      <c r="D162" s="465"/>
      <c r="E162" s="465"/>
      <c r="F162" s="465"/>
      <c r="G162" s="465"/>
      <c r="H162" s="465"/>
      <c r="I162" s="465"/>
      <c r="J162" s="465"/>
      <c r="K162" s="354"/>
      <c r="L162" s="354"/>
    </row>
    <row r="163" spans="2:16" ht="15">
      <c r="B163" s="350" t="s">
        <v>129</v>
      </c>
      <c r="C163"/>
      <c r="D163"/>
      <c r="E163"/>
      <c r="F163"/>
      <c r="G163"/>
      <c r="H163"/>
      <c r="I163"/>
      <c r="J163"/>
      <c r="K163"/>
      <c r="L163"/>
    </row>
    <row r="164" spans="2:16" ht="15">
      <c r="B164"/>
      <c r="C164"/>
      <c r="D164"/>
      <c r="E164"/>
      <c r="F164"/>
      <c r="G164"/>
      <c r="H164"/>
      <c r="I164"/>
      <c r="J164"/>
      <c r="K164"/>
      <c r="L164"/>
    </row>
    <row r="165" spans="2:16">
      <c r="B165" s="532" t="s">
        <v>343</v>
      </c>
      <c r="C165" s="532"/>
      <c r="D165" s="532"/>
      <c r="E165" s="532"/>
      <c r="F165" s="532"/>
      <c r="G165" s="532"/>
      <c r="H165" s="532"/>
      <c r="I165" s="532"/>
      <c r="J165" s="532"/>
      <c r="K165" s="532"/>
      <c r="L165" s="532"/>
    </row>
    <row r="166" spans="2:16" ht="15" customHeight="1">
      <c r="B166" s="533" t="s">
        <v>92</v>
      </c>
      <c r="C166" s="536" t="s">
        <v>93</v>
      </c>
      <c r="D166" s="536"/>
      <c r="E166" s="536"/>
      <c r="F166" s="536"/>
      <c r="G166" s="536"/>
      <c r="H166" s="536"/>
      <c r="I166" s="536"/>
      <c r="J166" s="536"/>
      <c r="K166" s="537" t="s">
        <v>207</v>
      </c>
      <c r="L166" s="538"/>
    </row>
    <row r="167" spans="2:16">
      <c r="B167" s="534"/>
      <c r="C167" s="543" t="s">
        <v>98</v>
      </c>
      <c r="D167" s="544"/>
      <c r="E167" s="545" t="s">
        <v>99</v>
      </c>
      <c r="F167" s="545"/>
      <c r="G167" s="546" t="s">
        <v>100</v>
      </c>
      <c r="H167" s="547"/>
      <c r="I167" s="548" t="s">
        <v>101</v>
      </c>
      <c r="J167" s="547"/>
      <c r="K167" s="539"/>
      <c r="L167" s="540"/>
    </row>
    <row r="168" spans="2:16">
      <c r="B168" s="534"/>
      <c r="C168" s="549">
        <v>114.8</v>
      </c>
      <c r="D168" s="550"/>
      <c r="E168" s="549">
        <v>91.33</v>
      </c>
      <c r="F168" s="550"/>
      <c r="G168" s="549">
        <v>73.83</v>
      </c>
      <c r="H168" s="550"/>
      <c r="I168" s="549">
        <v>34.090000000000003</v>
      </c>
      <c r="J168" s="550"/>
      <c r="K168" s="541"/>
      <c r="L168" s="542"/>
    </row>
    <row r="169" spans="2:16" ht="38.25">
      <c r="B169" s="535"/>
      <c r="C169" s="225" t="s">
        <v>106</v>
      </c>
      <c r="D169" s="226" t="s">
        <v>109</v>
      </c>
      <c r="E169" s="225" t="s">
        <v>106</v>
      </c>
      <c r="F169" s="226" t="s">
        <v>109</v>
      </c>
      <c r="G169" s="225" t="s">
        <v>106</v>
      </c>
      <c r="H169" s="226" t="s">
        <v>109</v>
      </c>
      <c r="I169" s="225" t="s">
        <v>106</v>
      </c>
      <c r="J169" s="226" t="s">
        <v>109</v>
      </c>
      <c r="K169" s="225" t="s">
        <v>106</v>
      </c>
      <c r="L169" s="227" t="s">
        <v>109</v>
      </c>
    </row>
    <row r="170" spans="2:16">
      <c r="B170" s="26" t="s">
        <v>111</v>
      </c>
      <c r="C170" s="196">
        <v>0</v>
      </c>
      <c r="D170" s="228">
        <v>2</v>
      </c>
      <c r="E170" s="228">
        <v>0</v>
      </c>
      <c r="F170" s="228">
        <v>1.6</v>
      </c>
      <c r="G170" s="228">
        <v>0</v>
      </c>
      <c r="H170" s="228">
        <v>16</v>
      </c>
      <c r="I170" s="228">
        <v>0</v>
      </c>
      <c r="J170" s="228">
        <v>1.6</v>
      </c>
      <c r="K170" s="229">
        <v>0</v>
      </c>
      <c r="L170" s="230">
        <v>1612</v>
      </c>
    </row>
    <row r="171" spans="2:16">
      <c r="B171" s="26" t="s">
        <v>113</v>
      </c>
      <c r="C171" s="196">
        <v>0</v>
      </c>
      <c r="D171" s="228">
        <v>0</v>
      </c>
      <c r="E171" s="228">
        <v>0</v>
      </c>
      <c r="F171" s="228">
        <v>3.36</v>
      </c>
      <c r="G171" s="228">
        <v>0</v>
      </c>
      <c r="H171" s="228">
        <v>33.6</v>
      </c>
      <c r="I171" s="228">
        <v>0</v>
      </c>
      <c r="J171" s="228">
        <v>3.36</v>
      </c>
      <c r="K171" s="229">
        <v>0</v>
      </c>
      <c r="L171" s="230">
        <v>2902</v>
      </c>
    </row>
    <row r="172" spans="2:16">
      <c r="B172" s="26" t="s">
        <v>112</v>
      </c>
      <c r="C172" s="196">
        <v>0</v>
      </c>
      <c r="D172" s="228">
        <v>0</v>
      </c>
      <c r="E172" s="228">
        <v>0</v>
      </c>
      <c r="F172" s="228">
        <v>0.5</v>
      </c>
      <c r="G172" s="228">
        <v>0</v>
      </c>
      <c r="H172" s="228">
        <v>5</v>
      </c>
      <c r="I172" s="228">
        <v>0</v>
      </c>
      <c r="J172" s="228">
        <v>0.5</v>
      </c>
      <c r="K172" s="229">
        <v>0</v>
      </c>
      <c r="L172" s="230">
        <v>432</v>
      </c>
    </row>
    <row r="173" spans="2:16" ht="38.25">
      <c r="B173" s="26" t="s">
        <v>118</v>
      </c>
      <c r="C173" s="196">
        <v>0</v>
      </c>
      <c r="D173" s="228">
        <v>0</v>
      </c>
      <c r="E173" s="228">
        <v>0</v>
      </c>
      <c r="F173" s="228">
        <v>3.02</v>
      </c>
      <c r="G173" s="228">
        <v>0</v>
      </c>
      <c r="H173" s="228">
        <v>30.15</v>
      </c>
      <c r="I173" s="228">
        <v>0</v>
      </c>
      <c r="J173" s="228">
        <v>3.02</v>
      </c>
      <c r="K173" s="229">
        <v>0</v>
      </c>
      <c r="L173" s="230">
        <v>2604</v>
      </c>
    </row>
    <row r="174" spans="2:16">
      <c r="B174" s="26" t="s">
        <v>120</v>
      </c>
      <c r="C174" s="231">
        <v>0</v>
      </c>
      <c r="D174" s="232">
        <v>0</v>
      </c>
      <c r="E174" s="78">
        <v>0</v>
      </c>
      <c r="F174" s="458">
        <v>1</v>
      </c>
      <c r="G174" s="458">
        <v>0</v>
      </c>
      <c r="H174" s="458">
        <v>10</v>
      </c>
      <c r="I174" s="458">
        <v>0</v>
      </c>
      <c r="J174" s="458">
        <v>1</v>
      </c>
      <c r="K174" s="459">
        <v>0</v>
      </c>
      <c r="L174" s="233">
        <v>864</v>
      </c>
    </row>
    <row r="175" spans="2:16">
      <c r="B175" s="32" t="s">
        <v>122</v>
      </c>
      <c r="C175" s="234">
        <v>0</v>
      </c>
      <c r="D175" s="235">
        <v>2</v>
      </c>
      <c r="E175" s="246">
        <v>0</v>
      </c>
      <c r="F175" s="246">
        <v>9.48</v>
      </c>
      <c r="G175" s="247">
        <v>0</v>
      </c>
      <c r="H175" s="248">
        <v>94.75</v>
      </c>
      <c r="I175" s="246">
        <v>0</v>
      </c>
      <c r="J175" s="246">
        <v>9.48</v>
      </c>
      <c r="K175" s="237">
        <v>0</v>
      </c>
      <c r="L175" s="238">
        <v>8413</v>
      </c>
      <c r="M175" s="3">
        <v>7</v>
      </c>
      <c r="O175" s="2">
        <f>SUM(C175:J175)</f>
        <v>115.71000000000001</v>
      </c>
      <c r="P175" s="2">
        <f>O175*M175</f>
        <v>809.97</v>
      </c>
    </row>
    <row r="176" spans="2:16">
      <c r="B176" s="176" t="s">
        <v>128</v>
      </c>
    </row>
    <row r="177" spans="2:16">
      <c r="B177" s="350" t="s">
        <v>129</v>
      </c>
    </row>
    <row r="179" spans="2:16">
      <c r="P179" s="2">
        <f>SUM(P18:P175)</f>
        <v>7463.0149999999994</v>
      </c>
    </row>
  </sheetData>
  <mergeCells count="153">
    <mergeCell ref="Q18:W23"/>
    <mergeCell ref="B165:L165"/>
    <mergeCell ref="B166:B169"/>
    <mergeCell ref="C166:J166"/>
    <mergeCell ref="K166:L168"/>
    <mergeCell ref="C167:D167"/>
    <mergeCell ref="E167:F167"/>
    <mergeCell ref="G167:H167"/>
    <mergeCell ref="I167:J167"/>
    <mergeCell ref="C168:D168"/>
    <mergeCell ref="E168:F168"/>
    <mergeCell ref="G168:H168"/>
    <mergeCell ref="I168:J168"/>
    <mergeCell ref="E154:F154"/>
    <mergeCell ref="G154:H154"/>
    <mergeCell ref="I154:J154"/>
    <mergeCell ref="B137:L137"/>
    <mergeCell ref="B138:B141"/>
    <mergeCell ref="C138:J138"/>
    <mergeCell ref="K138:L140"/>
    <mergeCell ref="C139:D139"/>
    <mergeCell ref="E139:F139"/>
    <mergeCell ref="G139:H139"/>
    <mergeCell ref="I139:J139"/>
    <mergeCell ref="C140:D140"/>
    <mergeCell ref="E140:F140"/>
    <mergeCell ref="G140:H140"/>
    <mergeCell ref="I140:J140"/>
    <mergeCell ref="B151:L151"/>
    <mergeCell ref="B152:B155"/>
    <mergeCell ref="C152:J152"/>
    <mergeCell ref="K152:L154"/>
    <mergeCell ref="C153:D153"/>
    <mergeCell ref="E153:F153"/>
    <mergeCell ref="G153:H153"/>
    <mergeCell ref="I153:J153"/>
    <mergeCell ref="C154:D154"/>
    <mergeCell ref="B123:L123"/>
    <mergeCell ref="B124:B127"/>
    <mergeCell ref="C124:J124"/>
    <mergeCell ref="K124:L126"/>
    <mergeCell ref="C125:D125"/>
    <mergeCell ref="E125:F125"/>
    <mergeCell ref="G125:H125"/>
    <mergeCell ref="I125:J125"/>
    <mergeCell ref="C126:D126"/>
    <mergeCell ref="E126:F126"/>
    <mergeCell ref="G126:H126"/>
    <mergeCell ref="I126:J126"/>
    <mergeCell ref="B109:L109"/>
    <mergeCell ref="B110:B113"/>
    <mergeCell ref="C110:J110"/>
    <mergeCell ref="K110:L112"/>
    <mergeCell ref="C111:D111"/>
    <mergeCell ref="E111:F111"/>
    <mergeCell ref="G111:H111"/>
    <mergeCell ref="I111:J111"/>
    <mergeCell ref="C112:D112"/>
    <mergeCell ref="E112:F112"/>
    <mergeCell ref="G112:H112"/>
    <mergeCell ref="I112:J112"/>
    <mergeCell ref="B95:L95"/>
    <mergeCell ref="B96:B99"/>
    <mergeCell ref="C96:J96"/>
    <mergeCell ref="K96:L98"/>
    <mergeCell ref="C97:D97"/>
    <mergeCell ref="E97:F97"/>
    <mergeCell ref="G97:H97"/>
    <mergeCell ref="I97:J97"/>
    <mergeCell ref="C98:D98"/>
    <mergeCell ref="E98:F98"/>
    <mergeCell ref="G98:H98"/>
    <mergeCell ref="I98:J98"/>
    <mergeCell ref="B81:L81"/>
    <mergeCell ref="B82:B85"/>
    <mergeCell ref="C82:J82"/>
    <mergeCell ref="K82:L84"/>
    <mergeCell ref="C83:D83"/>
    <mergeCell ref="E83:F83"/>
    <mergeCell ref="G83:H83"/>
    <mergeCell ref="I83:J83"/>
    <mergeCell ref="C84:D84"/>
    <mergeCell ref="E84:F84"/>
    <mergeCell ref="G84:H84"/>
    <mergeCell ref="I84:J84"/>
    <mergeCell ref="B67:L67"/>
    <mergeCell ref="B68:B71"/>
    <mergeCell ref="C68:J68"/>
    <mergeCell ref="K68:L70"/>
    <mergeCell ref="C69:D69"/>
    <mergeCell ref="E69:F69"/>
    <mergeCell ref="G69:H69"/>
    <mergeCell ref="I69:J69"/>
    <mergeCell ref="C70:D70"/>
    <mergeCell ref="E70:F70"/>
    <mergeCell ref="G70:H70"/>
    <mergeCell ref="I70:J70"/>
    <mergeCell ref="B53:L53"/>
    <mergeCell ref="B54:B57"/>
    <mergeCell ref="C54:J54"/>
    <mergeCell ref="K54:L56"/>
    <mergeCell ref="C55:D55"/>
    <mergeCell ref="E55:F55"/>
    <mergeCell ref="G55:H55"/>
    <mergeCell ref="I55:J55"/>
    <mergeCell ref="C56:D56"/>
    <mergeCell ref="E56:F56"/>
    <mergeCell ref="G56:H56"/>
    <mergeCell ref="I56:J56"/>
    <mergeCell ref="B39:L39"/>
    <mergeCell ref="B40:B43"/>
    <mergeCell ref="C40:J40"/>
    <mergeCell ref="K40:L42"/>
    <mergeCell ref="C41:D41"/>
    <mergeCell ref="E41:F41"/>
    <mergeCell ref="G41:H41"/>
    <mergeCell ref="I41:J41"/>
    <mergeCell ref="C42:D42"/>
    <mergeCell ref="E42:F42"/>
    <mergeCell ref="G42:H42"/>
    <mergeCell ref="I42:J42"/>
    <mergeCell ref="B24:L24"/>
    <mergeCell ref="B25:B28"/>
    <mergeCell ref="C25:J25"/>
    <mergeCell ref="K25:L27"/>
    <mergeCell ref="C26:D26"/>
    <mergeCell ref="E26:F26"/>
    <mergeCell ref="G26:H26"/>
    <mergeCell ref="I26:J26"/>
    <mergeCell ref="C27:D27"/>
    <mergeCell ref="E27:F27"/>
    <mergeCell ref="G27:H27"/>
    <mergeCell ref="I27:J27"/>
    <mergeCell ref="A1:A2"/>
    <mergeCell ref="B1:M1"/>
    <mergeCell ref="N1:Y1"/>
    <mergeCell ref="Z1:AK1"/>
    <mergeCell ref="AL1:AW1"/>
    <mergeCell ref="B8:L8"/>
    <mergeCell ref="B9:B12"/>
    <mergeCell ref="C9:J9"/>
    <mergeCell ref="K9:L11"/>
    <mergeCell ref="C10:D10"/>
    <mergeCell ref="E10:F10"/>
    <mergeCell ref="G10:H10"/>
    <mergeCell ref="I10:J10"/>
    <mergeCell ref="C11:D11"/>
    <mergeCell ref="E11:F11"/>
    <mergeCell ref="G11:H11"/>
    <mergeCell ref="I11:J11"/>
    <mergeCell ref="Q9:W9"/>
    <mergeCell ref="R10:U10"/>
    <mergeCell ref="V10:W10"/>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Y39"/>
  <sheetViews>
    <sheetView zoomScaleNormal="100" zoomScalePageLayoutView="140" workbookViewId="0">
      <pane xSplit="1" ySplit="2" topLeftCell="B3" activePane="bottomRight" state="frozen"/>
      <selection pane="bottomRight" activeCell="D24" sqref="D24"/>
      <selection pane="bottomLeft" activeCell="L24" sqref="L24"/>
      <selection pane="topRight" activeCell="L24" sqref="L24"/>
    </sheetView>
  </sheetViews>
  <sheetFormatPr defaultColWidth="8.85546875" defaultRowHeight="12.75"/>
  <cols>
    <col min="1" max="1" width="8.28515625" style="3" customWidth="1"/>
    <col min="2" max="2" width="19.5703125" style="2" customWidth="1"/>
    <col min="3" max="3" width="13.42578125" style="2" customWidth="1"/>
    <col min="4" max="4" width="12.42578125" style="2" customWidth="1"/>
    <col min="5" max="5" width="13.140625" style="2" customWidth="1"/>
    <col min="6" max="6" width="14" style="2" customWidth="1"/>
    <col min="7" max="7" width="11.42578125" style="2" customWidth="1"/>
    <col min="8" max="8" width="14.5703125" style="2" customWidth="1"/>
    <col min="9" max="9" width="8.42578125" style="2" customWidth="1"/>
    <col min="10" max="10" width="14" style="4" customWidth="1"/>
    <col min="11" max="11" width="10.140625" style="4" customWidth="1"/>
    <col min="12" max="12" width="12.85546875" style="4" customWidth="1"/>
    <col min="13" max="13" width="11.85546875" style="3" customWidth="1"/>
    <col min="14" max="14" width="9.42578125" style="3" customWidth="1"/>
    <col min="15" max="15" width="7.85546875" style="2" customWidth="1"/>
    <col min="16" max="16" width="9.42578125" style="2" customWidth="1"/>
    <col min="17" max="17" width="9.5703125" style="2" customWidth="1"/>
    <col min="18" max="20" width="8.42578125" style="2" customWidth="1"/>
    <col min="21" max="21" width="11.42578125" style="5" customWidth="1"/>
    <col min="22" max="22" width="11.7109375" style="2" customWidth="1"/>
    <col min="23" max="23" width="10.140625" style="2" customWidth="1"/>
    <col min="24" max="24" width="11.8554687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49</v>
      </c>
      <c r="B3" s="138">
        <f>M9+C25</f>
        <v>9</v>
      </c>
      <c r="C3" s="110">
        <v>100</v>
      </c>
      <c r="D3" s="138">
        <f>B3*C3</f>
        <v>900</v>
      </c>
      <c r="E3" s="138">
        <f>H18*M9+V18*AA9+G18*C25</f>
        <v>54</v>
      </c>
      <c r="F3" s="138">
        <f>F18*M9+T18*AA9+E18*C25</f>
        <v>13.5</v>
      </c>
      <c r="G3" s="138">
        <f>J18*M9+X18*AA9+I18*C25</f>
        <v>13.5</v>
      </c>
      <c r="H3" s="138">
        <f>D18*M9+R18*AA9+C18*C25</f>
        <v>9</v>
      </c>
      <c r="I3" s="138">
        <f>SUM(E3:H3)</f>
        <v>90</v>
      </c>
      <c r="J3" s="135">
        <f>E3*$G$11+F3*$E$11+G3*$I$11+H3*$C$11</f>
        <v>6713.19</v>
      </c>
      <c r="K3" s="89">
        <f>M9*$E$35+AA9*$N$35</f>
        <v>0</v>
      </c>
      <c r="L3" s="135">
        <f>M9*$H$35+AA9*$O$35+C25*$G$35</f>
        <v>495</v>
      </c>
      <c r="M3" s="135">
        <f>J3+K3+L3</f>
        <v>7208.19</v>
      </c>
      <c r="N3" s="138">
        <f>M10+AA10+C25</f>
        <v>9</v>
      </c>
      <c r="O3" s="138">
        <f>C3</f>
        <v>100</v>
      </c>
      <c r="P3" s="138">
        <f>N3*O3</f>
        <v>900</v>
      </c>
      <c r="Q3" s="138">
        <f>H18*M10+V18*AA10+G18*C25</f>
        <v>54</v>
      </c>
      <c r="R3" s="138">
        <f>F18*M10+T18*AA10+E18*C25</f>
        <v>13.5</v>
      </c>
      <c r="S3" s="138">
        <f>J18*M10+X18*AA10+I18*C25</f>
        <v>13.5</v>
      </c>
      <c r="T3" s="138">
        <f>D18*M10+R18*AA10+C18*C25</f>
        <v>9</v>
      </c>
      <c r="U3" s="138">
        <f>Q3+R3+S3+T3</f>
        <v>90</v>
      </c>
      <c r="V3" s="135">
        <f>Q3*$G$11+R3*$E$11+S3*$I$11+T3*$C$11</f>
        <v>6713.19</v>
      </c>
      <c r="W3" s="89">
        <f>M10*$E$35+AA10*$N$35</f>
        <v>0</v>
      </c>
      <c r="X3" s="135">
        <f>M10*$H$35+AA10*$O$35+C25*$G$35</f>
        <v>495</v>
      </c>
      <c r="Y3" s="135">
        <f>V3+W3+X3</f>
        <v>7208.19</v>
      </c>
      <c r="Z3" s="138">
        <f>M11+AA11+C25</f>
        <v>9</v>
      </c>
      <c r="AA3" s="138">
        <f>C3</f>
        <v>100</v>
      </c>
      <c r="AB3" s="138">
        <f>Z3*AA3</f>
        <v>900</v>
      </c>
      <c r="AC3" s="138">
        <f>H18*M11+V18*AA11+G18*C25</f>
        <v>54</v>
      </c>
      <c r="AD3" s="138">
        <f>F18*M11+T18*AA11+E18*C25</f>
        <v>13.5</v>
      </c>
      <c r="AE3" s="138">
        <f>J18*M11+X18*AA11+I18*C25</f>
        <v>13.5</v>
      </c>
      <c r="AF3" s="138">
        <f>D18*M11+R18*AA11+C18*C25</f>
        <v>9</v>
      </c>
      <c r="AG3" s="138">
        <f>AC3+AD3+AE3+AF3</f>
        <v>90</v>
      </c>
      <c r="AH3" s="135">
        <f>AC3*$G$11+AD3*$E$11+AE3*$I$11+AF3*$C$11</f>
        <v>6713.19</v>
      </c>
      <c r="AI3" s="89">
        <f>M11*$E$35+AA11*$N$35</f>
        <v>0</v>
      </c>
      <c r="AJ3" s="135">
        <f>M11*$H$35+AA11*$O$35+C25*$G$35</f>
        <v>495</v>
      </c>
      <c r="AK3" s="135">
        <f>AH3+AI3+AJ3</f>
        <v>7208.19</v>
      </c>
      <c r="AL3" s="138">
        <f t="shared" ref="AL3:AW3" si="0">(B3+N3+Z3)/3</f>
        <v>9</v>
      </c>
      <c r="AM3" s="138">
        <f t="shared" si="0"/>
        <v>100</v>
      </c>
      <c r="AN3" s="138">
        <f t="shared" si="0"/>
        <v>900</v>
      </c>
      <c r="AO3" s="138">
        <f t="shared" si="0"/>
        <v>54</v>
      </c>
      <c r="AP3" s="138">
        <f t="shared" si="0"/>
        <v>13.5</v>
      </c>
      <c r="AQ3" s="138">
        <f t="shared" si="0"/>
        <v>13.5</v>
      </c>
      <c r="AR3" s="138">
        <f t="shared" si="0"/>
        <v>9</v>
      </c>
      <c r="AS3" s="138">
        <f t="shared" si="0"/>
        <v>90</v>
      </c>
      <c r="AT3" s="135">
        <f t="shared" si="0"/>
        <v>6713.19</v>
      </c>
      <c r="AU3" s="89">
        <f t="shared" si="0"/>
        <v>0</v>
      </c>
      <c r="AV3" s="135">
        <f t="shared" si="0"/>
        <v>495</v>
      </c>
      <c r="AW3" s="135">
        <f t="shared" si="0"/>
        <v>7208.19</v>
      </c>
      <c r="AY3" s="201">
        <f>M3+Y3+AK3</f>
        <v>21624.57</v>
      </c>
    </row>
    <row r="4" spans="1:51" s="4" customFormat="1">
      <c r="A4" s="91"/>
      <c r="B4" s="95"/>
      <c r="C4" s="95"/>
      <c r="D4" s="95"/>
      <c r="E4" s="95"/>
      <c r="F4" s="95"/>
      <c r="G4" s="95"/>
      <c r="H4" s="95"/>
      <c r="I4" s="95"/>
      <c r="J4" s="95"/>
      <c r="K4" s="95"/>
      <c r="L4" s="95"/>
      <c r="M4" s="95"/>
      <c r="N4" s="98"/>
      <c r="O4" s="98"/>
      <c r="P4" s="98"/>
      <c r="Q4" s="98"/>
      <c r="R4" s="98"/>
      <c r="S4" s="98"/>
      <c r="T4" s="98"/>
      <c r="U4" s="98"/>
      <c r="V4" s="124"/>
      <c r="W4" s="124"/>
      <c r="X4" s="124"/>
      <c r="Y4" s="124"/>
      <c r="Z4" s="3"/>
      <c r="AA4" s="3"/>
    </row>
    <row r="5" spans="1:51" s="4" customFormat="1">
      <c r="A5" s="3"/>
      <c r="B5" s="2"/>
      <c r="C5" s="1"/>
      <c r="D5" s="2"/>
      <c r="E5" s="2"/>
      <c r="F5" s="7"/>
      <c r="G5" s="2"/>
      <c r="H5" s="2"/>
      <c r="I5" s="2"/>
      <c r="M5" s="3"/>
      <c r="N5" s="3"/>
      <c r="O5" s="2"/>
      <c r="P5" s="2"/>
      <c r="Q5" s="2"/>
      <c r="R5" s="2"/>
      <c r="S5" s="2"/>
      <c r="T5" s="2"/>
      <c r="U5" s="5"/>
      <c r="V5" s="11"/>
      <c r="W5" s="11"/>
      <c r="X5" s="11"/>
      <c r="Y5" s="18"/>
      <c r="Z5" s="3"/>
      <c r="AA5" s="3"/>
    </row>
    <row r="6" spans="1:51" s="4" customFormat="1" ht="15">
      <c r="A6" s="91"/>
      <c r="B6" s="92"/>
      <c r="C6" s="147"/>
      <c r="D6" s="106"/>
      <c r="E6" s="106"/>
      <c r="F6" s="106"/>
      <c r="G6" s="106"/>
      <c r="H6" s="106"/>
      <c r="I6" s="107"/>
      <c r="J6" s="103"/>
      <c r="K6" s="103"/>
      <c r="L6" s="103"/>
      <c r="M6" s="103"/>
      <c r="N6" s="122"/>
      <c r="O6" s="122"/>
      <c r="P6" s="122"/>
      <c r="Q6" s="122"/>
      <c r="R6" s="122"/>
      <c r="S6" s="122"/>
      <c r="T6" s="122"/>
      <c r="U6" s="122"/>
      <c r="V6" s="122"/>
      <c r="W6" s="122"/>
      <c r="X6" s="122"/>
      <c r="Y6" s="122"/>
      <c r="Z6" s="3"/>
      <c r="AA6" s="3"/>
    </row>
    <row r="7" spans="1:51" s="4" customFormat="1">
      <c r="A7" s="3"/>
      <c r="B7" s="2"/>
      <c r="C7" s="11"/>
      <c r="D7" s="2"/>
      <c r="E7" s="2"/>
      <c r="F7" s="7"/>
      <c r="G7" s="2"/>
      <c r="H7" s="2"/>
      <c r="M7" s="3"/>
      <c r="N7" s="3"/>
      <c r="O7" s="2"/>
      <c r="P7" s="2"/>
      <c r="Q7" s="2"/>
      <c r="R7" s="2"/>
      <c r="S7" s="2"/>
      <c r="T7" s="2"/>
      <c r="U7" s="5"/>
      <c r="V7" s="11"/>
      <c r="W7" s="11"/>
      <c r="X7" s="11"/>
      <c r="Y7" s="18"/>
      <c r="Z7" s="3"/>
      <c r="AA7" s="3"/>
    </row>
    <row r="8" spans="1:51" s="4" customFormat="1" ht="30">
      <c r="A8" s="3"/>
      <c r="B8" s="532" t="s">
        <v>344</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33" t="s">
        <v>92</v>
      </c>
      <c r="C9" s="536" t="s">
        <v>93</v>
      </c>
      <c r="D9" s="536"/>
      <c r="E9" s="536"/>
      <c r="F9" s="536"/>
      <c r="G9" s="536"/>
      <c r="H9" s="536"/>
      <c r="I9" s="536"/>
      <c r="J9" s="536"/>
      <c r="K9" s="537" t="s">
        <v>161</v>
      </c>
      <c r="L9" s="538"/>
      <c r="M9">
        <v>9</v>
      </c>
      <c r="N9" s="82">
        <v>2021</v>
      </c>
      <c r="O9" s="2"/>
      <c r="P9" s="2"/>
      <c r="Q9" s="2"/>
      <c r="R9" s="2"/>
      <c r="S9" s="2"/>
      <c r="T9" s="2"/>
      <c r="U9" s="5"/>
      <c r="V9" s="2"/>
      <c r="W9" s="2"/>
      <c r="X9" s="2"/>
      <c r="Y9" s="3"/>
      <c r="Z9" s="3"/>
      <c r="AA9" s="3"/>
    </row>
    <row r="10" spans="1:51" s="4" customFormat="1" ht="38.25" customHeight="1">
      <c r="A10" s="3"/>
      <c r="B10" s="534"/>
      <c r="C10" s="543" t="s">
        <v>98</v>
      </c>
      <c r="D10" s="544"/>
      <c r="E10" s="545" t="s">
        <v>99</v>
      </c>
      <c r="F10" s="545"/>
      <c r="G10" s="546" t="s">
        <v>100</v>
      </c>
      <c r="H10" s="547"/>
      <c r="I10" s="548" t="s">
        <v>171</v>
      </c>
      <c r="J10" s="547"/>
      <c r="K10" s="539"/>
      <c r="L10" s="540"/>
      <c r="M10">
        <f>M9</f>
        <v>9</v>
      </c>
      <c r="N10" s="82">
        <v>2022</v>
      </c>
      <c r="O10" s="81"/>
      <c r="P10" s="81"/>
      <c r="Q10" s="81"/>
      <c r="R10" s="81"/>
      <c r="S10" s="81"/>
      <c r="T10" s="81"/>
      <c r="U10" s="81"/>
      <c r="V10" s="81"/>
      <c r="W10" s="81"/>
      <c r="X10" s="81"/>
      <c r="Y10" s="81"/>
      <c r="Z10" s="81"/>
      <c r="AA10" s="81"/>
      <c r="AB10"/>
      <c r="AC10" s="81"/>
    </row>
    <row r="11" spans="1:51" ht="15.75" customHeight="1">
      <c r="B11" s="534"/>
      <c r="C11" s="549">
        <v>114.8</v>
      </c>
      <c r="D11" s="550"/>
      <c r="E11" s="549">
        <v>91.33</v>
      </c>
      <c r="F11" s="550"/>
      <c r="G11" s="549">
        <v>73.83</v>
      </c>
      <c r="H11" s="550"/>
      <c r="I11" s="549">
        <v>34.090000000000003</v>
      </c>
      <c r="J11" s="550"/>
      <c r="K11" s="541"/>
      <c r="L11" s="542"/>
      <c r="M11">
        <f>M9</f>
        <v>9</v>
      </c>
      <c r="N11" s="82">
        <v>2023</v>
      </c>
      <c r="O11" s="465"/>
      <c r="P11" s="465"/>
      <c r="Q11" s="81"/>
      <c r="R11" s="465"/>
      <c r="S11" s="465"/>
      <c r="T11" s="465"/>
      <c r="U11" s="465"/>
      <c r="V11" s="465"/>
      <c r="W11" s="465"/>
      <c r="X11" s="465"/>
      <c r="Y11" s="465"/>
      <c r="Z11" s="521"/>
      <c r="AA11" s="521"/>
      <c r="AB11"/>
      <c r="AC11" s="82"/>
    </row>
    <row r="12" spans="1:51" ht="15" customHeight="1">
      <c r="B12" s="535"/>
      <c r="C12" s="225" t="s">
        <v>106</v>
      </c>
      <c r="D12" s="226" t="s">
        <v>109</v>
      </c>
      <c r="E12" s="225" t="s">
        <v>106</v>
      </c>
      <c r="F12" s="226" t="s">
        <v>109</v>
      </c>
      <c r="G12" s="225" t="s">
        <v>106</v>
      </c>
      <c r="H12" s="226" t="s">
        <v>109</v>
      </c>
      <c r="I12" s="225" t="s">
        <v>106</v>
      </c>
      <c r="J12" s="226" t="s">
        <v>109</v>
      </c>
      <c r="K12" s="225" t="s">
        <v>106</v>
      </c>
      <c r="L12" s="226" t="s">
        <v>109</v>
      </c>
      <c r="M12"/>
      <c r="N12" s="81"/>
      <c r="O12" s="465"/>
      <c r="P12" s="465"/>
      <c r="Q12" s="81"/>
      <c r="R12" s="465"/>
      <c r="S12" s="465"/>
      <c r="T12" s="465"/>
      <c r="U12" s="465"/>
      <c r="V12" s="521"/>
      <c r="W12" s="521"/>
      <c r="X12" s="521"/>
      <c r="Y12" s="521"/>
      <c r="Z12" s="521"/>
      <c r="AA12" s="521"/>
      <c r="AB12"/>
      <c r="AC12" s="82"/>
    </row>
    <row r="13" spans="1:51" ht="15">
      <c r="B13" s="26" t="s">
        <v>111</v>
      </c>
      <c r="C13" s="196">
        <v>0</v>
      </c>
      <c r="D13" s="228">
        <v>1</v>
      </c>
      <c r="E13" s="228">
        <v>0</v>
      </c>
      <c r="F13" s="228">
        <v>0</v>
      </c>
      <c r="G13" s="228">
        <v>0</v>
      </c>
      <c r="H13" s="228">
        <v>0</v>
      </c>
      <c r="I13" s="228">
        <v>0</v>
      </c>
      <c r="J13" s="228">
        <v>0</v>
      </c>
      <c r="K13" s="229">
        <v>0</v>
      </c>
      <c r="L13" s="230">
        <v>115</v>
      </c>
      <c r="M13"/>
      <c r="N13" s="73"/>
      <c r="O13" s="80"/>
      <c r="P13" s="80"/>
      <c r="Q13" s="81"/>
      <c r="R13" s="80"/>
      <c r="S13" s="80"/>
      <c r="T13" s="80"/>
      <c r="U13" s="80"/>
      <c r="V13" s="80"/>
      <c r="W13" s="80"/>
      <c r="X13" s="80"/>
      <c r="Y13" s="80"/>
      <c r="Z13" s="521"/>
      <c r="AA13" s="521"/>
      <c r="AB13"/>
      <c r="AC13" s="82"/>
    </row>
    <row r="14" spans="1:51" ht="15">
      <c r="B14" s="26" t="s">
        <v>113</v>
      </c>
      <c r="C14" s="196">
        <v>0</v>
      </c>
      <c r="D14" s="228">
        <v>0</v>
      </c>
      <c r="E14" s="228">
        <v>0</v>
      </c>
      <c r="F14" s="228">
        <v>0</v>
      </c>
      <c r="G14" s="228">
        <v>0</v>
      </c>
      <c r="H14" s="228">
        <v>0</v>
      </c>
      <c r="I14" s="228">
        <v>0</v>
      </c>
      <c r="J14" s="228">
        <v>0</v>
      </c>
      <c r="K14" s="229">
        <v>0</v>
      </c>
      <c r="L14" s="230">
        <v>0</v>
      </c>
      <c r="M14"/>
      <c r="N14" s="73"/>
      <c r="O14" s="514"/>
      <c r="P14" s="514"/>
      <c r="Q14" s="81"/>
      <c r="R14" s="521"/>
      <c r="S14" s="521"/>
      <c r="T14" s="521"/>
      <c r="U14" s="521"/>
      <c r="V14" s="521"/>
      <c r="W14" s="521"/>
      <c r="X14" s="521"/>
      <c r="Y14" s="514"/>
      <c r="Z14" s="514"/>
      <c r="AA14" s="514"/>
      <c r="AB14"/>
      <c r="AC14" s="81"/>
    </row>
    <row r="15" spans="1:51" ht="15">
      <c r="B15" s="26" t="s">
        <v>112</v>
      </c>
      <c r="C15" s="196">
        <v>0</v>
      </c>
      <c r="D15" s="228">
        <v>0</v>
      </c>
      <c r="E15" s="228" t="s">
        <v>95</v>
      </c>
      <c r="F15" s="228">
        <v>0.5</v>
      </c>
      <c r="G15" s="228" t="s">
        <v>95</v>
      </c>
      <c r="H15" s="228">
        <v>2</v>
      </c>
      <c r="I15" s="228" t="s">
        <v>95</v>
      </c>
      <c r="J15" s="228">
        <v>0.5</v>
      </c>
      <c r="K15" s="229">
        <v>0</v>
      </c>
      <c r="L15" s="230">
        <v>210</v>
      </c>
      <c r="M15"/>
      <c r="N15" s="73"/>
      <c r="O15" s="516"/>
      <c r="P15" s="516"/>
      <c r="Q15" s="73"/>
      <c r="R15"/>
      <c r="S15"/>
      <c r="T15"/>
      <c r="U15" s="516"/>
      <c r="V15" s="516"/>
      <c r="W15"/>
      <c r="X15"/>
      <c r="Y15" s="516"/>
      <c r="Z15" s="74"/>
      <c r="AA15" s="74"/>
      <c r="AB15"/>
      <c r="AC15" s="73"/>
    </row>
    <row r="16" spans="1:51" ht="39">
      <c r="B16" s="26" t="s">
        <v>118</v>
      </c>
      <c r="C16" s="196">
        <v>0</v>
      </c>
      <c r="D16" s="228">
        <v>0</v>
      </c>
      <c r="E16" s="228">
        <v>0</v>
      </c>
      <c r="F16" s="228">
        <v>0</v>
      </c>
      <c r="G16" s="228">
        <v>0</v>
      </c>
      <c r="H16" s="228">
        <v>0</v>
      </c>
      <c r="I16" s="228">
        <v>0</v>
      </c>
      <c r="J16" s="228">
        <v>0</v>
      </c>
      <c r="K16" s="229">
        <v>0</v>
      </c>
      <c r="L16" s="230">
        <v>0</v>
      </c>
      <c r="M16"/>
      <c r="N16" s="73"/>
      <c r="O16" s="516"/>
      <c r="P16" s="516"/>
      <c r="Q16" s="73"/>
      <c r="R16" s="516"/>
      <c r="S16" s="516"/>
      <c r="T16" s="516"/>
      <c r="U16" s="516"/>
      <c r="V16" s="516"/>
      <c r="W16" s="516"/>
      <c r="X16" s="516"/>
      <c r="Y16" s="516"/>
      <c r="Z16" s="74"/>
      <c r="AA16" s="74"/>
      <c r="AB16"/>
      <c r="AC16" s="73"/>
    </row>
    <row r="17" spans="2:29" ht="15">
      <c r="B17" s="26" t="s">
        <v>120</v>
      </c>
      <c r="C17" s="231">
        <v>0</v>
      </c>
      <c r="D17" s="232">
        <v>0</v>
      </c>
      <c r="E17" s="232" t="s">
        <v>95</v>
      </c>
      <c r="F17" s="232">
        <v>1</v>
      </c>
      <c r="G17" s="232" t="s">
        <v>95</v>
      </c>
      <c r="H17" s="232">
        <v>4</v>
      </c>
      <c r="I17" s="232" t="s">
        <v>95</v>
      </c>
      <c r="J17" s="232">
        <v>1</v>
      </c>
      <c r="K17" s="229">
        <v>0</v>
      </c>
      <c r="L17" s="233">
        <v>421</v>
      </c>
      <c r="M17"/>
      <c r="N17" s="73"/>
      <c r="O17" s="516"/>
      <c r="P17" s="516"/>
      <c r="Q17" s="73"/>
      <c r="R17" s="516"/>
      <c r="S17" s="516"/>
      <c r="T17" s="516"/>
      <c r="U17" s="516"/>
      <c r="V17" s="516"/>
      <c r="W17" s="516"/>
      <c r="X17" s="516"/>
      <c r="Y17" s="516"/>
      <c r="Z17" s="74"/>
      <c r="AA17" s="74"/>
      <c r="AB17"/>
      <c r="AC17" s="73"/>
    </row>
    <row r="18" spans="2:29" ht="15">
      <c r="B18" s="32" t="s">
        <v>122</v>
      </c>
      <c r="C18" s="234">
        <v>0</v>
      </c>
      <c r="D18" s="235">
        <v>1</v>
      </c>
      <c r="E18" s="236">
        <v>0</v>
      </c>
      <c r="F18" s="236">
        <v>1.5</v>
      </c>
      <c r="G18" s="234">
        <v>0</v>
      </c>
      <c r="H18" s="235">
        <v>6</v>
      </c>
      <c r="I18" s="236">
        <v>0</v>
      </c>
      <c r="J18" s="236">
        <v>1.5</v>
      </c>
      <c r="K18" s="237">
        <v>0</v>
      </c>
      <c r="L18" s="238">
        <v>746</v>
      </c>
      <c r="M18"/>
      <c r="N18" s="465"/>
      <c r="O18" s="516"/>
      <c r="P18" s="516"/>
      <c r="Q18" s="73"/>
      <c r="R18" s="516"/>
      <c r="S18" s="516"/>
      <c r="T18" s="516"/>
      <c r="U18" s="516"/>
      <c r="V18" s="516"/>
      <c r="W18" s="516"/>
      <c r="X18" s="516"/>
      <c r="Y18" s="516"/>
      <c r="Z18" s="74"/>
      <c r="AA18" s="74"/>
      <c r="AB18"/>
      <c r="AC18" s="73"/>
    </row>
    <row r="19" spans="2:29" ht="15">
      <c r="B19" s="176" t="s">
        <v>123</v>
      </c>
      <c r="C19" s="465"/>
      <c r="D19" s="465"/>
      <c r="E19" s="465"/>
      <c r="F19" s="465"/>
      <c r="G19" s="465"/>
      <c r="H19" s="465"/>
      <c r="I19" s="465"/>
      <c r="J19" s="465"/>
      <c r="K19" s="354"/>
      <c r="L19" s="354"/>
      <c r="M19"/>
      <c r="N19" s="465"/>
      <c r="O19" s="516"/>
      <c r="P19" s="516"/>
      <c r="Q19" s="73"/>
      <c r="R19" s="516"/>
      <c r="S19" s="516"/>
      <c r="T19" s="516"/>
      <c r="U19" s="516"/>
      <c r="V19" s="516"/>
      <c r="W19" s="516"/>
      <c r="X19" s="516"/>
      <c r="Y19" s="516"/>
      <c r="Z19" s="74"/>
      <c r="AA19" s="74"/>
      <c r="AB19"/>
      <c r="AC19" s="73"/>
    </row>
    <row r="20" spans="2:29" ht="15">
      <c r="B20" s="72"/>
      <c r="C20" s="465"/>
      <c r="D20" s="465"/>
      <c r="E20" s="465"/>
      <c r="F20" s="465"/>
      <c r="G20" s="465"/>
      <c r="H20" s="465"/>
      <c r="I20" s="465"/>
      <c r="J20" s="465"/>
      <c r="K20" s="354"/>
      <c r="L20" s="354"/>
      <c r="M20"/>
      <c r="N20" s="465"/>
      <c r="O20" s="516"/>
      <c r="P20" s="516"/>
      <c r="Q20" s="73"/>
      <c r="R20" s="516"/>
      <c r="S20" s="516"/>
      <c r="T20" s="516"/>
      <c r="U20" s="516"/>
      <c r="V20" s="516"/>
      <c r="W20" s="516"/>
      <c r="X20" s="516"/>
      <c r="Y20" s="516"/>
      <c r="Z20" s="74"/>
      <c r="AA20" s="74"/>
      <c r="AB20"/>
      <c r="AC20" s="73"/>
    </row>
    <row r="21" spans="2:29" ht="15">
      <c r="B21" s="350" t="s">
        <v>124</v>
      </c>
      <c r="C21" s="465"/>
      <c r="D21" s="465"/>
      <c r="E21" s="465"/>
      <c r="F21" s="465"/>
      <c r="G21" s="465"/>
      <c r="H21" s="465"/>
      <c r="I21" s="465"/>
      <c r="J21" s="465"/>
      <c r="K21" s="354"/>
      <c r="L21" s="354"/>
      <c r="M21"/>
      <c r="N21" s="465"/>
      <c r="O21" s="516"/>
      <c r="P21" s="516"/>
      <c r="Q21" s="73"/>
      <c r="R21" s="516"/>
      <c r="S21" s="516"/>
      <c r="T21" s="516"/>
      <c r="U21" s="516"/>
      <c r="V21" s="516"/>
      <c r="W21" s="516"/>
      <c r="X21" s="516"/>
      <c r="Y21" s="516"/>
      <c r="Z21" s="74"/>
      <c r="AA21" s="74"/>
      <c r="AB21"/>
      <c r="AC21" s="73"/>
    </row>
    <row r="22" spans="2:29" ht="15">
      <c r="B22" s="176"/>
      <c r="C22" s="516"/>
      <c r="D22" s="516"/>
      <c r="E22" s="516"/>
      <c r="F22" s="516"/>
      <c r="G22" s="516"/>
      <c r="H22" s="516"/>
      <c r="I22" s="516"/>
      <c r="J22" s="516"/>
      <c r="K22" s="74"/>
      <c r="L22" s="74"/>
      <c r="M22"/>
      <c r="N22" s="73"/>
      <c r="O22" s="516"/>
      <c r="P22" s="516"/>
      <c r="Q22" s="73"/>
      <c r="R22" s="516"/>
      <c r="S22" s="516"/>
      <c r="T22" s="516"/>
      <c r="U22" s="516"/>
      <c r="V22" s="516"/>
      <c r="W22" s="516"/>
      <c r="X22" s="516"/>
      <c r="Y22" s="516"/>
      <c r="Z22" s="74"/>
      <c r="AA22" s="74"/>
      <c r="AB22"/>
      <c r="AC22" s="73"/>
    </row>
    <row r="23" spans="2:29" ht="15">
      <c r="B23" s="147"/>
      <c r="C23" s="516"/>
      <c r="D23" s="516"/>
      <c r="E23" s="516"/>
      <c r="F23" s="516"/>
      <c r="G23" s="516"/>
      <c r="H23" s="516"/>
      <c r="I23" s="516"/>
      <c r="J23" s="516"/>
      <c r="K23" s="74"/>
      <c r="L23" s="74"/>
      <c r="M23"/>
      <c r="N23" s="73"/>
      <c r="O23" s="516"/>
      <c r="P23" s="516"/>
      <c r="Q23" s="73"/>
      <c r="R23" s="516"/>
      <c r="S23" s="516"/>
      <c r="T23" s="516"/>
      <c r="U23" s="516"/>
      <c r="V23" s="516"/>
      <c r="W23" s="516"/>
      <c r="X23" s="516"/>
      <c r="Y23" s="516"/>
      <c r="Z23" s="74"/>
      <c r="AA23" s="74"/>
      <c r="AB23"/>
      <c r="AC23" s="73"/>
    </row>
    <row r="24" spans="2:29" ht="15">
      <c r="B24" s="176"/>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t="s">
        <v>89</v>
      </c>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45">
      <c r="B27" s="552" t="s">
        <v>345</v>
      </c>
      <c r="C27" s="552"/>
      <c r="D27" s="552"/>
      <c r="E27" s="552"/>
      <c r="F27" s="552"/>
      <c r="G27" s="552"/>
      <c r="H27" s="552"/>
      <c r="I27" s="47" t="s">
        <v>201</v>
      </c>
      <c r="J27" s="571"/>
      <c r="K27" s="571"/>
      <c r="L27" s="571"/>
      <c r="M27" s="571"/>
      <c r="N27" s="571"/>
      <c r="O27" s="571"/>
      <c r="P27" s="571"/>
    </row>
    <row r="28" spans="2:29" ht="36.75" customHeight="1">
      <c r="B28" s="464" t="s">
        <v>95</v>
      </c>
      <c r="C28" s="536" t="s">
        <v>96</v>
      </c>
      <c r="D28" s="536"/>
      <c r="E28" s="536"/>
      <c r="F28" s="553"/>
      <c r="G28" s="554" t="s">
        <v>164</v>
      </c>
      <c r="H28" s="555"/>
      <c r="I28">
        <f>M9</f>
        <v>9</v>
      </c>
      <c r="J28" s="82">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9</v>
      </c>
      <c r="J29" s="82">
        <v>2020</v>
      </c>
      <c r="K29" s="76"/>
      <c r="L29" s="76"/>
      <c r="M29" s="76"/>
      <c r="N29" s="76"/>
      <c r="O29" s="76"/>
      <c r="P29" s="76"/>
    </row>
    <row r="30" spans="2:29" ht="26.25">
      <c r="B30" s="40" t="s">
        <v>108</v>
      </c>
      <c r="C30" s="241">
        <v>0</v>
      </c>
      <c r="D30" s="228">
        <v>0</v>
      </c>
      <c r="E30" s="229">
        <v>0</v>
      </c>
      <c r="F30" s="245">
        <v>0</v>
      </c>
      <c r="G30" s="241">
        <v>0</v>
      </c>
      <c r="H30" s="242">
        <v>0</v>
      </c>
      <c r="I30">
        <f>I28</f>
        <v>9</v>
      </c>
      <c r="J30" s="82">
        <v>2021</v>
      </c>
      <c r="K30" s="41"/>
      <c r="L30" s="78"/>
      <c r="M30" s="41"/>
      <c r="N30" s="41"/>
      <c r="O30" s="41"/>
      <c r="P30" s="41"/>
    </row>
    <row r="31" spans="2:29" ht="15">
      <c r="B31" s="40" t="s">
        <v>110</v>
      </c>
      <c r="C31" s="228" t="s">
        <v>95</v>
      </c>
      <c r="D31" s="228" t="s">
        <v>95</v>
      </c>
      <c r="E31" s="78"/>
      <c r="F31" s="196" t="s">
        <v>95</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6.5">
      <c r="B34" s="40" t="s">
        <v>268</v>
      </c>
      <c r="C34" s="241">
        <v>0</v>
      </c>
      <c r="D34" s="228">
        <v>0</v>
      </c>
      <c r="E34" s="229">
        <v>0</v>
      </c>
      <c r="F34" s="245">
        <v>0</v>
      </c>
      <c r="G34" s="241">
        <v>0</v>
      </c>
      <c r="H34" s="242">
        <v>0</v>
      </c>
      <c r="I34"/>
      <c r="J34" s="77"/>
      <c r="K34" s="41"/>
      <c r="L34" s="78"/>
      <c r="M34" s="41"/>
      <c r="N34" s="41"/>
      <c r="O34" s="41"/>
      <c r="P34" s="41"/>
    </row>
    <row r="35" spans="2:16" ht="15">
      <c r="B35" s="43" t="s">
        <v>119</v>
      </c>
      <c r="C35" s="244">
        <v>0</v>
      </c>
      <c r="D35" s="243" t="s">
        <v>95</v>
      </c>
      <c r="E35" s="244">
        <v>0</v>
      </c>
      <c r="F35" s="244">
        <v>55</v>
      </c>
      <c r="G35" s="244">
        <v>0</v>
      </c>
      <c r="H35" s="244">
        <v>55</v>
      </c>
      <c r="I35" s="45"/>
      <c r="J35" s="79"/>
      <c r="K35" s="41"/>
      <c r="L35" s="41"/>
      <c r="M35" s="41"/>
      <c r="N35" s="41"/>
      <c r="O35" s="41"/>
      <c r="P35" s="41"/>
    </row>
    <row r="36" spans="2:16">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28.2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Y39"/>
  <sheetViews>
    <sheetView zoomScaleNormal="100" zoomScalePageLayoutView="140" workbookViewId="0">
      <selection activeCell="O8" sqref="O8"/>
    </sheetView>
  </sheetViews>
  <sheetFormatPr defaultColWidth="8.85546875" defaultRowHeight="12.75"/>
  <cols>
    <col min="1" max="1" width="8.28515625" style="3" customWidth="1"/>
    <col min="2" max="2" width="20" style="2" customWidth="1"/>
    <col min="3" max="3" width="12.28515625" style="2" customWidth="1"/>
    <col min="4" max="4" width="14.7109375" style="2" customWidth="1"/>
    <col min="5" max="5" width="13" style="2" customWidth="1"/>
    <col min="6" max="6" width="16" style="2" customWidth="1"/>
    <col min="7" max="7" width="12" style="2" customWidth="1"/>
    <col min="8" max="8" width="13.85546875" style="2" customWidth="1"/>
    <col min="9" max="9" width="8.42578125" style="2" customWidth="1"/>
    <col min="10" max="11" width="11.7109375" style="4" customWidth="1"/>
    <col min="12" max="12" width="10.140625" style="4" customWidth="1"/>
    <col min="13" max="13" width="11.85546875" style="3" customWidth="1"/>
    <col min="14" max="14" width="9.42578125" style="3" customWidth="1"/>
    <col min="15" max="15" width="8"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50</v>
      </c>
      <c r="B3" s="138">
        <f>M9+C25</f>
        <v>103</v>
      </c>
      <c r="C3" s="111">
        <v>105</v>
      </c>
      <c r="D3" s="138">
        <f>B3*C3</f>
        <v>10815</v>
      </c>
      <c r="E3" s="138">
        <f>H18*M9+V18*AA9+G18*C25</f>
        <v>2338.1</v>
      </c>
      <c r="F3" s="138">
        <f>F18*M9+T18*AA9+E18*C25</f>
        <v>370.8</v>
      </c>
      <c r="G3" s="138">
        <f>J18*M9+X18*AA9+I18*C25</f>
        <v>164.8</v>
      </c>
      <c r="H3" s="138">
        <f>D18*M9+R18*AA9+C18*C25</f>
        <v>51.5</v>
      </c>
      <c r="I3" s="138">
        <f>SUM(E3:H3)</f>
        <v>2925.2000000000003</v>
      </c>
      <c r="J3" s="135">
        <f>E3*$G$11+F3*$E$11+G3*$I$11+H3*$C$11</f>
        <v>218017.31899999999</v>
      </c>
      <c r="K3" s="89">
        <f>M9*$E$35+AA9*$N$35</f>
        <v>0</v>
      </c>
      <c r="L3" s="135">
        <f>M9*$H$35+AA9*$O$35+C25*$G$35</f>
        <v>27501</v>
      </c>
      <c r="M3" s="135">
        <f>J3+K3+L3</f>
        <v>245518.31899999999</v>
      </c>
      <c r="N3" s="138">
        <f>M10+AA10+C25</f>
        <v>103</v>
      </c>
      <c r="O3" s="138">
        <f>C3</f>
        <v>105</v>
      </c>
      <c r="P3" s="138">
        <f>N3*O3</f>
        <v>10815</v>
      </c>
      <c r="Q3" s="138">
        <f>H18*M10+V18*AA10+G18*C25</f>
        <v>2338.1</v>
      </c>
      <c r="R3" s="138">
        <f>F18*M10+T18*AA10+E18*C25</f>
        <v>370.8</v>
      </c>
      <c r="S3" s="138">
        <f>J18*M10+X18*AA10+I18*C25</f>
        <v>164.8</v>
      </c>
      <c r="T3" s="138">
        <f>D18*M10+R18*AA10+C18*C25</f>
        <v>51.5</v>
      </c>
      <c r="U3" s="138">
        <f>Q3+R3+S3+T3</f>
        <v>2925.2000000000003</v>
      </c>
      <c r="V3" s="135">
        <f>Q3*$G$11+R3*$E$11+S3*$I$11+T3*$C$11</f>
        <v>218017.31899999999</v>
      </c>
      <c r="W3" s="89">
        <f>M10*$E$35+AA10*$N$35</f>
        <v>0</v>
      </c>
      <c r="X3" s="135">
        <f>M10*$H$35+AA10*$O$35+C25*$G$35</f>
        <v>27501</v>
      </c>
      <c r="Y3" s="135">
        <f>V3+W3+X3</f>
        <v>245518.31899999999</v>
      </c>
      <c r="Z3" s="138">
        <f>M11+AA11+C25</f>
        <v>103</v>
      </c>
      <c r="AA3" s="138">
        <f>C3</f>
        <v>105</v>
      </c>
      <c r="AB3" s="138">
        <f>Z3*AA3</f>
        <v>10815</v>
      </c>
      <c r="AC3" s="138">
        <f>H18*M11+V18*AA11+G18*C25</f>
        <v>2338.1</v>
      </c>
      <c r="AD3" s="138">
        <f>F18*M11+T18*AA11+E18*C25</f>
        <v>370.8</v>
      </c>
      <c r="AE3" s="138">
        <f>J18*M11+X18*AA11+I18*C25</f>
        <v>164.8</v>
      </c>
      <c r="AF3" s="138">
        <f>D18*M11+R18*AA11+C18*C25</f>
        <v>51.5</v>
      </c>
      <c r="AG3" s="138">
        <f>AC3+AD3+AE3+AF3</f>
        <v>2925.2000000000003</v>
      </c>
      <c r="AH3" s="135">
        <f>AC3*$G$11+AD3*$E$11+AE3*$I$11+AF3*$C$11</f>
        <v>218017.31899999999</v>
      </c>
      <c r="AI3" s="89">
        <f>M11*$E$35+AA11*$N$35</f>
        <v>0</v>
      </c>
      <c r="AJ3" s="135">
        <f>M11*$H$35+AA11*$O$35+C25*$G$35</f>
        <v>27501</v>
      </c>
      <c r="AK3" s="135">
        <f>AH3+AI3+AJ3</f>
        <v>245518.31899999999</v>
      </c>
      <c r="AL3" s="138">
        <f t="shared" ref="AL3:AW3" si="0">(B3+N3+Z3)/3</f>
        <v>103</v>
      </c>
      <c r="AM3" s="138">
        <f t="shared" si="0"/>
        <v>105</v>
      </c>
      <c r="AN3" s="138">
        <f t="shared" si="0"/>
        <v>10815</v>
      </c>
      <c r="AO3" s="138">
        <f t="shared" si="0"/>
        <v>2338.1</v>
      </c>
      <c r="AP3" s="138">
        <f t="shared" si="0"/>
        <v>370.8</v>
      </c>
      <c r="AQ3" s="138">
        <f t="shared" si="0"/>
        <v>164.8</v>
      </c>
      <c r="AR3" s="138">
        <f t="shared" si="0"/>
        <v>51.5</v>
      </c>
      <c r="AS3" s="138">
        <f t="shared" si="0"/>
        <v>2925.2000000000003</v>
      </c>
      <c r="AT3" s="135">
        <f t="shared" si="0"/>
        <v>218017.31899999999</v>
      </c>
      <c r="AU3" s="89">
        <f t="shared" si="0"/>
        <v>0</v>
      </c>
      <c r="AV3" s="135">
        <f t="shared" si="0"/>
        <v>27501</v>
      </c>
      <c r="AW3" s="135">
        <f t="shared" si="0"/>
        <v>245518.31899999999</v>
      </c>
      <c r="AY3" s="201">
        <f>M3+Y3+AK3</f>
        <v>736554.95699999994</v>
      </c>
    </row>
    <row r="4" spans="1:51" s="4" customFormat="1">
      <c r="A4" s="91"/>
      <c r="B4" s="92"/>
      <c r="C4" s="92"/>
      <c r="D4" s="92"/>
      <c r="E4" s="92"/>
      <c r="F4" s="92"/>
      <c r="G4" s="92"/>
      <c r="H4" s="92"/>
      <c r="I4" s="93"/>
      <c r="J4" s="87"/>
      <c r="K4" s="94"/>
      <c r="L4" s="94"/>
      <c r="M4" s="87"/>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23"/>
      <c r="O6" s="123"/>
      <c r="P6" s="123"/>
      <c r="Q6" s="123"/>
      <c r="R6" s="123"/>
      <c r="S6" s="123"/>
      <c r="T6" s="123"/>
      <c r="U6" s="123"/>
      <c r="V6" s="123"/>
      <c r="W6" s="123"/>
      <c r="X6" s="123"/>
      <c r="Y6" s="123"/>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346</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103</v>
      </c>
      <c r="N9" s="82">
        <v>2021</v>
      </c>
      <c r="O9" s="2"/>
      <c r="P9" s="2"/>
      <c r="Q9" s="2"/>
      <c r="R9" s="2"/>
      <c r="S9" s="2"/>
      <c r="T9" s="2"/>
      <c r="U9" s="5"/>
      <c r="V9" s="2"/>
      <c r="W9" s="2"/>
      <c r="X9" s="2"/>
      <c r="Y9" s="3"/>
      <c r="Z9" s="3"/>
      <c r="AA9" s="3"/>
    </row>
    <row r="10" spans="1:51" s="4" customFormat="1" ht="15">
      <c r="A10" s="3"/>
      <c r="B10" s="573"/>
      <c r="C10" s="583" t="s">
        <v>98</v>
      </c>
      <c r="D10" s="584"/>
      <c r="E10" s="583" t="s">
        <v>99</v>
      </c>
      <c r="F10" s="584"/>
      <c r="G10" s="585" t="s">
        <v>100</v>
      </c>
      <c r="H10" s="586"/>
      <c r="I10" s="585" t="s">
        <v>101</v>
      </c>
      <c r="J10" s="586"/>
      <c r="K10" s="579"/>
      <c r="L10" s="580"/>
      <c r="M10">
        <f>M9</f>
        <v>103</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103</v>
      </c>
      <c r="N11" s="82">
        <f>N10+1</f>
        <v>2023</v>
      </c>
      <c r="O11" s="465"/>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0.5</v>
      </c>
      <c r="E13" s="209">
        <v>0</v>
      </c>
      <c r="F13" s="209">
        <v>0.1</v>
      </c>
      <c r="G13" s="27">
        <v>0</v>
      </c>
      <c r="H13" s="208">
        <v>1</v>
      </c>
      <c r="I13" s="209">
        <v>0</v>
      </c>
      <c r="J13" s="209">
        <v>0.1</v>
      </c>
      <c r="K13" s="210">
        <v>0</v>
      </c>
      <c r="L13" s="28">
        <v>144</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1</v>
      </c>
      <c r="G14" s="29">
        <v>0</v>
      </c>
      <c r="H14" s="209">
        <v>2.2999999999999998</v>
      </c>
      <c r="I14" s="209">
        <v>0</v>
      </c>
      <c r="J14" s="209">
        <v>0</v>
      </c>
      <c r="K14" s="210">
        <v>0</v>
      </c>
      <c r="L14" s="30">
        <v>261</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5</v>
      </c>
      <c r="I15" s="209">
        <v>0</v>
      </c>
      <c r="J15" s="209">
        <v>0.5</v>
      </c>
      <c r="K15" s="210">
        <v>0</v>
      </c>
      <c r="L15" s="30">
        <v>432</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1</v>
      </c>
      <c r="G16" s="209">
        <v>0</v>
      </c>
      <c r="H16" s="209">
        <v>4.4000000000000004</v>
      </c>
      <c r="I16" s="209">
        <v>0</v>
      </c>
      <c r="J16" s="209">
        <v>0</v>
      </c>
      <c r="K16" s="210">
        <v>0</v>
      </c>
      <c r="L16" s="30">
        <v>416</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10</v>
      </c>
      <c r="I17" s="160">
        <v>0</v>
      </c>
      <c r="J17" s="160">
        <v>1</v>
      </c>
      <c r="K17" s="210">
        <v>0</v>
      </c>
      <c r="L17" s="31">
        <v>864</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0.5</v>
      </c>
      <c r="E18" s="35">
        <v>0</v>
      </c>
      <c r="F18" s="35">
        <v>3.6</v>
      </c>
      <c r="G18" s="33">
        <v>0</v>
      </c>
      <c r="H18" s="34">
        <v>22.7</v>
      </c>
      <c r="I18" s="35">
        <v>0</v>
      </c>
      <c r="J18" s="35">
        <v>1.6</v>
      </c>
      <c r="K18" s="36">
        <v>0</v>
      </c>
      <c r="L18" s="37">
        <v>2117</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1"/>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45">
      <c r="B27" s="552" t="s">
        <v>347</v>
      </c>
      <c r="C27" s="552"/>
      <c r="D27" s="552"/>
      <c r="E27" s="552"/>
      <c r="F27" s="552"/>
      <c r="G27" s="552"/>
      <c r="H27" s="552"/>
      <c r="I27" s="47" t="s">
        <v>201</v>
      </c>
      <c r="J27" s="571"/>
      <c r="K27" s="571"/>
      <c r="L27" s="571"/>
      <c r="M27" s="571"/>
      <c r="N27" s="571"/>
      <c r="O27" s="571"/>
      <c r="P27" s="571"/>
    </row>
    <row r="28" spans="2:29" ht="52.5" customHeight="1">
      <c r="B28" s="464" t="s">
        <v>95</v>
      </c>
      <c r="C28" s="536" t="s">
        <v>96</v>
      </c>
      <c r="D28" s="536"/>
      <c r="E28" s="536"/>
      <c r="F28" s="553"/>
      <c r="G28" s="554" t="s">
        <v>164</v>
      </c>
      <c r="H28" s="555"/>
      <c r="I28">
        <f>M9</f>
        <v>103</v>
      </c>
      <c r="J28" s="82">
        <f>N9</f>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103</v>
      </c>
      <c r="J29" s="82">
        <f t="shared" ref="J29:J30" si="1">N10</f>
        <v>2022</v>
      </c>
      <c r="K29" s="76"/>
      <c r="L29" s="76"/>
      <c r="M29" s="76"/>
      <c r="N29" s="76"/>
      <c r="O29" s="76"/>
      <c r="P29" s="76"/>
    </row>
    <row r="30" spans="2:29" ht="29.25">
      <c r="B30" s="40" t="s">
        <v>267</v>
      </c>
      <c r="C30" s="241">
        <v>0</v>
      </c>
      <c r="D30" s="228">
        <v>0</v>
      </c>
      <c r="E30" s="229">
        <v>0</v>
      </c>
      <c r="F30" s="245">
        <v>0</v>
      </c>
      <c r="G30" s="241">
        <v>0</v>
      </c>
      <c r="H30" s="242">
        <v>0</v>
      </c>
      <c r="I30">
        <f>I28</f>
        <v>103</v>
      </c>
      <c r="J30" s="82">
        <f t="shared" si="1"/>
        <v>2023</v>
      </c>
      <c r="K30" s="41"/>
      <c r="L30" s="78"/>
      <c r="M30" s="41"/>
      <c r="N30" s="41"/>
      <c r="O30" s="41"/>
      <c r="P30" s="41"/>
    </row>
    <row r="31" spans="2:29" ht="15">
      <c r="B31" s="40" t="s">
        <v>110</v>
      </c>
      <c r="C31" s="241">
        <v>0</v>
      </c>
      <c r="D31" s="228">
        <v>0</v>
      </c>
      <c r="E31" s="229">
        <v>0</v>
      </c>
      <c r="F31" s="245">
        <v>0</v>
      </c>
      <c r="G31" s="241">
        <v>0</v>
      </c>
      <c r="H31" s="242">
        <v>0</v>
      </c>
      <c r="I31"/>
      <c r="J31" s="77"/>
      <c r="K31" s="41"/>
      <c r="L31"/>
      <c r="M31" s="41"/>
      <c r="N31" s="41"/>
      <c r="O31" s="41"/>
      <c r="P31" s="41"/>
    </row>
    <row r="32" spans="2:29" ht="15">
      <c r="B32" s="40" t="s">
        <v>112</v>
      </c>
      <c r="C32" s="241">
        <v>0</v>
      </c>
      <c r="D32" s="228">
        <v>0</v>
      </c>
      <c r="E32" s="241">
        <v>0</v>
      </c>
      <c r="F32" s="241">
        <v>55</v>
      </c>
      <c r="G32" s="228" t="s">
        <v>95</v>
      </c>
      <c r="H32" s="241">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6.5">
      <c r="B34" s="40" t="s">
        <v>268</v>
      </c>
      <c r="C34" s="241">
        <v>0</v>
      </c>
      <c r="D34" s="228">
        <v>0</v>
      </c>
      <c r="E34" s="229">
        <v>0</v>
      </c>
      <c r="F34" s="245">
        <v>212</v>
      </c>
      <c r="G34" s="228" t="s">
        <v>95</v>
      </c>
      <c r="H34" s="242">
        <v>212</v>
      </c>
      <c r="I34"/>
      <c r="J34" s="77"/>
      <c r="K34" s="41"/>
      <c r="L34" s="78"/>
      <c r="M34" s="41"/>
      <c r="N34" s="41"/>
      <c r="O34" s="41"/>
      <c r="P34" s="41"/>
    </row>
    <row r="35" spans="2:16" ht="15">
      <c r="B35" s="43" t="s">
        <v>119</v>
      </c>
      <c r="C35" s="244">
        <v>0</v>
      </c>
      <c r="D35" s="243" t="s">
        <v>95</v>
      </c>
      <c r="E35" s="244">
        <v>0</v>
      </c>
      <c r="F35" s="244">
        <v>267</v>
      </c>
      <c r="G35" s="244">
        <v>0</v>
      </c>
      <c r="H35" s="244">
        <v>267</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26.7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Y39"/>
  <sheetViews>
    <sheetView zoomScaleNormal="100" zoomScalePageLayoutView="140" workbookViewId="0">
      <pane xSplit="1" ySplit="2" topLeftCell="B3" activePane="bottomRight" state="frozen"/>
      <selection pane="bottomRight" activeCell="B34" sqref="B34"/>
      <selection pane="bottomLeft" activeCell="L24" sqref="L24"/>
      <selection pane="topRight" activeCell="L24" sqref="L24"/>
    </sheetView>
  </sheetViews>
  <sheetFormatPr defaultColWidth="8.85546875" defaultRowHeight="12.75"/>
  <cols>
    <col min="1" max="1" width="8.28515625" style="3" customWidth="1"/>
    <col min="2" max="2" width="14.5703125" style="2" customWidth="1"/>
    <col min="3" max="3" width="11.7109375" style="2" customWidth="1"/>
    <col min="4" max="4" width="15" style="2" customWidth="1"/>
    <col min="5" max="5" width="13.85546875" style="2" customWidth="1"/>
    <col min="6" max="6" width="14" style="2" customWidth="1"/>
    <col min="7" max="7" width="12.7109375" style="2" customWidth="1"/>
    <col min="8" max="8" width="16.7109375" style="2" customWidth="1"/>
    <col min="9" max="9" width="8.42578125" style="2" customWidth="1"/>
    <col min="10" max="10" width="13" style="4" customWidth="1"/>
    <col min="11" max="11" width="10.140625" style="4" customWidth="1"/>
    <col min="12" max="12" width="14.140625" style="4" customWidth="1"/>
    <col min="13" max="13" width="11.85546875" style="3" customWidth="1"/>
    <col min="14" max="14" width="9.42578125" style="3" customWidth="1"/>
    <col min="15" max="15" width="8"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51</v>
      </c>
      <c r="B3" s="138">
        <f>M9+C25</f>
        <v>1</v>
      </c>
      <c r="C3" s="100">
        <v>10</v>
      </c>
      <c r="D3" s="138">
        <f>B3*C3</f>
        <v>10</v>
      </c>
      <c r="E3" s="138">
        <f>H18*M9+V18*AA9+G18*C25</f>
        <v>9</v>
      </c>
      <c r="F3" s="138">
        <f>F18*M9+T18*AA9+E18*C25</f>
        <v>2.5</v>
      </c>
      <c r="G3" s="138">
        <f>J18*M9+X18*AA9+I18*C25</f>
        <v>3.5</v>
      </c>
      <c r="H3" s="138">
        <f>D18*M9+R18*AA9+C18*C25</f>
        <v>0.25</v>
      </c>
      <c r="I3" s="138">
        <f>SUM(E3:H3)</f>
        <v>15.25</v>
      </c>
      <c r="J3" s="135">
        <f>E3*$G$11+F3*$E$11+G3*$I$11+H3*$C$11</f>
        <v>1040.8100000000002</v>
      </c>
      <c r="K3" s="89">
        <f>M9*$E$35+AA9*$N$35</f>
        <v>0</v>
      </c>
      <c r="L3" s="135">
        <f>M9*$H$35+AA9*$O$35+C25*$G$35</f>
        <v>253</v>
      </c>
      <c r="M3" s="135">
        <f>J3+K3+L3</f>
        <v>1293.8100000000002</v>
      </c>
      <c r="N3" s="138">
        <f>M10+AA10+C25</f>
        <v>1</v>
      </c>
      <c r="O3" s="138">
        <f>C3</f>
        <v>10</v>
      </c>
      <c r="P3" s="138">
        <f>N3*O3</f>
        <v>10</v>
      </c>
      <c r="Q3" s="138">
        <f>H18*M10+V18*AA10+G18*C25</f>
        <v>9</v>
      </c>
      <c r="R3" s="138">
        <f>F18*M10+T18*AA10+E18*C25</f>
        <v>2.5</v>
      </c>
      <c r="S3" s="138">
        <f>J18*M10+X18*AA10+I18*C25</f>
        <v>3.5</v>
      </c>
      <c r="T3" s="138">
        <f>D18*M10+R18*AA10+C18*C25</f>
        <v>0.25</v>
      </c>
      <c r="U3" s="138">
        <f>Q3+R3+S3+T3</f>
        <v>15.25</v>
      </c>
      <c r="V3" s="135">
        <f>Q3*$G$11+R3*$E$11+S3*$I$11+T3*$C$11</f>
        <v>1040.8100000000002</v>
      </c>
      <c r="W3" s="89">
        <f>M10*$E$35+AA10*$N$35</f>
        <v>0</v>
      </c>
      <c r="X3" s="135">
        <f>M10*$H$35+AA10*$O$35+C25*$G$35</f>
        <v>253</v>
      </c>
      <c r="Y3" s="135">
        <f>V3+W3+X3</f>
        <v>1293.8100000000002</v>
      </c>
      <c r="Z3" s="138">
        <f>M11+AA11+C25</f>
        <v>1</v>
      </c>
      <c r="AA3" s="138">
        <f>C3</f>
        <v>10</v>
      </c>
      <c r="AB3" s="138">
        <f>Z3*AA3</f>
        <v>10</v>
      </c>
      <c r="AC3" s="138">
        <f>H18*M11+V18*AA11+G18*C25</f>
        <v>9</v>
      </c>
      <c r="AD3" s="138">
        <f>F18*M11+T18*AA11+E18*C25</f>
        <v>2.5</v>
      </c>
      <c r="AE3" s="138">
        <f>J18*M11+X18*AA11+I18*C25</f>
        <v>3.5</v>
      </c>
      <c r="AF3" s="138">
        <f>D18*M11+R18*AA11+C18*C25</f>
        <v>0.25</v>
      </c>
      <c r="AG3" s="138">
        <f>AC3+AD3+AE3+AF3</f>
        <v>15.25</v>
      </c>
      <c r="AH3" s="135">
        <f>AC3*$G$11+AD3*$E$11+AE3*$I$11+AF3*$C$11</f>
        <v>1040.8100000000002</v>
      </c>
      <c r="AI3" s="89">
        <f>M11*$E$35+AA11*$N$35</f>
        <v>0</v>
      </c>
      <c r="AJ3" s="135">
        <f>M11*$H$35+AA11*$O$35+C25*$G$35</f>
        <v>253</v>
      </c>
      <c r="AK3" s="135">
        <f>AH3+AI3+AJ3</f>
        <v>1293.8100000000002</v>
      </c>
      <c r="AL3" s="138">
        <f t="shared" ref="AL3:AW3" si="0">(B3+N3+Z3)/3</f>
        <v>1</v>
      </c>
      <c r="AM3" s="138">
        <f t="shared" si="0"/>
        <v>10</v>
      </c>
      <c r="AN3" s="138">
        <f t="shared" si="0"/>
        <v>10</v>
      </c>
      <c r="AO3" s="138">
        <f t="shared" si="0"/>
        <v>9</v>
      </c>
      <c r="AP3" s="138">
        <f t="shared" si="0"/>
        <v>2.5</v>
      </c>
      <c r="AQ3" s="138">
        <f t="shared" si="0"/>
        <v>3.5</v>
      </c>
      <c r="AR3" s="138">
        <f t="shared" si="0"/>
        <v>0.25</v>
      </c>
      <c r="AS3" s="138">
        <f t="shared" si="0"/>
        <v>15.25</v>
      </c>
      <c r="AT3" s="135">
        <f t="shared" si="0"/>
        <v>1040.8100000000002</v>
      </c>
      <c r="AU3" s="89">
        <f t="shared" si="0"/>
        <v>0</v>
      </c>
      <c r="AV3" s="135">
        <f t="shared" si="0"/>
        <v>253</v>
      </c>
      <c r="AW3" s="135">
        <f t="shared" si="0"/>
        <v>1293.8100000000002</v>
      </c>
      <c r="AY3" s="201">
        <f>M3+Y3+AK3</f>
        <v>3881.4300000000003</v>
      </c>
    </row>
    <row r="4" spans="1:51" s="4" customFormat="1">
      <c r="A4" s="91"/>
      <c r="B4" s="102"/>
      <c r="C4" s="92"/>
      <c r="D4" s="92"/>
      <c r="E4" s="92"/>
      <c r="F4" s="92"/>
      <c r="G4" s="92"/>
      <c r="H4" s="92"/>
      <c r="I4" s="92"/>
      <c r="J4" s="92"/>
      <c r="K4" s="92"/>
      <c r="L4" s="92"/>
      <c r="M4" s="92"/>
      <c r="N4" s="98"/>
      <c r="O4" s="98"/>
      <c r="P4" s="98"/>
      <c r="Q4" s="98"/>
      <c r="R4" s="98"/>
      <c r="S4" s="98"/>
      <c r="T4" s="98"/>
      <c r="U4" s="98"/>
      <c r="V4" s="124"/>
      <c r="W4" s="124"/>
      <c r="X4" s="124"/>
      <c r="Y4" s="124"/>
      <c r="Z4" s="3"/>
      <c r="AA4" s="3"/>
    </row>
    <row r="5" spans="1:51" s="4" customFormat="1">
      <c r="A5" s="3"/>
      <c r="B5" s="2"/>
      <c r="C5" s="1"/>
      <c r="D5" s="2"/>
      <c r="E5" s="2"/>
      <c r="F5" s="7"/>
      <c r="G5" s="2"/>
      <c r="H5" s="2"/>
      <c r="I5" s="2"/>
      <c r="M5" s="3"/>
      <c r="N5" s="125"/>
      <c r="O5" s="96"/>
      <c r="P5" s="96"/>
      <c r="Q5" s="96"/>
      <c r="R5" s="96"/>
      <c r="S5" s="96"/>
      <c r="T5" s="96"/>
      <c r="U5" s="98"/>
      <c r="V5" s="11"/>
      <c r="W5" s="11"/>
      <c r="X5" s="11"/>
      <c r="Y5" s="126"/>
      <c r="Z5" s="3"/>
      <c r="AA5" s="3"/>
    </row>
    <row r="6" spans="1:51" s="4" customFormat="1" ht="15">
      <c r="A6" s="91"/>
      <c r="B6" s="92"/>
      <c r="C6" s="144"/>
      <c r="D6" s="85"/>
      <c r="E6" s="85"/>
      <c r="F6" s="85"/>
      <c r="G6" s="85"/>
      <c r="H6" s="85"/>
      <c r="I6" s="12"/>
      <c r="J6" s="103"/>
      <c r="K6" s="103"/>
      <c r="L6" s="103"/>
      <c r="M6" s="103"/>
      <c r="N6" s="96"/>
      <c r="O6" s="96"/>
      <c r="P6" s="96"/>
      <c r="Q6" s="96"/>
      <c r="R6" s="96"/>
      <c r="S6" s="96"/>
      <c r="T6" s="96"/>
      <c r="U6" s="96"/>
      <c r="V6" s="11"/>
      <c r="W6" s="11"/>
      <c r="X6" s="11"/>
      <c r="Y6" s="11"/>
      <c r="Z6" s="3"/>
      <c r="AA6" s="3"/>
    </row>
    <row r="7" spans="1:51" s="4" customFormat="1">
      <c r="A7" s="3"/>
      <c r="B7" s="2"/>
      <c r="C7" s="11"/>
      <c r="E7" s="2"/>
      <c r="F7" s="7"/>
      <c r="G7" s="2"/>
      <c r="H7" s="2"/>
      <c r="M7" s="3"/>
      <c r="N7" s="3"/>
      <c r="O7" s="2"/>
      <c r="P7" s="2"/>
      <c r="Q7" s="2"/>
      <c r="R7" s="2"/>
      <c r="S7" s="2"/>
      <c r="T7" s="2"/>
      <c r="U7" s="5"/>
      <c r="V7" s="2"/>
      <c r="W7" s="2"/>
      <c r="X7" s="2"/>
      <c r="Y7" s="3"/>
      <c r="Z7" s="3"/>
      <c r="AA7" s="3"/>
    </row>
    <row r="8" spans="1:51" s="4" customFormat="1" ht="30">
      <c r="A8" s="3"/>
      <c r="B8" s="532" t="s">
        <v>348</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1</v>
      </c>
      <c r="N9" s="82">
        <v>2021</v>
      </c>
      <c r="O9" s="2"/>
      <c r="P9" s="2"/>
      <c r="Q9" s="2"/>
      <c r="R9" s="2"/>
      <c r="S9" s="2"/>
      <c r="T9" s="2"/>
      <c r="U9" s="5"/>
      <c r="V9" s="2"/>
      <c r="W9" s="2"/>
      <c r="X9" s="2"/>
      <c r="Y9" s="3"/>
      <c r="Z9" s="3"/>
      <c r="AA9" s="3"/>
    </row>
    <row r="10" spans="1:51" s="4" customFormat="1" ht="49.5" customHeight="1">
      <c r="A10" s="3"/>
      <c r="B10" s="573"/>
      <c r="C10" s="583" t="s">
        <v>98</v>
      </c>
      <c r="D10" s="584"/>
      <c r="E10" s="583" t="s">
        <v>99</v>
      </c>
      <c r="F10" s="584"/>
      <c r="G10" s="585" t="s">
        <v>100</v>
      </c>
      <c r="H10" s="586"/>
      <c r="I10" s="585" t="s">
        <v>171</v>
      </c>
      <c r="J10" s="586"/>
      <c r="K10" s="579"/>
      <c r="L10" s="580"/>
      <c r="M10">
        <f>M9</f>
        <v>1</v>
      </c>
      <c r="N10" s="82">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1</v>
      </c>
      <c r="N11" s="82">
        <v>2023</v>
      </c>
      <c r="O11" s="465"/>
      <c r="P11" s="465"/>
      <c r="Q11" s="81"/>
      <c r="R11" s="465"/>
      <c r="S11" s="465"/>
      <c r="T11" s="465"/>
      <c r="U11" s="465"/>
      <c r="V11" s="465"/>
      <c r="W11" s="465"/>
      <c r="X11" s="465"/>
      <c r="Y11" s="465"/>
      <c r="Z11" s="521"/>
      <c r="AA11" s="521"/>
      <c r="AB11"/>
      <c r="AC11" s="82"/>
    </row>
    <row r="12" spans="1:51" ht="36"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0.25</v>
      </c>
      <c r="E13" s="209">
        <v>0</v>
      </c>
      <c r="F13" s="209">
        <v>0.5</v>
      </c>
      <c r="G13" s="27">
        <v>0</v>
      </c>
      <c r="H13" s="208">
        <v>1</v>
      </c>
      <c r="I13" s="209">
        <v>0</v>
      </c>
      <c r="J13" s="209">
        <v>1</v>
      </c>
      <c r="K13" s="210">
        <v>0</v>
      </c>
      <c r="L13" s="28">
        <v>182</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0.5</v>
      </c>
      <c r="G14" s="29">
        <v>0</v>
      </c>
      <c r="H14" s="209">
        <v>1</v>
      </c>
      <c r="I14" s="209">
        <v>0</v>
      </c>
      <c r="J14" s="209">
        <v>1</v>
      </c>
      <c r="K14" s="210">
        <v>0</v>
      </c>
      <c r="L14" s="30">
        <v>154</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0</v>
      </c>
      <c r="G16" s="209">
        <v>0</v>
      </c>
      <c r="H16" s="209">
        <v>1</v>
      </c>
      <c r="I16" s="209">
        <v>0</v>
      </c>
      <c r="J16" s="209">
        <v>0</v>
      </c>
      <c r="K16" s="210">
        <v>0</v>
      </c>
      <c r="L16" s="30">
        <v>74</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0.25</v>
      </c>
      <c r="E18" s="35">
        <v>0</v>
      </c>
      <c r="F18" s="35">
        <v>2.5</v>
      </c>
      <c r="G18" s="33">
        <v>0</v>
      </c>
      <c r="H18" s="34">
        <v>9</v>
      </c>
      <c r="I18" s="35">
        <v>0</v>
      </c>
      <c r="J18" s="35">
        <v>3.5</v>
      </c>
      <c r="K18" s="36">
        <v>0</v>
      </c>
      <c r="L18" s="37">
        <v>1041</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4"/>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45">
      <c r="B27" s="552" t="s">
        <v>349</v>
      </c>
      <c r="C27" s="552"/>
      <c r="D27" s="552"/>
      <c r="E27" s="552"/>
      <c r="F27" s="552"/>
      <c r="G27" s="552"/>
      <c r="H27" s="552"/>
      <c r="I27" s="47" t="s">
        <v>201</v>
      </c>
      <c r="J27" s="571"/>
      <c r="K27" s="571"/>
      <c r="L27" s="571"/>
      <c r="M27" s="571"/>
      <c r="N27" s="571"/>
      <c r="O27" s="571"/>
      <c r="P27" s="571"/>
    </row>
    <row r="28" spans="2:29" ht="46.5" customHeight="1">
      <c r="B28" s="464"/>
      <c r="C28" s="556" t="s">
        <v>96</v>
      </c>
      <c r="D28" s="589"/>
      <c r="E28" s="589"/>
      <c r="F28" s="590"/>
      <c r="G28" s="559" t="s">
        <v>164</v>
      </c>
      <c r="H28" s="560"/>
      <c r="I28">
        <f>M9</f>
        <v>1</v>
      </c>
      <c r="J28" s="82">
        <v>2021</v>
      </c>
      <c r="K28" s="571"/>
      <c r="L28" s="600"/>
      <c r="M28" s="600"/>
      <c r="N28" s="600"/>
      <c r="O28" s="570"/>
      <c r="P28" s="570"/>
    </row>
    <row r="29" spans="2:29" ht="39">
      <c r="B29" s="513" t="s">
        <v>92</v>
      </c>
      <c r="C29" s="153" t="s">
        <v>102</v>
      </c>
      <c r="D29" s="153" t="s">
        <v>103</v>
      </c>
      <c r="E29" s="38" t="s">
        <v>104</v>
      </c>
      <c r="F29" s="153" t="s">
        <v>105</v>
      </c>
      <c r="G29" s="153" t="s">
        <v>106</v>
      </c>
      <c r="H29" s="39" t="s">
        <v>107</v>
      </c>
      <c r="I29">
        <f>I28</f>
        <v>1</v>
      </c>
      <c r="J29" s="82">
        <v>2022</v>
      </c>
      <c r="K29" s="76"/>
      <c r="L29" s="76"/>
      <c r="M29" s="76"/>
      <c r="N29" s="76"/>
      <c r="O29" s="76"/>
      <c r="P29" s="76"/>
    </row>
    <row r="30" spans="2:29" ht="51.75">
      <c r="B30" s="40" t="s">
        <v>108</v>
      </c>
      <c r="C30" s="211">
        <v>0</v>
      </c>
      <c r="D30" s="196" t="s">
        <v>204</v>
      </c>
      <c r="E30" s="41">
        <v>0</v>
      </c>
      <c r="F30" s="211">
        <v>0</v>
      </c>
      <c r="G30" s="211">
        <v>0</v>
      </c>
      <c r="H30" s="42">
        <v>0</v>
      </c>
      <c r="I30">
        <f>I28</f>
        <v>1</v>
      </c>
      <c r="J30" s="82">
        <v>2023</v>
      </c>
      <c r="K30" s="41"/>
      <c r="L30" s="78"/>
      <c r="M30" s="41"/>
      <c r="N30" s="41"/>
      <c r="O30" s="41"/>
      <c r="P30" s="41"/>
    </row>
    <row r="31" spans="2:29" ht="26.25">
      <c r="B31" s="40" t="s">
        <v>110</v>
      </c>
      <c r="C31" s="211"/>
      <c r="D31" s="212" t="s">
        <v>204</v>
      </c>
      <c r="E31" s="41">
        <v>0</v>
      </c>
      <c r="F31" s="211">
        <v>0</v>
      </c>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t="s">
        <v>204</v>
      </c>
      <c r="E33" s="41">
        <v>0</v>
      </c>
      <c r="F33" s="211">
        <v>0</v>
      </c>
      <c r="G33" s="211">
        <v>0</v>
      </c>
      <c r="H33" s="42">
        <v>0</v>
      </c>
      <c r="I33"/>
      <c r="J33" s="77"/>
      <c r="K33" s="41"/>
      <c r="L33" s="78"/>
      <c r="M33" s="41"/>
      <c r="N33" s="41"/>
      <c r="O33" s="41"/>
      <c r="P33" s="41"/>
    </row>
    <row r="34" spans="2:16" ht="15">
      <c r="B34" s="40" t="s">
        <v>117</v>
      </c>
      <c r="C34" s="211">
        <v>0</v>
      </c>
      <c r="D34" s="196" t="s">
        <v>204</v>
      </c>
      <c r="E34" s="41">
        <v>0</v>
      </c>
      <c r="F34" s="211">
        <v>198</v>
      </c>
      <c r="G34" s="211">
        <v>0</v>
      </c>
      <c r="H34" s="42">
        <v>198</v>
      </c>
      <c r="I34"/>
      <c r="J34" s="77"/>
      <c r="K34" s="41"/>
      <c r="L34" s="78"/>
      <c r="M34" s="41"/>
      <c r="N34" s="41"/>
      <c r="O34" s="41"/>
      <c r="P34" s="41"/>
    </row>
    <row r="35" spans="2:16" ht="15">
      <c r="B35" s="43" t="s">
        <v>119</v>
      </c>
      <c r="C35" s="44">
        <v>0</v>
      </c>
      <c r="D35" s="44">
        <v>0</v>
      </c>
      <c r="E35" s="44">
        <v>0</v>
      </c>
      <c r="F35" s="44">
        <v>253</v>
      </c>
      <c r="G35" s="44">
        <v>0</v>
      </c>
      <c r="H35" s="44">
        <v>253</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11.7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Y39"/>
  <sheetViews>
    <sheetView zoomScaleNormal="100" zoomScalePageLayoutView="140" workbookViewId="0">
      <pane xSplit="1" ySplit="2" topLeftCell="B3" activePane="bottomRight" state="frozen"/>
      <selection pane="bottomRight" activeCell="D41" sqref="D41"/>
      <selection pane="bottomLeft" activeCell="L24" sqref="L24"/>
      <selection pane="topRight" activeCell="L24" sqref="L24"/>
    </sheetView>
  </sheetViews>
  <sheetFormatPr defaultColWidth="8.85546875" defaultRowHeight="12.75"/>
  <cols>
    <col min="1" max="1" width="8.28515625" style="3" customWidth="1"/>
    <col min="2" max="2" width="17.42578125" style="2" customWidth="1"/>
    <col min="3" max="3" width="12.7109375" style="2" customWidth="1"/>
    <col min="4" max="4" width="12.5703125" style="2" customWidth="1"/>
    <col min="5" max="5" width="13" style="2" customWidth="1"/>
    <col min="6" max="6" width="12.28515625" style="2" customWidth="1"/>
    <col min="7" max="7" width="12.5703125" style="2" customWidth="1"/>
    <col min="8" max="8" width="16.28515625" style="2" customWidth="1"/>
    <col min="9" max="9" width="13.140625" style="2" customWidth="1"/>
    <col min="10" max="10" width="15.42578125" style="4" customWidth="1"/>
    <col min="11" max="11" width="19.85546875" style="4" customWidth="1"/>
    <col min="12" max="12" width="13.85546875" style="4" customWidth="1"/>
    <col min="13" max="13" width="11.85546875" style="3" customWidth="1"/>
    <col min="14" max="14" width="14.85546875" style="3" customWidth="1"/>
    <col min="15" max="15" width="11.5703125" style="2" customWidth="1"/>
    <col min="16" max="16" width="18.42578125" style="2" customWidth="1"/>
    <col min="17" max="17" width="14" style="2" customWidth="1"/>
    <col min="18" max="18" width="14.85546875" style="2" customWidth="1"/>
    <col min="19" max="19" width="10.7109375" style="2" customWidth="1"/>
    <col min="20" max="20" width="20.85546875" style="2" customWidth="1"/>
    <col min="21" max="21" width="12.42578125" style="5" customWidth="1"/>
    <col min="22" max="22" width="15.7109375" style="2" customWidth="1"/>
    <col min="23" max="23" width="15.140625" style="2" customWidth="1"/>
    <col min="24" max="24" width="13.5703125" style="2" customWidth="1"/>
    <col min="25" max="25" width="11.85546875" style="3" customWidth="1"/>
    <col min="26" max="26" width="16.42578125" style="3" customWidth="1"/>
    <col min="27" max="27" width="8.85546875" style="3"/>
    <col min="28" max="30" width="8.85546875" style="2"/>
    <col min="31" max="31" width="14.7109375" style="2" customWidth="1"/>
    <col min="32" max="32" width="12.28515625" style="2" customWidth="1"/>
    <col min="33" max="33" width="13.28515625" style="2" customWidth="1"/>
    <col min="34" max="34" width="14.28515625" style="2" customWidth="1"/>
    <col min="35" max="35" width="13.28515625" style="2" customWidth="1"/>
    <col min="36" max="36" width="13.140625" style="2" bestFit="1" customWidth="1"/>
    <col min="37" max="37" width="11.85546875" style="2" customWidth="1"/>
    <col min="38" max="38" width="15.5703125" style="2" customWidth="1"/>
    <col min="39" max="39" width="11.85546875" style="2" customWidth="1"/>
    <col min="40" max="40" width="13.5703125" style="2" customWidth="1"/>
    <col min="41"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52</v>
      </c>
      <c r="B3" s="138">
        <f>M9+AA9</f>
        <v>4</v>
      </c>
      <c r="C3" s="100">
        <v>28</v>
      </c>
      <c r="D3" s="138">
        <f>B3*C3</f>
        <v>112</v>
      </c>
      <c r="E3" s="138">
        <f>$H$18*M9+$V$18*AA9+$AJ$18*AO9+$G$18*C25</f>
        <v>24.1</v>
      </c>
      <c r="F3" s="138">
        <f>$F$18*M9+$T$18*AA9+$AH$18*AO9+$E$18*C25</f>
        <v>6.5</v>
      </c>
      <c r="G3" s="138">
        <f>$J$18*M9+$X$18*AA9+$AL$18*AO9+$I$18*C25</f>
        <v>6</v>
      </c>
      <c r="H3" s="138">
        <f>$D$18*M9+$R$18*AA9+$AF$18*AO9+$C$18*C25</f>
        <v>0</v>
      </c>
      <c r="I3" s="138">
        <f>SUM(E3:H3)</f>
        <v>36.6</v>
      </c>
      <c r="J3" s="135">
        <f>E3*$G$11+F3*$E$11+G3*$I$11+H3*$C$11</f>
        <v>2577.4880000000003</v>
      </c>
      <c r="K3" s="89">
        <f>M9*$E$35+AA9*$N$35+AO9*$W$35</f>
        <v>0</v>
      </c>
      <c r="L3" s="135">
        <f>M9*$H$35+AA9*$Q$35++AO9*$Z$35+C25*$G$35</f>
        <v>2228</v>
      </c>
      <c r="M3" s="135">
        <f>J3+K3+L3</f>
        <v>4805.4880000000003</v>
      </c>
      <c r="N3" s="100">
        <f t="shared" ref="N3:AK3" si="0">B3</f>
        <v>4</v>
      </c>
      <c r="O3" s="138">
        <f t="shared" si="0"/>
        <v>28</v>
      </c>
      <c r="P3" s="100">
        <f t="shared" si="0"/>
        <v>112</v>
      </c>
      <c r="Q3" s="138">
        <f t="shared" si="0"/>
        <v>24.1</v>
      </c>
      <c r="R3" s="138">
        <f t="shared" si="0"/>
        <v>6.5</v>
      </c>
      <c r="S3" s="138">
        <f t="shared" si="0"/>
        <v>6</v>
      </c>
      <c r="T3" s="138">
        <f t="shared" si="0"/>
        <v>0</v>
      </c>
      <c r="U3" s="138">
        <f t="shared" si="0"/>
        <v>36.6</v>
      </c>
      <c r="V3" s="138">
        <f t="shared" si="0"/>
        <v>2577.4880000000003</v>
      </c>
      <c r="W3" s="135">
        <f t="shared" si="0"/>
        <v>0</v>
      </c>
      <c r="X3" s="89">
        <f t="shared" si="0"/>
        <v>2228</v>
      </c>
      <c r="Y3" s="135">
        <f t="shared" si="0"/>
        <v>4805.4880000000003</v>
      </c>
      <c r="Z3" s="100">
        <f t="shared" si="0"/>
        <v>4</v>
      </c>
      <c r="AA3" s="138">
        <f t="shared" si="0"/>
        <v>28</v>
      </c>
      <c r="AB3" s="100">
        <f t="shared" si="0"/>
        <v>112</v>
      </c>
      <c r="AC3" s="138">
        <f t="shared" si="0"/>
        <v>24.1</v>
      </c>
      <c r="AD3" s="138">
        <f t="shared" si="0"/>
        <v>6.5</v>
      </c>
      <c r="AE3" s="138">
        <f t="shared" si="0"/>
        <v>6</v>
      </c>
      <c r="AF3" s="138">
        <f t="shared" si="0"/>
        <v>0</v>
      </c>
      <c r="AG3" s="138">
        <f t="shared" si="0"/>
        <v>36.6</v>
      </c>
      <c r="AH3" s="138">
        <f t="shared" si="0"/>
        <v>2577.4880000000003</v>
      </c>
      <c r="AI3" s="135">
        <f t="shared" si="0"/>
        <v>0</v>
      </c>
      <c r="AJ3" s="89">
        <f t="shared" si="0"/>
        <v>2228</v>
      </c>
      <c r="AK3" s="135">
        <f t="shared" si="0"/>
        <v>4805.4880000000003</v>
      </c>
      <c r="AL3" s="138">
        <f t="shared" ref="AL3:AW3" si="1">(B3+N3+Z3)/3</f>
        <v>4</v>
      </c>
      <c r="AM3" s="138">
        <f t="shared" si="1"/>
        <v>28</v>
      </c>
      <c r="AN3" s="138">
        <f t="shared" si="1"/>
        <v>112</v>
      </c>
      <c r="AO3" s="138">
        <f t="shared" si="1"/>
        <v>24.100000000000005</v>
      </c>
      <c r="AP3" s="138">
        <f t="shared" si="1"/>
        <v>6.5</v>
      </c>
      <c r="AQ3" s="138">
        <f t="shared" si="1"/>
        <v>6</v>
      </c>
      <c r="AR3" s="138">
        <f t="shared" si="1"/>
        <v>0</v>
      </c>
      <c r="AS3" s="138">
        <f t="shared" si="1"/>
        <v>36.6</v>
      </c>
      <c r="AT3" s="135">
        <f t="shared" si="1"/>
        <v>2577.4880000000003</v>
      </c>
      <c r="AU3" s="89">
        <f t="shared" si="1"/>
        <v>0</v>
      </c>
      <c r="AV3" s="135">
        <f t="shared" si="1"/>
        <v>2228</v>
      </c>
      <c r="AW3" s="135">
        <f t="shared" si="1"/>
        <v>4805.4880000000003</v>
      </c>
      <c r="AY3" s="201">
        <f>M3+Y3+AK3</f>
        <v>14416.464</v>
      </c>
    </row>
    <row r="4" spans="1:51" s="4" customFormat="1">
      <c r="A4" s="91"/>
      <c r="B4" s="102"/>
      <c r="C4" s="92"/>
      <c r="D4" s="92"/>
      <c r="E4" s="92"/>
      <c r="F4" s="92"/>
      <c r="G4" s="92"/>
      <c r="H4" s="92"/>
      <c r="I4" s="92"/>
      <c r="J4" s="92"/>
      <c r="K4" s="92"/>
      <c r="L4" s="92"/>
      <c r="M4" s="92"/>
      <c r="N4" s="98"/>
      <c r="O4" s="98"/>
      <c r="P4" s="98"/>
      <c r="Q4" s="98"/>
      <c r="R4" s="98"/>
      <c r="S4" s="98"/>
      <c r="T4" s="98"/>
      <c r="U4" s="98"/>
      <c r="V4" s="124"/>
      <c r="W4" s="124"/>
      <c r="X4" s="124"/>
      <c r="Y4" s="124"/>
      <c r="Z4" s="3"/>
      <c r="AA4" s="3"/>
    </row>
    <row r="5" spans="1:51" s="4" customFormat="1">
      <c r="A5" s="3"/>
      <c r="B5" s="2"/>
      <c r="C5" s="1"/>
      <c r="D5" s="2"/>
      <c r="E5" s="2"/>
      <c r="F5" s="7"/>
      <c r="G5" s="2"/>
      <c r="H5" s="2"/>
      <c r="I5" s="2"/>
      <c r="M5" s="3"/>
      <c r="N5" s="127"/>
      <c r="O5" s="96"/>
      <c r="P5" s="96"/>
      <c r="Q5" s="96"/>
      <c r="R5" s="96"/>
      <c r="S5" s="96"/>
      <c r="T5" s="96"/>
      <c r="U5" s="98"/>
      <c r="V5" s="11"/>
      <c r="W5" s="11"/>
      <c r="X5" s="11"/>
      <c r="Y5" s="128"/>
      <c r="Z5" s="3"/>
      <c r="AA5" s="3"/>
    </row>
    <row r="6" spans="1:51" s="4" customFormat="1" ht="15">
      <c r="A6" s="91"/>
      <c r="B6" s="92"/>
      <c r="C6" s="142"/>
      <c r="D6" s="85"/>
      <c r="E6" s="85"/>
      <c r="F6" s="85"/>
      <c r="G6" s="85"/>
      <c r="H6" s="85"/>
      <c r="I6" s="12"/>
      <c r="J6" s="103"/>
      <c r="K6" s="103"/>
      <c r="L6" s="103"/>
      <c r="M6" s="103"/>
      <c r="N6" s="127"/>
      <c r="O6" s="127"/>
      <c r="P6" s="127"/>
      <c r="Q6" s="127"/>
      <c r="R6" s="127"/>
      <c r="S6" s="127"/>
      <c r="T6" s="127"/>
      <c r="U6" s="127"/>
      <c r="V6" s="128"/>
      <c r="W6" s="128"/>
      <c r="X6" s="128"/>
      <c r="Y6" s="128"/>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350</v>
      </c>
      <c r="C8" s="532"/>
      <c r="D8" s="532"/>
      <c r="E8" s="532"/>
      <c r="F8" s="532"/>
      <c r="G8" s="532"/>
      <c r="H8" s="532"/>
      <c r="I8" s="532"/>
      <c r="J8" s="532"/>
      <c r="K8" s="532"/>
      <c r="L8" s="532"/>
      <c r="M8" s="387" t="s">
        <v>201</v>
      </c>
      <c r="N8"/>
      <c r="O8" s="47"/>
      <c r="P8" s="532" t="s">
        <v>351</v>
      </c>
      <c r="Q8" s="532"/>
      <c r="R8" s="532"/>
      <c r="S8" s="532"/>
      <c r="T8" s="532"/>
      <c r="U8" s="532"/>
      <c r="V8" s="532"/>
      <c r="W8" s="532"/>
      <c r="X8" s="532"/>
      <c r="Y8" s="532"/>
      <c r="Z8" s="532"/>
      <c r="AA8" s="387" t="s">
        <v>201</v>
      </c>
      <c r="AD8" s="532" t="s">
        <v>352</v>
      </c>
      <c r="AE8" s="532"/>
      <c r="AF8" s="532"/>
      <c r="AG8" s="532"/>
      <c r="AH8" s="532"/>
      <c r="AI8" s="532"/>
      <c r="AJ8" s="532"/>
      <c r="AK8" s="532"/>
      <c r="AL8" s="532"/>
      <c r="AM8" s="532"/>
      <c r="AN8" s="532"/>
      <c r="AO8" s="387" t="s">
        <v>201</v>
      </c>
    </row>
    <row r="9" spans="1:51" s="4" customFormat="1" ht="15">
      <c r="A9" s="3"/>
      <c r="B9" s="572" t="s">
        <v>92</v>
      </c>
      <c r="C9" s="575" t="s">
        <v>93</v>
      </c>
      <c r="D9" s="575"/>
      <c r="E9" s="575"/>
      <c r="F9" s="575"/>
      <c r="G9" s="575"/>
      <c r="H9" s="575"/>
      <c r="I9" s="575"/>
      <c r="J9" s="575"/>
      <c r="K9" s="577" t="s">
        <v>161</v>
      </c>
      <c r="L9" s="578"/>
      <c r="M9" s="514">
        <v>3</v>
      </c>
      <c r="N9" s="82">
        <v>2021</v>
      </c>
      <c r="O9" s="47"/>
      <c r="P9" s="572" t="s">
        <v>92</v>
      </c>
      <c r="Q9" s="575" t="s">
        <v>93</v>
      </c>
      <c r="R9" s="575"/>
      <c r="S9" s="575"/>
      <c r="T9" s="575"/>
      <c r="U9" s="575"/>
      <c r="V9" s="575"/>
      <c r="W9" s="575"/>
      <c r="X9" s="575"/>
      <c r="Y9" s="577" t="s">
        <v>161</v>
      </c>
      <c r="Z9" s="578"/>
      <c r="AA9">
        <v>1</v>
      </c>
      <c r="AB9">
        <f>N9</f>
        <v>2021</v>
      </c>
      <c r="AC9" s="47"/>
      <c r="AD9" s="572" t="s">
        <v>92</v>
      </c>
      <c r="AE9" s="575" t="s">
        <v>93</v>
      </c>
      <c r="AF9" s="575"/>
      <c r="AG9" s="575"/>
      <c r="AH9" s="575"/>
      <c r="AI9" s="575"/>
      <c r="AJ9" s="575"/>
      <c r="AK9" s="575"/>
      <c r="AL9" s="575"/>
      <c r="AM9" s="577" t="s">
        <v>161</v>
      </c>
      <c r="AN9" s="578"/>
      <c r="AO9">
        <v>1</v>
      </c>
      <c r="AP9">
        <f>N9</f>
        <v>2021</v>
      </c>
    </row>
    <row r="10" spans="1:51" s="4" customFormat="1" ht="33" customHeight="1">
      <c r="A10" s="3"/>
      <c r="B10" s="573"/>
      <c r="C10" s="591" t="s">
        <v>98</v>
      </c>
      <c r="D10" s="584"/>
      <c r="E10" s="571" t="s">
        <v>99</v>
      </c>
      <c r="F10" s="571"/>
      <c r="G10" s="585" t="s">
        <v>100</v>
      </c>
      <c r="H10" s="586"/>
      <c r="I10" s="585" t="s">
        <v>171</v>
      </c>
      <c r="J10" s="586"/>
      <c r="K10" s="579"/>
      <c r="L10" s="580"/>
      <c r="M10" s="514">
        <v>3</v>
      </c>
      <c r="N10" s="82">
        <f>N9+1</f>
        <v>2022</v>
      </c>
      <c r="O10" s="47"/>
      <c r="P10" s="573"/>
      <c r="Q10" s="591" t="s">
        <v>98</v>
      </c>
      <c r="R10" s="584"/>
      <c r="S10" s="571" t="s">
        <v>99</v>
      </c>
      <c r="T10" s="571"/>
      <c r="U10" s="585" t="s">
        <v>100</v>
      </c>
      <c r="V10" s="586"/>
      <c r="W10" s="585" t="s">
        <v>171</v>
      </c>
      <c r="X10" s="586"/>
      <c r="Y10" s="579"/>
      <c r="Z10" s="580"/>
      <c r="AA10">
        <v>1</v>
      </c>
      <c r="AB10">
        <f t="shared" ref="AB10:AB11" si="2">N10</f>
        <v>2022</v>
      </c>
      <c r="AC10" s="47"/>
      <c r="AD10" s="573"/>
      <c r="AE10" s="591" t="s">
        <v>98</v>
      </c>
      <c r="AF10" s="584"/>
      <c r="AG10" s="571" t="s">
        <v>99</v>
      </c>
      <c r="AH10" s="571"/>
      <c r="AI10" s="585" t="s">
        <v>100</v>
      </c>
      <c r="AJ10" s="586"/>
      <c r="AK10" s="585" t="s">
        <v>171</v>
      </c>
      <c r="AL10" s="586"/>
      <c r="AM10" s="579"/>
      <c r="AN10" s="580"/>
      <c r="AO10">
        <v>1</v>
      </c>
      <c r="AP10">
        <f t="shared" ref="AP10:AP11" si="3">N10</f>
        <v>2022</v>
      </c>
    </row>
    <row r="11" spans="1:51" ht="15.75" customHeight="1">
      <c r="B11" s="573"/>
      <c r="C11" s="587">
        <v>114.8</v>
      </c>
      <c r="D11" s="588"/>
      <c r="E11" s="587">
        <v>91.33</v>
      </c>
      <c r="F11" s="588"/>
      <c r="G11" s="587">
        <v>73.83</v>
      </c>
      <c r="H11" s="588"/>
      <c r="I11" s="587">
        <v>34.090000000000003</v>
      </c>
      <c r="J11" s="588"/>
      <c r="K11" s="581"/>
      <c r="L11" s="582"/>
      <c r="M11" s="514">
        <v>3</v>
      </c>
      <c r="N11" s="82">
        <f>N10+1</f>
        <v>2023</v>
      </c>
      <c r="O11" s="47"/>
      <c r="P11" s="573"/>
      <c r="Q11" s="587">
        <v>114.8</v>
      </c>
      <c r="R11" s="588"/>
      <c r="S11" s="587">
        <v>91.33</v>
      </c>
      <c r="T11" s="588"/>
      <c r="U11" s="587">
        <v>73.83</v>
      </c>
      <c r="V11" s="588"/>
      <c r="W11" s="587">
        <v>34.090000000000003</v>
      </c>
      <c r="X11" s="588"/>
      <c r="Y11" s="581"/>
      <c r="Z11" s="582"/>
      <c r="AA11">
        <v>1</v>
      </c>
      <c r="AB11">
        <f t="shared" si="2"/>
        <v>2023</v>
      </c>
      <c r="AC11" s="47"/>
      <c r="AD11" s="573"/>
      <c r="AE11" s="587">
        <v>114.8</v>
      </c>
      <c r="AF11" s="588"/>
      <c r="AG11" s="587">
        <v>91.33</v>
      </c>
      <c r="AH11" s="588"/>
      <c r="AI11" s="587">
        <v>73.83</v>
      </c>
      <c r="AJ11" s="588"/>
      <c r="AK11" s="587">
        <v>34.090000000000003</v>
      </c>
      <c r="AL11" s="588"/>
      <c r="AM11" s="581"/>
      <c r="AN11" s="582"/>
      <c r="AO11">
        <v>1</v>
      </c>
      <c r="AP11">
        <f t="shared" si="3"/>
        <v>2023</v>
      </c>
    </row>
    <row r="12" spans="1:51" ht="42" customHeight="1">
      <c r="B12" s="574"/>
      <c r="C12" s="24" t="s">
        <v>106</v>
      </c>
      <c r="D12" s="25" t="s">
        <v>109</v>
      </c>
      <c r="E12" s="24" t="s">
        <v>106</v>
      </c>
      <c r="F12" s="25" t="s">
        <v>109</v>
      </c>
      <c r="G12" s="24" t="s">
        <v>106</v>
      </c>
      <c r="H12" s="25" t="s">
        <v>109</v>
      </c>
      <c r="I12" s="24" t="s">
        <v>106</v>
      </c>
      <c r="J12" s="25" t="s">
        <v>109</v>
      </c>
      <c r="K12" s="24" t="s">
        <v>106</v>
      </c>
      <c r="L12" s="48" t="s">
        <v>109</v>
      </c>
      <c r="M12" s="514"/>
      <c r="N12"/>
      <c r="O12" s="47"/>
      <c r="P12" s="574"/>
      <c r="Q12" s="24" t="s">
        <v>106</v>
      </c>
      <c r="R12" s="25" t="s">
        <v>109</v>
      </c>
      <c r="S12" s="24" t="s">
        <v>106</v>
      </c>
      <c r="T12" s="25" t="s">
        <v>109</v>
      </c>
      <c r="U12" s="24" t="s">
        <v>106</v>
      </c>
      <c r="V12" s="25" t="s">
        <v>109</v>
      </c>
      <c r="W12" s="24" t="s">
        <v>106</v>
      </c>
      <c r="X12" s="25" t="s">
        <v>109</v>
      </c>
      <c r="Y12" s="24" t="s">
        <v>106</v>
      </c>
      <c r="Z12" s="48" t="s">
        <v>109</v>
      </c>
      <c r="AA12"/>
      <c r="AD12" s="574"/>
      <c r="AE12" s="24" t="s">
        <v>106</v>
      </c>
      <c r="AF12" s="25" t="s">
        <v>109</v>
      </c>
      <c r="AG12" s="24" t="s">
        <v>106</v>
      </c>
      <c r="AH12" s="25" t="s">
        <v>109</v>
      </c>
      <c r="AI12" s="24" t="s">
        <v>106</v>
      </c>
      <c r="AJ12" s="25" t="s">
        <v>109</v>
      </c>
      <c r="AK12" s="24" t="s">
        <v>106</v>
      </c>
      <c r="AL12" s="25" t="s">
        <v>109</v>
      </c>
      <c r="AM12" s="24" t="s">
        <v>106</v>
      </c>
      <c r="AN12" s="48" t="s">
        <v>109</v>
      </c>
    </row>
    <row r="13" spans="1:51" ht="26.25">
      <c r="B13" s="26" t="s">
        <v>111</v>
      </c>
      <c r="C13" s="213">
        <v>0</v>
      </c>
      <c r="D13" s="213">
        <v>0</v>
      </c>
      <c r="E13" s="214">
        <v>0</v>
      </c>
      <c r="F13" s="214">
        <v>0</v>
      </c>
      <c r="G13" s="49">
        <v>0</v>
      </c>
      <c r="H13" s="213">
        <v>0</v>
      </c>
      <c r="I13" s="214">
        <v>0</v>
      </c>
      <c r="J13" s="214">
        <v>0</v>
      </c>
      <c r="K13" s="210">
        <v>0</v>
      </c>
      <c r="L13" s="28">
        <v>0</v>
      </c>
      <c r="M13" s="50"/>
      <c r="N13" s="51"/>
      <c r="O13" s="47"/>
      <c r="P13" s="26" t="s">
        <v>111</v>
      </c>
      <c r="Q13" s="213">
        <v>0</v>
      </c>
      <c r="R13" s="213">
        <v>0</v>
      </c>
      <c r="S13" s="214">
        <v>0</v>
      </c>
      <c r="T13" s="214">
        <v>0</v>
      </c>
      <c r="U13" s="49">
        <v>0</v>
      </c>
      <c r="V13" s="213">
        <v>0</v>
      </c>
      <c r="W13" s="214">
        <v>0</v>
      </c>
      <c r="X13" s="214">
        <v>0</v>
      </c>
      <c r="Y13" s="210">
        <v>0</v>
      </c>
      <c r="Z13" s="28">
        <v>0</v>
      </c>
      <c r="AA13" s="51"/>
      <c r="AD13" s="26" t="s">
        <v>202</v>
      </c>
      <c r="AE13" s="149">
        <v>0</v>
      </c>
      <c r="AF13" s="149">
        <v>0</v>
      </c>
      <c r="AG13" s="149">
        <v>0</v>
      </c>
      <c r="AH13" s="149">
        <v>0</v>
      </c>
      <c r="AI13" s="149">
        <v>0</v>
      </c>
      <c r="AJ13" s="149">
        <v>0</v>
      </c>
      <c r="AK13" s="149">
        <v>0</v>
      </c>
      <c r="AL13" s="149">
        <v>0</v>
      </c>
      <c r="AM13" s="207">
        <v>0</v>
      </c>
      <c r="AN13" s="66">
        <v>0</v>
      </c>
    </row>
    <row r="14" spans="1:51" ht="15">
      <c r="B14" s="26" t="s">
        <v>113</v>
      </c>
      <c r="C14" s="214">
        <v>0</v>
      </c>
      <c r="D14" s="214">
        <v>0</v>
      </c>
      <c r="E14" s="214">
        <v>0</v>
      </c>
      <c r="F14" s="214">
        <v>0</v>
      </c>
      <c r="G14" s="52">
        <v>0</v>
      </c>
      <c r="H14" s="214">
        <v>0</v>
      </c>
      <c r="I14" s="214">
        <v>0</v>
      </c>
      <c r="J14" s="214">
        <v>0</v>
      </c>
      <c r="K14" s="210">
        <v>0</v>
      </c>
      <c r="L14" s="30">
        <v>0</v>
      </c>
      <c r="M14" s="50"/>
      <c r="N14" s="51"/>
      <c r="O14" s="47"/>
      <c r="P14" s="26" t="s">
        <v>113</v>
      </c>
      <c r="Q14" s="214">
        <v>0</v>
      </c>
      <c r="R14" s="214">
        <v>0</v>
      </c>
      <c r="S14" s="214">
        <v>0</v>
      </c>
      <c r="T14" s="214">
        <v>0</v>
      </c>
      <c r="U14" s="52">
        <v>0</v>
      </c>
      <c r="V14" s="214">
        <v>0</v>
      </c>
      <c r="W14" s="214">
        <v>0</v>
      </c>
      <c r="X14" s="214">
        <v>0</v>
      </c>
      <c r="Y14" s="210">
        <v>0</v>
      </c>
      <c r="Z14" s="30">
        <v>0</v>
      </c>
      <c r="AA14" s="51"/>
      <c r="AD14" s="26" t="s">
        <v>353</v>
      </c>
      <c r="AE14" s="189">
        <v>0</v>
      </c>
      <c r="AF14" s="189">
        <v>0</v>
      </c>
      <c r="AG14" s="189">
        <v>0</v>
      </c>
      <c r="AH14" s="189">
        <v>0</v>
      </c>
      <c r="AI14" s="189">
        <v>0</v>
      </c>
      <c r="AJ14" s="189">
        <v>0</v>
      </c>
      <c r="AK14" s="189">
        <v>0</v>
      </c>
      <c r="AL14" s="189">
        <v>0</v>
      </c>
      <c r="AM14" s="207">
        <v>0</v>
      </c>
      <c r="AN14" s="150">
        <v>0</v>
      </c>
    </row>
    <row r="15" spans="1:51" ht="26.25">
      <c r="B15" s="26" t="s">
        <v>112</v>
      </c>
      <c r="C15" s="214">
        <v>0</v>
      </c>
      <c r="D15" s="214">
        <v>0</v>
      </c>
      <c r="E15" s="215">
        <v>0</v>
      </c>
      <c r="F15" s="214">
        <v>0.5</v>
      </c>
      <c r="G15" s="52">
        <v>0</v>
      </c>
      <c r="H15" s="214">
        <v>2</v>
      </c>
      <c r="I15" s="214">
        <v>0</v>
      </c>
      <c r="J15" s="214">
        <v>0.5</v>
      </c>
      <c r="K15" s="210">
        <v>0</v>
      </c>
      <c r="L15" s="30">
        <v>210</v>
      </c>
      <c r="M15" s="50"/>
      <c r="N15" s="51"/>
      <c r="O15" s="47"/>
      <c r="P15" s="26" t="s">
        <v>112</v>
      </c>
      <c r="Q15" s="214">
        <v>0</v>
      </c>
      <c r="R15" s="214">
        <v>0</v>
      </c>
      <c r="S15" s="215">
        <v>0</v>
      </c>
      <c r="T15" s="214">
        <v>0.5</v>
      </c>
      <c r="U15" s="52">
        <v>0</v>
      </c>
      <c r="V15" s="214">
        <v>2</v>
      </c>
      <c r="W15" s="214">
        <v>0</v>
      </c>
      <c r="X15" s="214">
        <v>0.5</v>
      </c>
      <c r="Y15" s="210">
        <v>0</v>
      </c>
      <c r="Z15" s="30">
        <v>210</v>
      </c>
      <c r="AA15" s="51"/>
      <c r="AD15" s="26" t="s">
        <v>112</v>
      </c>
      <c r="AE15" s="189">
        <v>0</v>
      </c>
      <c r="AF15" s="189">
        <v>0</v>
      </c>
      <c r="AG15" s="189">
        <v>0</v>
      </c>
      <c r="AH15" s="189">
        <v>0</v>
      </c>
      <c r="AI15" s="189">
        <v>0</v>
      </c>
      <c r="AJ15" s="189">
        <v>0</v>
      </c>
      <c r="AK15" s="189">
        <v>0</v>
      </c>
      <c r="AL15" s="189">
        <v>0</v>
      </c>
      <c r="AM15" s="207">
        <v>0</v>
      </c>
      <c r="AN15" s="150">
        <v>0</v>
      </c>
    </row>
    <row r="16" spans="1:51" ht="64.5">
      <c r="B16" s="26" t="s">
        <v>118</v>
      </c>
      <c r="C16" s="214">
        <v>0</v>
      </c>
      <c r="D16" s="214">
        <v>0</v>
      </c>
      <c r="E16" s="214">
        <v>0</v>
      </c>
      <c r="F16" s="214">
        <v>0</v>
      </c>
      <c r="G16" s="214">
        <v>0</v>
      </c>
      <c r="H16" s="214">
        <v>0</v>
      </c>
      <c r="I16" s="214">
        <v>0</v>
      </c>
      <c r="J16" s="214">
        <v>0</v>
      </c>
      <c r="K16" s="210">
        <v>0</v>
      </c>
      <c r="L16" s="30">
        <v>0</v>
      </c>
      <c r="M16" s="50"/>
      <c r="N16" s="51"/>
      <c r="O16" s="47"/>
      <c r="P16" s="26" t="s">
        <v>118</v>
      </c>
      <c r="Q16" s="214">
        <v>0</v>
      </c>
      <c r="R16" s="214">
        <v>0</v>
      </c>
      <c r="S16" s="214">
        <v>0</v>
      </c>
      <c r="T16" s="214">
        <v>0</v>
      </c>
      <c r="U16" s="214">
        <v>0</v>
      </c>
      <c r="V16" s="214">
        <v>0</v>
      </c>
      <c r="W16" s="214">
        <v>0</v>
      </c>
      <c r="X16" s="214">
        <v>0</v>
      </c>
      <c r="Y16" s="210">
        <v>0</v>
      </c>
      <c r="Z16" s="30">
        <v>0</v>
      </c>
      <c r="AA16" s="51"/>
      <c r="AD16" s="26" t="s">
        <v>354</v>
      </c>
      <c r="AE16" s="189">
        <v>0</v>
      </c>
      <c r="AF16" s="189">
        <v>0</v>
      </c>
      <c r="AG16" s="189">
        <v>0</v>
      </c>
      <c r="AH16" s="178">
        <v>0.5</v>
      </c>
      <c r="AI16" s="189">
        <v>0</v>
      </c>
      <c r="AJ16" s="178">
        <v>0.1</v>
      </c>
      <c r="AK16" s="189">
        <v>0</v>
      </c>
      <c r="AL16" s="189">
        <v>0</v>
      </c>
      <c r="AM16" s="207">
        <v>0</v>
      </c>
      <c r="AN16" s="150">
        <v>53</v>
      </c>
    </row>
    <row r="17" spans="2:40" ht="15">
      <c r="B17" s="26" t="s">
        <v>120</v>
      </c>
      <c r="C17" s="53">
        <v>0</v>
      </c>
      <c r="D17" s="53">
        <v>0</v>
      </c>
      <c r="E17" s="215">
        <v>0</v>
      </c>
      <c r="F17" s="215">
        <v>1</v>
      </c>
      <c r="G17" s="215">
        <v>0</v>
      </c>
      <c r="H17" s="215">
        <v>4</v>
      </c>
      <c r="I17" s="215">
        <v>0</v>
      </c>
      <c r="J17" s="215">
        <v>1</v>
      </c>
      <c r="K17" s="210">
        <v>0</v>
      </c>
      <c r="L17" s="31">
        <v>421</v>
      </c>
      <c r="M17" s="50"/>
      <c r="N17" s="51"/>
      <c r="O17" s="47"/>
      <c r="P17" s="26" t="s">
        <v>120</v>
      </c>
      <c r="Q17" s="53">
        <v>0</v>
      </c>
      <c r="R17" s="53">
        <v>0</v>
      </c>
      <c r="S17" s="215">
        <v>0</v>
      </c>
      <c r="T17" s="215">
        <v>1</v>
      </c>
      <c r="U17" s="215">
        <v>0</v>
      </c>
      <c r="V17" s="215">
        <v>4</v>
      </c>
      <c r="W17" s="215">
        <v>0</v>
      </c>
      <c r="X17" s="215">
        <v>1</v>
      </c>
      <c r="Y17" s="210">
        <v>0</v>
      </c>
      <c r="Z17" s="31">
        <v>421</v>
      </c>
      <c r="AA17" s="51"/>
      <c r="AD17" s="26" t="s">
        <v>120</v>
      </c>
      <c r="AE17" s="151">
        <v>0</v>
      </c>
      <c r="AF17" s="151">
        <v>0</v>
      </c>
      <c r="AG17" s="151">
        <v>0</v>
      </c>
      <c r="AH17" s="151">
        <v>0</v>
      </c>
      <c r="AI17" s="151">
        <v>0</v>
      </c>
      <c r="AJ17" s="151">
        <v>0</v>
      </c>
      <c r="AK17" s="151">
        <v>0</v>
      </c>
      <c r="AL17" s="151">
        <v>0</v>
      </c>
      <c r="AM17" s="207">
        <v>0</v>
      </c>
      <c r="AN17" s="152">
        <v>0</v>
      </c>
    </row>
    <row r="18" spans="2:40" ht="15.75" thickBot="1">
      <c r="B18" s="32" t="s">
        <v>122</v>
      </c>
      <c r="C18" s="54">
        <v>0</v>
      </c>
      <c r="D18" s="55">
        <v>0</v>
      </c>
      <c r="E18" s="56">
        <v>0</v>
      </c>
      <c r="F18" s="56">
        <v>1.5</v>
      </c>
      <c r="G18" s="54">
        <v>0</v>
      </c>
      <c r="H18" s="55">
        <v>6</v>
      </c>
      <c r="I18" s="56">
        <v>0</v>
      </c>
      <c r="J18" s="56">
        <v>1.5</v>
      </c>
      <c r="K18" s="36">
        <v>0</v>
      </c>
      <c r="L18" s="37">
        <v>631</v>
      </c>
      <c r="M18" s="50"/>
      <c r="N18" s="51"/>
      <c r="O18" s="47"/>
      <c r="P18" s="32" t="s">
        <v>122</v>
      </c>
      <c r="Q18" s="54">
        <v>0</v>
      </c>
      <c r="R18" s="55">
        <v>0</v>
      </c>
      <c r="S18" s="56">
        <v>0</v>
      </c>
      <c r="T18" s="56">
        <v>1.5</v>
      </c>
      <c r="U18" s="54">
        <v>0</v>
      </c>
      <c r="V18" s="55">
        <v>6</v>
      </c>
      <c r="W18" s="56">
        <v>0</v>
      </c>
      <c r="X18" s="56">
        <v>1.5</v>
      </c>
      <c r="Y18" s="36">
        <v>0</v>
      </c>
      <c r="Z18" s="37">
        <v>631</v>
      </c>
      <c r="AA18" s="51"/>
      <c r="AD18" s="32" t="s">
        <v>122</v>
      </c>
      <c r="AE18" s="33">
        <v>0</v>
      </c>
      <c r="AF18" s="34">
        <v>0</v>
      </c>
      <c r="AG18" s="35">
        <v>0</v>
      </c>
      <c r="AH18" s="56">
        <v>0.5</v>
      </c>
      <c r="AI18" s="33">
        <v>0</v>
      </c>
      <c r="AJ18" s="55">
        <v>0.1</v>
      </c>
      <c r="AK18" s="35">
        <v>0</v>
      </c>
      <c r="AL18" s="35">
        <v>0</v>
      </c>
      <c r="AM18" s="36">
        <v>0</v>
      </c>
      <c r="AN18" s="37">
        <v>53</v>
      </c>
    </row>
    <row r="19" spans="2:40" ht="15">
      <c r="B19" s="176" t="s">
        <v>123</v>
      </c>
      <c r="C19" s="291"/>
      <c r="D19" s="291"/>
      <c r="E19" s="291"/>
      <c r="F19" s="291"/>
      <c r="G19" s="291"/>
      <c r="H19" s="291"/>
      <c r="I19" s="291"/>
      <c r="J19" s="291"/>
      <c r="K19" s="75"/>
      <c r="L19" s="75"/>
      <c r="M19" s="50"/>
      <c r="N19" s="51"/>
      <c r="O19" s="47"/>
      <c r="P19" s="176" t="s">
        <v>128</v>
      </c>
      <c r="Q19" s="291"/>
      <c r="R19" s="291"/>
      <c r="S19" s="291"/>
      <c r="T19" s="291"/>
      <c r="U19" s="291"/>
      <c r="V19" s="291"/>
      <c r="W19" s="291"/>
      <c r="X19" s="291"/>
      <c r="Y19" s="75"/>
      <c r="Z19" s="75"/>
      <c r="AA19" s="51"/>
      <c r="AD19" s="176" t="s">
        <v>128</v>
      </c>
      <c r="AE19" s="515"/>
      <c r="AF19" s="515"/>
      <c r="AG19" s="515"/>
      <c r="AH19" s="291"/>
      <c r="AI19" s="515"/>
      <c r="AJ19" s="291"/>
      <c r="AK19" s="515"/>
      <c r="AL19" s="515"/>
      <c r="AM19" s="75"/>
      <c r="AN19" s="75"/>
    </row>
    <row r="20" spans="2:40" ht="15">
      <c r="B20" s="72"/>
      <c r="C20" s="291"/>
      <c r="D20" s="291"/>
      <c r="E20" s="291"/>
      <c r="F20" s="291"/>
      <c r="G20" s="291"/>
      <c r="H20" s="291"/>
      <c r="I20" s="291"/>
      <c r="J20" s="291"/>
      <c r="K20" s="75"/>
      <c r="L20" s="75"/>
      <c r="M20" s="50"/>
      <c r="N20" s="51"/>
      <c r="O20" s="47"/>
      <c r="P20" s="176"/>
      <c r="Q20" s="291"/>
      <c r="R20" s="291"/>
      <c r="S20" s="291"/>
      <c r="T20" s="291"/>
      <c r="U20" s="291"/>
      <c r="V20" s="291"/>
      <c r="W20" s="291"/>
      <c r="X20" s="291"/>
      <c r="Y20" s="75"/>
      <c r="Z20" s="75"/>
      <c r="AA20" s="51"/>
      <c r="AD20" s="176"/>
      <c r="AE20" s="515"/>
      <c r="AF20" s="515"/>
      <c r="AG20" s="515"/>
      <c r="AH20" s="291"/>
      <c r="AI20" s="515"/>
      <c r="AJ20" s="291"/>
      <c r="AK20" s="515"/>
      <c r="AL20" s="515"/>
      <c r="AM20" s="75"/>
      <c r="AN20" s="75"/>
    </row>
    <row r="21" spans="2:40" ht="15">
      <c r="B21" s="350" t="s">
        <v>124</v>
      </c>
      <c r="C21" s="291"/>
      <c r="D21" s="291"/>
      <c r="E21" s="291"/>
      <c r="F21" s="291"/>
      <c r="G21" s="291"/>
      <c r="H21" s="291"/>
      <c r="I21" s="291"/>
      <c r="J21" s="291"/>
      <c r="K21" s="75"/>
      <c r="L21" s="75"/>
      <c r="M21" s="50"/>
      <c r="N21" s="51"/>
      <c r="O21" s="47"/>
      <c r="P21" s="350" t="s">
        <v>129</v>
      </c>
      <c r="Q21" s="291"/>
      <c r="R21" s="291"/>
      <c r="S21" s="291"/>
      <c r="T21" s="291"/>
      <c r="U21" s="291"/>
      <c r="V21" s="291"/>
      <c r="W21" s="291"/>
      <c r="X21" s="291"/>
      <c r="Y21" s="75"/>
      <c r="Z21" s="75"/>
      <c r="AA21" s="51"/>
      <c r="AD21" s="350" t="s">
        <v>129</v>
      </c>
      <c r="AE21" s="515"/>
      <c r="AF21" s="515"/>
      <c r="AG21" s="515"/>
      <c r="AH21" s="291"/>
      <c r="AI21" s="515"/>
      <c r="AJ21" s="291"/>
      <c r="AK21" s="515"/>
      <c r="AL21" s="515"/>
      <c r="AM21" s="75"/>
      <c r="AN21" s="75"/>
    </row>
    <row r="22" spans="2:40" ht="15">
      <c r="B22" s="176"/>
      <c r="C22" s="291"/>
      <c r="D22" s="291"/>
      <c r="E22" s="291"/>
      <c r="F22" s="291" t="s">
        <v>89</v>
      </c>
      <c r="G22" s="291"/>
      <c r="H22" s="291"/>
      <c r="I22" s="291"/>
      <c r="J22" s="291"/>
      <c r="K22" s="75"/>
      <c r="L22" s="75"/>
      <c r="M22" s="50"/>
      <c r="N22" s="51"/>
      <c r="O22" s="47"/>
      <c r="P22" s="350"/>
      <c r="Q22" s="291"/>
      <c r="R22" s="291"/>
      <c r="S22" s="291"/>
      <c r="T22" s="291"/>
      <c r="U22" s="291"/>
      <c r="V22" s="291"/>
      <c r="W22" s="291"/>
      <c r="X22" s="291"/>
      <c r="Y22" s="75"/>
      <c r="Z22" s="75"/>
      <c r="AA22" s="51"/>
      <c r="AD22" s="350"/>
      <c r="AE22" s="515"/>
      <c r="AF22" s="515"/>
      <c r="AG22" s="515"/>
      <c r="AH22" s="291"/>
      <c r="AI22" s="515"/>
      <c r="AJ22" s="291"/>
      <c r="AK22" s="515"/>
      <c r="AL22" s="515"/>
      <c r="AM22" s="75"/>
      <c r="AN22" s="75"/>
    </row>
    <row r="23" spans="2:40" ht="15">
      <c r="B23" s="142"/>
      <c r="C23" s="291"/>
      <c r="D23" s="291"/>
      <c r="E23" s="291"/>
      <c r="F23" s="291"/>
      <c r="G23" s="291"/>
      <c r="H23" s="291"/>
      <c r="I23" s="291"/>
      <c r="J23" s="291"/>
      <c r="K23" s="75"/>
      <c r="L23" s="75"/>
      <c r="M23" s="50"/>
      <c r="N23" s="51"/>
      <c r="O23" s="47"/>
      <c r="P23" s="350"/>
      <c r="Q23" s="291"/>
      <c r="R23" s="291"/>
      <c r="S23" s="291"/>
      <c r="T23" s="291"/>
      <c r="U23" s="291"/>
      <c r="V23" s="291"/>
      <c r="W23" s="291"/>
      <c r="X23" s="291"/>
      <c r="Y23" s="75"/>
      <c r="Z23" s="75"/>
      <c r="AA23" s="51"/>
      <c r="AD23" s="350"/>
      <c r="AE23" s="515"/>
      <c r="AF23" s="515"/>
      <c r="AG23" s="515"/>
      <c r="AH23" s="291"/>
      <c r="AI23" s="515"/>
      <c r="AJ23" s="291"/>
      <c r="AK23" s="515"/>
      <c r="AL23" s="515"/>
      <c r="AM23" s="75"/>
      <c r="AN23" s="75"/>
    </row>
    <row r="24" spans="2:40" ht="15.75" thickTop="1">
      <c r="B24" s="465"/>
      <c r="C24"/>
      <c r="D24"/>
      <c r="E24"/>
      <c r="F24"/>
      <c r="G24"/>
      <c r="H24"/>
      <c r="I24"/>
      <c r="J24"/>
      <c r="K24" s="57"/>
      <c r="L24" s="57"/>
      <c r="M24" s="57"/>
      <c r="N24"/>
      <c r="O24" s="47"/>
      <c r="P24"/>
      <c r="Q24"/>
      <c r="R24"/>
      <c r="S24"/>
      <c r="T24"/>
      <c r="U24"/>
      <c r="V24"/>
      <c r="W24"/>
      <c r="X24"/>
      <c r="Y24"/>
      <c r="Z24"/>
      <c r="AA24"/>
    </row>
    <row r="25" spans="2:40" ht="15">
      <c r="B25" s="465" t="s">
        <v>162</v>
      </c>
      <c r="C25" s="516">
        <v>0</v>
      </c>
      <c r="D25"/>
      <c r="E25"/>
      <c r="F25"/>
      <c r="G25"/>
      <c r="H25"/>
      <c r="I25"/>
      <c r="J25"/>
      <c r="K25" s="57"/>
      <c r="L25" s="57"/>
      <c r="M25" s="57"/>
      <c r="N25"/>
      <c r="O25" s="47"/>
      <c r="P25"/>
      <c r="Q25" s="516"/>
      <c r="R25" s="516"/>
      <c r="S25"/>
      <c r="T25"/>
      <c r="U25"/>
      <c r="V25"/>
      <c r="W25"/>
      <c r="X25"/>
      <c r="Y25"/>
      <c r="Z25"/>
      <c r="AA25"/>
    </row>
    <row r="26" spans="2:40">
      <c r="C26" s="8"/>
      <c r="N26" s="2"/>
      <c r="Z26" s="2"/>
      <c r="AA26" s="2"/>
    </row>
    <row r="27" spans="2:40" ht="15">
      <c r="B27" s="552" t="s">
        <v>355</v>
      </c>
      <c r="C27" s="552"/>
      <c r="D27" s="552"/>
      <c r="E27" s="552"/>
      <c r="F27" s="552"/>
      <c r="G27" s="552"/>
      <c r="H27" s="552"/>
      <c r="I27"/>
      <c r="J27"/>
      <c r="K27" s="552" t="s">
        <v>356</v>
      </c>
      <c r="L27" s="552"/>
      <c r="M27" s="552"/>
      <c r="N27" s="552"/>
      <c r="O27" s="552"/>
      <c r="P27" s="552"/>
      <c r="Q27" s="552"/>
      <c r="R27"/>
      <c r="T27" s="552" t="s">
        <v>357</v>
      </c>
      <c r="U27" s="552"/>
      <c r="V27" s="552"/>
      <c r="W27" s="552"/>
      <c r="X27" s="552"/>
      <c r="Y27" s="552"/>
      <c r="Z27" s="552"/>
      <c r="AA27" s="2"/>
    </row>
    <row r="28" spans="2:40" ht="39" customHeight="1">
      <c r="B28" s="464"/>
      <c r="C28" s="556" t="s">
        <v>96</v>
      </c>
      <c r="D28" s="589"/>
      <c r="E28" s="589"/>
      <c r="F28" s="590"/>
      <c r="G28" s="559" t="s">
        <v>164</v>
      </c>
      <c r="H28" s="560"/>
      <c r="I28"/>
      <c r="J28"/>
      <c r="K28" s="464"/>
      <c r="L28" s="556" t="s">
        <v>96</v>
      </c>
      <c r="M28" s="589"/>
      <c r="N28" s="589"/>
      <c r="O28" s="590"/>
      <c r="P28" s="559" t="s">
        <v>164</v>
      </c>
      <c r="Q28" s="560"/>
      <c r="R28"/>
      <c r="T28" s="464" t="s">
        <v>95</v>
      </c>
      <c r="U28" s="536" t="s">
        <v>96</v>
      </c>
      <c r="V28" s="536"/>
      <c r="W28" s="536"/>
      <c r="X28" s="553"/>
      <c r="Y28" s="554" t="s">
        <v>164</v>
      </c>
      <c r="Z28" s="555"/>
      <c r="AA28" s="2"/>
    </row>
    <row r="29" spans="2:40" ht="39">
      <c r="B29" s="513" t="s">
        <v>92</v>
      </c>
      <c r="C29" s="153" t="s">
        <v>102</v>
      </c>
      <c r="D29" s="153" t="s">
        <v>103</v>
      </c>
      <c r="E29" s="38" t="s">
        <v>104</v>
      </c>
      <c r="F29" s="153" t="s">
        <v>105</v>
      </c>
      <c r="G29" s="153" t="s">
        <v>106</v>
      </c>
      <c r="H29" s="39" t="s">
        <v>107</v>
      </c>
      <c r="I29"/>
      <c r="J29"/>
      <c r="K29" s="513" t="s">
        <v>92</v>
      </c>
      <c r="L29" s="153" t="s">
        <v>102</v>
      </c>
      <c r="M29" s="153" t="s">
        <v>103</v>
      </c>
      <c r="N29" s="38" t="s">
        <v>104</v>
      </c>
      <c r="O29" s="153" t="s">
        <v>105</v>
      </c>
      <c r="P29" s="153" t="s">
        <v>106</v>
      </c>
      <c r="Q29" s="39" t="s">
        <v>107</v>
      </c>
      <c r="R29"/>
      <c r="T29" s="239" t="s">
        <v>92</v>
      </c>
      <c r="U29" s="226" t="s">
        <v>102</v>
      </c>
      <c r="V29" s="226" t="s">
        <v>103</v>
      </c>
      <c r="W29" s="225" t="s">
        <v>104</v>
      </c>
      <c r="X29" s="240" t="s">
        <v>358</v>
      </c>
      <c r="Y29" s="226" t="s">
        <v>106</v>
      </c>
      <c r="Z29" s="227" t="s">
        <v>107</v>
      </c>
      <c r="AA29" s="2"/>
    </row>
    <row r="30" spans="2:40" ht="39">
      <c r="B30" s="40" t="s">
        <v>108</v>
      </c>
      <c r="C30" s="211">
        <v>0</v>
      </c>
      <c r="D30" s="212">
        <v>0</v>
      </c>
      <c r="E30" s="41">
        <v>0</v>
      </c>
      <c r="F30" s="211">
        <v>0</v>
      </c>
      <c r="G30" s="211">
        <v>0</v>
      </c>
      <c r="H30" s="42">
        <v>0</v>
      </c>
      <c r="I30" s="58"/>
      <c r="J30"/>
      <c r="K30" s="40" t="s">
        <v>108</v>
      </c>
      <c r="L30" s="211">
        <v>0</v>
      </c>
      <c r="M30" s="212">
        <v>0</v>
      </c>
      <c r="N30" s="41">
        <v>0</v>
      </c>
      <c r="O30" s="211">
        <v>0</v>
      </c>
      <c r="P30" s="211">
        <v>0</v>
      </c>
      <c r="Q30" s="42">
        <v>0</v>
      </c>
      <c r="R30" s="59"/>
      <c r="T30" s="40" t="s">
        <v>108</v>
      </c>
      <c r="U30" s="241">
        <v>0</v>
      </c>
      <c r="V30" s="228">
        <v>0</v>
      </c>
      <c r="W30" s="229">
        <v>0</v>
      </c>
      <c r="X30" s="245">
        <v>0</v>
      </c>
      <c r="Y30" s="241">
        <v>0</v>
      </c>
      <c r="Z30" s="242">
        <v>0</v>
      </c>
      <c r="AA30" s="2"/>
    </row>
    <row r="31" spans="2:40" ht="15">
      <c r="B31" s="40" t="s">
        <v>110</v>
      </c>
      <c r="C31" s="211">
        <v>0</v>
      </c>
      <c r="D31" s="212">
        <v>0</v>
      </c>
      <c r="E31" s="41">
        <v>0</v>
      </c>
      <c r="F31" s="211">
        <v>0</v>
      </c>
      <c r="G31" s="211">
        <v>0</v>
      </c>
      <c r="H31" s="42">
        <v>0</v>
      </c>
      <c r="I31" s="58"/>
      <c r="J31"/>
      <c r="K31" s="40" t="s">
        <v>110</v>
      </c>
      <c r="L31" s="211">
        <v>0</v>
      </c>
      <c r="M31" s="212">
        <v>0</v>
      </c>
      <c r="N31" s="41">
        <v>0</v>
      </c>
      <c r="O31" s="211">
        <v>0</v>
      </c>
      <c r="P31" s="211">
        <v>0</v>
      </c>
      <c r="Q31" s="42">
        <v>0</v>
      </c>
      <c r="R31" s="59"/>
      <c r="T31" s="40" t="s">
        <v>110</v>
      </c>
      <c r="U31" s="241">
        <v>0</v>
      </c>
      <c r="V31" s="228">
        <v>0</v>
      </c>
      <c r="W31" s="229">
        <v>0</v>
      </c>
      <c r="X31" s="245">
        <v>2008</v>
      </c>
      <c r="Y31" s="241">
        <v>0</v>
      </c>
      <c r="Z31" s="242">
        <v>2008</v>
      </c>
      <c r="AA31" s="2"/>
    </row>
    <row r="32" spans="2:40" ht="15">
      <c r="B32" s="40" t="s">
        <v>112</v>
      </c>
      <c r="C32" s="211">
        <v>0</v>
      </c>
      <c r="D32" s="211">
        <v>0</v>
      </c>
      <c r="E32" s="211">
        <v>0</v>
      </c>
      <c r="F32" s="211">
        <v>55</v>
      </c>
      <c r="G32" s="211">
        <v>0</v>
      </c>
      <c r="H32" s="42">
        <v>55</v>
      </c>
      <c r="I32" s="58"/>
      <c r="J32"/>
      <c r="K32" s="40" t="s">
        <v>112</v>
      </c>
      <c r="L32" s="211">
        <v>0</v>
      </c>
      <c r="M32" s="211">
        <v>0</v>
      </c>
      <c r="N32" s="211">
        <v>0</v>
      </c>
      <c r="O32" s="211">
        <v>55</v>
      </c>
      <c r="P32" s="211">
        <v>0</v>
      </c>
      <c r="Q32" s="42">
        <v>55</v>
      </c>
      <c r="R32" s="59"/>
      <c r="T32" s="40" t="s">
        <v>112</v>
      </c>
      <c r="U32" s="241">
        <v>0</v>
      </c>
      <c r="V32" s="241">
        <v>0</v>
      </c>
      <c r="W32" s="241">
        <v>0</v>
      </c>
      <c r="X32" s="241">
        <v>0</v>
      </c>
      <c r="Y32" s="241">
        <v>0</v>
      </c>
      <c r="Z32" s="242">
        <v>0</v>
      </c>
      <c r="AA32" s="2"/>
    </row>
    <row r="33" spans="2:27" ht="16.5">
      <c r="B33" s="40" t="s">
        <v>116</v>
      </c>
      <c r="C33" s="211">
        <v>0</v>
      </c>
      <c r="D33" s="212">
        <v>0</v>
      </c>
      <c r="E33" s="41">
        <v>0</v>
      </c>
      <c r="F33" s="211">
        <v>0</v>
      </c>
      <c r="G33" s="211">
        <v>0</v>
      </c>
      <c r="H33" s="42">
        <v>0</v>
      </c>
      <c r="I33" s="58"/>
      <c r="J33"/>
      <c r="K33" s="40" t="s">
        <v>116</v>
      </c>
      <c r="L33" s="211">
        <v>0</v>
      </c>
      <c r="M33" s="212">
        <v>0</v>
      </c>
      <c r="N33" s="41">
        <v>0</v>
      </c>
      <c r="O33" s="211">
        <v>0</v>
      </c>
      <c r="P33" s="211">
        <v>0</v>
      </c>
      <c r="Q33" s="42">
        <v>0</v>
      </c>
      <c r="R33" s="59"/>
      <c r="T33" s="40" t="s">
        <v>359</v>
      </c>
      <c r="U33" s="241">
        <v>0</v>
      </c>
      <c r="V33" s="228">
        <v>0</v>
      </c>
      <c r="W33" s="229">
        <v>0</v>
      </c>
      <c r="X33" s="245">
        <v>0</v>
      </c>
      <c r="Y33" s="241">
        <v>0</v>
      </c>
      <c r="Z33" s="242">
        <v>0</v>
      </c>
      <c r="AA33" s="2"/>
    </row>
    <row r="34" spans="2:27" ht="15">
      <c r="B34" s="40" t="s">
        <v>117</v>
      </c>
      <c r="C34" s="211">
        <v>0</v>
      </c>
      <c r="D34" s="212">
        <v>0</v>
      </c>
      <c r="E34" s="41">
        <v>0</v>
      </c>
      <c r="F34" s="211">
        <v>0</v>
      </c>
      <c r="G34" s="211">
        <v>0</v>
      </c>
      <c r="H34" s="42">
        <v>0</v>
      </c>
      <c r="I34" s="58"/>
      <c r="J34"/>
      <c r="K34" s="40" t="s">
        <v>117</v>
      </c>
      <c r="L34" s="211">
        <v>0</v>
      </c>
      <c r="M34" s="212">
        <v>0</v>
      </c>
      <c r="N34" s="41">
        <v>0</v>
      </c>
      <c r="O34" s="211">
        <v>0</v>
      </c>
      <c r="P34" s="211">
        <v>0</v>
      </c>
      <c r="Q34" s="42">
        <v>0</v>
      </c>
      <c r="R34" s="59"/>
      <c r="T34" s="40" t="s">
        <v>117</v>
      </c>
      <c r="U34" s="241">
        <v>0</v>
      </c>
      <c r="V34" s="228">
        <v>0</v>
      </c>
      <c r="W34" s="229">
        <v>0</v>
      </c>
      <c r="X34" s="245">
        <v>0</v>
      </c>
      <c r="Y34" s="241">
        <v>0</v>
      </c>
      <c r="Z34" s="242">
        <v>0</v>
      </c>
      <c r="AA34" s="2"/>
    </row>
    <row r="35" spans="2:27" ht="15">
      <c r="B35" s="43" t="s">
        <v>119</v>
      </c>
      <c r="C35" s="44">
        <v>0</v>
      </c>
      <c r="D35" s="44">
        <v>0</v>
      </c>
      <c r="E35" s="44">
        <v>0</v>
      </c>
      <c r="F35" s="44">
        <v>55</v>
      </c>
      <c r="G35" s="44">
        <v>0</v>
      </c>
      <c r="H35" s="44">
        <v>55</v>
      </c>
      <c r="I35" s="58"/>
      <c r="J35"/>
      <c r="K35" s="43" t="s">
        <v>119</v>
      </c>
      <c r="L35" s="44">
        <v>0</v>
      </c>
      <c r="M35" s="44">
        <v>0</v>
      </c>
      <c r="N35" s="44">
        <v>0</v>
      </c>
      <c r="O35" s="44">
        <v>55</v>
      </c>
      <c r="P35" s="44">
        <v>0</v>
      </c>
      <c r="Q35" s="46">
        <v>55</v>
      </c>
      <c r="R35" s="59"/>
      <c r="T35" s="43" t="s">
        <v>119</v>
      </c>
      <c r="U35" s="244">
        <v>0</v>
      </c>
      <c r="V35" s="243" t="s">
        <v>95</v>
      </c>
      <c r="W35" s="244">
        <v>0</v>
      </c>
      <c r="X35" s="244">
        <v>2008</v>
      </c>
      <c r="Y35" s="244">
        <v>0</v>
      </c>
      <c r="Z35" s="270">
        <v>2008</v>
      </c>
      <c r="AA35" s="2"/>
    </row>
    <row r="36" spans="2:27" ht="13.5" customHeight="1">
      <c r="B36" s="529" t="s">
        <v>121</v>
      </c>
      <c r="C36" s="530"/>
      <c r="D36" s="530"/>
      <c r="E36" s="530"/>
      <c r="F36" s="530"/>
      <c r="G36" s="530"/>
      <c r="H36" s="530"/>
      <c r="K36" s="529" t="s">
        <v>121</v>
      </c>
      <c r="L36" s="530"/>
      <c r="M36" s="530"/>
      <c r="N36" s="530"/>
      <c r="O36" s="530"/>
      <c r="P36" s="530"/>
      <c r="Q36" s="530"/>
      <c r="T36" s="529" t="s">
        <v>121</v>
      </c>
      <c r="U36" s="530"/>
      <c r="V36" s="530"/>
      <c r="W36" s="530"/>
      <c r="X36" s="530"/>
      <c r="Y36" s="530"/>
      <c r="Z36" s="530"/>
    </row>
    <row r="37" spans="2:27">
      <c r="B37" s="531"/>
      <c r="C37" s="531"/>
      <c r="D37" s="531"/>
      <c r="E37" s="531"/>
      <c r="F37" s="531"/>
      <c r="G37" s="531"/>
      <c r="H37" s="531"/>
      <c r="K37" s="531"/>
      <c r="L37" s="531"/>
      <c r="M37" s="531"/>
      <c r="N37" s="531"/>
      <c r="O37" s="531"/>
      <c r="P37" s="531"/>
      <c r="Q37" s="531"/>
      <c r="T37" s="531"/>
      <c r="U37" s="531"/>
      <c r="V37" s="531"/>
      <c r="W37" s="531"/>
      <c r="X37" s="531"/>
      <c r="Y37" s="531"/>
      <c r="Z37" s="531"/>
    </row>
    <row r="38" spans="2:27">
      <c r="B38" s="531"/>
      <c r="C38" s="531"/>
      <c r="D38" s="531"/>
      <c r="E38" s="531"/>
      <c r="F38" s="531"/>
      <c r="G38" s="531"/>
      <c r="H38" s="531"/>
      <c r="K38" s="531"/>
      <c r="L38" s="531"/>
      <c r="M38" s="531"/>
      <c r="N38" s="531"/>
      <c r="O38" s="531"/>
      <c r="P38" s="531"/>
      <c r="Q38" s="531"/>
      <c r="T38" s="531"/>
      <c r="U38" s="531"/>
      <c r="V38" s="531"/>
      <c r="W38" s="531"/>
      <c r="X38" s="531"/>
      <c r="Y38" s="531"/>
      <c r="Z38" s="531"/>
    </row>
    <row r="39" spans="2:27" ht="116.25" customHeight="1">
      <c r="B39" s="531"/>
      <c r="C39" s="531"/>
      <c r="D39" s="531"/>
      <c r="E39" s="531"/>
      <c r="F39" s="531"/>
      <c r="G39" s="531"/>
      <c r="H39" s="531"/>
      <c r="K39" s="531"/>
      <c r="L39" s="531"/>
      <c r="M39" s="531"/>
      <c r="N39" s="531"/>
      <c r="O39" s="531"/>
      <c r="P39" s="531"/>
      <c r="Q39" s="531"/>
      <c r="T39" s="531"/>
      <c r="U39" s="531"/>
      <c r="V39" s="531"/>
      <c r="W39" s="531"/>
      <c r="X39" s="531"/>
      <c r="Y39" s="531"/>
      <c r="Z39" s="531"/>
    </row>
  </sheetData>
  <mergeCells count="53">
    <mergeCell ref="B36:H39"/>
    <mergeCell ref="K36:Q39"/>
    <mergeCell ref="T36:Z39"/>
    <mergeCell ref="T27:Z27"/>
    <mergeCell ref="U28:X28"/>
    <mergeCell ref="Y28:Z28"/>
    <mergeCell ref="B27:H27"/>
    <mergeCell ref="C28:F28"/>
    <mergeCell ref="G28:H28"/>
    <mergeCell ref="K27:Q27"/>
    <mergeCell ref="L28:O28"/>
    <mergeCell ref="P28:Q28"/>
    <mergeCell ref="AD8:AN8"/>
    <mergeCell ref="AD9:AD12"/>
    <mergeCell ref="AE9:AL9"/>
    <mergeCell ref="AM9:AN11"/>
    <mergeCell ref="AE10:AF10"/>
    <mergeCell ref="AG10:AH10"/>
    <mergeCell ref="AI10:AJ10"/>
    <mergeCell ref="AK10:AL10"/>
    <mergeCell ref="AE11:AF11"/>
    <mergeCell ref="AG11:AH11"/>
    <mergeCell ref="AI11:AJ11"/>
    <mergeCell ref="AK11:AL11"/>
    <mergeCell ref="P8:Z8"/>
    <mergeCell ref="P9:P12"/>
    <mergeCell ref="Q9:X9"/>
    <mergeCell ref="Y9:Z11"/>
    <mergeCell ref="Q10:R10"/>
    <mergeCell ref="S10:T10"/>
    <mergeCell ref="U10:V10"/>
    <mergeCell ref="W10:X10"/>
    <mergeCell ref="Q11:R11"/>
    <mergeCell ref="S11:T11"/>
    <mergeCell ref="U11:V11"/>
    <mergeCell ref="W11:X11"/>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Y40"/>
  <sheetViews>
    <sheetView zoomScaleNormal="100" zoomScalePageLayoutView="140" workbookViewId="0">
      <selection activeCell="A13" sqref="A13"/>
    </sheetView>
  </sheetViews>
  <sheetFormatPr defaultColWidth="8.85546875" defaultRowHeight="12.75"/>
  <cols>
    <col min="1" max="1" width="12.42578125" style="3" customWidth="1"/>
    <col min="2" max="2" width="18.42578125" style="2" customWidth="1"/>
    <col min="3" max="3" width="12.140625" style="2" customWidth="1"/>
    <col min="4" max="4" width="13.7109375" style="2" customWidth="1"/>
    <col min="5" max="5" width="12" style="2" customWidth="1"/>
    <col min="6" max="6" width="12.140625" style="2" customWidth="1"/>
    <col min="7" max="7" width="10.140625" style="2" customWidth="1"/>
    <col min="8" max="8" width="15.85546875" style="2" customWidth="1"/>
    <col min="9" max="9" width="11.140625" style="2" customWidth="1"/>
    <col min="10" max="10" width="15.42578125" style="4" customWidth="1"/>
    <col min="11" max="11" width="11.7109375" style="4" customWidth="1"/>
    <col min="12" max="12" width="16.42578125" style="4" customWidth="1"/>
    <col min="13" max="13" width="11.85546875" style="3" customWidth="1"/>
    <col min="14" max="14" width="9.42578125" style="3" customWidth="1"/>
    <col min="15" max="15" width="8.28515625"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5" width="8.85546875" style="2"/>
    <col min="36" max="37" width="9.5703125" style="2" bestFit="1" customWidth="1"/>
    <col min="38" max="45" width="8.85546875" style="2"/>
    <col min="46" max="46" width="9.5703125" style="2" bestFit="1" customWidth="1"/>
    <col min="47" max="47" width="8.85546875" style="2"/>
    <col min="48"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56.25">
      <c r="A3" s="100" t="s">
        <v>53</v>
      </c>
      <c r="B3" s="138">
        <f>M9+C25</f>
        <v>90</v>
      </c>
      <c r="C3" s="111">
        <v>206</v>
      </c>
      <c r="D3" s="138">
        <f>B3*C3</f>
        <v>18540</v>
      </c>
      <c r="E3" s="138">
        <f>H18*M9+V18*AA9+G18*C25</f>
        <v>2790</v>
      </c>
      <c r="F3" s="138">
        <f>F18*M9+T18*AA9+E18*C25</f>
        <v>405</v>
      </c>
      <c r="G3" s="138">
        <f>J18*M9+X18*AA9+I18*C25</f>
        <v>495</v>
      </c>
      <c r="H3" s="138">
        <f>D18*M9+R18*AA9+C18*C25</f>
        <v>90</v>
      </c>
      <c r="I3" s="138">
        <f>SUM(E3:H3)</f>
        <v>3780</v>
      </c>
      <c r="J3" s="135">
        <f>E3*$G$11+F3*$E$11+G3*$I$11+H3*$C$11</f>
        <v>270180.89999999997</v>
      </c>
      <c r="K3" s="89">
        <f>M9*$E$35+AA9*$N$35</f>
        <v>0</v>
      </c>
      <c r="L3" s="135">
        <f>M9*$H$35+AA9*$O$35+C25*$G$35</f>
        <v>124290</v>
      </c>
      <c r="M3" s="135">
        <f>J3+K3+L3</f>
        <v>394470.89999999997</v>
      </c>
      <c r="N3" s="138">
        <f>M10+AA10+C25</f>
        <v>90</v>
      </c>
      <c r="O3" s="138">
        <f>C3</f>
        <v>206</v>
      </c>
      <c r="P3" s="138">
        <f>N3*O3</f>
        <v>18540</v>
      </c>
      <c r="Q3" s="138">
        <f>H18*M10+V18*AA10+G18*C25</f>
        <v>2790</v>
      </c>
      <c r="R3" s="138">
        <f>F18*M10+T18*AA10+E18*C25</f>
        <v>405</v>
      </c>
      <c r="S3" s="138">
        <f>J18*M10+X18*AA10+I18*C25</f>
        <v>495</v>
      </c>
      <c r="T3" s="138">
        <f>D18*M10+R18*AA10+C18*C25</f>
        <v>90</v>
      </c>
      <c r="U3" s="138">
        <f>Q3+R3+S3+T3</f>
        <v>3780</v>
      </c>
      <c r="V3" s="135">
        <f>Q3*$G$11+R3*$E$11+S3*$I$11+T3*$C$11</f>
        <v>270180.89999999997</v>
      </c>
      <c r="W3" s="89">
        <f>M10*$E$35+AA10*$N$35</f>
        <v>0</v>
      </c>
      <c r="X3" s="135">
        <f>M10*$H$35+AA10*$O$35+C25*$G$35</f>
        <v>124290</v>
      </c>
      <c r="Y3" s="135">
        <f>V3+W3+X3</f>
        <v>394470.89999999997</v>
      </c>
      <c r="Z3" s="138">
        <f>M11+AA11+C25</f>
        <v>90</v>
      </c>
      <c r="AA3" s="138">
        <f>C3</f>
        <v>206</v>
      </c>
      <c r="AB3" s="138">
        <f>Z3*AA3</f>
        <v>18540</v>
      </c>
      <c r="AC3" s="138">
        <f>H18*M11+V18*AA11+G18*C25</f>
        <v>2790</v>
      </c>
      <c r="AD3" s="138">
        <f>F18*M11+T18*AA11+E18*C25</f>
        <v>405</v>
      </c>
      <c r="AE3" s="138">
        <f>J18*M11+X18*AA11+I18*C25</f>
        <v>495</v>
      </c>
      <c r="AF3" s="138">
        <f>D18*M11+R18*AA11+C18*C25</f>
        <v>90</v>
      </c>
      <c r="AG3" s="138">
        <f>AC3+AD3+AE3+AF3</f>
        <v>3780</v>
      </c>
      <c r="AH3" s="135">
        <f>AC3*$G$11+AD3*$E$11+AE3*$I$11+AF3*$C$11</f>
        <v>270180.89999999997</v>
      </c>
      <c r="AI3" s="89">
        <f>M11*$E$35+AA11*$N$35</f>
        <v>0</v>
      </c>
      <c r="AJ3" s="135">
        <f>M11*$H$35+AA11*$O$35+C25*$G$35</f>
        <v>124290</v>
      </c>
      <c r="AK3" s="135">
        <f>AH3+AI3+AJ3</f>
        <v>394470.89999999997</v>
      </c>
      <c r="AL3" s="138">
        <f t="shared" ref="AL3:AW3" si="0">(B3+N3+Z3)/3</f>
        <v>90</v>
      </c>
      <c r="AM3" s="138">
        <f t="shared" si="0"/>
        <v>206</v>
      </c>
      <c r="AN3" s="138">
        <f t="shared" si="0"/>
        <v>18540</v>
      </c>
      <c r="AO3" s="138">
        <f t="shared" si="0"/>
        <v>2790</v>
      </c>
      <c r="AP3" s="138">
        <f t="shared" si="0"/>
        <v>405</v>
      </c>
      <c r="AQ3" s="138">
        <f t="shared" si="0"/>
        <v>495</v>
      </c>
      <c r="AR3" s="138">
        <f t="shared" si="0"/>
        <v>90</v>
      </c>
      <c r="AS3" s="138">
        <f t="shared" si="0"/>
        <v>3780</v>
      </c>
      <c r="AT3" s="135">
        <f t="shared" si="0"/>
        <v>270180.89999999997</v>
      </c>
      <c r="AU3" s="89">
        <f t="shared" si="0"/>
        <v>0</v>
      </c>
      <c r="AV3" s="135">
        <f t="shared" si="0"/>
        <v>124290</v>
      </c>
      <c r="AW3" s="135">
        <f t="shared" si="0"/>
        <v>394470.89999999997</v>
      </c>
      <c r="AY3" s="201">
        <f>M3+Y3+AK3</f>
        <v>1183412.7</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7"/>
      <c r="O6" s="17"/>
      <c r="P6" s="17"/>
      <c r="Q6" s="17"/>
      <c r="R6" s="17"/>
      <c r="S6" s="17"/>
      <c r="T6" s="17"/>
      <c r="U6" s="17"/>
      <c r="V6" s="17"/>
      <c r="W6" s="17"/>
      <c r="X6" s="17"/>
      <c r="Y6" s="17"/>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360</v>
      </c>
      <c r="C8" s="532"/>
      <c r="D8" s="532"/>
      <c r="E8" s="532"/>
      <c r="F8" s="532"/>
      <c r="G8" s="532"/>
      <c r="H8" s="532"/>
      <c r="I8" s="532"/>
      <c r="J8" s="532"/>
      <c r="K8" s="532"/>
      <c r="L8" s="532"/>
      <c r="M8" s="38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90</v>
      </c>
      <c r="N9" s="82">
        <v>2021</v>
      </c>
      <c r="O9" s="2"/>
      <c r="P9" s="2"/>
      <c r="Q9" s="2"/>
      <c r="R9" s="2"/>
      <c r="S9" s="2"/>
      <c r="T9" s="2"/>
      <c r="U9" s="5"/>
      <c r="V9" s="2"/>
      <c r="W9" s="2"/>
      <c r="X9" s="2"/>
      <c r="Y9" s="3"/>
      <c r="Z9" s="3"/>
      <c r="AA9" s="3"/>
    </row>
    <row r="10" spans="1:51" s="4" customFormat="1" ht="27.75" customHeight="1">
      <c r="A10" s="3"/>
      <c r="B10" s="573"/>
      <c r="C10" s="583" t="s">
        <v>98</v>
      </c>
      <c r="D10" s="584"/>
      <c r="E10" s="583" t="s">
        <v>99</v>
      </c>
      <c r="F10" s="584"/>
      <c r="G10" s="585" t="s">
        <v>100</v>
      </c>
      <c r="H10" s="586"/>
      <c r="I10" s="585" t="s">
        <v>101</v>
      </c>
      <c r="J10" s="586"/>
      <c r="K10" s="579"/>
      <c r="L10" s="580"/>
      <c r="M10">
        <v>90</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v>90</v>
      </c>
      <c r="N11" s="82">
        <f>N10+1</f>
        <v>2023</v>
      </c>
      <c r="O11" s="465"/>
      <c r="P11" s="465"/>
      <c r="Q11" s="81"/>
      <c r="R11" s="465"/>
      <c r="S11" s="465"/>
      <c r="T11" s="465"/>
      <c r="U11" s="465"/>
      <c r="V11" s="465"/>
      <c r="W11" s="465"/>
      <c r="X11" s="465"/>
      <c r="Y11" s="465"/>
      <c r="Z11" s="521"/>
      <c r="AA11" s="521"/>
      <c r="AB11"/>
      <c r="AC11" s="82"/>
    </row>
    <row r="12" spans="1:51" ht="36"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1</v>
      </c>
      <c r="E13" s="209">
        <v>0</v>
      </c>
      <c r="F13" s="209">
        <v>1</v>
      </c>
      <c r="G13" s="27">
        <v>0</v>
      </c>
      <c r="H13" s="208">
        <v>2</v>
      </c>
      <c r="I13" s="209">
        <v>0</v>
      </c>
      <c r="J13" s="209">
        <v>0</v>
      </c>
      <c r="K13" s="210">
        <v>0</v>
      </c>
      <c r="L13" s="28">
        <v>354</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v>
      </c>
      <c r="G14" s="29">
        <v>0</v>
      </c>
      <c r="H14" s="209">
        <v>2</v>
      </c>
      <c r="I14" s="209">
        <v>0</v>
      </c>
      <c r="J14" s="209">
        <v>0</v>
      </c>
      <c r="K14" s="210">
        <v>0</v>
      </c>
      <c r="L14" s="30">
        <v>148</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0.5</v>
      </c>
      <c r="F15" s="209">
        <v>0.5</v>
      </c>
      <c r="G15" s="209">
        <v>5</v>
      </c>
      <c r="H15" s="209">
        <v>5</v>
      </c>
      <c r="I15" s="209">
        <v>0.5</v>
      </c>
      <c r="J15" s="209">
        <v>0.5</v>
      </c>
      <c r="K15" s="210">
        <v>0</v>
      </c>
      <c r="L15" s="30">
        <v>432</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2</v>
      </c>
      <c r="G16" s="209">
        <v>0</v>
      </c>
      <c r="H16" s="209">
        <v>12</v>
      </c>
      <c r="I16" s="209">
        <v>0</v>
      </c>
      <c r="J16" s="209">
        <v>4</v>
      </c>
      <c r="K16" s="210">
        <v>0</v>
      </c>
      <c r="L16" s="30">
        <v>1205</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1</v>
      </c>
      <c r="F17" s="160">
        <v>1</v>
      </c>
      <c r="G17" s="160">
        <v>10</v>
      </c>
      <c r="H17" s="160">
        <v>10</v>
      </c>
      <c r="I17" s="160">
        <v>1</v>
      </c>
      <c r="J17" s="160">
        <v>1</v>
      </c>
      <c r="K17" s="210">
        <v>0</v>
      </c>
      <c r="L17" s="31">
        <v>864</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1</v>
      </c>
      <c r="E18" s="35">
        <v>1.5</v>
      </c>
      <c r="F18" s="35">
        <v>4.5</v>
      </c>
      <c r="G18" s="33">
        <v>15</v>
      </c>
      <c r="H18" s="34">
        <v>31</v>
      </c>
      <c r="I18" s="35">
        <v>1.5</v>
      </c>
      <c r="J18" s="35">
        <v>5.5</v>
      </c>
      <c r="K18" s="36">
        <v>0</v>
      </c>
      <c r="L18" s="37">
        <v>3002</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1"/>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25.5">
      <c r="B27" s="552" t="s">
        <v>361</v>
      </c>
      <c r="C27" s="552"/>
      <c r="D27" s="552"/>
      <c r="E27" s="552"/>
      <c r="F27" s="552"/>
      <c r="G27" s="552"/>
      <c r="H27" s="552"/>
      <c r="I27" s="387" t="s">
        <v>201</v>
      </c>
      <c r="J27" s="571"/>
      <c r="K27" s="571"/>
      <c r="L27" s="571"/>
      <c r="M27" s="571"/>
      <c r="N27" s="571"/>
      <c r="O27" s="571"/>
      <c r="P27" s="571"/>
    </row>
    <row r="28" spans="2:29" ht="45.75" customHeight="1">
      <c r="B28" s="464" t="s">
        <v>95</v>
      </c>
      <c r="C28" s="536" t="s">
        <v>96</v>
      </c>
      <c r="D28" s="536"/>
      <c r="E28" s="536"/>
      <c r="F28" s="553"/>
      <c r="G28" s="554" t="s">
        <v>164</v>
      </c>
      <c r="H28" s="555"/>
      <c r="I28">
        <f>M9</f>
        <v>90</v>
      </c>
      <c r="J28">
        <f>N9</f>
        <v>2021</v>
      </c>
      <c r="K28" s="571"/>
      <c r="L28" s="600"/>
      <c r="M28" s="600"/>
      <c r="N28" s="600"/>
      <c r="O28" s="570"/>
      <c r="P28" s="570"/>
    </row>
    <row r="29" spans="2:29" ht="39">
      <c r="B29" s="239" t="s">
        <v>92</v>
      </c>
      <c r="C29" s="226" t="s">
        <v>102</v>
      </c>
      <c r="D29" s="226" t="s">
        <v>103</v>
      </c>
      <c r="E29" s="225" t="s">
        <v>104</v>
      </c>
      <c r="F29" s="240" t="s">
        <v>105</v>
      </c>
      <c r="G29" s="226" t="s">
        <v>106</v>
      </c>
      <c r="H29" s="227" t="s">
        <v>107</v>
      </c>
      <c r="I29">
        <f t="shared" ref="I29:I30" si="1">M10</f>
        <v>90</v>
      </c>
      <c r="J29" s="82">
        <f t="shared" ref="J29:J30" si="2">N10</f>
        <v>2022</v>
      </c>
      <c r="K29" s="76"/>
      <c r="L29" s="76"/>
      <c r="M29" s="76"/>
      <c r="N29" s="76"/>
      <c r="O29" s="76"/>
      <c r="P29" s="76"/>
    </row>
    <row r="30" spans="2:29" ht="26.25">
      <c r="B30" s="40" t="s">
        <v>108</v>
      </c>
      <c r="C30" s="228" t="s">
        <v>95</v>
      </c>
      <c r="D30" s="228" t="s">
        <v>95</v>
      </c>
      <c r="E30" s="78"/>
      <c r="F30" s="196" t="s">
        <v>95</v>
      </c>
      <c r="G30" s="241">
        <v>0</v>
      </c>
      <c r="H30" s="242">
        <v>0</v>
      </c>
      <c r="I30">
        <f t="shared" si="1"/>
        <v>90</v>
      </c>
      <c r="J30" s="82">
        <f t="shared" si="2"/>
        <v>2023</v>
      </c>
      <c r="K30" s="41"/>
      <c r="L30" s="78"/>
      <c r="M30" s="41"/>
      <c r="N30" s="41"/>
      <c r="O30" s="41"/>
      <c r="P30" s="41"/>
    </row>
    <row r="31" spans="2:29" ht="15">
      <c r="B31" s="40" t="s">
        <v>110</v>
      </c>
      <c r="C31" s="228" t="s">
        <v>95</v>
      </c>
      <c r="D31" s="228" t="s">
        <v>95</v>
      </c>
      <c r="E31" s="78"/>
      <c r="F31" s="196" t="s">
        <v>95</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28" t="s">
        <v>95</v>
      </c>
      <c r="D33" s="228" t="s">
        <v>95</v>
      </c>
      <c r="E33" s="78"/>
      <c r="F33" s="196" t="s">
        <v>95</v>
      </c>
      <c r="G33" s="241">
        <v>0</v>
      </c>
      <c r="H33" s="242">
        <v>0</v>
      </c>
      <c r="I33"/>
      <c r="J33" s="77"/>
      <c r="K33" s="41"/>
      <c r="L33" s="78"/>
      <c r="M33" s="41"/>
      <c r="N33" s="41"/>
      <c r="O33" s="41"/>
      <c r="P33" s="41"/>
    </row>
    <row r="34" spans="2:16" ht="15">
      <c r="B34" s="40" t="s">
        <v>117</v>
      </c>
      <c r="C34" s="228" t="s">
        <v>95</v>
      </c>
      <c r="D34" s="228" t="s">
        <v>95</v>
      </c>
      <c r="E34" s="78"/>
      <c r="F34" s="245">
        <v>1326</v>
      </c>
      <c r="G34" s="241">
        <v>0</v>
      </c>
      <c r="H34" s="242">
        <v>1326</v>
      </c>
      <c r="I34"/>
      <c r="J34" s="77"/>
      <c r="K34" s="41"/>
      <c r="L34" s="78"/>
      <c r="M34" s="41"/>
      <c r="N34" s="41"/>
      <c r="O34" s="41"/>
      <c r="P34" s="41"/>
    </row>
    <row r="35" spans="2:16" ht="15">
      <c r="B35" s="43" t="s">
        <v>119</v>
      </c>
      <c r="C35" s="244">
        <v>0</v>
      </c>
      <c r="D35" s="243" t="s">
        <v>95</v>
      </c>
      <c r="E35" s="244">
        <v>0</v>
      </c>
      <c r="F35" s="244">
        <v>1381</v>
      </c>
      <c r="G35" s="244">
        <v>0</v>
      </c>
      <c r="H35" s="244">
        <v>1381</v>
      </c>
      <c r="I35" s="45"/>
      <c r="J35" s="79"/>
      <c r="K35" s="41"/>
      <c r="L35" s="41"/>
      <c r="M35" s="41"/>
      <c r="N35" s="41"/>
      <c r="O35" s="41"/>
      <c r="P35" s="41"/>
    </row>
    <row r="36" spans="2:16" ht="13.5" customHeight="1">
      <c r="B36" s="530"/>
      <c r="C36" s="530"/>
      <c r="D36" s="530"/>
      <c r="E36" s="530"/>
      <c r="F36" s="530"/>
      <c r="G36" s="530"/>
      <c r="H36" s="530"/>
    </row>
    <row r="37" spans="2:16">
      <c r="B37" s="529" t="s">
        <v>121</v>
      </c>
      <c r="C37" s="530"/>
      <c r="D37" s="530"/>
      <c r="E37" s="530"/>
      <c r="F37" s="530"/>
      <c r="G37" s="530"/>
      <c r="H37" s="530"/>
    </row>
    <row r="38" spans="2:16">
      <c r="B38" s="531"/>
      <c r="C38" s="531"/>
      <c r="D38" s="531"/>
      <c r="E38" s="531"/>
      <c r="F38" s="531"/>
      <c r="G38" s="531"/>
      <c r="H38" s="531"/>
    </row>
    <row r="39" spans="2:16" ht="129.75" customHeight="1">
      <c r="B39" s="531"/>
      <c r="C39" s="531"/>
      <c r="D39" s="531"/>
      <c r="E39" s="531"/>
      <c r="F39" s="531"/>
      <c r="G39" s="531"/>
      <c r="H39" s="531"/>
    </row>
    <row r="40" spans="2:16">
      <c r="B40" s="531"/>
      <c r="C40" s="531"/>
      <c r="D40" s="531"/>
      <c r="E40" s="531"/>
      <c r="F40" s="531"/>
      <c r="G40" s="531"/>
      <c r="H40" s="531"/>
    </row>
  </sheetData>
  <mergeCells count="25">
    <mergeCell ref="B36:H36"/>
    <mergeCell ref="B37:H40"/>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Y39"/>
  <sheetViews>
    <sheetView zoomScaleNormal="100" zoomScalePageLayoutView="140" workbookViewId="0">
      <pane xSplit="1" ySplit="2" topLeftCell="B3" activePane="bottomRight" state="frozen"/>
      <selection pane="bottomRight" activeCell="C20" sqref="C20"/>
      <selection pane="bottomLeft" activeCell="L24" sqref="L24"/>
      <selection pane="topRight" activeCell="L24" sqref="L24"/>
    </sheetView>
  </sheetViews>
  <sheetFormatPr defaultColWidth="8.85546875" defaultRowHeight="12.75"/>
  <cols>
    <col min="1" max="1" width="8.28515625" style="3" customWidth="1"/>
    <col min="2" max="2" width="16" style="2" customWidth="1"/>
    <col min="3" max="3" width="14.85546875" style="2" customWidth="1"/>
    <col min="4" max="4" width="16.7109375" style="2" customWidth="1"/>
    <col min="5" max="5" width="17.140625" style="2" customWidth="1"/>
    <col min="6" max="6" width="13.28515625" style="2" customWidth="1"/>
    <col min="7" max="7" width="10.28515625" style="2" customWidth="1"/>
    <col min="8" max="8" width="15.7109375" style="2" customWidth="1"/>
    <col min="9" max="9" width="12.28515625" style="2" customWidth="1"/>
    <col min="10" max="10" width="15.85546875" style="4" customWidth="1"/>
    <col min="11" max="11" width="10.140625" style="4" customWidth="1"/>
    <col min="12" max="12" width="14.85546875" style="4" customWidth="1"/>
    <col min="13" max="13" width="11.85546875" style="3" customWidth="1"/>
    <col min="14" max="14" width="9.42578125" style="3" customWidth="1"/>
    <col min="15" max="15" width="8"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54</v>
      </c>
      <c r="B3" s="138">
        <f>M9+C25</f>
        <v>6</v>
      </c>
      <c r="C3" s="110">
        <v>76</v>
      </c>
      <c r="D3" s="138">
        <f>B3*C3</f>
        <v>456</v>
      </c>
      <c r="E3" s="138">
        <f>H18*M9+V18*AA9+G18*C25</f>
        <v>54</v>
      </c>
      <c r="F3" s="138">
        <f>F18*M9+T18*AA9+E18*C25</f>
        <v>15</v>
      </c>
      <c r="G3" s="138">
        <f>J18*M9+X18*AA9+I18*C25</f>
        <v>21</v>
      </c>
      <c r="H3" s="138">
        <f>D18*M9+R18*AA9+C18*C25</f>
        <v>1.5</v>
      </c>
      <c r="I3" s="138">
        <f>SUM(E3:H3)</f>
        <v>91.5</v>
      </c>
      <c r="J3" s="135">
        <f>E3*$G$11+F3*$E$11+G3*$I$11+H3*$C$11</f>
        <v>6244.86</v>
      </c>
      <c r="K3" s="89">
        <f>M9*$E$35+AA9*$N$35</f>
        <v>0</v>
      </c>
      <c r="L3" s="135">
        <f>M9*$H$35+AA9*$O$35+C25*$G$35</f>
        <v>2706</v>
      </c>
      <c r="M3" s="135">
        <f>J3+K3+L3</f>
        <v>8950.86</v>
      </c>
      <c r="N3" s="138">
        <f>M10+AA10+C25</f>
        <v>6</v>
      </c>
      <c r="O3" s="138">
        <f>C3</f>
        <v>76</v>
      </c>
      <c r="P3" s="138">
        <f>N3*O3</f>
        <v>456</v>
      </c>
      <c r="Q3" s="138">
        <f>H18*M10+V18*AA10+G18*C25</f>
        <v>54</v>
      </c>
      <c r="R3" s="138">
        <f>F18*M10+T18*AA10+E18*C25</f>
        <v>15</v>
      </c>
      <c r="S3" s="138">
        <f>J18*M10+X18*AA10+I18*C25</f>
        <v>21</v>
      </c>
      <c r="T3" s="138">
        <f>D18*M10+R18*AA10+C18*C25</f>
        <v>1.5</v>
      </c>
      <c r="U3" s="138">
        <f>Q3+R3+S3+T3</f>
        <v>91.5</v>
      </c>
      <c r="V3" s="135">
        <f>Q3*$G$11+R3*$E$11+S3*$I$11+T3*$C$11</f>
        <v>6244.86</v>
      </c>
      <c r="W3" s="89">
        <f>M10*$E$35+AA10*$N$35</f>
        <v>0</v>
      </c>
      <c r="X3" s="135">
        <f>M10*$H$35+AA10*$O$35+C25*$G$35</f>
        <v>2706</v>
      </c>
      <c r="Y3" s="135">
        <f>V3+W3+X3</f>
        <v>8950.86</v>
      </c>
      <c r="Z3" s="138">
        <f>M11+AA11+C25</f>
        <v>6</v>
      </c>
      <c r="AA3" s="138">
        <f>C3</f>
        <v>76</v>
      </c>
      <c r="AB3" s="138">
        <f>Z3*AA3</f>
        <v>456</v>
      </c>
      <c r="AC3" s="138">
        <f>H18*M11+V18*AA11+G18*C25</f>
        <v>54</v>
      </c>
      <c r="AD3" s="138">
        <f>F18*M11+T18*AA11+E18*C25</f>
        <v>15</v>
      </c>
      <c r="AE3" s="138">
        <f>J18*M11+X18*AA11+I18*C25</f>
        <v>21</v>
      </c>
      <c r="AF3" s="138">
        <f>D18*M11+R18*AA11+C18*C25</f>
        <v>1.5</v>
      </c>
      <c r="AG3" s="138">
        <f>AC3+AD3+AE3+AF3</f>
        <v>91.5</v>
      </c>
      <c r="AH3" s="135">
        <f>AC3*$G$11+AD3*$E$11+AE3*$I$11+AF3*$C$11</f>
        <v>6244.86</v>
      </c>
      <c r="AI3" s="89">
        <f>M11*$E$35+AA11*$N$35</f>
        <v>0</v>
      </c>
      <c r="AJ3" s="135">
        <f>M11*$H$35+AA11*$O$35+C25*$G$35</f>
        <v>2706</v>
      </c>
      <c r="AK3" s="135">
        <f>AH3+AI3+AJ3</f>
        <v>8950.86</v>
      </c>
      <c r="AL3" s="138">
        <f t="shared" ref="AL3:AW3" si="0">(B3+N3+Z3)/3</f>
        <v>6</v>
      </c>
      <c r="AM3" s="138">
        <f t="shared" si="0"/>
        <v>76</v>
      </c>
      <c r="AN3" s="138">
        <f t="shared" si="0"/>
        <v>456</v>
      </c>
      <c r="AO3" s="138">
        <f t="shared" si="0"/>
        <v>54</v>
      </c>
      <c r="AP3" s="138">
        <f t="shared" si="0"/>
        <v>15</v>
      </c>
      <c r="AQ3" s="138">
        <f t="shared" si="0"/>
        <v>21</v>
      </c>
      <c r="AR3" s="138">
        <f t="shared" si="0"/>
        <v>1.5</v>
      </c>
      <c r="AS3" s="138">
        <f t="shared" si="0"/>
        <v>91.5</v>
      </c>
      <c r="AT3" s="135">
        <f t="shared" si="0"/>
        <v>6244.86</v>
      </c>
      <c r="AU3" s="89">
        <f t="shared" si="0"/>
        <v>0</v>
      </c>
      <c r="AV3" s="135">
        <f t="shared" si="0"/>
        <v>2706</v>
      </c>
      <c r="AW3" s="135">
        <f t="shared" si="0"/>
        <v>8950.86</v>
      </c>
      <c r="AY3" s="201">
        <f>M3+Y3+AK3</f>
        <v>26852.58</v>
      </c>
    </row>
    <row r="4" spans="1:51" s="4" customFormat="1">
      <c r="A4" s="91"/>
      <c r="B4" s="102"/>
      <c r="C4" s="92"/>
      <c r="D4" s="92"/>
      <c r="E4" s="92"/>
      <c r="F4" s="92"/>
      <c r="G4" s="92"/>
      <c r="H4" s="92"/>
      <c r="I4" s="92"/>
      <c r="J4" s="92"/>
      <c r="K4" s="92"/>
      <c r="L4" s="92"/>
      <c r="M4" s="92"/>
      <c r="N4" s="98"/>
      <c r="O4" s="98"/>
      <c r="P4" s="98"/>
      <c r="Q4" s="98"/>
      <c r="R4" s="98"/>
      <c r="S4" s="98"/>
      <c r="T4" s="98"/>
      <c r="U4" s="98"/>
      <c r="V4" s="124"/>
      <c r="W4" s="124"/>
      <c r="X4" s="124"/>
      <c r="Y4" s="124"/>
      <c r="Z4" s="3"/>
      <c r="AA4" s="3"/>
    </row>
    <row r="5" spans="1:51" s="4" customFormat="1">
      <c r="A5" s="3"/>
      <c r="B5" s="2"/>
      <c r="C5" s="1"/>
      <c r="D5" s="2"/>
      <c r="E5" s="2"/>
      <c r="F5" s="7"/>
      <c r="G5" s="2"/>
      <c r="H5" s="2"/>
      <c r="I5" s="2"/>
      <c r="M5" s="3"/>
      <c r="N5" s="129"/>
      <c r="O5" s="2"/>
      <c r="P5" s="2"/>
      <c r="Q5" s="2"/>
      <c r="R5" s="2"/>
      <c r="S5" s="2"/>
      <c r="T5" s="2"/>
      <c r="U5" s="5"/>
      <c r="V5" s="2"/>
      <c r="W5" s="2"/>
      <c r="X5" s="2"/>
      <c r="Y5" s="129"/>
      <c r="Z5" s="3"/>
      <c r="AA5" s="3"/>
    </row>
    <row r="6" spans="1:51" s="4" customFormat="1" ht="12.75" customHeight="1">
      <c r="A6" s="91"/>
      <c r="B6" s="92" t="s">
        <v>362</v>
      </c>
      <c r="C6" s="147" t="s">
        <v>363</v>
      </c>
      <c r="D6" s="85"/>
      <c r="E6" s="106"/>
      <c r="F6" s="106"/>
      <c r="G6" s="106"/>
      <c r="H6" s="106"/>
      <c r="I6" s="107"/>
      <c r="J6" s="103"/>
      <c r="K6" s="103"/>
      <c r="L6" s="103"/>
      <c r="M6" s="103"/>
      <c r="N6" s="130"/>
      <c r="O6" s="130"/>
      <c r="P6" s="130"/>
      <c r="Q6" s="130"/>
      <c r="R6" s="130"/>
      <c r="S6" s="130"/>
      <c r="T6" s="130"/>
      <c r="U6" s="130"/>
      <c r="V6" s="128"/>
      <c r="W6" s="128"/>
      <c r="X6" s="128"/>
      <c r="Y6" s="128"/>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364</v>
      </c>
      <c r="C8" s="532"/>
      <c r="D8" s="532"/>
      <c r="E8" s="532"/>
      <c r="F8" s="532"/>
      <c r="G8" s="532"/>
      <c r="H8" s="532"/>
      <c r="I8" s="532"/>
      <c r="J8" s="532"/>
      <c r="K8" s="532"/>
      <c r="L8" s="532"/>
      <c r="M8" s="38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6</v>
      </c>
      <c r="N9" s="82">
        <v>2021</v>
      </c>
      <c r="O9" s="2"/>
      <c r="P9" s="2"/>
      <c r="Q9" s="2"/>
      <c r="R9" s="2"/>
      <c r="S9" s="2"/>
      <c r="T9" s="2"/>
      <c r="U9" s="5"/>
      <c r="V9" s="2"/>
      <c r="W9" s="2"/>
      <c r="X9" s="2"/>
      <c r="Y9" s="3"/>
      <c r="Z9" s="3"/>
      <c r="AA9" s="3"/>
    </row>
    <row r="10" spans="1:51" s="4" customFormat="1" ht="25.5" customHeight="1">
      <c r="A10" s="3"/>
      <c r="B10" s="573"/>
      <c r="C10" s="583" t="s">
        <v>98</v>
      </c>
      <c r="D10" s="584"/>
      <c r="E10" s="583" t="s">
        <v>99</v>
      </c>
      <c r="F10" s="584"/>
      <c r="G10" s="585" t="s">
        <v>100</v>
      </c>
      <c r="H10" s="586"/>
      <c r="I10" s="585" t="s">
        <v>171</v>
      </c>
      <c r="J10" s="586"/>
      <c r="K10" s="579"/>
      <c r="L10" s="580"/>
      <c r="M10">
        <f>M9</f>
        <v>6</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6</v>
      </c>
      <c r="N11" s="82">
        <f>N10+1</f>
        <v>2023</v>
      </c>
      <c r="O11" s="465"/>
      <c r="P11" s="465"/>
      <c r="Q11" s="81"/>
      <c r="R11" s="465"/>
      <c r="S11" s="465"/>
      <c r="T11" s="465"/>
      <c r="U11" s="465"/>
      <c r="V11" s="465"/>
      <c r="W11" s="465"/>
      <c r="X11" s="465"/>
      <c r="Y11" s="465"/>
      <c r="Z11" s="521"/>
      <c r="AA11" s="521"/>
      <c r="AB11"/>
      <c r="AC11" s="82"/>
    </row>
    <row r="12" spans="1:51" ht="27.7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0.25</v>
      </c>
      <c r="E13" s="209">
        <v>0</v>
      </c>
      <c r="F13" s="209">
        <v>0.5</v>
      </c>
      <c r="G13" s="27">
        <v>0</v>
      </c>
      <c r="H13" s="208">
        <v>1</v>
      </c>
      <c r="I13" s="209">
        <v>0</v>
      </c>
      <c r="J13" s="209">
        <v>1</v>
      </c>
      <c r="K13" s="210">
        <v>0</v>
      </c>
      <c r="L13" s="28">
        <v>182</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0.5</v>
      </c>
      <c r="G14" s="29">
        <v>0</v>
      </c>
      <c r="H14" s="209">
        <v>1</v>
      </c>
      <c r="I14" s="209">
        <v>0</v>
      </c>
      <c r="J14" s="209">
        <v>1</v>
      </c>
      <c r="K14" s="210">
        <v>0</v>
      </c>
      <c r="L14" s="30">
        <v>154</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0</v>
      </c>
      <c r="G16" s="209">
        <v>0</v>
      </c>
      <c r="H16" s="209">
        <v>1</v>
      </c>
      <c r="I16" s="209">
        <v>0</v>
      </c>
      <c r="J16" s="209">
        <v>0</v>
      </c>
      <c r="K16" s="210">
        <v>0</v>
      </c>
      <c r="L16" s="30">
        <v>74</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t="s">
        <v>89</v>
      </c>
      <c r="N17" s="73"/>
      <c r="O17" s="516"/>
      <c r="P17" s="516"/>
      <c r="Q17" s="73"/>
      <c r="R17" s="516"/>
      <c r="S17" s="516"/>
      <c r="T17" s="516"/>
      <c r="U17" s="516"/>
      <c r="V17" s="516"/>
      <c r="W17" s="516"/>
      <c r="X17" s="516"/>
      <c r="Y17" s="516"/>
      <c r="Z17" s="74"/>
      <c r="AA17" s="74"/>
      <c r="AB17"/>
      <c r="AC17" s="73"/>
    </row>
    <row r="18" spans="2:29" ht="15.75" thickBot="1">
      <c r="B18" s="32" t="s">
        <v>122</v>
      </c>
      <c r="C18" s="33">
        <v>0</v>
      </c>
      <c r="D18" s="34">
        <v>0.25</v>
      </c>
      <c r="E18" s="35">
        <v>0</v>
      </c>
      <c r="F18" s="35">
        <v>2.5</v>
      </c>
      <c r="G18" s="33">
        <v>0</v>
      </c>
      <c r="H18" s="34">
        <v>9</v>
      </c>
      <c r="I18" s="35">
        <v>0</v>
      </c>
      <c r="J18" s="35">
        <v>3.5</v>
      </c>
      <c r="K18" s="36">
        <v>0</v>
      </c>
      <c r="L18" s="37">
        <v>1041</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7"/>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25.5">
      <c r="B27" s="552" t="s">
        <v>365</v>
      </c>
      <c r="C27" s="552"/>
      <c r="D27" s="552"/>
      <c r="E27" s="552"/>
      <c r="F27" s="552"/>
      <c r="G27" s="552"/>
      <c r="H27" s="552"/>
      <c r="I27" s="387" t="s">
        <v>201</v>
      </c>
      <c r="J27" s="571"/>
      <c r="K27" s="571"/>
      <c r="L27" s="571"/>
      <c r="M27" s="571"/>
      <c r="N27" s="571"/>
      <c r="O27" s="571"/>
      <c r="P27" s="571"/>
    </row>
    <row r="28" spans="2:29" ht="47.25" customHeight="1">
      <c r="B28" s="464" t="s">
        <v>95</v>
      </c>
      <c r="C28" s="536" t="s">
        <v>96</v>
      </c>
      <c r="D28" s="536"/>
      <c r="E28" s="536"/>
      <c r="F28" s="553"/>
      <c r="G28" s="554" t="s">
        <v>164</v>
      </c>
      <c r="H28" s="555"/>
      <c r="I28">
        <f>M9</f>
        <v>6</v>
      </c>
      <c r="J28" s="82">
        <f>N9</f>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6</v>
      </c>
      <c r="J29" s="82">
        <f t="shared" ref="J29:J30" si="1">N10</f>
        <v>2022</v>
      </c>
      <c r="K29" s="76"/>
      <c r="L29" s="76"/>
      <c r="M29" s="76"/>
      <c r="N29" s="76"/>
      <c r="O29" s="76"/>
      <c r="P29" s="76"/>
    </row>
    <row r="30" spans="2:29" ht="51.75">
      <c r="B30" s="40" t="s">
        <v>108</v>
      </c>
      <c r="C30" s="241">
        <v>0</v>
      </c>
      <c r="D30" s="228" t="s">
        <v>204</v>
      </c>
      <c r="E30" s="229">
        <v>0</v>
      </c>
      <c r="F30" s="245">
        <v>0</v>
      </c>
      <c r="G30" s="241">
        <v>0</v>
      </c>
      <c r="H30" s="242">
        <v>0</v>
      </c>
      <c r="I30">
        <f>I28</f>
        <v>6</v>
      </c>
      <c r="J30" s="82">
        <f t="shared" si="1"/>
        <v>2023</v>
      </c>
      <c r="K30" s="41"/>
      <c r="L30" s="78"/>
      <c r="M30" s="41"/>
      <c r="N30" s="41"/>
      <c r="O30" s="41"/>
      <c r="P30" s="41"/>
    </row>
    <row r="31" spans="2:29" ht="26.25">
      <c r="B31" s="40" t="s">
        <v>110</v>
      </c>
      <c r="C31" s="228" t="s">
        <v>95</v>
      </c>
      <c r="D31" s="228" t="s">
        <v>204</v>
      </c>
      <c r="E31" s="229">
        <v>0</v>
      </c>
      <c r="F31" s="245">
        <v>0</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41">
        <v>0</v>
      </c>
      <c r="D33" s="228" t="s">
        <v>204</v>
      </c>
      <c r="E33" s="229">
        <v>0</v>
      </c>
      <c r="F33" s="245">
        <v>0</v>
      </c>
      <c r="G33" s="241">
        <v>0</v>
      </c>
      <c r="H33" s="242">
        <v>0</v>
      </c>
      <c r="I33"/>
      <c r="J33" s="77"/>
      <c r="K33" s="41"/>
      <c r="L33" s="78"/>
      <c r="M33" s="41"/>
      <c r="N33" s="41"/>
      <c r="O33" s="41"/>
      <c r="P33" s="41"/>
    </row>
    <row r="34" spans="2:16" ht="15">
      <c r="B34" s="40" t="s">
        <v>117</v>
      </c>
      <c r="C34" s="241">
        <v>0</v>
      </c>
      <c r="D34" s="228" t="s">
        <v>204</v>
      </c>
      <c r="E34" s="229">
        <v>0</v>
      </c>
      <c r="F34" s="245">
        <v>396</v>
      </c>
      <c r="G34" s="241">
        <v>0</v>
      </c>
      <c r="H34" s="242">
        <v>396</v>
      </c>
      <c r="I34"/>
      <c r="J34" s="77"/>
      <c r="K34" s="41"/>
      <c r="L34" s="78"/>
      <c r="M34" s="41"/>
      <c r="N34" s="41"/>
      <c r="O34" s="41"/>
      <c r="P34" s="41"/>
    </row>
    <row r="35" spans="2:16" ht="15">
      <c r="B35" s="43" t="s">
        <v>119</v>
      </c>
      <c r="C35" s="244">
        <v>0</v>
      </c>
      <c r="D35" s="243" t="s">
        <v>95</v>
      </c>
      <c r="E35" s="244">
        <v>0</v>
      </c>
      <c r="F35" s="244">
        <v>451</v>
      </c>
      <c r="G35" s="244">
        <v>0</v>
      </c>
      <c r="H35" s="244">
        <v>451</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13.2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hyperlinks>
    <hyperlink ref="C6" r:id="rId1" xr:uid="{8FF6B3CA-2301-484B-8A3E-353FF4052453}"/>
  </hyperlinks>
  <printOptions horizontalCentered="1"/>
  <pageMargins left="0.62" right="0.56000000000000005" top="1.08" bottom="0.54" header="0.48" footer="0.32"/>
  <pageSetup scale="85" orientation="landscape" r:id="rId2"/>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3982-AB64-41D2-9908-D4108CC64491}">
  <dimension ref="A1:BA106"/>
  <sheetViews>
    <sheetView workbookViewId="0">
      <selection activeCell="B100" sqref="B100"/>
    </sheetView>
  </sheetViews>
  <sheetFormatPr defaultColWidth="8.85546875" defaultRowHeight="12.75"/>
  <cols>
    <col min="1" max="1" width="8.28515625" style="3" customWidth="1"/>
    <col min="2" max="2" width="9.42578125" style="2" customWidth="1"/>
    <col min="3" max="3" width="8" style="2" customWidth="1"/>
    <col min="4" max="4" width="9.42578125" style="2" customWidth="1"/>
    <col min="5" max="5" width="12.5703125" style="2" customWidth="1"/>
    <col min="6" max="7" width="8.42578125" style="2" customWidth="1"/>
    <col min="8" max="8" width="7.28515625" style="2" customWidth="1"/>
    <col min="9" max="9" width="10.85546875" style="2" customWidth="1"/>
    <col min="10" max="10" width="14" style="4" customWidth="1"/>
    <col min="11" max="11" width="11.7109375" style="4" customWidth="1"/>
    <col min="12" max="12" width="12.7109375" style="4" customWidth="1"/>
    <col min="13" max="13" width="16.140625" style="3" customWidth="1"/>
    <col min="14" max="14" width="9.42578125" style="3" customWidth="1"/>
    <col min="15" max="15" width="8" style="2" customWidth="1"/>
    <col min="16" max="16" width="9.42578125" style="362" customWidth="1"/>
    <col min="17" max="17" width="8.42578125" style="2" customWidth="1"/>
    <col min="18" max="18" width="16.5703125" style="2" customWidth="1"/>
    <col min="19" max="19" width="11" style="2" customWidth="1"/>
    <col min="20" max="20" width="13.7109375" style="2" customWidth="1"/>
    <col min="21" max="21" width="12.85546875" style="5" customWidth="1"/>
    <col min="22" max="22" width="11.7109375" style="2" bestFit="1" customWidth="1"/>
    <col min="23" max="23" width="10.140625" style="2" customWidth="1"/>
    <col min="24" max="24" width="10.85546875" style="2" bestFit="1" customWidth="1"/>
    <col min="25" max="25" width="11.85546875" style="3" customWidth="1"/>
    <col min="26" max="26" width="12.42578125" style="3" customWidth="1"/>
    <col min="27" max="27" width="8.85546875" style="3"/>
    <col min="28" max="33" width="8.85546875" style="2"/>
    <col min="34" max="34" width="11.7109375" style="2" bestFit="1" customWidth="1"/>
    <col min="35" max="35" width="10.42578125" style="2" bestFit="1" customWidth="1"/>
    <col min="36" max="36" width="10.85546875" style="2" bestFit="1" customWidth="1"/>
    <col min="37" max="37" width="11.7109375" style="2" bestFit="1" customWidth="1"/>
    <col min="38" max="45" width="8.85546875" style="2"/>
    <col min="46" max="46" width="11.7109375" style="2" bestFit="1" customWidth="1"/>
    <col min="47" max="47" width="10.42578125" style="2" bestFit="1" customWidth="1"/>
    <col min="48" max="48" width="10.85546875" style="2" bestFit="1" customWidth="1"/>
    <col min="49" max="49" width="11.7109375" style="2" bestFit="1" customWidth="1"/>
    <col min="50" max="50" width="8.85546875" style="2"/>
    <col min="51" max="51" width="15.85546875" style="2" bestFit="1" customWidth="1"/>
    <col min="52" max="52" width="15.85546875" style="2" customWidth="1"/>
    <col min="53" max="53" width="12.5703125" style="2" bestFit="1" customWidth="1"/>
    <col min="54" max="16384" width="8.85546875" style="2"/>
  </cols>
  <sheetData>
    <row r="1" spans="1:53"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3"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3" s="9" customFormat="1" ht="21.75" customHeight="1">
      <c r="A3" s="100" t="s">
        <v>140</v>
      </c>
      <c r="B3" s="138">
        <f>N15+P15</f>
        <v>3519</v>
      </c>
      <c r="C3" s="111">
        <v>111</v>
      </c>
      <c r="D3" s="138">
        <f>B3*C3</f>
        <v>390609</v>
      </c>
      <c r="E3" s="138">
        <f>$H$18*$N$15+$G$18*$P$15+$H$37*$N$34+$G$37*$P$34+$H$53*$N$50+$G$53*$P$50+$H$69*$N$66+$G$69*$P$66+$H$85*$N$82+$G$85*$P$82+$H$101*$N$98+$G$101*$P$98</f>
        <v>142387.30000000002</v>
      </c>
      <c r="F3" s="138">
        <f>$F$18*$N$15+$E$18*$P$15+$F$37*$N$34+$E$37*$P$34+$F$53*$N$50+$E$53*$P$50+$F$69*$N$66+$E$69*$P$66+$F$85*$N$82+$E$85*$P$82+$F$101*$N$98+$E$101*$P$98</f>
        <v>5278.5</v>
      </c>
      <c r="G3" s="138">
        <f>$J$18*$N$15+$I$18*$P$15+$J$37*$N$34+$I$37*$P$34+$J$53*$N$50+$I$53*$P$50+$J$69*$N$66+$I$69*$P$66+$J$85*$N$82+$I$85*$P$82+$J$101*$N$98+$I$101*$P$98</f>
        <v>5278.5</v>
      </c>
      <c r="H3" s="138">
        <f>$D$18*$N$15+$C$18*$P$15+$D$37*$N$34+$C$37*$P$34+$D$53*$N$50+$C$53*$P$50+$D$69*$N$66+$C$69*$P$66+$D$85*$N$82+$C$85*$P$82+$D$101*$N$98+$C$101*$P$98</f>
        <v>0</v>
      </c>
      <c r="I3" s="138">
        <f>SUM(E3:H3)</f>
        <v>152944.30000000002</v>
      </c>
      <c r="J3" s="135">
        <f>E3*$G$11+F3*$E$11+G3*$I$11+H3*$C$11</f>
        <v>11170106.640000001</v>
      </c>
      <c r="K3" s="89">
        <f>$U$78*$P$82</f>
        <v>0</v>
      </c>
      <c r="L3" s="135">
        <f>$N$15*$X$16+$P$15*$W$16+$N$34*$X$35+$P$34*$W$35+$N$50*$X$51+$P$50*$W$51+$N$66*$X$67+$P$66*$W$67+$N$82*$V$83+$P$82*$V$83+$N$98*$V$99+$P$98*$V$99</f>
        <v>3383470</v>
      </c>
      <c r="M3" s="135">
        <f>J3+K3+L3</f>
        <v>14553576.640000001</v>
      </c>
      <c r="N3" s="138">
        <f>N16+P16</f>
        <v>3519</v>
      </c>
      <c r="O3" s="138">
        <f>C3</f>
        <v>111</v>
      </c>
      <c r="P3" s="367">
        <f>N3*O3</f>
        <v>390609</v>
      </c>
      <c r="Q3" s="138">
        <f>$H$18*$N$16+$G$18*$P$16+$H$37*$N$35+$G$37*$P$35+$H$53*$N$51+$G$53*$P$51+$H$69*$N$67+$G$69*$P$67+$H$85*$N$83+$G$85*$P$83+$H$101*$N$99+$G$101*$P$99</f>
        <v>142387.30000000002</v>
      </c>
      <c r="R3" s="138">
        <f>$F$18*$N$16+$E$18*$P$16+$F$37*$N$35+$E$37*$P$35+$F$53*$N$51+$E$53*$P$51+$F$69*$N$67+$E$69*$P$67+$F$85*$N$83+$E$85*$P$83+$F$101*$N$99+$E$101*$P$99</f>
        <v>5278.5</v>
      </c>
      <c r="S3" s="138">
        <f>$J$18*$N$16+$I$18*$P$16+$J$37*$N$35+$I$37*$P$35+$J$53*$N$51+$I$53*$P$51+$J$69*$N$67+$I$69*$P$67+$J$85*$N$83+$I$85*$P$83+$J$101*$N$99+$I$101*$P$99</f>
        <v>5278.5</v>
      </c>
      <c r="T3" s="138">
        <f>$D$18*$N$16+$C$18*$P$16+$D$37*$N$35+$C$37*$P$35+$D$53*$N$51+$C$53*$P$51+$D$69*$N$67+$C$69*$P$67+$D$85*$N$83+$C$85*$P$83+$D$101*$N$99+$C$101*$P$99</f>
        <v>0</v>
      </c>
      <c r="U3" s="138">
        <f>SUM(Q3:T3)</f>
        <v>152944.30000000002</v>
      </c>
      <c r="V3" s="135">
        <f>Q3*$G$11+R3*$E$11+S3*$I$11+T3*$C$11</f>
        <v>11170106.640000001</v>
      </c>
      <c r="W3" s="89">
        <f>$U$78*$P$83+$U$78*$P$82</f>
        <v>0</v>
      </c>
      <c r="X3" s="135">
        <f>$N$16*$X$16+$P$16*$W$16+$N$35*$X$35+$P$35*$W$35+$N$51*$X$51+$P$51*$W$51+$N$67*$X$67+$P$67*$W$67+$N$83*$V$83+$P$83*$V$83+$N$99*$V$99+$P$99*$V$99</f>
        <v>3383470</v>
      </c>
      <c r="Y3" s="135">
        <f>V3+W3+X3</f>
        <v>14553576.640000001</v>
      </c>
      <c r="Z3" s="138">
        <f>N17+P17</f>
        <v>3519</v>
      </c>
      <c r="AA3" s="138">
        <f>C3</f>
        <v>111</v>
      </c>
      <c r="AB3" s="138">
        <f>Z3*AA3</f>
        <v>390609</v>
      </c>
      <c r="AC3" s="138">
        <f>$H$18*$N$17+$G$18*$P$17+$H$37*$N$36+$G$37*$P$36+$H$53*$N$52+$G$53*$P$52+$H$69*$N$68+$G$69*$P$68+$H$85*$N$84+$G$85*$P$84+$H$101*$N$100+$G$101*$P$100</f>
        <v>142387.30000000002</v>
      </c>
      <c r="AD3" s="138">
        <f>$F$18*$N$17+$E$18*$P$17+$F$37*$N$36+$E$37*$P$36+$F$53*$N$52+$E$53*$P$52+$F$69*$N$68+$E$69*$P$68+$F$85*$N$84+$E$85*$P$84+$F$101*$N$100+$E$101*$P$100</f>
        <v>5278.5</v>
      </c>
      <c r="AE3" s="138">
        <f>$J$18*$N$17+$I$18*$P$17+$J$37*$N$36+$I$37*$P$36+$J$53*$N$52+$I$53*$P$52+$J$69*$N$68+$I$69*$P$68+$J$85*$N$84+$I$85*$P$84+$J$101*$N$100+$I$101*$P$100</f>
        <v>5278.5</v>
      </c>
      <c r="AF3" s="138">
        <f>$D$18*$N$17+$C$18*$P$17+$D$37*$N$36+$C$37*$P$36+$D$53*$N$52+$C$53*$P$52+$D$69*$N$68+$C$69*$P$68+$D$85*$N$84+$C$85*$P$84+$D$101*$N$100+$C$101*$P$100</f>
        <v>0</v>
      </c>
      <c r="AG3" s="138">
        <f>AC3+AD3+AE3+AF3</f>
        <v>152944.30000000002</v>
      </c>
      <c r="AH3" s="135">
        <f>AC3*$G$11+AD3*$E$11+AE3*$I$11+AF3*$C$11</f>
        <v>11170106.640000001</v>
      </c>
      <c r="AI3" s="89">
        <f>$U$78*$P$84+$U$78*$P$82+$U$78*$P$83</f>
        <v>0</v>
      </c>
      <c r="AJ3" s="135">
        <f>$N$17*$X$16+$P$17*$W$16+$N$36*$X$35+$P$36*$W$35+$N$52*$X$51+$P$52*$W$51+$N$68*$X$67+$P$68*$W$67+$N$84*$V$83+$P$84*$V$83+$N$100*$V$99+$P$100*$V$99</f>
        <v>3383470</v>
      </c>
      <c r="AK3" s="135">
        <f>AH3+AI3+AJ3</f>
        <v>14553576.640000001</v>
      </c>
      <c r="AL3" s="138">
        <f t="shared" ref="AL3:AW3" si="0">(B3+N3+Z3)/3</f>
        <v>3519</v>
      </c>
      <c r="AM3" s="138">
        <f t="shared" si="0"/>
        <v>111</v>
      </c>
      <c r="AN3" s="138">
        <f t="shared" si="0"/>
        <v>390609</v>
      </c>
      <c r="AO3" s="138">
        <f t="shared" si="0"/>
        <v>142387.30000000002</v>
      </c>
      <c r="AP3" s="138">
        <f t="shared" si="0"/>
        <v>5278.5</v>
      </c>
      <c r="AQ3" s="138">
        <f t="shared" si="0"/>
        <v>5278.5</v>
      </c>
      <c r="AR3" s="138">
        <f t="shared" si="0"/>
        <v>0</v>
      </c>
      <c r="AS3" s="138">
        <f t="shared" si="0"/>
        <v>152944.30000000002</v>
      </c>
      <c r="AT3" s="135">
        <f t="shared" si="0"/>
        <v>11170106.640000001</v>
      </c>
      <c r="AU3" s="89">
        <f t="shared" si="0"/>
        <v>0</v>
      </c>
      <c r="AV3" s="135">
        <f t="shared" si="0"/>
        <v>3383470</v>
      </c>
      <c r="AW3" s="135">
        <f t="shared" si="0"/>
        <v>14553576.640000001</v>
      </c>
      <c r="AY3" s="201">
        <f>M3+Y3+AK3</f>
        <v>43660729.920000002</v>
      </c>
      <c r="AZ3" s="201"/>
      <c r="BA3" s="201">
        <f>AY3+'C only'!AY3</f>
        <v>65808431.762999997</v>
      </c>
    </row>
    <row r="4" spans="1:53" s="4" customFormat="1">
      <c r="A4" s="91"/>
      <c r="B4" s="92"/>
      <c r="C4" s="92"/>
      <c r="D4" s="92"/>
      <c r="E4" s="92"/>
      <c r="F4" s="92"/>
      <c r="G4" s="92"/>
      <c r="H4" s="92"/>
      <c r="I4" s="93"/>
      <c r="J4" s="87"/>
      <c r="K4" s="94"/>
      <c r="L4" s="94"/>
      <c r="M4" s="94"/>
      <c r="N4" s="17"/>
      <c r="O4" s="17"/>
      <c r="P4" s="368"/>
      <c r="Q4" s="17"/>
      <c r="R4" s="17"/>
      <c r="S4" s="17"/>
      <c r="T4" s="17"/>
      <c r="U4" s="17"/>
      <c r="V4" s="17"/>
      <c r="W4" s="17"/>
      <c r="X4" s="17"/>
      <c r="Y4" s="17"/>
      <c r="Z4" s="14"/>
      <c r="AA4" s="3"/>
    </row>
    <row r="5" spans="1:53" s="4" customFormat="1">
      <c r="A5" s="3"/>
      <c r="B5" s="15"/>
      <c r="C5" s="15"/>
      <c r="D5" s="15"/>
      <c r="E5" s="15"/>
      <c r="F5" s="16"/>
      <c r="G5" s="15"/>
      <c r="H5" s="15"/>
      <c r="I5" s="15"/>
      <c r="J5" s="11"/>
      <c r="K5" s="11"/>
      <c r="L5" s="11"/>
      <c r="M5" s="4">
        <f>M3+'C only'!M3</f>
        <v>21936143.921</v>
      </c>
      <c r="N5" s="14"/>
      <c r="O5" s="15"/>
      <c r="P5" s="369"/>
      <c r="Q5" s="15" t="s">
        <v>89</v>
      </c>
      <c r="R5" s="15"/>
      <c r="S5" s="15"/>
      <c r="T5" s="15"/>
      <c r="U5" s="17"/>
      <c r="V5" s="15"/>
      <c r="W5" s="15"/>
      <c r="X5" s="15"/>
      <c r="Y5" s="4">
        <f>Y3+'C only'!Y3</f>
        <v>21936143.921</v>
      </c>
      <c r="Z5" s="14"/>
      <c r="AA5" s="3"/>
      <c r="AK5" s="4">
        <f>AK3+'C only'!AK3</f>
        <v>21936143.921</v>
      </c>
      <c r="AW5" s="4">
        <f>AW3+'C only'!AW3</f>
        <v>21936143.921</v>
      </c>
    </row>
    <row r="6" spans="1:53" s="4" customFormat="1" ht="37.5" customHeight="1">
      <c r="A6" s="91"/>
      <c r="B6" s="2"/>
      <c r="C6" s="141"/>
      <c r="D6" s="95"/>
      <c r="E6" s="95"/>
      <c r="F6" s="95"/>
      <c r="G6" s="95"/>
      <c r="H6" s="95"/>
      <c r="I6" s="95"/>
      <c r="J6" s="87"/>
      <c r="K6" s="87"/>
      <c r="L6" s="87"/>
      <c r="M6" s="87"/>
      <c r="N6" s="17"/>
      <c r="O6" s="17"/>
      <c r="P6" s="368"/>
      <c r="Q6" s="17"/>
      <c r="R6" s="17"/>
      <c r="S6" s="17"/>
      <c r="T6" s="17"/>
      <c r="U6" s="17"/>
      <c r="V6" s="17"/>
      <c r="W6" s="17"/>
      <c r="X6" s="17"/>
      <c r="Y6" s="17"/>
      <c r="Z6" s="14"/>
      <c r="AA6" s="3"/>
    </row>
    <row r="7" spans="1:53" s="4" customFormat="1">
      <c r="A7" s="3"/>
      <c r="B7" s="2"/>
      <c r="C7" s="11"/>
      <c r="D7" s="2"/>
      <c r="E7" s="2"/>
      <c r="F7" s="7"/>
      <c r="G7" s="2"/>
      <c r="H7" s="2"/>
      <c r="M7" s="3"/>
      <c r="N7" s="3"/>
      <c r="O7" s="2"/>
      <c r="P7" s="362"/>
      <c r="Q7" s="2"/>
      <c r="R7" s="2"/>
      <c r="S7" s="2"/>
      <c r="T7" s="2"/>
      <c r="U7" s="5"/>
      <c r="V7" s="2"/>
      <c r="W7" s="2"/>
      <c r="X7" s="2"/>
      <c r="Y7" s="3"/>
      <c r="Z7" s="3"/>
      <c r="AA7" s="3"/>
    </row>
    <row r="8" spans="1:53" s="4" customFormat="1">
      <c r="A8" s="3"/>
      <c r="B8" s="532" t="s">
        <v>141</v>
      </c>
      <c r="C8" s="532"/>
      <c r="D8" s="532"/>
      <c r="E8" s="532"/>
      <c r="F8" s="532"/>
      <c r="G8" s="532"/>
      <c r="H8" s="532"/>
      <c r="I8" s="532"/>
      <c r="J8" s="532"/>
      <c r="K8" s="532"/>
      <c r="L8" s="532"/>
      <c r="M8" s="176"/>
      <c r="N8" s="176"/>
      <c r="O8" s="2"/>
      <c r="P8" s="362"/>
      <c r="Q8" s="2"/>
      <c r="R8" s="552" t="s">
        <v>142</v>
      </c>
      <c r="S8" s="552"/>
      <c r="T8" s="552"/>
      <c r="U8" s="552"/>
      <c r="V8" s="552"/>
      <c r="W8" s="552"/>
      <c r="X8" s="552"/>
      <c r="Y8" s="3"/>
      <c r="Z8" s="3"/>
      <c r="AA8" s="3"/>
    </row>
    <row r="9" spans="1:53" s="4" customFormat="1" ht="36" customHeight="1">
      <c r="A9" s="3"/>
      <c r="B9" s="533" t="s">
        <v>92</v>
      </c>
      <c r="C9" s="536" t="s">
        <v>93</v>
      </c>
      <c r="D9" s="536"/>
      <c r="E9" s="536"/>
      <c r="F9" s="536"/>
      <c r="G9" s="536"/>
      <c r="H9" s="536"/>
      <c r="I9" s="536"/>
      <c r="J9" s="536"/>
      <c r="K9" s="537" t="s">
        <v>94</v>
      </c>
      <c r="L9" s="538"/>
      <c r="M9" s="176"/>
      <c r="N9" s="176"/>
      <c r="O9" s="2"/>
      <c r="P9" s="362"/>
      <c r="Q9" s="2"/>
      <c r="R9" s="464" t="s">
        <v>95</v>
      </c>
      <c r="S9" s="536" t="s">
        <v>96</v>
      </c>
      <c r="T9" s="536"/>
      <c r="U9" s="536"/>
      <c r="V9" s="553"/>
      <c r="W9" s="554" t="s">
        <v>97</v>
      </c>
      <c r="X9" s="555"/>
      <c r="Y9" s="3"/>
      <c r="Z9" s="3"/>
      <c r="AA9" s="3"/>
    </row>
    <row r="10" spans="1:53" s="4" customFormat="1" ht="38.25">
      <c r="A10" s="3"/>
      <c r="B10" s="534"/>
      <c r="C10" s="543" t="s">
        <v>98</v>
      </c>
      <c r="D10" s="544"/>
      <c r="E10" s="545" t="s">
        <v>99</v>
      </c>
      <c r="F10" s="545"/>
      <c r="G10" s="546" t="s">
        <v>100</v>
      </c>
      <c r="H10" s="547"/>
      <c r="I10" s="548" t="s">
        <v>101</v>
      </c>
      <c r="J10" s="547"/>
      <c r="K10" s="539"/>
      <c r="L10" s="540"/>
      <c r="M10" s="176"/>
      <c r="N10" s="176"/>
      <c r="O10" s="2"/>
      <c r="P10" s="362"/>
      <c r="Q10" s="2"/>
      <c r="R10" s="239" t="s">
        <v>92</v>
      </c>
      <c r="S10" s="226" t="s">
        <v>102</v>
      </c>
      <c r="T10" s="226" t="s">
        <v>103</v>
      </c>
      <c r="U10" s="225" t="s">
        <v>104</v>
      </c>
      <c r="V10" s="240" t="s">
        <v>143</v>
      </c>
      <c r="W10" s="226" t="s">
        <v>106</v>
      </c>
      <c r="X10" s="227" t="s">
        <v>107</v>
      </c>
      <c r="Y10" s="3"/>
      <c r="Z10" s="3"/>
      <c r="AA10" s="3"/>
    </row>
    <row r="11" spans="1:53" s="4" customFormat="1" ht="56.25" customHeight="1">
      <c r="A11" s="3"/>
      <c r="B11" s="534"/>
      <c r="C11" s="551">
        <v>114.8</v>
      </c>
      <c r="D11" s="550"/>
      <c r="E11" s="551">
        <v>91.3</v>
      </c>
      <c r="F11" s="550"/>
      <c r="G11" s="551">
        <v>73.8</v>
      </c>
      <c r="H11" s="550"/>
      <c r="I11" s="551">
        <v>34.1</v>
      </c>
      <c r="J11" s="550"/>
      <c r="K11" s="541"/>
      <c r="L11" s="542"/>
      <c r="M11" s="176"/>
      <c r="N11" s="176"/>
      <c r="O11" s="2"/>
      <c r="P11" s="362"/>
      <c r="Q11" s="2"/>
      <c r="R11" s="183" t="s">
        <v>108</v>
      </c>
      <c r="S11" s="241">
        <v>0</v>
      </c>
      <c r="T11" s="228">
        <v>0</v>
      </c>
      <c r="U11" s="241">
        <v>0</v>
      </c>
      <c r="V11" s="241">
        <v>0</v>
      </c>
      <c r="W11" s="241">
        <v>0</v>
      </c>
      <c r="X11" s="242">
        <v>0</v>
      </c>
      <c r="Y11" s="3"/>
      <c r="Z11" s="3"/>
      <c r="AA11" s="3"/>
    </row>
    <row r="12" spans="1:53" s="4" customFormat="1" ht="38.25">
      <c r="A12" s="3"/>
      <c r="B12" s="535"/>
      <c r="C12" s="225" t="s">
        <v>106</v>
      </c>
      <c r="D12" s="226" t="s">
        <v>109</v>
      </c>
      <c r="E12" s="225" t="s">
        <v>106</v>
      </c>
      <c r="F12" s="226" t="s">
        <v>109</v>
      </c>
      <c r="G12" s="225" t="s">
        <v>106</v>
      </c>
      <c r="H12" s="226" t="s">
        <v>109</v>
      </c>
      <c r="I12" s="225" t="s">
        <v>106</v>
      </c>
      <c r="J12" s="226" t="s">
        <v>109</v>
      </c>
      <c r="K12" s="225" t="s">
        <v>106</v>
      </c>
      <c r="L12" s="226" t="s">
        <v>109</v>
      </c>
      <c r="M12" s="176"/>
      <c r="N12" s="176"/>
      <c r="O12" s="2"/>
      <c r="P12" s="362"/>
      <c r="Q12" s="2"/>
      <c r="R12" s="183" t="s">
        <v>110</v>
      </c>
      <c r="S12" s="241">
        <v>0</v>
      </c>
      <c r="T12" s="228">
        <v>0</v>
      </c>
      <c r="U12" s="241">
        <v>0</v>
      </c>
      <c r="V12" s="241">
        <v>209</v>
      </c>
      <c r="W12" s="241">
        <v>209</v>
      </c>
      <c r="X12" s="242">
        <v>209</v>
      </c>
      <c r="Y12" s="3"/>
      <c r="Z12" s="3"/>
      <c r="AA12" s="3"/>
    </row>
    <row r="13" spans="1:53">
      <c r="B13" s="26" t="s">
        <v>111</v>
      </c>
      <c r="C13" s="196">
        <v>0</v>
      </c>
      <c r="D13" s="228">
        <v>0</v>
      </c>
      <c r="E13" s="228">
        <v>0</v>
      </c>
      <c r="F13" s="228">
        <v>0</v>
      </c>
      <c r="G13" s="228">
        <v>5</v>
      </c>
      <c r="H13" s="228">
        <v>5</v>
      </c>
      <c r="I13" s="228">
        <v>0</v>
      </c>
      <c r="J13" s="228">
        <v>0</v>
      </c>
      <c r="K13" s="229">
        <v>369</v>
      </c>
      <c r="L13" s="230">
        <v>369</v>
      </c>
      <c r="M13" s="176"/>
      <c r="N13" s="176"/>
      <c r="R13" s="183" t="s">
        <v>112</v>
      </c>
      <c r="S13" s="241">
        <v>0</v>
      </c>
      <c r="T13" s="228">
        <v>0</v>
      </c>
      <c r="U13" s="241">
        <v>0</v>
      </c>
      <c r="V13" s="241">
        <v>55</v>
      </c>
      <c r="W13" s="241">
        <v>55</v>
      </c>
      <c r="X13" s="242">
        <v>55</v>
      </c>
    </row>
    <row r="14" spans="1:53" ht="25.5">
      <c r="B14" s="26" t="s">
        <v>144</v>
      </c>
      <c r="C14" s="196">
        <v>0</v>
      </c>
      <c r="D14" s="228">
        <v>0</v>
      </c>
      <c r="E14" s="228">
        <v>1</v>
      </c>
      <c r="F14" s="228">
        <v>1</v>
      </c>
      <c r="G14" s="228">
        <v>0</v>
      </c>
      <c r="H14" s="228">
        <v>0</v>
      </c>
      <c r="I14" s="228">
        <v>0</v>
      </c>
      <c r="J14" s="228">
        <v>0</v>
      </c>
      <c r="K14" s="229">
        <v>91</v>
      </c>
      <c r="L14" s="230">
        <v>91</v>
      </c>
      <c r="M14" s="176"/>
      <c r="N14" s="366" t="s">
        <v>114</v>
      </c>
      <c r="P14" s="360" t="s">
        <v>115</v>
      </c>
      <c r="R14" s="183" t="s">
        <v>116</v>
      </c>
      <c r="S14" s="241">
        <v>0</v>
      </c>
      <c r="T14" s="228">
        <v>0</v>
      </c>
      <c r="U14" s="241">
        <v>0</v>
      </c>
      <c r="V14" s="241">
        <v>0</v>
      </c>
      <c r="W14" s="241">
        <v>0</v>
      </c>
      <c r="X14" s="242">
        <v>0</v>
      </c>
    </row>
    <row r="15" spans="1:53" ht="25.5">
      <c r="B15" s="26" t="s">
        <v>112</v>
      </c>
      <c r="C15" s="196">
        <v>0</v>
      </c>
      <c r="D15" s="228">
        <v>0</v>
      </c>
      <c r="E15" s="228">
        <v>0.5</v>
      </c>
      <c r="F15" s="228">
        <v>0.5</v>
      </c>
      <c r="G15" s="228">
        <v>5</v>
      </c>
      <c r="H15" s="228">
        <v>5</v>
      </c>
      <c r="I15" s="228">
        <v>0.5</v>
      </c>
      <c r="J15" s="228">
        <v>0.5</v>
      </c>
      <c r="K15" s="229">
        <v>432</v>
      </c>
      <c r="L15" s="230">
        <v>432</v>
      </c>
      <c r="M15" s="176"/>
      <c r="N15" s="179">
        <v>3519</v>
      </c>
      <c r="O15" s="249">
        <v>2021</v>
      </c>
      <c r="P15" s="360">
        <v>0</v>
      </c>
      <c r="R15" s="183" t="s">
        <v>117</v>
      </c>
      <c r="S15" s="241">
        <v>0</v>
      </c>
      <c r="T15" s="228">
        <v>0</v>
      </c>
      <c r="U15" s="241">
        <v>0</v>
      </c>
      <c r="V15" s="241">
        <v>0</v>
      </c>
      <c r="W15" s="241">
        <v>0</v>
      </c>
      <c r="X15" s="242">
        <v>0</v>
      </c>
    </row>
    <row r="16" spans="1:53" ht="63.75">
      <c r="B16" s="26" t="s">
        <v>118</v>
      </c>
      <c r="C16" s="196">
        <v>0</v>
      </c>
      <c r="D16" s="228">
        <v>0</v>
      </c>
      <c r="E16" s="228">
        <v>0</v>
      </c>
      <c r="F16" s="228">
        <v>0</v>
      </c>
      <c r="G16" s="228">
        <v>0</v>
      </c>
      <c r="H16" s="228">
        <v>0</v>
      </c>
      <c r="I16" s="228">
        <v>0</v>
      </c>
      <c r="J16" s="228">
        <v>0</v>
      </c>
      <c r="K16" s="229">
        <v>0</v>
      </c>
      <c r="L16" s="230">
        <v>0</v>
      </c>
      <c r="M16" s="176"/>
      <c r="N16" s="179">
        <v>3519</v>
      </c>
      <c r="O16" s="249">
        <v>2022</v>
      </c>
      <c r="P16" s="360">
        <v>0</v>
      </c>
      <c r="R16" s="187" t="s">
        <v>119</v>
      </c>
      <c r="S16" s="244">
        <v>0</v>
      </c>
      <c r="T16" s="243" t="s">
        <v>95</v>
      </c>
      <c r="U16" s="244">
        <v>0</v>
      </c>
      <c r="V16" s="244">
        <v>264</v>
      </c>
      <c r="W16" s="244">
        <v>264</v>
      </c>
      <c r="X16" s="244">
        <v>264</v>
      </c>
    </row>
    <row r="17" spans="2:24">
      <c r="B17" s="26" t="s">
        <v>120</v>
      </c>
      <c r="C17" s="196">
        <v>0</v>
      </c>
      <c r="D17" s="228">
        <v>0</v>
      </c>
      <c r="E17" s="228">
        <v>0</v>
      </c>
      <c r="F17" s="228">
        <v>0</v>
      </c>
      <c r="G17" s="228">
        <v>10</v>
      </c>
      <c r="H17" s="228">
        <v>10</v>
      </c>
      <c r="I17" s="228">
        <v>1</v>
      </c>
      <c r="J17" s="228">
        <v>1</v>
      </c>
      <c r="K17" s="229">
        <v>772</v>
      </c>
      <c r="L17" s="233">
        <v>772</v>
      </c>
      <c r="M17" s="176"/>
      <c r="N17" s="179">
        <v>3519</v>
      </c>
      <c r="O17" s="249">
        <v>2023</v>
      </c>
      <c r="P17" s="360">
        <v>0</v>
      </c>
      <c r="R17" s="563" t="s">
        <v>145</v>
      </c>
      <c r="S17" s="564"/>
      <c r="T17" s="564"/>
      <c r="U17" s="564"/>
      <c r="V17" s="564"/>
      <c r="W17" s="564"/>
      <c r="X17" s="564"/>
    </row>
    <row r="18" spans="2:24">
      <c r="B18" s="32" t="s">
        <v>122</v>
      </c>
      <c r="C18" s="247">
        <v>0</v>
      </c>
      <c r="D18" s="248">
        <v>0</v>
      </c>
      <c r="E18" s="246">
        <v>1.5</v>
      </c>
      <c r="F18" s="246">
        <v>1.5</v>
      </c>
      <c r="G18" s="247">
        <v>20</v>
      </c>
      <c r="H18" s="248">
        <v>20</v>
      </c>
      <c r="I18" s="246">
        <v>1.5</v>
      </c>
      <c r="J18" s="246">
        <v>1.5</v>
      </c>
      <c r="K18" s="237">
        <v>1665</v>
      </c>
      <c r="L18" s="238">
        <v>1665</v>
      </c>
      <c r="M18" s="176"/>
      <c r="N18" s="176"/>
      <c r="O18" s="249"/>
      <c r="P18" s="360"/>
      <c r="R18" s="565"/>
      <c r="S18" s="565"/>
      <c r="T18" s="565"/>
      <c r="U18" s="565"/>
      <c r="V18" s="565"/>
      <c r="W18" s="565"/>
      <c r="X18" s="565"/>
    </row>
    <row r="19" spans="2:24">
      <c r="B19" s="176" t="s">
        <v>123</v>
      </c>
      <c r="C19" s="180"/>
      <c r="D19" s="180"/>
      <c r="E19" s="180"/>
      <c r="F19" s="180"/>
      <c r="G19" s="180"/>
      <c r="H19" s="180"/>
      <c r="I19" s="180"/>
      <c r="J19" s="180"/>
      <c r="K19" s="176"/>
      <c r="L19" s="176"/>
      <c r="M19" s="176"/>
      <c r="N19" s="176"/>
      <c r="O19" s="249"/>
      <c r="P19" s="360"/>
      <c r="R19" s="565"/>
      <c r="S19" s="565"/>
      <c r="T19" s="565"/>
      <c r="U19" s="565"/>
      <c r="V19" s="565"/>
      <c r="W19" s="565"/>
      <c r="X19" s="565"/>
    </row>
    <row r="20" spans="2:24" ht="15">
      <c r="B20" s="72"/>
      <c r="C20" s="180"/>
      <c r="D20" s="180"/>
      <c r="E20" s="180"/>
      <c r="F20" s="180"/>
      <c r="G20" s="180"/>
      <c r="H20" s="180"/>
      <c r="I20" s="180"/>
      <c r="J20" s="180"/>
      <c r="K20" s="176"/>
      <c r="L20" s="176"/>
      <c r="M20" s="176"/>
      <c r="N20" s="176"/>
      <c r="O20" s="249"/>
      <c r="P20" s="360"/>
      <c r="R20" s="565"/>
      <c r="S20" s="565"/>
      <c r="T20" s="565"/>
      <c r="U20" s="565"/>
      <c r="V20" s="565"/>
      <c r="W20" s="565"/>
      <c r="X20" s="565"/>
    </row>
    <row r="21" spans="2:24">
      <c r="B21" s="350" t="s">
        <v>124</v>
      </c>
      <c r="C21" s="180"/>
      <c r="D21" s="180"/>
      <c r="E21" s="180"/>
      <c r="F21" s="180"/>
      <c r="G21" s="180"/>
      <c r="H21" s="180"/>
      <c r="I21" s="180"/>
      <c r="J21" s="180"/>
      <c r="K21" s="176"/>
      <c r="L21" s="176"/>
      <c r="M21" s="176"/>
      <c r="N21" s="176"/>
      <c r="O21" s="249"/>
      <c r="P21" s="360"/>
      <c r="R21" s="565"/>
      <c r="S21" s="565"/>
      <c r="T21" s="565"/>
      <c r="U21" s="565"/>
      <c r="V21" s="565"/>
      <c r="W21" s="565"/>
      <c r="X21" s="565"/>
    </row>
    <row r="22" spans="2:24" ht="24.75" customHeight="1">
      <c r="B22" s="176"/>
      <c r="C22" s="180"/>
      <c r="D22" s="180"/>
      <c r="E22" s="180"/>
      <c r="F22" s="180"/>
      <c r="G22" s="180"/>
      <c r="H22" s="180"/>
      <c r="I22" s="180"/>
      <c r="J22" s="180"/>
      <c r="K22" s="176"/>
      <c r="L22" s="176"/>
      <c r="M22" s="176"/>
      <c r="N22" s="176"/>
      <c r="O22" s="249"/>
      <c r="P22" s="360"/>
      <c r="R22" s="565"/>
      <c r="S22" s="565"/>
      <c r="T22" s="565"/>
      <c r="U22" s="565"/>
      <c r="V22" s="565"/>
      <c r="W22" s="565"/>
      <c r="X22" s="565"/>
    </row>
    <row r="23" spans="2:24" ht="15" customHeight="1">
      <c r="B23" s="141"/>
      <c r="C23" s="180"/>
      <c r="D23" s="180"/>
      <c r="E23" s="180"/>
      <c r="F23" s="180"/>
      <c r="G23" s="180"/>
      <c r="H23" s="180"/>
      <c r="I23" s="180"/>
      <c r="J23" s="180"/>
      <c r="K23" s="176"/>
      <c r="L23" s="176"/>
      <c r="M23" s="176"/>
      <c r="N23" s="176"/>
      <c r="O23" s="249"/>
      <c r="P23" s="360"/>
      <c r="R23" s="565"/>
      <c r="S23" s="565"/>
      <c r="T23" s="565"/>
      <c r="U23" s="565"/>
      <c r="V23" s="565"/>
      <c r="W23" s="565"/>
      <c r="X23" s="565"/>
    </row>
    <row r="24" spans="2:24" ht="36.75" customHeight="1">
      <c r="B24" s="176"/>
      <c r="C24" s="180"/>
      <c r="D24" s="180"/>
      <c r="E24" s="180"/>
      <c r="F24" s="180"/>
      <c r="G24" s="180"/>
      <c r="H24" s="180"/>
      <c r="I24" s="180"/>
      <c r="J24" s="180"/>
      <c r="K24" s="176"/>
      <c r="L24" s="176"/>
      <c r="M24" s="176"/>
      <c r="N24" s="176"/>
      <c r="O24" s="249"/>
      <c r="P24" s="360"/>
      <c r="R24" s="512"/>
      <c r="S24" s="512"/>
      <c r="T24" s="512"/>
      <c r="U24" s="512"/>
      <c r="V24" s="512"/>
      <c r="W24" s="512"/>
      <c r="X24" s="512"/>
    </row>
    <row r="25" spans="2:24" ht="36.75" customHeight="1">
      <c r="B25" s="176"/>
      <c r="C25" s="180"/>
      <c r="D25" s="180"/>
      <c r="E25" s="180" t="s">
        <v>89</v>
      </c>
      <c r="F25" s="180"/>
      <c r="G25" s="180"/>
      <c r="H25" s="180"/>
      <c r="I25" s="180"/>
      <c r="J25" s="180"/>
      <c r="K25" s="176"/>
      <c r="L25" s="176"/>
      <c r="M25" s="176"/>
      <c r="N25" s="176"/>
      <c r="O25" s="249"/>
      <c r="P25" s="360"/>
      <c r="R25" s="512"/>
      <c r="S25" s="512"/>
      <c r="T25" s="512"/>
      <c r="U25" s="512"/>
      <c r="V25" s="512"/>
      <c r="W25" s="512"/>
      <c r="X25" s="512"/>
    </row>
    <row r="26" spans="2:24">
      <c r="B26" s="176"/>
      <c r="C26" s="180"/>
      <c r="D26" s="180"/>
      <c r="E26" s="180"/>
      <c r="F26" s="180"/>
      <c r="G26" s="180"/>
      <c r="H26" s="180"/>
      <c r="I26" s="180"/>
      <c r="J26" s="180"/>
      <c r="K26" s="176"/>
      <c r="L26" s="176"/>
      <c r="M26" s="176"/>
      <c r="N26" s="176"/>
      <c r="O26" s="249"/>
      <c r="P26" s="360"/>
    </row>
    <row r="27" spans="2:24">
      <c r="B27" s="532" t="s">
        <v>146</v>
      </c>
      <c r="C27" s="532"/>
      <c r="D27" s="532"/>
      <c r="E27" s="532"/>
      <c r="F27" s="532"/>
      <c r="G27" s="532"/>
      <c r="H27" s="532"/>
      <c r="I27" s="532"/>
      <c r="J27" s="532"/>
      <c r="K27" s="532"/>
      <c r="L27" s="532"/>
      <c r="M27" s="176"/>
      <c r="N27" s="176"/>
      <c r="O27" s="249"/>
      <c r="P27" s="360"/>
      <c r="R27" s="552" t="s">
        <v>147</v>
      </c>
      <c r="S27" s="552"/>
      <c r="T27" s="552"/>
      <c r="U27" s="552"/>
      <c r="V27" s="552"/>
      <c r="W27" s="552"/>
      <c r="X27" s="552"/>
    </row>
    <row r="28" spans="2:24" ht="30.75" customHeight="1">
      <c r="B28" s="533" t="s">
        <v>92</v>
      </c>
      <c r="C28" s="536" t="s">
        <v>93</v>
      </c>
      <c r="D28" s="536"/>
      <c r="E28" s="536"/>
      <c r="F28" s="536"/>
      <c r="G28" s="536"/>
      <c r="H28" s="536"/>
      <c r="I28" s="536"/>
      <c r="J28" s="536"/>
      <c r="K28" s="537" t="s">
        <v>94</v>
      </c>
      <c r="L28" s="538"/>
      <c r="M28" s="176"/>
      <c r="N28" s="176"/>
      <c r="O28" s="249"/>
      <c r="P28" s="360"/>
      <c r="R28" s="464"/>
      <c r="S28" s="556" t="s">
        <v>96</v>
      </c>
      <c r="T28" s="557"/>
      <c r="U28" s="557"/>
      <c r="V28" s="558"/>
      <c r="W28" s="559" t="s">
        <v>97</v>
      </c>
      <c r="X28" s="560"/>
    </row>
    <row r="29" spans="2:24" ht="38.25">
      <c r="B29" s="534"/>
      <c r="C29" s="543" t="s">
        <v>98</v>
      </c>
      <c r="D29" s="544"/>
      <c r="E29" s="545" t="s">
        <v>99</v>
      </c>
      <c r="F29" s="545"/>
      <c r="G29" s="546" t="s">
        <v>100</v>
      </c>
      <c r="H29" s="547"/>
      <c r="I29" s="548" t="s">
        <v>101</v>
      </c>
      <c r="J29" s="547"/>
      <c r="K29" s="539"/>
      <c r="L29" s="540"/>
      <c r="M29" s="176"/>
      <c r="N29" s="176"/>
      <c r="O29" s="249"/>
      <c r="P29" s="360"/>
      <c r="R29" s="513" t="s">
        <v>92</v>
      </c>
      <c r="S29" s="153" t="s">
        <v>102</v>
      </c>
      <c r="T29" s="153" t="s">
        <v>103</v>
      </c>
      <c r="U29" s="38" t="s">
        <v>104</v>
      </c>
      <c r="V29" s="153" t="s">
        <v>105</v>
      </c>
      <c r="W29" s="153" t="s">
        <v>106</v>
      </c>
      <c r="X29" s="39" t="s">
        <v>107</v>
      </c>
    </row>
    <row r="30" spans="2:24" ht="51">
      <c r="B30" s="534"/>
      <c r="C30" s="551">
        <v>114.8</v>
      </c>
      <c r="D30" s="550"/>
      <c r="E30" s="551">
        <v>91.3</v>
      </c>
      <c r="F30" s="550"/>
      <c r="G30" s="551">
        <v>73.8</v>
      </c>
      <c r="H30" s="550"/>
      <c r="I30" s="551">
        <v>34.1</v>
      </c>
      <c r="J30" s="550"/>
      <c r="K30" s="541"/>
      <c r="L30" s="542"/>
      <c r="M30" s="176"/>
      <c r="N30" s="176"/>
      <c r="O30" s="249"/>
      <c r="P30" s="360"/>
      <c r="R30" s="183" t="s">
        <v>108</v>
      </c>
      <c r="S30" s="184">
        <v>0</v>
      </c>
      <c r="T30" s="185">
        <v>0</v>
      </c>
      <c r="U30" s="184">
        <v>0</v>
      </c>
      <c r="V30" s="184">
        <v>0</v>
      </c>
      <c r="W30" s="184">
        <v>0</v>
      </c>
      <c r="X30" s="186">
        <v>0</v>
      </c>
    </row>
    <row r="31" spans="2:24" ht="38.25">
      <c r="B31" s="535"/>
      <c r="C31" s="225" t="s">
        <v>106</v>
      </c>
      <c r="D31" s="226" t="s">
        <v>109</v>
      </c>
      <c r="E31" s="225" t="s">
        <v>106</v>
      </c>
      <c r="F31" s="226" t="s">
        <v>109</v>
      </c>
      <c r="G31" s="225" t="s">
        <v>106</v>
      </c>
      <c r="H31" s="226" t="s">
        <v>109</v>
      </c>
      <c r="I31" s="225" t="s">
        <v>106</v>
      </c>
      <c r="J31" s="226" t="s">
        <v>109</v>
      </c>
      <c r="K31" s="225" t="s">
        <v>106</v>
      </c>
      <c r="L31" s="226" t="s">
        <v>109</v>
      </c>
      <c r="M31" s="176"/>
      <c r="N31" s="176"/>
      <c r="O31" s="249"/>
      <c r="P31" s="360"/>
      <c r="R31" s="183" t="s">
        <v>110</v>
      </c>
      <c r="S31" s="184" t="s">
        <v>127</v>
      </c>
      <c r="T31" s="185" t="s">
        <v>127</v>
      </c>
      <c r="U31" s="184" t="s">
        <v>127</v>
      </c>
      <c r="V31" s="184" t="s">
        <v>127</v>
      </c>
      <c r="W31" s="184" t="s">
        <v>127</v>
      </c>
      <c r="X31" s="186" t="s">
        <v>127</v>
      </c>
    </row>
    <row r="32" spans="2:24">
      <c r="B32" s="26" t="s">
        <v>111</v>
      </c>
      <c r="C32" s="285" t="s">
        <v>127</v>
      </c>
      <c r="D32" s="286" t="s">
        <v>127</v>
      </c>
      <c r="E32" s="286" t="s">
        <v>127</v>
      </c>
      <c r="F32" s="286" t="s">
        <v>127</v>
      </c>
      <c r="G32" s="286" t="s">
        <v>127</v>
      </c>
      <c r="H32" s="286" t="s">
        <v>127</v>
      </c>
      <c r="I32" s="286" t="s">
        <v>127</v>
      </c>
      <c r="J32" s="286" t="s">
        <v>127</v>
      </c>
      <c r="K32" s="287" t="s">
        <v>127</v>
      </c>
      <c r="L32" s="288" t="s">
        <v>127</v>
      </c>
      <c r="M32" s="176"/>
      <c r="N32" s="176"/>
      <c r="O32" s="249"/>
      <c r="P32" s="360"/>
      <c r="R32" s="183" t="s">
        <v>112</v>
      </c>
      <c r="S32" s="184" t="s">
        <v>127</v>
      </c>
      <c r="T32" s="185" t="s">
        <v>127</v>
      </c>
      <c r="U32" s="184" t="s">
        <v>127</v>
      </c>
      <c r="V32" s="184" t="s">
        <v>127</v>
      </c>
      <c r="W32" s="184" t="s">
        <v>127</v>
      </c>
      <c r="X32" s="186" t="s">
        <v>127</v>
      </c>
    </row>
    <row r="33" spans="2:24" ht="25.5">
      <c r="B33" s="26" t="s">
        <v>144</v>
      </c>
      <c r="C33" s="285" t="s">
        <v>127</v>
      </c>
      <c r="D33" s="286" t="s">
        <v>127</v>
      </c>
      <c r="E33" s="286" t="s">
        <v>127</v>
      </c>
      <c r="F33" s="286" t="s">
        <v>127</v>
      </c>
      <c r="G33" s="286" t="s">
        <v>127</v>
      </c>
      <c r="H33" s="286" t="s">
        <v>127</v>
      </c>
      <c r="I33" s="286" t="s">
        <v>127</v>
      </c>
      <c r="J33" s="286" t="s">
        <v>127</v>
      </c>
      <c r="K33" s="287" t="s">
        <v>127</v>
      </c>
      <c r="L33" s="288" t="s">
        <v>127</v>
      </c>
      <c r="M33" s="176"/>
      <c r="N33" s="366" t="s">
        <v>114</v>
      </c>
      <c r="O33" s="249"/>
      <c r="P33" s="360" t="s">
        <v>115</v>
      </c>
      <c r="R33" s="183" t="s">
        <v>116</v>
      </c>
      <c r="S33" s="184" t="s">
        <v>127</v>
      </c>
      <c r="T33" s="185" t="s">
        <v>127</v>
      </c>
      <c r="U33" s="184" t="s">
        <v>127</v>
      </c>
      <c r="V33" s="184" t="s">
        <v>127</v>
      </c>
      <c r="W33" s="184" t="s">
        <v>127</v>
      </c>
      <c r="X33" s="186" t="s">
        <v>127</v>
      </c>
    </row>
    <row r="34" spans="2:24" ht="25.5">
      <c r="B34" s="26" t="s">
        <v>112</v>
      </c>
      <c r="C34" s="285" t="s">
        <v>127</v>
      </c>
      <c r="D34" s="286" t="s">
        <v>127</v>
      </c>
      <c r="E34" s="286" t="s">
        <v>127</v>
      </c>
      <c r="F34" s="286" t="s">
        <v>127</v>
      </c>
      <c r="G34" s="286" t="s">
        <v>127</v>
      </c>
      <c r="H34" s="286" t="s">
        <v>127</v>
      </c>
      <c r="I34" s="286" t="s">
        <v>127</v>
      </c>
      <c r="J34" s="286" t="s">
        <v>127</v>
      </c>
      <c r="K34" s="287" t="s">
        <v>127</v>
      </c>
      <c r="L34" s="288" t="s">
        <v>127</v>
      </c>
      <c r="M34" s="176"/>
      <c r="N34" s="176">
        <v>1959</v>
      </c>
      <c r="O34" s="249">
        <v>2021</v>
      </c>
      <c r="P34" s="360">
        <v>0</v>
      </c>
      <c r="R34" s="183" t="s">
        <v>117</v>
      </c>
      <c r="S34" s="184">
        <v>0</v>
      </c>
      <c r="T34" s="185">
        <v>0</v>
      </c>
      <c r="U34" s="184">
        <v>0</v>
      </c>
      <c r="V34" s="184">
        <v>0</v>
      </c>
      <c r="W34" s="184">
        <v>0</v>
      </c>
      <c r="X34" s="186">
        <v>0</v>
      </c>
    </row>
    <row r="35" spans="2:24" ht="63.75">
      <c r="B35" s="26" t="s">
        <v>118</v>
      </c>
      <c r="C35" s="196">
        <v>0</v>
      </c>
      <c r="D35" s="228">
        <v>0</v>
      </c>
      <c r="E35" s="228">
        <v>0</v>
      </c>
      <c r="F35" s="228">
        <v>0</v>
      </c>
      <c r="G35" s="228">
        <v>6.8</v>
      </c>
      <c r="H35" s="228">
        <v>6.8</v>
      </c>
      <c r="I35" s="228">
        <v>0</v>
      </c>
      <c r="J35" s="228">
        <v>0</v>
      </c>
      <c r="K35" s="229">
        <v>500</v>
      </c>
      <c r="L35" s="230">
        <v>500</v>
      </c>
      <c r="M35" s="176"/>
      <c r="N35" s="179">
        <v>1959</v>
      </c>
      <c r="O35" s="249">
        <v>2022</v>
      </c>
      <c r="P35" s="360">
        <v>0</v>
      </c>
      <c r="R35" s="187" t="s">
        <v>119</v>
      </c>
      <c r="S35" s="188">
        <v>0</v>
      </c>
      <c r="T35" s="188"/>
      <c r="U35" s="188">
        <v>0</v>
      </c>
      <c r="V35" s="188">
        <v>0</v>
      </c>
      <c r="W35" s="188">
        <v>0</v>
      </c>
      <c r="X35" s="188">
        <v>0</v>
      </c>
    </row>
    <row r="36" spans="2:24">
      <c r="B36" s="26" t="s">
        <v>120</v>
      </c>
      <c r="C36" s="285" t="s">
        <v>127</v>
      </c>
      <c r="D36" s="286" t="s">
        <v>127</v>
      </c>
      <c r="E36" s="286" t="s">
        <v>127</v>
      </c>
      <c r="F36" s="286" t="s">
        <v>127</v>
      </c>
      <c r="G36" s="286" t="s">
        <v>127</v>
      </c>
      <c r="H36" s="286" t="s">
        <v>127</v>
      </c>
      <c r="I36" s="286" t="s">
        <v>127</v>
      </c>
      <c r="J36" s="286" t="s">
        <v>127</v>
      </c>
      <c r="K36" s="287" t="s">
        <v>127</v>
      </c>
      <c r="L36" s="289" t="s">
        <v>127</v>
      </c>
      <c r="M36" s="176"/>
      <c r="N36" s="176">
        <v>1959</v>
      </c>
      <c r="O36" s="249">
        <v>2023</v>
      </c>
      <c r="P36" s="360">
        <v>0</v>
      </c>
      <c r="R36" s="563" t="s">
        <v>148</v>
      </c>
      <c r="S36" s="564"/>
      <c r="T36" s="564"/>
      <c r="U36" s="564"/>
      <c r="V36" s="564"/>
      <c r="W36" s="564"/>
      <c r="X36" s="564"/>
    </row>
    <row r="37" spans="2:24">
      <c r="B37" s="32" t="s">
        <v>122</v>
      </c>
      <c r="C37" s="247">
        <v>0</v>
      </c>
      <c r="D37" s="248">
        <v>0</v>
      </c>
      <c r="E37" s="246">
        <v>0</v>
      </c>
      <c r="F37" s="246">
        <v>0</v>
      </c>
      <c r="G37" s="247">
        <v>6.8</v>
      </c>
      <c r="H37" s="248">
        <v>6.8</v>
      </c>
      <c r="I37" s="246">
        <v>0</v>
      </c>
      <c r="J37" s="246">
        <v>0</v>
      </c>
      <c r="K37" s="237">
        <v>500</v>
      </c>
      <c r="L37" s="238">
        <v>500</v>
      </c>
      <c r="M37" s="176"/>
      <c r="N37" s="176"/>
      <c r="O37" s="249"/>
      <c r="P37" s="360"/>
      <c r="R37" s="565"/>
      <c r="S37" s="565"/>
      <c r="T37" s="565"/>
      <c r="U37" s="565"/>
      <c r="V37" s="565"/>
      <c r="W37" s="565"/>
      <c r="X37" s="565"/>
    </row>
    <row r="38" spans="2:24">
      <c r="B38" s="176" t="s">
        <v>128</v>
      </c>
      <c r="C38" s="180"/>
      <c r="D38" s="180"/>
      <c r="E38" s="180"/>
      <c r="F38" s="180"/>
      <c r="G38" s="180"/>
      <c r="H38" s="180"/>
      <c r="I38" s="180"/>
      <c r="J38" s="180"/>
      <c r="K38" s="176"/>
      <c r="L38" s="176"/>
      <c r="M38" s="176"/>
      <c r="N38" s="176"/>
      <c r="O38" s="249"/>
      <c r="P38" s="360"/>
      <c r="R38" s="565"/>
      <c r="S38" s="565"/>
      <c r="T38" s="565"/>
      <c r="U38" s="565"/>
      <c r="V38" s="565"/>
      <c r="W38" s="565"/>
      <c r="X38" s="565"/>
    </row>
    <row r="39" spans="2:24">
      <c r="B39" s="350" t="s">
        <v>129</v>
      </c>
      <c r="C39" s="180"/>
      <c r="D39" s="180"/>
      <c r="E39" s="180"/>
      <c r="F39" s="180"/>
      <c r="G39" s="180"/>
      <c r="H39" s="180"/>
      <c r="I39" s="180"/>
      <c r="J39" s="180"/>
      <c r="K39" s="176"/>
      <c r="L39" s="176"/>
      <c r="M39" s="176"/>
      <c r="N39" s="176"/>
      <c r="O39" s="249"/>
      <c r="P39" s="360"/>
      <c r="R39" s="565"/>
      <c r="S39" s="565"/>
      <c r="T39" s="565"/>
      <c r="U39" s="565"/>
      <c r="V39" s="565"/>
      <c r="W39" s="565"/>
      <c r="X39" s="565"/>
    </row>
    <row r="40" spans="2:24">
      <c r="B40" s="176"/>
      <c r="C40" s="180"/>
      <c r="D40" s="180"/>
      <c r="E40" s="180"/>
      <c r="F40" s="180"/>
      <c r="G40" s="180"/>
      <c r="H40" s="180"/>
      <c r="I40" s="180"/>
      <c r="J40" s="180"/>
      <c r="K40" s="176"/>
      <c r="L40" s="176"/>
      <c r="M40" s="176"/>
      <c r="N40" s="176"/>
      <c r="O40" s="249"/>
      <c r="P40" s="360"/>
      <c r="R40" s="565"/>
      <c r="S40" s="565"/>
      <c r="T40" s="565"/>
      <c r="U40" s="565"/>
      <c r="V40" s="565"/>
      <c r="W40" s="565"/>
      <c r="X40" s="565"/>
    </row>
    <row r="41" spans="2:24" ht="36" customHeight="1">
      <c r="B41" s="176"/>
      <c r="C41" s="180"/>
      <c r="D41" s="180"/>
      <c r="E41" s="180"/>
      <c r="F41" s="180"/>
      <c r="G41" s="180"/>
      <c r="H41" s="180"/>
      <c r="I41" s="180"/>
      <c r="J41" s="180"/>
      <c r="K41" s="176"/>
      <c r="L41" s="176"/>
      <c r="M41" s="176"/>
      <c r="N41" s="176"/>
      <c r="O41" s="249"/>
      <c r="P41" s="360"/>
      <c r="R41" s="565"/>
      <c r="S41" s="565"/>
      <c r="T41" s="565"/>
      <c r="U41" s="565"/>
      <c r="V41" s="565"/>
      <c r="W41" s="565"/>
      <c r="X41" s="565"/>
    </row>
    <row r="42" spans="2:24">
      <c r="B42" s="176"/>
      <c r="C42" s="180"/>
      <c r="D42" s="180"/>
      <c r="E42" s="180"/>
      <c r="F42" s="180"/>
      <c r="G42" s="180"/>
      <c r="H42" s="180"/>
      <c r="I42" s="180"/>
      <c r="J42" s="180"/>
      <c r="K42" s="176"/>
      <c r="L42" s="176"/>
      <c r="M42" s="176"/>
      <c r="N42" s="176"/>
      <c r="O42" s="249"/>
      <c r="P42" s="360"/>
    </row>
    <row r="43" spans="2:24">
      <c r="B43" s="532" t="s">
        <v>149</v>
      </c>
      <c r="C43" s="532"/>
      <c r="D43" s="532"/>
      <c r="E43" s="532"/>
      <c r="F43" s="532"/>
      <c r="G43" s="532"/>
      <c r="H43" s="532"/>
      <c r="I43" s="532"/>
      <c r="J43" s="532"/>
      <c r="K43" s="532"/>
      <c r="L43" s="532"/>
      <c r="M43" s="176"/>
      <c r="N43" s="176"/>
      <c r="O43" s="249"/>
      <c r="P43" s="360"/>
      <c r="R43" s="552" t="s">
        <v>150</v>
      </c>
      <c r="S43" s="552"/>
      <c r="T43" s="552"/>
      <c r="U43" s="552"/>
      <c r="V43" s="552"/>
      <c r="W43" s="552"/>
      <c r="X43" s="552"/>
    </row>
    <row r="44" spans="2:24" ht="35.25" customHeight="1">
      <c r="B44" s="533" t="s">
        <v>92</v>
      </c>
      <c r="C44" s="536" t="s">
        <v>93</v>
      </c>
      <c r="D44" s="536"/>
      <c r="E44" s="536"/>
      <c r="F44" s="536"/>
      <c r="G44" s="536"/>
      <c r="H44" s="536"/>
      <c r="I44" s="536"/>
      <c r="J44" s="536"/>
      <c r="K44" s="537" t="s">
        <v>94</v>
      </c>
      <c r="L44" s="538"/>
      <c r="M44" s="176"/>
      <c r="N44" s="176"/>
      <c r="O44" s="249"/>
      <c r="P44" s="360"/>
      <c r="R44" s="464" t="s">
        <v>95</v>
      </c>
      <c r="S44" s="536" t="s">
        <v>96</v>
      </c>
      <c r="T44" s="536"/>
      <c r="U44" s="536"/>
      <c r="V44" s="553"/>
      <c r="W44" s="554" t="s">
        <v>97</v>
      </c>
      <c r="X44" s="555"/>
    </row>
    <row r="45" spans="2:24" ht="38.25">
      <c r="B45" s="534"/>
      <c r="C45" s="543" t="s">
        <v>98</v>
      </c>
      <c r="D45" s="544"/>
      <c r="E45" s="545" t="s">
        <v>99</v>
      </c>
      <c r="F45" s="545"/>
      <c r="G45" s="546" t="s">
        <v>100</v>
      </c>
      <c r="H45" s="547"/>
      <c r="I45" s="548" t="s">
        <v>101</v>
      </c>
      <c r="J45" s="547"/>
      <c r="K45" s="539"/>
      <c r="L45" s="540"/>
      <c r="M45" s="176"/>
      <c r="N45" s="176"/>
      <c r="O45" s="249"/>
      <c r="P45" s="360"/>
      <c r="R45" s="239" t="s">
        <v>92</v>
      </c>
      <c r="S45" s="226" t="s">
        <v>102</v>
      </c>
      <c r="T45" s="226" t="s">
        <v>103</v>
      </c>
      <c r="U45" s="225" t="s">
        <v>104</v>
      </c>
      <c r="V45" s="240" t="s">
        <v>105</v>
      </c>
      <c r="W45" s="226" t="s">
        <v>106</v>
      </c>
      <c r="X45" s="227" t="s">
        <v>107</v>
      </c>
    </row>
    <row r="46" spans="2:24" ht="51">
      <c r="B46" s="534"/>
      <c r="C46" s="551">
        <v>114.8</v>
      </c>
      <c r="D46" s="550"/>
      <c r="E46" s="551">
        <v>91.3</v>
      </c>
      <c r="F46" s="550"/>
      <c r="G46" s="551">
        <v>73.8</v>
      </c>
      <c r="H46" s="550"/>
      <c r="I46" s="551">
        <v>34.1</v>
      </c>
      <c r="J46" s="550"/>
      <c r="K46" s="541"/>
      <c r="L46" s="542"/>
      <c r="M46" s="176"/>
      <c r="N46" s="176"/>
      <c r="O46" s="249"/>
      <c r="P46" s="360"/>
      <c r="R46" s="183" t="s">
        <v>108</v>
      </c>
      <c r="S46" s="241">
        <v>0</v>
      </c>
      <c r="T46" s="228">
        <v>0</v>
      </c>
      <c r="U46" s="229">
        <v>0</v>
      </c>
      <c r="V46" s="245">
        <v>0</v>
      </c>
      <c r="W46" s="241">
        <v>0</v>
      </c>
      <c r="X46" s="242">
        <v>0</v>
      </c>
    </row>
    <row r="47" spans="2:24" ht="38.25">
      <c r="B47" s="535"/>
      <c r="C47" s="225" t="s">
        <v>106</v>
      </c>
      <c r="D47" s="226" t="s">
        <v>109</v>
      </c>
      <c r="E47" s="225" t="s">
        <v>106</v>
      </c>
      <c r="F47" s="226" t="s">
        <v>109</v>
      </c>
      <c r="G47" s="225" t="s">
        <v>106</v>
      </c>
      <c r="H47" s="226" t="s">
        <v>109</v>
      </c>
      <c r="I47" s="225" t="s">
        <v>106</v>
      </c>
      <c r="J47" s="226" t="s">
        <v>109</v>
      </c>
      <c r="K47" s="225" t="s">
        <v>106</v>
      </c>
      <c r="L47" s="226" t="s">
        <v>109</v>
      </c>
      <c r="M47" s="176"/>
      <c r="N47" s="176"/>
      <c r="O47" s="249"/>
      <c r="P47" s="360"/>
      <c r="R47" s="183" t="s">
        <v>110</v>
      </c>
      <c r="S47" s="286" t="s">
        <v>127</v>
      </c>
      <c r="T47" s="286" t="s">
        <v>127</v>
      </c>
      <c r="U47" s="287" t="s">
        <v>127</v>
      </c>
      <c r="V47" s="285" t="s">
        <v>127</v>
      </c>
      <c r="W47" s="286" t="s">
        <v>127</v>
      </c>
      <c r="X47" s="290" t="s">
        <v>127</v>
      </c>
    </row>
    <row r="48" spans="2:24">
      <c r="B48" s="26" t="s">
        <v>111</v>
      </c>
      <c r="C48" s="285" t="s">
        <v>127</v>
      </c>
      <c r="D48" s="286" t="s">
        <v>127</v>
      </c>
      <c r="E48" s="286" t="s">
        <v>127</v>
      </c>
      <c r="F48" s="286" t="s">
        <v>127</v>
      </c>
      <c r="G48" s="286" t="s">
        <v>127</v>
      </c>
      <c r="H48" s="286" t="s">
        <v>127</v>
      </c>
      <c r="I48" s="286" t="s">
        <v>127</v>
      </c>
      <c r="J48" s="286" t="s">
        <v>127</v>
      </c>
      <c r="K48" s="287" t="s">
        <v>127</v>
      </c>
      <c r="L48" s="288" t="s">
        <v>127</v>
      </c>
      <c r="M48" s="176"/>
      <c r="N48" s="176"/>
      <c r="O48" s="249"/>
      <c r="P48" s="360"/>
      <c r="R48" s="183" t="s">
        <v>112</v>
      </c>
      <c r="S48" s="286" t="s">
        <v>127</v>
      </c>
      <c r="T48" s="286" t="s">
        <v>127</v>
      </c>
      <c r="U48" s="286" t="s">
        <v>127</v>
      </c>
      <c r="V48" s="286" t="s">
        <v>127</v>
      </c>
      <c r="W48" s="286" t="s">
        <v>127</v>
      </c>
      <c r="X48" s="290" t="s">
        <v>127</v>
      </c>
    </row>
    <row r="49" spans="2:24" ht="25.5">
      <c r="B49" s="26" t="s">
        <v>144</v>
      </c>
      <c r="C49" s="285" t="s">
        <v>127</v>
      </c>
      <c r="D49" s="286" t="s">
        <v>127</v>
      </c>
      <c r="E49" s="286" t="s">
        <v>127</v>
      </c>
      <c r="F49" s="286" t="s">
        <v>127</v>
      </c>
      <c r="G49" s="286" t="s">
        <v>127</v>
      </c>
      <c r="H49" s="286" t="s">
        <v>127</v>
      </c>
      <c r="I49" s="286" t="s">
        <v>127</v>
      </c>
      <c r="J49" s="286" t="s">
        <v>127</v>
      </c>
      <c r="K49" s="287" t="s">
        <v>127</v>
      </c>
      <c r="L49" s="288" t="s">
        <v>127</v>
      </c>
      <c r="M49" s="176"/>
      <c r="N49" s="366" t="s">
        <v>114</v>
      </c>
      <c r="O49" s="249"/>
      <c r="P49" s="360" t="s">
        <v>115</v>
      </c>
      <c r="R49" s="183" t="s">
        <v>116</v>
      </c>
      <c r="S49" s="286" t="s">
        <v>127</v>
      </c>
      <c r="T49" s="286" t="s">
        <v>127</v>
      </c>
      <c r="U49" s="287" t="s">
        <v>127</v>
      </c>
      <c r="V49" s="285" t="s">
        <v>127</v>
      </c>
      <c r="W49" s="286" t="s">
        <v>127</v>
      </c>
      <c r="X49" s="290" t="s">
        <v>127</v>
      </c>
    </row>
    <row r="50" spans="2:24" ht="25.5">
      <c r="B50" s="26" t="s">
        <v>112</v>
      </c>
      <c r="C50" s="285" t="s">
        <v>127</v>
      </c>
      <c r="D50" s="286" t="s">
        <v>127</v>
      </c>
      <c r="E50" s="286" t="s">
        <v>127</v>
      </c>
      <c r="F50" s="286" t="s">
        <v>127</v>
      </c>
      <c r="G50" s="286" t="s">
        <v>127</v>
      </c>
      <c r="H50" s="286" t="s">
        <v>127</v>
      </c>
      <c r="I50" s="286" t="s">
        <v>127</v>
      </c>
      <c r="J50" s="286" t="s">
        <v>127</v>
      </c>
      <c r="K50" s="287" t="s">
        <v>127</v>
      </c>
      <c r="L50" s="288" t="s">
        <v>127</v>
      </c>
      <c r="M50" s="176"/>
      <c r="N50" s="176">
        <v>1902</v>
      </c>
      <c r="O50" s="249">
        <v>2021</v>
      </c>
      <c r="P50" s="360">
        <v>0</v>
      </c>
      <c r="R50" s="183" t="s">
        <v>117</v>
      </c>
      <c r="S50" s="241">
        <v>0</v>
      </c>
      <c r="T50" s="228">
        <v>0</v>
      </c>
      <c r="U50" s="229">
        <v>0</v>
      </c>
      <c r="V50" s="245">
        <v>1125</v>
      </c>
      <c r="W50" s="241">
        <v>1125</v>
      </c>
      <c r="X50" s="242">
        <v>1125</v>
      </c>
    </row>
    <row r="51" spans="2:24" ht="63.75">
      <c r="B51" s="26" t="s">
        <v>118</v>
      </c>
      <c r="C51" s="196">
        <v>0</v>
      </c>
      <c r="D51" s="228">
        <v>0</v>
      </c>
      <c r="E51" s="228">
        <v>0</v>
      </c>
      <c r="F51" s="228">
        <v>0</v>
      </c>
      <c r="G51" s="228">
        <v>21</v>
      </c>
      <c r="H51" s="228">
        <v>21</v>
      </c>
      <c r="I51" s="228">
        <v>0</v>
      </c>
      <c r="J51" s="228">
        <v>0</v>
      </c>
      <c r="K51" s="229">
        <v>1550</v>
      </c>
      <c r="L51" s="230">
        <v>1550</v>
      </c>
      <c r="M51" s="176"/>
      <c r="N51" s="181">
        <v>1902</v>
      </c>
      <c r="O51" s="249">
        <v>2022</v>
      </c>
      <c r="P51" s="360">
        <v>0</v>
      </c>
      <c r="R51" s="187" t="s">
        <v>119</v>
      </c>
      <c r="S51" s="244">
        <v>0</v>
      </c>
      <c r="T51" s="243" t="s">
        <v>95</v>
      </c>
      <c r="U51" s="244">
        <v>0</v>
      </c>
      <c r="V51" s="244">
        <v>1125</v>
      </c>
      <c r="W51" s="244">
        <v>1125</v>
      </c>
      <c r="X51" s="244">
        <v>1125</v>
      </c>
    </row>
    <row r="52" spans="2:24">
      <c r="B52" s="26" t="s">
        <v>120</v>
      </c>
      <c r="C52" s="285" t="s">
        <v>127</v>
      </c>
      <c r="D52" s="286" t="s">
        <v>127</v>
      </c>
      <c r="E52" s="286" t="s">
        <v>127</v>
      </c>
      <c r="F52" s="286" t="s">
        <v>127</v>
      </c>
      <c r="G52" s="286" t="s">
        <v>127</v>
      </c>
      <c r="H52" s="286" t="s">
        <v>127</v>
      </c>
      <c r="I52" s="286" t="s">
        <v>127</v>
      </c>
      <c r="J52" s="286" t="s">
        <v>127</v>
      </c>
      <c r="K52" s="287" t="s">
        <v>127</v>
      </c>
      <c r="L52" s="289" t="s">
        <v>127</v>
      </c>
      <c r="M52" s="176"/>
      <c r="N52" s="176">
        <v>1902</v>
      </c>
      <c r="O52" s="249">
        <v>2023</v>
      </c>
      <c r="P52" s="360">
        <v>0</v>
      </c>
      <c r="R52" s="563" t="s">
        <v>148</v>
      </c>
      <c r="S52" s="564"/>
      <c r="T52" s="564"/>
      <c r="U52" s="564"/>
      <c r="V52" s="564"/>
      <c r="W52" s="564"/>
      <c r="X52" s="564"/>
    </row>
    <row r="53" spans="2:24">
      <c r="B53" s="32" t="s">
        <v>122</v>
      </c>
      <c r="C53" s="247">
        <v>0</v>
      </c>
      <c r="D53" s="248">
        <v>0</v>
      </c>
      <c r="E53" s="246">
        <v>0</v>
      </c>
      <c r="F53" s="246">
        <v>0</v>
      </c>
      <c r="G53" s="247">
        <v>21</v>
      </c>
      <c r="H53" s="248">
        <v>21</v>
      </c>
      <c r="I53" s="246">
        <v>0</v>
      </c>
      <c r="J53" s="246">
        <v>0</v>
      </c>
      <c r="K53" s="237">
        <v>1550</v>
      </c>
      <c r="L53" s="238">
        <v>1550</v>
      </c>
      <c r="M53" s="176"/>
      <c r="N53" s="176"/>
      <c r="O53" s="249"/>
      <c r="P53" s="360"/>
      <c r="R53" s="565"/>
      <c r="S53" s="565"/>
      <c r="T53" s="565"/>
      <c r="U53" s="565"/>
      <c r="V53" s="565"/>
      <c r="W53" s="565"/>
      <c r="X53" s="565"/>
    </row>
    <row r="54" spans="2:24">
      <c r="B54" s="176" t="s">
        <v>128</v>
      </c>
      <c r="C54" s="180"/>
      <c r="D54" s="180"/>
      <c r="E54" s="180"/>
      <c r="F54" s="180"/>
      <c r="G54" s="180"/>
      <c r="H54" s="180"/>
      <c r="I54" s="180"/>
      <c r="J54" s="180"/>
      <c r="K54" s="176"/>
      <c r="L54" s="176"/>
      <c r="M54" s="176"/>
      <c r="N54" s="176"/>
      <c r="O54" s="249"/>
      <c r="P54" s="360"/>
      <c r="R54" s="565"/>
      <c r="S54" s="565"/>
      <c r="T54" s="565"/>
      <c r="U54" s="565"/>
      <c r="V54" s="565"/>
      <c r="W54" s="565"/>
      <c r="X54" s="565"/>
    </row>
    <row r="55" spans="2:24">
      <c r="B55" s="350" t="s">
        <v>129</v>
      </c>
      <c r="C55" s="180"/>
      <c r="D55" s="180"/>
      <c r="E55" s="180"/>
      <c r="F55" s="180"/>
      <c r="G55" s="180"/>
      <c r="H55" s="180"/>
      <c r="I55" s="180"/>
      <c r="J55" s="180"/>
      <c r="K55" s="176"/>
      <c r="L55" s="176"/>
      <c r="M55" s="176"/>
      <c r="N55" s="176"/>
      <c r="O55" s="249"/>
      <c r="P55" s="360"/>
      <c r="R55" s="565"/>
      <c r="S55" s="565"/>
      <c r="T55" s="565"/>
      <c r="U55" s="565"/>
      <c r="V55" s="565"/>
      <c r="W55" s="565"/>
      <c r="X55" s="565"/>
    </row>
    <row r="56" spans="2:24">
      <c r="B56" s="176"/>
      <c r="C56" s="180"/>
      <c r="D56" s="180"/>
      <c r="E56" s="180"/>
      <c r="F56" s="180"/>
      <c r="G56" s="180"/>
      <c r="H56" s="180"/>
      <c r="I56" s="180"/>
      <c r="J56" s="180"/>
      <c r="K56" s="176"/>
      <c r="L56" s="176"/>
      <c r="M56" s="176"/>
      <c r="N56" s="176"/>
      <c r="O56" s="249"/>
      <c r="P56" s="360"/>
      <c r="R56" s="565"/>
      <c r="S56" s="565"/>
      <c r="T56" s="565"/>
      <c r="U56" s="565"/>
      <c r="V56" s="565"/>
      <c r="W56" s="565"/>
      <c r="X56" s="565"/>
    </row>
    <row r="57" spans="2:24" ht="33.75" customHeight="1">
      <c r="B57" s="176"/>
      <c r="C57" s="180"/>
      <c r="D57" s="180"/>
      <c r="E57" s="180"/>
      <c r="F57" s="180"/>
      <c r="G57" s="180"/>
      <c r="H57" s="180"/>
      <c r="I57" s="180"/>
      <c r="J57" s="180"/>
      <c r="K57" s="176"/>
      <c r="L57" s="176"/>
      <c r="M57" s="176"/>
      <c r="N57" s="176"/>
      <c r="O57" s="249"/>
      <c r="P57" s="360"/>
      <c r="R57" s="565"/>
      <c r="S57" s="565"/>
      <c r="T57" s="565"/>
      <c r="U57" s="565"/>
      <c r="V57" s="565"/>
      <c r="W57" s="565"/>
      <c r="X57" s="565"/>
    </row>
    <row r="58" spans="2:24">
      <c r="B58" s="176"/>
      <c r="C58" s="180"/>
      <c r="D58" s="180"/>
      <c r="E58" s="180"/>
      <c r="F58" s="180"/>
      <c r="G58" s="180"/>
      <c r="H58" s="180"/>
      <c r="I58" s="180"/>
      <c r="J58" s="180"/>
      <c r="K58" s="176"/>
      <c r="L58" s="176"/>
      <c r="M58" s="176"/>
      <c r="N58" s="176"/>
      <c r="O58" s="249"/>
      <c r="P58" s="360"/>
    </row>
    <row r="59" spans="2:24">
      <c r="B59" s="532" t="s">
        <v>151</v>
      </c>
      <c r="C59" s="532"/>
      <c r="D59" s="532"/>
      <c r="E59" s="532"/>
      <c r="F59" s="532"/>
      <c r="G59" s="532"/>
      <c r="H59" s="532"/>
      <c r="I59" s="532"/>
      <c r="J59" s="532"/>
      <c r="K59" s="532"/>
      <c r="L59" s="532"/>
      <c r="M59" s="176"/>
      <c r="N59" s="176"/>
      <c r="O59" s="249"/>
      <c r="P59" s="360"/>
      <c r="R59" s="552" t="s">
        <v>152</v>
      </c>
      <c r="S59" s="552"/>
      <c r="T59" s="552"/>
      <c r="U59" s="552"/>
      <c r="V59" s="552"/>
      <c r="W59" s="552"/>
      <c r="X59" s="552"/>
    </row>
    <row r="60" spans="2:24" ht="32.25" customHeight="1">
      <c r="B60" s="533" t="s">
        <v>92</v>
      </c>
      <c r="C60" s="536" t="s">
        <v>93</v>
      </c>
      <c r="D60" s="536"/>
      <c r="E60" s="536"/>
      <c r="F60" s="536"/>
      <c r="G60" s="536"/>
      <c r="H60" s="536"/>
      <c r="I60" s="536"/>
      <c r="J60" s="536"/>
      <c r="K60" s="537" t="s">
        <v>94</v>
      </c>
      <c r="L60" s="538"/>
      <c r="M60" s="176"/>
      <c r="N60" s="176"/>
      <c r="O60" s="249"/>
      <c r="P60" s="360"/>
      <c r="R60" s="464" t="s">
        <v>95</v>
      </c>
      <c r="S60" s="536" t="s">
        <v>96</v>
      </c>
      <c r="T60" s="536"/>
      <c r="U60" s="536"/>
      <c r="V60" s="553"/>
      <c r="W60" s="554" t="s">
        <v>97</v>
      </c>
      <c r="X60" s="555"/>
    </row>
    <row r="61" spans="2:24" ht="38.25">
      <c r="B61" s="534"/>
      <c r="C61" s="543" t="s">
        <v>98</v>
      </c>
      <c r="D61" s="544"/>
      <c r="E61" s="545" t="s">
        <v>99</v>
      </c>
      <c r="F61" s="545"/>
      <c r="G61" s="546" t="s">
        <v>100</v>
      </c>
      <c r="H61" s="547"/>
      <c r="I61" s="548" t="s">
        <v>101</v>
      </c>
      <c r="J61" s="547"/>
      <c r="K61" s="539"/>
      <c r="L61" s="540"/>
      <c r="M61" s="176"/>
      <c r="N61" s="176"/>
      <c r="O61" s="249"/>
      <c r="P61" s="360"/>
      <c r="R61" s="239" t="s">
        <v>92</v>
      </c>
      <c r="S61" s="226" t="s">
        <v>102</v>
      </c>
      <c r="T61" s="226" t="s">
        <v>103</v>
      </c>
      <c r="U61" s="225" t="s">
        <v>104</v>
      </c>
      <c r="V61" s="240" t="s">
        <v>105</v>
      </c>
      <c r="W61" s="226" t="s">
        <v>106</v>
      </c>
      <c r="X61" s="227" t="s">
        <v>107</v>
      </c>
    </row>
    <row r="62" spans="2:24" ht="51">
      <c r="B62" s="534"/>
      <c r="C62" s="551">
        <v>114.8</v>
      </c>
      <c r="D62" s="550"/>
      <c r="E62" s="551">
        <v>91.3</v>
      </c>
      <c r="F62" s="550"/>
      <c r="G62" s="551">
        <v>73.8</v>
      </c>
      <c r="H62" s="550"/>
      <c r="I62" s="551">
        <v>34.1</v>
      </c>
      <c r="J62" s="550"/>
      <c r="K62" s="541"/>
      <c r="L62" s="542"/>
      <c r="M62" s="176"/>
      <c r="N62" s="176"/>
      <c r="O62" s="249"/>
      <c r="P62" s="360"/>
      <c r="R62" s="183" t="s">
        <v>108</v>
      </c>
      <c r="S62" s="241">
        <v>0</v>
      </c>
      <c r="T62" s="228">
        <v>0</v>
      </c>
      <c r="U62" s="229">
        <v>0</v>
      </c>
      <c r="V62" s="245">
        <v>12957</v>
      </c>
      <c r="W62" s="241">
        <v>12957</v>
      </c>
      <c r="X62" s="242">
        <v>0</v>
      </c>
    </row>
    <row r="63" spans="2:24" ht="38.25">
      <c r="B63" s="535"/>
      <c r="C63" s="225" t="s">
        <v>106</v>
      </c>
      <c r="D63" s="226" t="s">
        <v>109</v>
      </c>
      <c r="E63" s="225" t="s">
        <v>106</v>
      </c>
      <c r="F63" s="226" t="s">
        <v>109</v>
      </c>
      <c r="G63" s="225" t="s">
        <v>106</v>
      </c>
      <c r="H63" s="226" t="s">
        <v>109</v>
      </c>
      <c r="I63" s="225" t="s">
        <v>106</v>
      </c>
      <c r="J63" s="226" t="s">
        <v>109</v>
      </c>
      <c r="K63" s="225" t="s">
        <v>106</v>
      </c>
      <c r="L63" s="226" t="s">
        <v>109</v>
      </c>
      <c r="M63" s="176"/>
      <c r="N63" s="176"/>
      <c r="O63" s="249"/>
      <c r="P63" s="360"/>
      <c r="R63" s="183" t="s">
        <v>110</v>
      </c>
      <c r="S63" s="286" t="s">
        <v>127</v>
      </c>
      <c r="T63" s="286" t="s">
        <v>127</v>
      </c>
      <c r="U63" s="287" t="s">
        <v>127</v>
      </c>
      <c r="V63" s="285" t="s">
        <v>127</v>
      </c>
      <c r="W63" s="286" t="s">
        <v>127</v>
      </c>
      <c r="X63" s="290" t="s">
        <v>127</v>
      </c>
    </row>
    <row r="64" spans="2:24">
      <c r="B64" s="26" t="s">
        <v>111</v>
      </c>
      <c r="C64" s="285" t="s">
        <v>127</v>
      </c>
      <c r="D64" s="286" t="s">
        <v>127</v>
      </c>
      <c r="E64" s="286" t="s">
        <v>127</v>
      </c>
      <c r="F64" s="286" t="s">
        <v>127</v>
      </c>
      <c r="G64" s="286" t="s">
        <v>127</v>
      </c>
      <c r="H64" s="286" t="s">
        <v>127</v>
      </c>
      <c r="I64" s="286" t="s">
        <v>127</v>
      </c>
      <c r="J64" s="286" t="s">
        <v>127</v>
      </c>
      <c r="K64" s="287" t="s">
        <v>127</v>
      </c>
      <c r="L64" s="288" t="s">
        <v>127</v>
      </c>
      <c r="M64" s="176"/>
      <c r="N64" s="176"/>
      <c r="O64" s="249"/>
      <c r="P64" s="360"/>
      <c r="R64" s="183" t="s">
        <v>112</v>
      </c>
      <c r="S64" s="286" t="s">
        <v>127</v>
      </c>
      <c r="T64" s="286" t="s">
        <v>127</v>
      </c>
      <c r="U64" s="286" t="s">
        <v>127</v>
      </c>
      <c r="V64" s="286" t="s">
        <v>127</v>
      </c>
      <c r="W64" s="286" t="s">
        <v>127</v>
      </c>
      <c r="X64" s="290" t="s">
        <v>127</v>
      </c>
    </row>
    <row r="65" spans="2:24" ht="25.5">
      <c r="B65" s="26" t="s">
        <v>144</v>
      </c>
      <c r="C65" s="285" t="s">
        <v>127</v>
      </c>
      <c r="D65" s="286" t="s">
        <v>127</v>
      </c>
      <c r="E65" s="286" t="s">
        <v>127</v>
      </c>
      <c r="F65" s="286" t="s">
        <v>127</v>
      </c>
      <c r="G65" s="286" t="s">
        <v>127</v>
      </c>
      <c r="H65" s="286" t="s">
        <v>127</v>
      </c>
      <c r="I65" s="286" t="s">
        <v>127</v>
      </c>
      <c r="J65" s="286" t="s">
        <v>127</v>
      </c>
      <c r="K65" s="287" t="s">
        <v>127</v>
      </c>
      <c r="L65" s="288" t="s">
        <v>127</v>
      </c>
      <c r="M65" s="176"/>
      <c r="N65" s="366" t="s">
        <v>114</v>
      </c>
      <c r="O65" s="249"/>
      <c r="P65" s="360" t="s">
        <v>115</v>
      </c>
      <c r="R65" s="183" t="s">
        <v>116</v>
      </c>
      <c r="S65" s="286" t="s">
        <v>127</v>
      </c>
      <c r="T65" s="286" t="s">
        <v>127</v>
      </c>
      <c r="U65" s="287" t="s">
        <v>127</v>
      </c>
      <c r="V65" s="285" t="s">
        <v>127</v>
      </c>
      <c r="W65" s="286" t="s">
        <v>127</v>
      </c>
      <c r="X65" s="290" t="s">
        <v>127</v>
      </c>
    </row>
    <row r="66" spans="2:24" ht="25.5">
      <c r="B66" s="26" t="s">
        <v>112</v>
      </c>
      <c r="C66" s="285" t="s">
        <v>127</v>
      </c>
      <c r="D66" s="286" t="s">
        <v>127</v>
      </c>
      <c r="E66" s="286" t="s">
        <v>127</v>
      </c>
      <c r="F66" s="286" t="s">
        <v>127</v>
      </c>
      <c r="G66" s="286" t="s">
        <v>127</v>
      </c>
      <c r="H66" s="286" t="s">
        <v>127</v>
      </c>
      <c r="I66" s="286" t="s">
        <v>127</v>
      </c>
      <c r="J66" s="286" t="s">
        <v>127</v>
      </c>
      <c r="K66" s="287" t="s">
        <v>127</v>
      </c>
      <c r="L66" s="288" t="s">
        <v>127</v>
      </c>
      <c r="M66" s="176"/>
      <c r="N66" s="176">
        <v>208</v>
      </c>
      <c r="O66" s="249">
        <v>2021</v>
      </c>
      <c r="P66" s="360">
        <v>0</v>
      </c>
      <c r="R66" s="183" t="s">
        <v>117</v>
      </c>
      <c r="S66" s="241">
        <v>0</v>
      </c>
      <c r="T66" s="228">
        <v>0</v>
      </c>
      <c r="U66" s="229">
        <v>0</v>
      </c>
      <c r="V66" s="245">
        <v>1513</v>
      </c>
      <c r="W66" s="241">
        <v>1513</v>
      </c>
      <c r="X66" s="242">
        <v>1513</v>
      </c>
    </row>
    <row r="67" spans="2:24" ht="63.75">
      <c r="B67" s="26" t="s">
        <v>118</v>
      </c>
      <c r="C67" s="196">
        <v>0</v>
      </c>
      <c r="D67" s="228">
        <v>0</v>
      </c>
      <c r="E67" s="228">
        <v>0</v>
      </c>
      <c r="F67" s="228">
        <v>0</v>
      </c>
      <c r="G67" s="228">
        <v>68.5</v>
      </c>
      <c r="H67" s="228">
        <v>68.5</v>
      </c>
      <c r="I67" s="228">
        <v>0</v>
      </c>
      <c r="J67" s="228">
        <v>0</v>
      </c>
      <c r="K67" s="229">
        <v>5057</v>
      </c>
      <c r="L67" s="230">
        <v>5057</v>
      </c>
      <c r="M67" s="176"/>
      <c r="N67" s="181">
        <v>208</v>
      </c>
      <c r="O67" s="249">
        <v>2022</v>
      </c>
      <c r="P67" s="360">
        <v>0</v>
      </c>
      <c r="R67" s="187" t="s">
        <v>119</v>
      </c>
      <c r="S67" s="244">
        <v>0</v>
      </c>
      <c r="T67" s="243" t="s">
        <v>95</v>
      </c>
      <c r="U67" s="244">
        <v>0</v>
      </c>
      <c r="V67" s="244">
        <v>14470</v>
      </c>
      <c r="W67" s="244">
        <v>14470</v>
      </c>
      <c r="X67" s="244">
        <v>1513</v>
      </c>
    </row>
    <row r="68" spans="2:24">
      <c r="B68" s="26" t="s">
        <v>120</v>
      </c>
      <c r="C68" s="285" t="s">
        <v>127</v>
      </c>
      <c r="D68" s="286" t="s">
        <v>127</v>
      </c>
      <c r="E68" s="286" t="s">
        <v>127</v>
      </c>
      <c r="F68" s="286" t="s">
        <v>127</v>
      </c>
      <c r="G68" s="286" t="s">
        <v>127</v>
      </c>
      <c r="H68" s="286" t="s">
        <v>127</v>
      </c>
      <c r="I68" s="286" t="s">
        <v>127</v>
      </c>
      <c r="J68" s="286" t="s">
        <v>127</v>
      </c>
      <c r="K68" s="287" t="s">
        <v>127</v>
      </c>
      <c r="L68" s="289" t="s">
        <v>127</v>
      </c>
      <c r="M68" s="176"/>
      <c r="N68" s="176">
        <v>208</v>
      </c>
      <c r="O68" s="249">
        <v>2023</v>
      </c>
      <c r="P68" s="360">
        <v>0</v>
      </c>
      <c r="R68" s="530" t="s">
        <v>153</v>
      </c>
      <c r="S68" s="566"/>
      <c r="T68" s="566"/>
      <c r="U68" s="566"/>
      <c r="V68" s="566"/>
      <c r="W68" s="566"/>
      <c r="X68" s="566"/>
    </row>
    <row r="69" spans="2:24">
      <c r="B69" s="32" t="s">
        <v>122</v>
      </c>
      <c r="C69" s="247">
        <v>0</v>
      </c>
      <c r="D69" s="248">
        <v>0</v>
      </c>
      <c r="E69" s="246">
        <v>0</v>
      </c>
      <c r="F69" s="246">
        <v>0</v>
      </c>
      <c r="G69" s="247">
        <v>68.5</v>
      </c>
      <c r="H69" s="248">
        <v>68.5</v>
      </c>
      <c r="I69" s="246">
        <v>0</v>
      </c>
      <c r="J69" s="246">
        <v>0</v>
      </c>
      <c r="K69" s="237">
        <v>5057</v>
      </c>
      <c r="L69" s="238">
        <v>5057</v>
      </c>
      <c r="M69" s="176"/>
      <c r="N69" s="176"/>
      <c r="O69" s="249"/>
      <c r="P69" s="360"/>
      <c r="R69" s="567"/>
      <c r="S69" s="567"/>
      <c r="T69" s="567"/>
      <c r="U69" s="567"/>
      <c r="V69" s="567"/>
      <c r="W69" s="567"/>
      <c r="X69" s="567"/>
    </row>
    <row r="70" spans="2:24">
      <c r="B70" s="176" t="s">
        <v>128</v>
      </c>
      <c r="C70" s="180"/>
      <c r="D70" s="180"/>
      <c r="E70" s="180"/>
      <c r="F70" s="180"/>
      <c r="G70" s="180"/>
      <c r="H70" s="180"/>
      <c r="I70" s="180"/>
      <c r="J70" s="180"/>
      <c r="K70" s="176"/>
      <c r="L70" s="176"/>
      <c r="M70" s="176"/>
      <c r="N70" s="176"/>
      <c r="O70" s="249"/>
      <c r="P70" s="360"/>
      <c r="R70" s="567"/>
      <c r="S70" s="567"/>
      <c r="T70" s="567"/>
      <c r="U70" s="567"/>
      <c r="V70" s="567"/>
      <c r="W70" s="567"/>
      <c r="X70" s="567"/>
    </row>
    <row r="71" spans="2:24">
      <c r="B71" s="350" t="s">
        <v>129</v>
      </c>
      <c r="C71" s="180"/>
      <c r="D71" s="180"/>
      <c r="E71" s="180"/>
      <c r="F71" s="180"/>
      <c r="G71" s="180"/>
      <c r="H71" s="180"/>
      <c r="I71" s="180"/>
      <c r="J71" s="180"/>
      <c r="K71" s="176"/>
      <c r="L71" s="176"/>
      <c r="M71" s="176"/>
      <c r="N71" s="176"/>
      <c r="O71" s="249"/>
      <c r="P71" s="360"/>
      <c r="R71" s="567"/>
      <c r="S71" s="567"/>
      <c r="T71" s="567"/>
      <c r="U71" s="567"/>
      <c r="V71" s="567"/>
      <c r="W71" s="567"/>
      <c r="X71" s="567"/>
    </row>
    <row r="72" spans="2:24">
      <c r="B72" s="176"/>
      <c r="C72" s="180"/>
      <c r="D72" s="180"/>
      <c r="E72" s="180"/>
      <c r="F72" s="180"/>
      <c r="G72" s="180"/>
      <c r="H72" s="180"/>
      <c r="I72" s="180"/>
      <c r="J72" s="180"/>
      <c r="K72" s="176"/>
      <c r="L72" s="176"/>
      <c r="M72" s="176"/>
      <c r="N72" s="176"/>
      <c r="O72" s="249"/>
      <c r="P72" s="360"/>
      <c r="R72" s="567"/>
      <c r="S72" s="567"/>
      <c r="T72" s="567"/>
      <c r="U72" s="567"/>
      <c r="V72" s="567"/>
      <c r="W72" s="567"/>
      <c r="X72" s="567"/>
    </row>
    <row r="73" spans="2:24">
      <c r="B73" s="176"/>
      <c r="C73" s="180"/>
      <c r="D73" s="180"/>
      <c r="E73" s="180"/>
      <c r="F73" s="180"/>
      <c r="G73" s="180"/>
      <c r="H73" s="180"/>
      <c r="I73" s="180"/>
      <c r="J73" s="180"/>
      <c r="K73" s="176"/>
      <c r="L73" s="176"/>
      <c r="M73" s="176"/>
      <c r="N73" s="176"/>
      <c r="O73" s="249"/>
      <c r="P73" s="360"/>
      <c r="R73" s="567"/>
      <c r="S73" s="567"/>
      <c r="T73" s="567"/>
      <c r="U73" s="567"/>
      <c r="V73" s="567"/>
      <c r="W73" s="567"/>
      <c r="X73" s="567"/>
    </row>
    <row r="74" spans="2:24">
      <c r="B74" s="176"/>
      <c r="C74" s="180"/>
      <c r="D74" s="180"/>
      <c r="E74" s="180"/>
      <c r="F74" s="180"/>
      <c r="G74" s="180"/>
      <c r="H74" s="180"/>
      <c r="I74" s="180"/>
      <c r="J74" s="180"/>
      <c r="K74" s="176"/>
      <c r="L74" s="176"/>
      <c r="M74" s="176"/>
      <c r="N74" s="176"/>
      <c r="O74" s="249"/>
      <c r="P74" s="360"/>
    </row>
    <row r="75" spans="2:24">
      <c r="B75" s="532" t="s">
        <v>154</v>
      </c>
      <c r="C75" s="532"/>
      <c r="D75" s="532"/>
      <c r="E75" s="532"/>
      <c r="F75" s="532"/>
      <c r="G75" s="532"/>
      <c r="H75" s="532"/>
      <c r="I75" s="532"/>
      <c r="J75" s="532"/>
      <c r="K75" s="532"/>
      <c r="L75" s="532"/>
      <c r="M75" s="176"/>
      <c r="N75" s="176"/>
      <c r="O75" s="249"/>
      <c r="P75" s="360"/>
      <c r="R75" s="552" t="s">
        <v>155</v>
      </c>
      <c r="S75" s="552"/>
      <c r="T75" s="552"/>
      <c r="U75" s="552"/>
      <c r="V75" s="552"/>
      <c r="W75" s="552"/>
      <c r="X75" s="552"/>
    </row>
    <row r="76" spans="2:24" ht="35.25" customHeight="1">
      <c r="B76" s="533" t="s">
        <v>92</v>
      </c>
      <c r="C76" s="536" t="s">
        <v>93</v>
      </c>
      <c r="D76" s="536"/>
      <c r="E76" s="536"/>
      <c r="F76" s="536"/>
      <c r="G76" s="536"/>
      <c r="H76" s="536"/>
      <c r="I76" s="536"/>
      <c r="J76" s="536"/>
      <c r="K76" s="537" t="s">
        <v>94</v>
      </c>
      <c r="L76" s="538"/>
      <c r="M76" s="176"/>
      <c r="N76" s="176"/>
      <c r="O76" s="249"/>
      <c r="P76" s="360"/>
      <c r="R76" s="464" t="s">
        <v>95</v>
      </c>
      <c r="S76" s="536" t="s">
        <v>96</v>
      </c>
      <c r="T76" s="536"/>
      <c r="U76" s="536"/>
      <c r="V76" s="553"/>
      <c r="W76" s="554" t="s">
        <v>97</v>
      </c>
      <c r="X76" s="555"/>
    </row>
    <row r="77" spans="2:24" ht="38.25">
      <c r="B77" s="534"/>
      <c r="C77" s="543" t="s">
        <v>98</v>
      </c>
      <c r="D77" s="544"/>
      <c r="E77" s="545" t="s">
        <v>99</v>
      </c>
      <c r="F77" s="545"/>
      <c r="G77" s="546" t="s">
        <v>100</v>
      </c>
      <c r="H77" s="547"/>
      <c r="I77" s="548" t="s">
        <v>101</v>
      </c>
      <c r="J77" s="547"/>
      <c r="K77" s="539"/>
      <c r="L77" s="540"/>
      <c r="M77" s="176"/>
      <c r="N77" s="176"/>
      <c r="O77" s="249"/>
      <c r="P77" s="360"/>
      <c r="R77" s="239" t="s">
        <v>92</v>
      </c>
      <c r="S77" s="226" t="s">
        <v>102</v>
      </c>
      <c r="T77" s="226" t="s">
        <v>103</v>
      </c>
      <c r="U77" s="225" t="s">
        <v>104</v>
      </c>
      <c r="V77" s="240" t="s">
        <v>105</v>
      </c>
      <c r="W77" s="226" t="s">
        <v>106</v>
      </c>
      <c r="X77" s="227" t="s">
        <v>107</v>
      </c>
    </row>
    <row r="78" spans="2:24" ht="51">
      <c r="B78" s="534"/>
      <c r="C78" s="551">
        <v>114.8</v>
      </c>
      <c r="D78" s="550"/>
      <c r="E78" s="551">
        <v>91.3</v>
      </c>
      <c r="F78" s="550"/>
      <c r="G78" s="551">
        <v>73.8</v>
      </c>
      <c r="H78" s="550"/>
      <c r="I78" s="551">
        <v>34.1</v>
      </c>
      <c r="J78" s="550"/>
      <c r="K78" s="541"/>
      <c r="L78" s="542"/>
      <c r="M78" s="176"/>
      <c r="N78" s="176"/>
      <c r="O78" s="249"/>
      <c r="P78" s="360"/>
      <c r="R78" s="183" t="s">
        <v>108</v>
      </c>
      <c r="S78" s="241">
        <v>241416</v>
      </c>
      <c r="T78" s="228">
        <v>10</v>
      </c>
      <c r="U78" s="229">
        <v>34372</v>
      </c>
      <c r="V78" s="245">
        <v>0</v>
      </c>
      <c r="W78" s="241">
        <v>34372</v>
      </c>
      <c r="X78" s="242">
        <v>34372</v>
      </c>
    </row>
    <row r="79" spans="2:24" ht="38.25">
      <c r="B79" s="535"/>
      <c r="C79" s="225" t="s">
        <v>106</v>
      </c>
      <c r="D79" s="226" t="s">
        <v>109</v>
      </c>
      <c r="E79" s="225" t="s">
        <v>106</v>
      </c>
      <c r="F79" s="226" t="s">
        <v>109</v>
      </c>
      <c r="G79" s="225" t="s">
        <v>106</v>
      </c>
      <c r="H79" s="226" t="s">
        <v>109</v>
      </c>
      <c r="I79" s="225" t="s">
        <v>106</v>
      </c>
      <c r="J79" s="226" t="s">
        <v>109</v>
      </c>
      <c r="K79" s="225" t="s">
        <v>106</v>
      </c>
      <c r="L79" s="226" t="s">
        <v>109</v>
      </c>
      <c r="M79" s="176"/>
      <c r="N79" s="176"/>
      <c r="O79" s="249"/>
      <c r="P79" s="360"/>
      <c r="R79" s="183" t="s">
        <v>110</v>
      </c>
      <c r="S79" s="286" t="s">
        <v>127</v>
      </c>
      <c r="T79" s="286" t="s">
        <v>127</v>
      </c>
      <c r="U79" s="287" t="s">
        <v>127</v>
      </c>
      <c r="V79" s="285" t="s">
        <v>127</v>
      </c>
      <c r="W79" s="286" t="s">
        <v>127</v>
      </c>
      <c r="X79" s="290" t="s">
        <v>127</v>
      </c>
    </row>
    <row r="80" spans="2:24">
      <c r="B80" s="26" t="s">
        <v>111</v>
      </c>
      <c r="C80" s="285" t="s">
        <v>127</v>
      </c>
      <c r="D80" s="286" t="s">
        <v>127</v>
      </c>
      <c r="E80" s="286" t="s">
        <v>127</v>
      </c>
      <c r="F80" s="286" t="s">
        <v>127</v>
      </c>
      <c r="G80" s="286" t="s">
        <v>127</v>
      </c>
      <c r="H80" s="286" t="s">
        <v>127</v>
      </c>
      <c r="I80" s="286" t="s">
        <v>127</v>
      </c>
      <c r="J80" s="286" t="s">
        <v>127</v>
      </c>
      <c r="K80" s="287" t="s">
        <v>127</v>
      </c>
      <c r="L80" s="288" t="s">
        <v>127</v>
      </c>
      <c r="M80" s="176"/>
      <c r="N80" s="176"/>
      <c r="O80" s="249"/>
      <c r="P80" s="360"/>
      <c r="R80" s="183" t="s">
        <v>112</v>
      </c>
      <c r="S80" s="286" t="s">
        <v>127</v>
      </c>
      <c r="T80" s="286" t="s">
        <v>127</v>
      </c>
      <c r="U80" s="286" t="s">
        <v>127</v>
      </c>
      <c r="V80" s="286" t="s">
        <v>127</v>
      </c>
      <c r="W80" s="286" t="s">
        <v>127</v>
      </c>
      <c r="X80" s="290" t="s">
        <v>127</v>
      </c>
    </row>
    <row r="81" spans="2:24" ht="25.5">
      <c r="B81" s="26" t="s">
        <v>144</v>
      </c>
      <c r="C81" s="285" t="s">
        <v>127</v>
      </c>
      <c r="D81" s="286" t="s">
        <v>127</v>
      </c>
      <c r="E81" s="286" t="s">
        <v>127</v>
      </c>
      <c r="F81" s="286" t="s">
        <v>127</v>
      </c>
      <c r="G81" s="286" t="s">
        <v>127</v>
      </c>
      <c r="H81" s="286" t="s">
        <v>127</v>
      </c>
      <c r="I81" s="286" t="s">
        <v>127</v>
      </c>
      <c r="J81" s="286" t="s">
        <v>127</v>
      </c>
      <c r="K81" s="287" t="s">
        <v>127</v>
      </c>
      <c r="L81" s="288" t="s">
        <v>127</v>
      </c>
      <c r="M81" s="176"/>
      <c r="N81" s="366" t="s">
        <v>114</v>
      </c>
      <c r="O81" s="249"/>
      <c r="P81" s="360" t="s">
        <v>115</v>
      </c>
      <c r="R81" s="183" t="s">
        <v>116</v>
      </c>
      <c r="S81" s="286" t="s">
        <v>127</v>
      </c>
      <c r="T81" s="286" t="s">
        <v>127</v>
      </c>
      <c r="U81" s="287" t="s">
        <v>127</v>
      </c>
      <c r="V81" s="285" t="s">
        <v>127</v>
      </c>
      <c r="W81" s="286" t="s">
        <v>127</v>
      </c>
      <c r="X81" s="290" t="s">
        <v>127</v>
      </c>
    </row>
    <row r="82" spans="2:24" ht="25.5">
      <c r="B82" s="26" t="s">
        <v>112</v>
      </c>
      <c r="C82" s="285" t="s">
        <v>127</v>
      </c>
      <c r="D82" s="286" t="s">
        <v>127</v>
      </c>
      <c r="E82" s="286" t="s">
        <v>127</v>
      </c>
      <c r="F82" s="286" t="s">
        <v>127</v>
      </c>
      <c r="G82" s="286" t="s">
        <v>127</v>
      </c>
      <c r="H82" s="286" t="s">
        <v>127</v>
      </c>
      <c r="I82" s="286" t="s">
        <v>127</v>
      </c>
      <c r="J82" s="286" t="s">
        <v>127</v>
      </c>
      <c r="K82" s="287" t="s">
        <v>127</v>
      </c>
      <c r="L82" s="288" t="s">
        <v>127</v>
      </c>
      <c r="M82" s="176"/>
      <c r="N82" s="176">
        <v>56</v>
      </c>
      <c r="O82" s="249">
        <v>2021</v>
      </c>
      <c r="P82" s="360">
        <v>0</v>
      </c>
      <c r="R82" s="183" t="s">
        <v>117</v>
      </c>
      <c r="S82" s="241">
        <v>0</v>
      </c>
      <c r="T82" s="228">
        <v>0</v>
      </c>
      <c r="U82" s="229">
        <v>0</v>
      </c>
      <c r="V82" s="245">
        <v>0</v>
      </c>
      <c r="W82" s="241">
        <v>0</v>
      </c>
      <c r="X82" s="242">
        <v>0</v>
      </c>
    </row>
    <row r="83" spans="2:24" ht="63.75">
      <c r="B83" s="26" t="s">
        <v>118</v>
      </c>
      <c r="C83" s="196">
        <v>0</v>
      </c>
      <c r="D83" s="228">
        <v>0</v>
      </c>
      <c r="E83" s="228">
        <v>0</v>
      </c>
      <c r="F83" s="228">
        <v>0</v>
      </c>
      <c r="G83" s="228">
        <v>80</v>
      </c>
      <c r="H83" s="228">
        <v>80</v>
      </c>
      <c r="I83" s="228">
        <v>0</v>
      </c>
      <c r="J83" s="228">
        <v>0</v>
      </c>
      <c r="K83" s="229">
        <v>5906</v>
      </c>
      <c r="L83" s="230">
        <v>5906</v>
      </c>
      <c r="M83" s="176"/>
      <c r="N83" s="181">
        <v>56</v>
      </c>
      <c r="O83" s="249">
        <v>2022</v>
      </c>
      <c r="P83" s="360">
        <v>0</v>
      </c>
      <c r="R83" s="187" t="s">
        <v>119</v>
      </c>
      <c r="S83" s="244">
        <v>241416</v>
      </c>
      <c r="T83" s="243" t="s">
        <v>95</v>
      </c>
      <c r="U83" s="244">
        <v>34372</v>
      </c>
      <c r="V83" s="244">
        <v>0</v>
      </c>
      <c r="W83" s="244">
        <v>34372</v>
      </c>
      <c r="X83" s="244">
        <v>34372</v>
      </c>
    </row>
    <row r="84" spans="2:24">
      <c r="B84" s="26" t="s">
        <v>120</v>
      </c>
      <c r="C84" s="285" t="s">
        <v>127</v>
      </c>
      <c r="D84" s="286" t="s">
        <v>127</v>
      </c>
      <c r="E84" s="286" t="s">
        <v>127</v>
      </c>
      <c r="F84" s="286" t="s">
        <v>127</v>
      </c>
      <c r="G84" s="286" t="s">
        <v>127</v>
      </c>
      <c r="H84" s="286" t="s">
        <v>127</v>
      </c>
      <c r="I84" s="286" t="s">
        <v>127</v>
      </c>
      <c r="J84" s="286" t="s">
        <v>127</v>
      </c>
      <c r="K84" s="287" t="s">
        <v>127</v>
      </c>
      <c r="L84" s="289" t="s">
        <v>127</v>
      </c>
      <c r="M84" s="176"/>
      <c r="N84" s="176">
        <v>56</v>
      </c>
      <c r="O84" s="249">
        <v>2023</v>
      </c>
      <c r="P84" s="360">
        <v>0</v>
      </c>
      <c r="R84" s="530" t="s">
        <v>153</v>
      </c>
      <c r="S84" s="566"/>
      <c r="T84" s="566"/>
      <c r="U84" s="566"/>
      <c r="V84" s="566"/>
      <c r="W84" s="566"/>
      <c r="X84" s="566"/>
    </row>
    <row r="85" spans="2:24">
      <c r="B85" s="32" t="s">
        <v>122</v>
      </c>
      <c r="C85" s="247">
        <v>0</v>
      </c>
      <c r="D85" s="248">
        <v>0</v>
      </c>
      <c r="E85" s="246">
        <v>0</v>
      </c>
      <c r="F85" s="246">
        <v>0</v>
      </c>
      <c r="G85" s="247">
        <v>80</v>
      </c>
      <c r="H85" s="248">
        <v>80</v>
      </c>
      <c r="I85" s="246">
        <v>0</v>
      </c>
      <c r="J85" s="246">
        <v>0</v>
      </c>
      <c r="K85" s="237">
        <v>5906</v>
      </c>
      <c r="L85" s="238">
        <v>5906</v>
      </c>
      <c r="M85" s="176"/>
      <c r="N85" s="176"/>
      <c r="O85" s="249"/>
      <c r="P85" s="360"/>
      <c r="R85" s="567"/>
      <c r="S85" s="567"/>
      <c r="T85" s="567"/>
      <c r="U85" s="567"/>
      <c r="V85" s="567"/>
      <c r="W85" s="567"/>
      <c r="X85" s="567"/>
    </row>
    <row r="86" spans="2:24">
      <c r="B86" s="176" t="s">
        <v>128</v>
      </c>
      <c r="C86" s="180"/>
      <c r="D86" s="180"/>
      <c r="E86" s="180"/>
      <c r="F86" s="180"/>
      <c r="G86" s="180"/>
      <c r="H86" s="180"/>
      <c r="I86" s="180"/>
      <c r="J86" s="180"/>
      <c r="K86" s="176"/>
      <c r="L86" s="176"/>
      <c r="M86" s="176"/>
      <c r="N86" s="176"/>
      <c r="O86" s="249"/>
      <c r="P86" s="360"/>
      <c r="R86" s="567"/>
      <c r="S86" s="567"/>
      <c r="T86" s="567"/>
      <c r="U86" s="567"/>
      <c r="V86" s="567"/>
      <c r="W86" s="567"/>
      <c r="X86" s="567"/>
    </row>
    <row r="87" spans="2:24">
      <c r="B87" s="350" t="s">
        <v>129</v>
      </c>
      <c r="C87" s="180"/>
      <c r="D87" s="180"/>
      <c r="E87" s="180"/>
      <c r="F87" s="180"/>
      <c r="G87" s="180"/>
      <c r="H87" s="180"/>
      <c r="I87" s="180"/>
      <c r="J87" s="180"/>
      <c r="K87" s="176"/>
      <c r="L87" s="176"/>
      <c r="M87" s="176"/>
      <c r="N87" s="176"/>
      <c r="O87" s="249"/>
      <c r="P87" s="360"/>
      <c r="R87" s="567"/>
      <c r="S87" s="567"/>
      <c r="T87" s="567"/>
      <c r="U87" s="567"/>
      <c r="V87" s="567"/>
      <c r="W87" s="567"/>
      <c r="X87" s="567"/>
    </row>
    <row r="88" spans="2:24">
      <c r="B88" s="176"/>
      <c r="C88" s="180"/>
      <c r="D88" s="180"/>
      <c r="E88" s="180"/>
      <c r="F88" s="180"/>
      <c r="G88" s="180"/>
      <c r="H88" s="180"/>
      <c r="I88" s="180"/>
      <c r="J88" s="180"/>
      <c r="K88" s="176"/>
      <c r="L88" s="176"/>
      <c r="M88" s="176"/>
      <c r="N88" s="176"/>
      <c r="O88" s="249"/>
      <c r="P88" s="360"/>
      <c r="R88" s="567"/>
      <c r="S88" s="567"/>
      <c r="T88" s="567"/>
      <c r="U88" s="567"/>
      <c r="V88" s="567"/>
      <c r="W88" s="567"/>
      <c r="X88" s="567"/>
    </row>
    <row r="89" spans="2:24">
      <c r="B89" s="176"/>
      <c r="C89" s="180"/>
      <c r="D89" s="180"/>
      <c r="E89" s="180"/>
      <c r="F89" s="180"/>
      <c r="G89" s="180"/>
      <c r="H89" s="180"/>
      <c r="I89" s="180"/>
      <c r="J89" s="180"/>
      <c r="K89" s="176"/>
      <c r="L89" s="176"/>
      <c r="M89" s="176"/>
      <c r="N89" s="176"/>
      <c r="O89" s="249"/>
      <c r="P89" s="360"/>
      <c r="R89" s="567"/>
      <c r="S89" s="567"/>
      <c r="T89" s="567"/>
      <c r="U89" s="567"/>
      <c r="V89" s="567"/>
      <c r="W89" s="567"/>
      <c r="X89" s="567"/>
    </row>
    <row r="90" spans="2:24">
      <c r="B90" s="176"/>
      <c r="C90" s="180"/>
      <c r="D90" s="180"/>
      <c r="E90" s="180"/>
      <c r="F90" s="180"/>
      <c r="G90" s="180"/>
      <c r="H90" s="180"/>
      <c r="I90" s="180"/>
      <c r="J90" s="180"/>
      <c r="K90" s="176"/>
      <c r="L90" s="176"/>
      <c r="M90" s="176"/>
      <c r="N90" s="176"/>
      <c r="O90" s="249"/>
      <c r="P90" s="360"/>
    </row>
    <row r="91" spans="2:24">
      <c r="B91" s="532" t="s">
        <v>156</v>
      </c>
      <c r="C91" s="532"/>
      <c r="D91" s="532"/>
      <c r="E91" s="532"/>
      <c r="F91" s="532"/>
      <c r="G91" s="532"/>
      <c r="H91" s="532"/>
      <c r="I91" s="532"/>
      <c r="J91" s="532"/>
      <c r="K91" s="532"/>
      <c r="L91" s="532"/>
      <c r="M91" s="176"/>
      <c r="N91" s="176"/>
      <c r="O91" s="249"/>
      <c r="P91" s="360"/>
      <c r="R91" s="552" t="s">
        <v>157</v>
      </c>
      <c r="S91" s="552"/>
      <c r="T91" s="552"/>
      <c r="U91" s="552"/>
      <c r="V91" s="552"/>
      <c r="W91" s="552"/>
      <c r="X91" s="552"/>
    </row>
    <row r="92" spans="2:24" ht="35.25" customHeight="1">
      <c r="B92" s="533" t="s">
        <v>92</v>
      </c>
      <c r="C92" s="536" t="s">
        <v>93</v>
      </c>
      <c r="D92" s="536"/>
      <c r="E92" s="536"/>
      <c r="F92" s="536"/>
      <c r="G92" s="536"/>
      <c r="H92" s="536"/>
      <c r="I92" s="536"/>
      <c r="J92" s="536"/>
      <c r="K92" s="537" t="s">
        <v>94</v>
      </c>
      <c r="L92" s="538"/>
      <c r="M92" s="176"/>
      <c r="N92" s="176"/>
      <c r="O92" s="249"/>
      <c r="P92" s="360"/>
      <c r="R92" s="464"/>
      <c r="S92" s="556" t="s">
        <v>96</v>
      </c>
      <c r="T92" s="557"/>
      <c r="U92" s="557"/>
      <c r="V92" s="558"/>
      <c r="W92" s="559" t="s">
        <v>97</v>
      </c>
      <c r="X92" s="560"/>
    </row>
    <row r="93" spans="2:24" ht="38.25">
      <c r="B93" s="534"/>
      <c r="C93" s="543" t="s">
        <v>98</v>
      </c>
      <c r="D93" s="544"/>
      <c r="E93" s="545" t="s">
        <v>99</v>
      </c>
      <c r="F93" s="545"/>
      <c r="G93" s="546" t="s">
        <v>100</v>
      </c>
      <c r="H93" s="547"/>
      <c r="I93" s="548" t="s">
        <v>101</v>
      </c>
      <c r="J93" s="547"/>
      <c r="K93" s="539"/>
      <c r="L93" s="540"/>
      <c r="M93" s="176"/>
      <c r="N93" s="176"/>
      <c r="O93" s="249"/>
      <c r="P93" s="360"/>
      <c r="R93" s="513" t="s">
        <v>92</v>
      </c>
      <c r="S93" s="153" t="s">
        <v>102</v>
      </c>
      <c r="T93" s="153" t="s">
        <v>103</v>
      </c>
      <c r="U93" s="38" t="s">
        <v>104</v>
      </c>
      <c r="V93" s="153" t="s">
        <v>105</v>
      </c>
      <c r="W93" s="153" t="s">
        <v>106</v>
      </c>
      <c r="X93" s="39" t="s">
        <v>107</v>
      </c>
    </row>
    <row r="94" spans="2:24" ht="51">
      <c r="B94" s="534"/>
      <c r="C94" s="551">
        <v>114.8</v>
      </c>
      <c r="D94" s="550"/>
      <c r="E94" s="551">
        <v>91.3</v>
      </c>
      <c r="F94" s="550"/>
      <c r="G94" s="551">
        <v>73.8</v>
      </c>
      <c r="H94" s="550"/>
      <c r="I94" s="551">
        <v>34.1</v>
      </c>
      <c r="J94" s="550"/>
      <c r="K94" s="541"/>
      <c r="L94" s="542"/>
      <c r="M94" s="176"/>
      <c r="N94" s="176"/>
      <c r="O94" s="249"/>
      <c r="P94" s="360"/>
      <c r="R94" s="183" t="s">
        <v>108</v>
      </c>
      <c r="S94" s="184">
        <v>0</v>
      </c>
      <c r="T94" s="189">
        <v>0</v>
      </c>
      <c r="U94" s="190">
        <v>0</v>
      </c>
      <c r="V94" s="184">
        <v>0</v>
      </c>
      <c r="W94" s="184">
        <v>0</v>
      </c>
      <c r="X94" s="186">
        <v>0</v>
      </c>
    </row>
    <row r="95" spans="2:24" ht="38.25">
      <c r="B95" s="535"/>
      <c r="C95" s="225" t="s">
        <v>106</v>
      </c>
      <c r="D95" s="226" t="s">
        <v>109</v>
      </c>
      <c r="E95" s="225" t="s">
        <v>106</v>
      </c>
      <c r="F95" s="226" t="s">
        <v>109</v>
      </c>
      <c r="G95" s="225" t="s">
        <v>106</v>
      </c>
      <c r="H95" s="226" t="s">
        <v>109</v>
      </c>
      <c r="I95" s="225" t="s">
        <v>106</v>
      </c>
      <c r="J95" s="226" t="s">
        <v>109</v>
      </c>
      <c r="K95" s="225" t="s">
        <v>106</v>
      </c>
      <c r="L95" s="226" t="s">
        <v>109</v>
      </c>
      <c r="M95" s="176"/>
      <c r="N95" s="176"/>
      <c r="O95" s="249"/>
      <c r="P95" s="360"/>
      <c r="R95" s="183" t="s">
        <v>110</v>
      </c>
      <c r="S95" s="184" t="s">
        <v>127</v>
      </c>
      <c r="T95" s="189" t="s">
        <v>127</v>
      </c>
      <c r="U95" s="190" t="s">
        <v>127</v>
      </c>
      <c r="V95" s="184" t="s">
        <v>127</v>
      </c>
      <c r="W95" s="184" t="s">
        <v>127</v>
      </c>
      <c r="X95" s="186" t="s">
        <v>127</v>
      </c>
    </row>
    <row r="96" spans="2:24">
      <c r="B96" s="26" t="s">
        <v>111</v>
      </c>
      <c r="C96" s="285" t="s">
        <v>127</v>
      </c>
      <c r="D96" s="286" t="s">
        <v>127</v>
      </c>
      <c r="E96" s="286" t="s">
        <v>127</v>
      </c>
      <c r="F96" s="286" t="s">
        <v>127</v>
      </c>
      <c r="G96" s="286" t="s">
        <v>127</v>
      </c>
      <c r="H96" s="286" t="s">
        <v>127</v>
      </c>
      <c r="I96" s="286" t="s">
        <v>127</v>
      </c>
      <c r="J96" s="286" t="s">
        <v>127</v>
      </c>
      <c r="K96" s="287" t="s">
        <v>127</v>
      </c>
      <c r="L96" s="288" t="s">
        <v>127</v>
      </c>
      <c r="M96" s="176"/>
      <c r="N96" s="176"/>
      <c r="O96" s="249"/>
      <c r="P96" s="360"/>
      <c r="R96" s="183" t="s">
        <v>112</v>
      </c>
      <c r="S96" s="184" t="s">
        <v>127</v>
      </c>
      <c r="T96" s="189" t="s">
        <v>127</v>
      </c>
      <c r="U96" s="184" t="s">
        <v>127</v>
      </c>
      <c r="V96" s="184" t="s">
        <v>127</v>
      </c>
      <c r="W96" s="184" t="s">
        <v>127</v>
      </c>
      <c r="X96" s="186" t="s">
        <v>127</v>
      </c>
    </row>
    <row r="97" spans="2:24" ht="25.5">
      <c r="B97" s="26" t="s">
        <v>144</v>
      </c>
      <c r="C97" s="285" t="s">
        <v>127</v>
      </c>
      <c r="D97" s="286" t="s">
        <v>127</v>
      </c>
      <c r="E97" s="286" t="s">
        <v>127</v>
      </c>
      <c r="F97" s="286" t="s">
        <v>127</v>
      </c>
      <c r="G97" s="286" t="s">
        <v>127</v>
      </c>
      <c r="H97" s="286" t="s">
        <v>127</v>
      </c>
      <c r="I97" s="286" t="s">
        <v>127</v>
      </c>
      <c r="J97" s="286" t="s">
        <v>127</v>
      </c>
      <c r="K97" s="287" t="s">
        <v>127</v>
      </c>
      <c r="L97" s="288" t="s">
        <v>127</v>
      </c>
      <c r="M97" s="176"/>
      <c r="N97" s="366" t="s">
        <v>114</v>
      </c>
      <c r="O97" s="249"/>
      <c r="P97" s="360" t="s">
        <v>115</v>
      </c>
      <c r="R97" s="183" t="s">
        <v>116</v>
      </c>
      <c r="S97" s="184" t="s">
        <v>127</v>
      </c>
      <c r="T97" s="189" t="s">
        <v>127</v>
      </c>
      <c r="U97" s="190" t="s">
        <v>127</v>
      </c>
      <c r="V97" s="184" t="s">
        <v>127</v>
      </c>
      <c r="W97" s="184" t="s">
        <v>127</v>
      </c>
      <c r="X97" s="186" t="s">
        <v>127</v>
      </c>
    </row>
    <row r="98" spans="2:24" ht="25.5">
      <c r="B98" s="26" t="s">
        <v>112</v>
      </c>
      <c r="C98" s="285" t="s">
        <v>127</v>
      </c>
      <c r="D98" s="286" t="s">
        <v>127</v>
      </c>
      <c r="E98" s="286" t="s">
        <v>127</v>
      </c>
      <c r="F98" s="286" t="s">
        <v>127</v>
      </c>
      <c r="G98" s="286" t="s">
        <v>127</v>
      </c>
      <c r="H98" s="286" t="s">
        <v>127</v>
      </c>
      <c r="I98" s="286" t="s">
        <v>127</v>
      </c>
      <c r="J98" s="286" t="s">
        <v>127</v>
      </c>
      <c r="K98" s="287" t="s">
        <v>127</v>
      </c>
      <c r="L98" s="288" t="s">
        <v>127</v>
      </c>
      <c r="M98" s="176"/>
      <c r="N98" s="176">
        <v>23</v>
      </c>
      <c r="O98" s="249">
        <v>2021</v>
      </c>
      <c r="P98" s="360">
        <v>0</v>
      </c>
      <c r="R98" s="183" t="s">
        <v>117</v>
      </c>
      <c r="S98" s="184">
        <v>0</v>
      </c>
      <c r="T98" s="189">
        <v>0</v>
      </c>
      <c r="U98" s="190">
        <v>0</v>
      </c>
      <c r="V98" s="184">
        <v>0</v>
      </c>
      <c r="W98" s="184">
        <v>0</v>
      </c>
      <c r="X98" s="186">
        <v>0</v>
      </c>
    </row>
    <row r="99" spans="2:24" ht="63.75">
      <c r="B99" s="26" t="s">
        <v>118</v>
      </c>
      <c r="C99" s="196">
        <v>0</v>
      </c>
      <c r="D99" s="228">
        <v>0</v>
      </c>
      <c r="E99" s="228">
        <v>0</v>
      </c>
      <c r="F99" s="228">
        <v>0</v>
      </c>
      <c r="G99" s="228">
        <v>0.7</v>
      </c>
      <c r="H99" s="228">
        <v>0.7</v>
      </c>
      <c r="I99" s="228">
        <v>0</v>
      </c>
      <c r="J99" s="228">
        <v>0</v>
      </c>
      <c r="K99" s="229">
        <v>52</v>
      </c>
      <c r="L99" s="230">
        <v>52</v>
      </c>
      <c r="M99" s="176"/>
      <c r="N99" s="181">
        <v>23</v>
      </c>
      <c r="O99" s="249">
        <v>2022</v>
      </c>
      <c r="P99" s="360">
        <v>0</v>
      </c>
      <c r="R99" s="187" t="s">
        <v>119</v>
      </c>
      <c r="S99" s="188">
        <v>0</v>
      </c>
      <c r="T99" s="188"/>
      <c r="U99" s="188">
        <v>0</v>
      </c>
      <c r="V99" s="188">
        <v>0</v>
      </c>
      <c r="W99" s="188">
        <v>0</v>
      </c>
      <c r="X99" s="188">
        <v>0</v>
      </c>
    </row>
    <row r="100" spans="2:24">
      <c r="B100" s="26" t="s">
        <v>120</v>
      </c>
      <c r="C100" s="285" t="s">
        <v>127</v>
      </c>
      <c r="D100" s="286" t="s">
        <v>127</v>
      </c>
      <c r="E100" s="286" t="s">
        <v>127</v>
      </c>
      <c r="F100" s="286" t="s">
        <v>127</v>
      </c>
      <c r="G100" s="286" t="s">
        <v>127</v>
      </c>
      <c r="H100" s="286" t="s">
        <v>127</v>
      </c>
      <c r="I100" s="286" t="s">
        <v>127</v>
      </c>
      <c r="J100" s="286" t="s">
        <v>127</v>
      </c>
      <c r="K100" s="287" t="s">
        <v>127</v>
      </c>
      <c r="L100" s="289" t="s">
        <v>127</v>
      </c>
      <c r="M100" s="176"/>
      <c r="N100" s="176">
        <v>23</v>
      </c>
      <c r="O100" s="249">
        <v>2023</v>
      </c>
      <c r="P100" s="360">
        <v>0</v>
      </c>
      <c r="R100" s="530" t="s">
        <v>158</v>
      </c>
      <c r="S100" s="566"/>
      <c r="T100" s="566"/>
      <c r="U100" s="566"/>
      <c r="V100" s="566"/>
      <c r="W100" s="566"/>
      <c r="X100" s="566"/>
    </row>
    <row r="101" spans="2:24">
      <c r="B101" s="32" t="s">
        <v>122</v>
      </c>
      <c r="C101" s="247">
        <v>0</v>
      </c>
      <c r="D101" s="248">
        <v>0</v>
      </c>
      <c r="E101" s="246">
        <v>0</v>
      </c>
      <c r="F101" s="246">
        <v>0</v>
      </c>
      <c r="G101" s="247">
        <v>0.7</v>
      </c>
      <c r="H101" s="248">
        <v>0.7</v>
      </c>
      <c r="I101" s="246">
        <v>0</v>
      </c>
      <c r="J101" s="246">
        <v>0</v>
      </c>
      <c r="K101" s="237">
        <v>52</v>
      </c>
      <c r="L101" s="238">
        <v>52</v>
      </c>
      <c r="M101" s="176"/>
      <c r="N101" s="176"/>
      <c r="O101" s="249"/>
      <c r="P101" s="360"/>
      <c r="R101" s="567"/>
      <c r="S101" s="567"/>
      <c r="T101" s="567"/>
      <c r="U101" s="567"/>
      <c r="V101" s="567"/>
      <c r="W101" s="567"/>
      <c r="X101" s="567"/>
    </row>
    <row r="102" spans="2:24">
      <c r="B102" s="176" t="s">
        <v>128</v>
      </c>
      <c r="R102" s="567"/>
      <c r="S102" s="567"/>
      <c r="T102" s="567"/>
      <c r="U102" s="567"/>
      <c r="V102" s="567"/>
      <c r="W102" s="567"/>
      <c r="X102" s="567"/>
    </row>
    <row r="103" spans="2:24">
      <c r="B103" s="350" t="s">
        <v>129</v>
      </c>
      <c r="R103" s="567"/>
      <c r="S103" s="567"/>
      <c r="T103" s="567"/>
      <c r="U103" s="567"/>
      <c r="V103" s="567"/>
      <c r="W103" s="567"/>
      <c r="X103" s="567"/>
    </row>
    <row r="104" spans="2:24">
      <c r="R104" s="567"/>
      <c r="S104" s="567"/>
      <c r="T104" s="567"/>
      <c r="U104" s="567"/>
      <c r="V104" s="567"/>
      <c r="W104" s="567"/>
      <c r="X104" s="567"/>
    </row>
    <row r="105" spans="2:24">
      <c r="R105" s="567"/>
      <c r="S105" s="567"/>
      <c r="T105" s="567"/>
      <c r="U105" s="567"/>
      <c r="V105" s="567"/>
      <c r="W105" s="567"/>
      <c r="X105" s="567"/>
    </row>
    <row r="106" spans="2:24">
      <c r="R106" s="567"/>
      <c r="S106" s="567"/>
      <c r="T106" s="567"/>
      <c r="U106" s="567"/>
      <c r="V106" s="567"/>
      <c r="W106" s="567"/>
      <c r="X106" s="567"/>
    </row>
  </sheetData>
  <mergeCells count="101">
    <mergeCell ref="R68:X73"/>
    <mergeCell ref="R84:X89"/>
    <mergeCell ref="R100:X106"/>
    <mergeCell ref="R75:X75"/>
    <mergeCell ref="S76:V76"/>
    <mergeCell ref="W76:X76"/>
    <mergeCell ref="R91:X91"/>
    <mergeCell ref="S92:V92"/>
    <mergeCell ref="W92:X92"/>
    <mergeCell ref="R43:X43"/>
    <mergeCell ref="S44:V44"/>
    <mergeCell ref="W44:X44"/>
    <mergeCell ref="R59:X59"/>
    <mergeCell ref="S60:V60"/>
    <mergeCell ref="W60:X60"/>
    <mergeCell ref="W9:X9"/>
    <mergeCell ref="R27:X27"/>
    <mergeCell ref="S28:V28"/>
    <mergeCell ref="W28:X28"/>
    <mergeCell ref="R17:X23"/>
    <mergeCell ref="R36:X41"/>
    <mergeCell ref="R52:X57"/>
    <mergeCell ref="B91:L91"/>
    <mergeCell ref="B92:B95"/>
    <mergeCell ref="C92:J92"/>
    <mergeCell ref="K92:L94"/>
    <mergeCell ref="C93:D93"/>
    <mergeCell ref="E93:F93"/>
    <mergeCell ref="G93:H93"/>
    <mergeCell ref="I93:J93"/>
    <mergeCell ref="C94:D94"/>
    <mergeCell ref="E94:F94"/>
    <mergeCell ref="G94:H94"/>
    <mergeCell ref="I94:J94"/>
    <mergeCell ref="B75:L75"/>
    <mergeCell ref="B76:B79"/>
    <mergeCell ref="C76:J76"/>
    <mergeCell ref="K76:L78"/>
    <mergeCell ref="C77:D77"/>
    <mergeCell ref="E77:F77"/>
    <mergeCell ref="G77:H77"/>
    <mergeCell ref="I77:J77"/>
    <mergeCell ref="C78:D78"/>
    <mergeCell ref="E78:F78"/>
    <mergeCell ref="G78:H78"/>
    <mergeCell ref="I78:J78"/>
    <mergeCell ref="B59:L59"/>
    <mergeCell ref="B60:B63"/>
    <mergeCell ref="C60:J60"/>
    <mergeCell ref="K60:L62"/>
    <mergeCell ref="C61:D61"/>
    <mergeCell ref="E61:F61"/>
    <mergeCell ref="G61:H61"/>
    <mergeCell ref="I61:J61"/>
    <mergeCell ref="C62:D62"/>
    <mergeCell ref="E62:F62"/>
    <mergeCell ref="G62:H62"/>
    <mergeCell ref="I62:J62"/>
    <mergeCell ref="B43:L43"/>
    <mergeCell ref="B44:B47"/>
    <mergeCell ref="C44:J44"/>
    <mergeCell ref="K44:L46"/>
    <mergeCell ref="C45:D45"/>
    <mergeCell ref="E45:F45"/>
    <mergeCell ref="G45:H45"/>
    <mergeCell ref="I45:J45"/>
    <mergeCell ref="C46:D46"/>
    <mergeCell ref="E46:F46"/>
    <mergeCell ref="G46:H46"/>
    <mergeCell ref="I46:J46"/>
    <mergeCell ref="Z1:AK1"/>
    <mergeCell ref="AL1:AW1"/>
    <mergeCell ref="B8:L8"/>
    <mergeCell ref="B9:B12"/>
    <mergeCell ref="C9:J9"/>
    <mergeCell ref="K9:L11"/>
    <mergeCell ref="C10:D10"/>
    <mergeCell ref="E10:F10"/>
    <mergeCell ref="G10:H10"/>
    <mergeCell ref="I10:J10"/>
    <mergeCell ref="C11:D11"/>
    <mergeCell ref="E11:F11"/>
    <mergeCell ref="G11:H11"/>
    <mergeCell ref="I11:J11"/>
    <mergeCell ref="R8:X8"/>
    <mergeCell ref="S9:V9"/>
    <mergeCell ref="A1:A2"/>
    <mergeCell ref="B1:M1"/>
    <mergeCell ref="N1:Y1"/>
    <mergeCell ref="B27:L27"/>
    <mergeCell ref="B28:B31"/>
    <mergeCell ref="C28:J28"/>
    <mergeCell ref="K28:L30"/>
    <mergeCell ref="C29:D29"/>
    <mergeCell ref="E29:F29"/>
    <mergeCell ref="G29:H29"/>
    <mergeCell ref="I29:J29"/>
    <mergeCell ref="C30:D30"/>
    <mergeCell ref="E30:F30"/>
    <mergeCell ref="G30:H30"/>
    <mergeCell ref="I30:J3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Y37"/>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5.42578125" style="2" customWidth="1"/>
    <col min="3" max="3" width="9.7109375" style="2" customWidth="1"/>
    <col min="4" max="4" width="14.5703125" style="2" customWidth="1"/>
    <col min="5" max="5" width="12.5703125" style="2" customWidth="1"/>
    <col min="6" max="6" width="12.28515625" style="2" customWidth="1"/>
    <col min="7" max="7" width="12" style="2" customWidth="1"/>
    <col min="8" max="8" width="14.28515625" style="2" customWidth="1"/>
    <col min="9" max="9" width="12.42578125" style="2" customWidth="1"/>
    <col min="10" max="10" width="16.42578125" style="4" customWidth="1"/>
    <col min="11" max="11" width="11.7109375" style="4" customWidth="1"/>
    <col min="12" max="12" width="14.5703125" style="4" customWidth="1"/>
    <col min="13" max="13" width="11.85546875" style="3" customWidth="1"/>
    <col min="14" max="14" width="9.42578125" style="3" customWidth="1"/>
    <col min="15" max="15" width="9.5703125" style="2" customWidth="1"/>
    <col min="16" max="16" width="17.28515625" style="2" customWidth="1"/>
    <col min="17" max="17" width="13.7109375" style="2" customWidth="1"/>
    <col min="18" max="18" width="12.5703125" style="2" customWidth="1"/>
    <col min="19" max="19" width="15" style="2" customWidth="1"/>
    <col min="20" max="20" width="13.140625" style="2" customWidth="1"/>
    <col min="21" max="21" width="9.85546875" style="5" customWidth="1"/>
    <col min="22" max="22" width="16.4257812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55</v>
      </c>
      <c r="B3" s="109">
        <v>78</v>
      </c>
      <c r="C3" s="111">
        <v>1614</v>
      </c>
      <c r="D3" s="138">
        <f>B3*C3</f>
        <v>125892</v>
      </c>
      <c r="E3" s="138">
        <f>H18*$M$18+H35*$M$35</f>
        <v>4990</v>
      </c>
      <c r="F3" s="138">
        <f>F18*$M$18+F35*$M$35</f>
        <v>240</v>
      </c>
      <c r="G3" s="138">
        <f>J18*$M$18+J35*$M$35</f>
        <v>180</v>
      </c>
      <c r="H3" s="138">
        <f>D18*$M$18+D35*$M$35</f>
        <v>0</v>
      </c>
      <c r="I3" s="138">
        <f>SUM(E3:H3)</f>
        <v>5410</v>
      </c>
      <c r="J3" s="135">
        <f>E3*$G$11+F3*$E$11+G3*$I$11+H3*$C$11</f>
        <v>396467.10000000003</v>
      </c>
      <c r="K3" s="89">
        <f>M9*$E$34+AA9*$N$34</f>
        <v>0</v>
      </c>
      <c r="L3" s="135">
        <f>M18*V16+M35*V33</f>
        <v>66285</v>
      </c>
      <c r="M3" s="135">
        <f>J3+K3+L3</f>
        <v>462752.10000000003</v>
      </c>
      <c r="N3" s="109">
        <f t="shared" ref="N3:AK3" si="0">B3</f>
        <v>78</v>
      </c>
      <c r="O3" s="111">
        <f t="shared" si="0"/>
        <v>1614</v>
      </c>
      <c r="P3" s="138">
        <f t="shared" si="0"/>
        <v>125892</v>
      </c>
      <c r="Q3" s="138">
        <f t="shared" si="0"/>
        <v>4990</v>
      </c>
      <c r="R3" s="138">
        <f t="shared" si="0"/>
        <v>240</v>
      </c>
      <c r="S3" s="138">
        <f t="shared" si="0"/>
        <v>180</v>
      </c>
      <c r="T3" s="138">
        <f t="shared" si="0"/>
        <v>0</v>
      </c>
      <c r="U3" s="138">
        <f t="shared" si="0"/>
        <v>5410</v>
      </c>
      <c r="V3" s="135">
        <f t="shared" si="0"/>
        <v>396467.10000000003</v>
      </c>
      <c r="W3" s="89">
        <f t="shared" si="0"/>
        <v>0</v>
      </c>
      <c r="X3" s="135">
        <f t="shared" si="0"/>
        <v>66285</v>
      </c>
      <c r="Y3" s="135">
        <f t="shared" si="0"/>
        <v>462752.10000000003</v>
      </c>
      <c r="Z3" s="109">
        <f t="shared" si="0"/>
        <v>78</v>
      </c>
      <c r="AA3" s="111">
        <f t="shared" si="0"/>
        <v>1614</v>
      </c>
      <c r="AB3" s="138">
        <f t="shared" si="0"/>
        <v>125892</v>
      </c>
      <c r="AC3" s="138">
        <f t="shared" si="0"/>
        <v>4990</v>
      </c>
      <c r="AD3" s="138">
        <f t="shared" si="0"/>
        <v>240</v>
      </c>
      <c r="AE3" s="138">
        <f t="shared" si="0"/>
        <v>180</v>
      </c>
      <c r="AF3" s="138">
        <f t="shared" si="0"/>
        <v>0</v>
      </c>
      <c r="AG3" s="138">
        <f t="shared" si="0"/>
        <v>5410</v>
      </c>
      <c r="AH3" s="135">
        <f t="shared" si="0"/>
        <v>396467.10000000003</v>
      </c>
      <c r="AI3" s="89">
        <f t="shared" si="0"/>
        <v>0</v>
      </c>
      <c r="AJ3" s="135">
        <f t="shared" si="0"/>
        <v>66285</v>
      </c>
      <c r="AK3" s="135">
        <f t="shared" si="0"/>
        <v>462752.10000000003</v>
      </c>
      <c r="AL3" s="109">
        <f t="shared" ref="AL3:AW3" si="1">(B3+N3+Z3)/3</f>
        <v>78</v>
      </c>
      <c r="AM3" s="111">
        <f t="shared" si="1"/>
        <v>1614</v>
      </c>
      <c r="AN3" s="138">
        <f t="shared" si="1"/>
        <v>125892</v>
      </c>
      <c r="AO3" s="138">
        <f t="shared" si="1"/>
        <v>4990</v>
      </c>
      <c r="AP3" s="138">
        <f t="shared" si="1"/>
        <v>240</v>
      </c>
      <c r="AQ3" s="138">
        <f t="shared" si="1"/>
        <v>180</v>
      </c>
      <c r="AR3" s="138">
        <f t="shared" si="1"/>
        <v>0</v>
      </c>
      <c r="AS3" s="138">
        <f t="shared" si="1"/>
        <v>5410</v>
      </c>
      <c r="AT3" s="135">
        <f t="shared" si="1"/>
        <v>396467.10000000003</v>
      </c>
      <c r="AU3" s="89">
        <f t="shared" si="1"/>
        <v>0</v>
      </c>
      <c r="AV3" s="135">
        <f t="shared" si="1"/>
        <v>66285</v>
      </c>
      <c r="AW3" s="135">
        <f t="shared" si="1"/>
        <v>462752.10000000003</v>
      </c>
      <c r="AY3" s="201">
        <f>M3+Y3+AK3</f>
        <v>1388256.3</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23"/>
      <c r="O6" s="123"/>
      <c r="P6" s="123"/>
      <c r="Q6" s="123"/>
      <c r="R6" s="123"/>
      <c r="S6" s="123"/>
      <c r="T6" s="123"/>
      <c r="U6" s="123"/>
      <c r="V6" s="123"/>
      <c r="W6" s="123"/>
      <c r="X6" s="123"/>
      <c r="Y6" s="123"/>
      <c r="Z6" s="14"/>
      <c r="AA6" s="3"/>
    </row>
    <row r="7" spans="1:51" s="4" customFormat="1">
      <c r="A7" s="3"/>
      <c r="B7" s="2"/>
      <c r="C7" s="143"/>
      <c r="D7" s="2"/>
      <c r="E7" s="2"/>
      <c r="F7" s="7"/>
      <c r="G7" s="2"/>
      <c r="H7" s="2"/>
      <c r="M7" s="3"/>
      <c r="N7" s="3"/>
      <c r="O7" s="2"/>
      <c r="P7" s="2"/>
      <c r="Q7" s="2"/>
      <c r="R7" s="2"/>
      <c r="S7" s="2"/>
      <c r="T7" s="2"/>
      <c r="U7" s="5"/>
      <c r="V7" s="2"/>
      <c r="W7" s="2"/>
      <c r="X7" s="2"/>
      <c r="Y7" s="3"/>
      <c r="Z7" s="3"/>
      <c r="AA7" s="3"/>
    </row>
    <row r="8" spans="1:51" s="4" customFormat="1" ht="13.5" thickBot="1">
      <c r="A8" s="3"/>
      <c r="B8" s="532" t="s">
        <v>366</v>
      </c>
      <c r="C8" s="532"/>
      <c r="D8" s="532"/>
      <c r="E8" s="532"/>
      <c r="F8" s="532"/>
      <c r="G8" s="532"/>
      <c r="H8" s="532"/>
      <c r="I8" s="532"/>
      <c r="J8" s="532"/>
      <c r="K8" s="532"/>
      <c r="L8" s="532"/>
      <c r="M8" s="3"/>
      <c r="N8" s="3"/>
      <c r="O8" s="2"/>
      <c r="P8" s="552" t="s">
        <v>367</v>
      </c>
      <c r="Q8" s="552"/>
      <c r="R8" s="552"/>
      <c r="S8" s="552"/>
      <c r="T8" s="552"/>
      <c r="U8" s="552"/>
      <c r="V8" s="552"/>
      <c r="W8" s="2"/>
      <c r="X8" s="2"/>
      <c r="Y8" s="3"/>
      <c r="Z8" s="3"/>
      <c r="AA8" s="3"/>
    </row>
    <row r="9" spans="1:51" s="4" customFormat="1" ht="51.75" customHeight="1">
      <c r="A9" s="3"/>
      <c r="B9" s="572" t="s">
        <v>92</v>
      </c>
      <c r="C9" s="575" t="s">
        <v>93</v>
      </c>
      <c r="D9" s="575"/>
      <c r="E9" s="575"/>
      <c r="F9" s="575"/>
      <c r="G9" s="575"/>
      <c r="H9" s="575"/>
      <c r="I9" s="575"/>
      <c r="J9" s="575"/>
      <c r="K9" s="577" t="s">
        <v>161</v>
      </c>
      <c r="L9" s="578"/>
      <c r="M9" s="3"/>
      <c r="N9" s="3"/>
      <c r="O9" s="2"/>
      <c r="P9" s="464"/>
      <c r="Q9" s="556" t="s">
        <v>96</v>
      </c>
      <c r="R9" s="557"/>
      <c r="S9" s="557"/>
      <c r="T9" s="558"/>
      <c r="U9" s="559" t="s">
        <v>164</v>
      </c>
      <c r="V9" s="560"/>
      <c r="W9" s="2"/>
      <c r="X9" s="2"/>
      <c r="Y9" s="3"/>
      <c r="Z9" s="3"/>
      <c r="AA9" s="3"/>
    </row>
    <row r="10" spans="1:51" s="4" customFormat="1" ht="38.25">
      <c r="A10" s="3"/>
      <c r="B10" s="573"/>
      <c r="C10" s="591" t="s">
        <v>98</v>
      </c>
      <c r="D10" s="584"/>
      <c r="E10" s="571" t="s">
        <v>99</v>
      </c>
      <c r="F10" s="571"/>
      <c r="G10" s="585" t="s">
        <v>100</v>
      </c>
      <c r="H10" s="586"/>
      <c r="I10" s="585" t="s">
        <v>101</v>
      </c>
      <c r="J10" s="586"/>
      <c r="K10" s="579"/>
      <c r="L10" s="580"/>
      <c r="M10" s="3"/>
      <c r="N10" s="3"/>
      <c r="O10" s="2"/>
      <c r="P10" s="513" t="s">
        <v>92</v>
      </c>
      <c r="Q10" s="153" t="s">
        <v>102</v>
      </c>
      <c r="R10" s="153" t="s">
        <v>103</v>
      </c>
      <c r="S10" s="38" t="s">
        <v>104</v>
      </c>
      <c r="T10" s="153" t="s">
        <v>105</v>
      </c>
      <c r="U10" s="153" t="s">
        <v>106</v>
      </c>
      <c r="V10" s="39" t="s">
        <v>107</v>
      </c>
      <c r="W10" s="2"/>
      <c r="X10" s="2"/>
      <c r="Y10" s="3"/>
      <c r="Z10" s="3"/>
      <c r="AA10" s="3"/>
    </row>
    <row r="11" spans="1:51" s="4" customFormat="1" ht="38.25">
      <c r="A11" s="3"/>
      <c r="B11" s="573"/>
      <c r="C11" s="587">
        <v>114.8</v>
      </c>
      <c r="D11" s="588"/>
      <c r="E11" s="587">
        <v>91.33</v>
      </c>
      <c r="F11" s="588"/>
      <c r="G11" s="587">
        <v>73.83</v>
      </c>
      <c r="H11" s="588"/>
      <c r="I11" s="587">
        <v>34.090000000000003</v>
      </c>
      <c r="J11" s="588"/>
      <c r="K11" s="581"/>
      <c r="L11" s="582"/>
      <c r="M11" s="3"/>
      <c r="N11" s="3"/>
      <c r="O11" s="2"/>
      <c r="P11" s="40" t="s">
        <v>108</v>
      </c>
      <c r="Q11" s="211">
        <v>0</v>
      </c>
      <c r="R11" s="196" t="s">
        <v>127</v>
      </c>
      <c r="S11" s="41">
        <v>0</v>
      </c>
      <c r="T11" s="211">
        <v>0</v>
      </c>
      <c r="U11" s="211">
        <v>0</v>
      </c>
      <c r="V11" s="42">
        <v>0</v>
      </c>
      <c r="W11" s="2"/>
      <c r="X11" s="2"/>
      <c r="Y11" s="3"/>
      <c r="Z11" s="3"/>
      <c r="AA11" s="3"/>
    </row>
    <row r="12" spans="1:51" s="4" customFormat="1" ht="25.5">
      <c r="A12" s="3"/>
      <c r="B12" s="574"/>
      <c r="C12" s="24" t="s">
        <v>106</v>
      </c>
      <c r="D12" s="25" t="s">
        <v>109</v>
      </c>
      <c r="E12" s="24" t="s">
        <v>106</v>
      </c>
      <c r="F12" s="25" t="s">
        <v>109</v>
      </c>
      <c r="G12" s="24" t="s">
        <v>106</v>
      </c>
      <c r="H12" s="25" t="s">
        <v>109</v>
      </c>
      <c r="I12" s="24" t="s">
        <v>106</v>
      </c>
      <c r="J12" s="25" t="s">
        <v>109</v>
      </c>
      <c r="K12" s="24" t="s">
        <v>106</v>
      </c>
      <c r="L12" s="48" t="s">
        <v>109</v>
      </c>
      <c r="M12" s="3"/>
      <c r="N12" s="3"/>
      <c r="O12" s="2"/>
      <c r="P12" s="40" t="s">
        <v>368</v>
      </c>
      <c r="Q12" s="211"/>
      <c r="R12" s="196" t="s">
        <v>127</v>
      </c>
      <c r="S12" s="41">
        <v>0</v>
      </c>
      <c r="T12" s="211">
        <v>0</v>
      </c>
      <c r="U12" s="211">
        <v>0</v>
      </c>
      <c r="V12" s="42">
        <v>0</v>
      </c>
      <c r="W12" s="2"/>
      <c r="X12" s="2"/>
      <c r="Y12" s="3"/>
      <c r="Z12" s="3"/>
      <c r="AA12" s="3"/>
    </row>
    <row r="13" spans="1:51">
      <c r="B13" s="26" t="s">
        <v>111</v>
      </c>
      <c r="C13" s="149">
        <v>0</v>
      </c>
      <c r="D13" s="149">
        <v>0</v>
      </c>
      <c r="E13" s="149">
        <v>0</v>
      </c>
      <c r="F13" s="149">
        <v>0</v>
      </c>
      <c r="G13" s="149">
        <v>0</v>
      </c>
      <c r="H13" s="149">
        <v>0</v>
      </c>
      <c r="I13" s="149">
        <v>0</v>
      </c>
      <c r="J13" s="149">
        <v>0</v>
      </c>
      <c r="K13" s="207">
        <v>0</v>
      </c>
      <c r="L13" s="66">
        <v>0</v>
      </c>
      <c r="P13" s="40" t="s">
        <v>112</v>
      </c>
      <c r="Q13" s="211">
        <v>0</v>
      </c>
      <c r="R13" s="211">
        <v>0</v>
      </c>
      <c r="S13" s="211">
        <v>0</v>
      </c>
      <c r="T13" s="211">
        <v>55</v>
      </c>
      <c r="U13" s="211">
        <v>0</v>
      </c>
      <c r="V13" s="42">
        <v>55</v>
      </c>
    </row>
    <row r="14" spans="1:51">
      <c r="B14" s="26" t="s">
        <v>113</v>
      </c>
      <c r="C14" s="189">
        <v>0</v>
      </c>
      <c r="D14" s="189">
        <v>0</v>
      </c>
      <c r="E14" s="189">
        <v>0</v>
      </c>
      <c r="F14" s="189">
        <v>0</v>
      </c>
      <c r="G14" s="189">
        <v>0</v>
      </c>
      <c r="H14" s="189">
        <v>0</v>
      </c>
      <c r="I14" s="189">
        <v>0</v>
      </c>
      <c r="J14" s="189">
        <v>0</v>
      </c>
      <c r="K14" s="207">
        <v>0</v>
      </c>
      <c r="L14" s="150">
        <v>0</v>
      </c>
      <c r="P14" s="40" t="s">
        <v>116</v>
      </c>
      <c r="Q14" s="211">
        <v>0</v>
      </c>
      <c r="R14" s="196" t="s">
        <v>127</v>
      </c>
      <c r="S14" s="41">
        <v>0</v>
      </c>
      <c r="T14" s="211">
        <v>0</v>
      </c>
      <c r="U14" s="211">
        <v>0</v>
      </c>
      <c r="V14" s="42">
        <v>0</v>
      </c>
    </row>
    <row r="15" spans="1:51">
      <c r="B15" s="26" t="s">
        <v>112</v>
      </c>
      <c r="C15" s="189">
        <v>0</v>
      </c>
      <c r="D15" s="189">
        <v>0</v>
      </c>
      <c r="E15" s="189">
        <v>0</v>
      </c>
      <c r="F15" s="189">
        <v>1</v>
      </c>
      <c r="G15" s="189">
        <v>0</v>
      </c>
      <c r="H15" s="189">
        <v>13</v>
      </c>
      <c r="I15" s="189">
        <v>0</v>
      </c>
      <c r="J15" s="189">
        <v>1</v>
      </c>
      <c r="K15" s="207">
        <v>0</v>
      </c>
      <c r="L15" s="150">
        <v>1085</v>
      </c>
      <c r="P15" s="40" t="s">
        <v>117</v>
      </c>
      <c r="Q15" s="211">
        <v>0</v>
      </c>
      <c r="R15" s="196" t="s">
        <v>127</v>
      </c>
      <c r="S15" s="41">
        <v>0</v>
      </c>
      <c r="T15" s="211">
        <v>0</v>
      </c>
      <c r="U15" s="211">
        <v>0</v>
      </c>
      <c r="V15" s="42">
        <v>0</v>
      </c>
    </row>
    <row r="16" spans="1:51" ht="38.25">
      <c r="B16" s="26" t="s">
        <v>118</v>
      </c>
      <c r="C16" s="189">
        <v>0</v>
      </c>
      <c r="D16" s="189">
        <v>0</v>
      </c>
      <c r="E16" s="189">
        <v>0</v>
      </c>
      <c r="F16" s="189">
        <v>1</v>
      </c>
      <c r="G16" s="189">
        <v>0</v>
      </c>
      <c r="H16" s="189">
        <v>3</v>
      </c>
      <c r="I16" s="189">
        <v>0</v>
      </c>
      <c r="J16" s="189">
        <v>0</v>
      </c>
      <c r="K16" s="207">
        <v>0</v>
      </c>
      <c r="L16" s="150">
        <v>313</v>
      </c>
      <c r="P16" s="43" t="s">
        <v>119</v>
      </c>
      <c r="Q16" s="44">
        <v>0</v>
      </c>
      <c r="R16" s="44"/>
      <c r="S16" s="44">
        <v>0</v>
      </c>
      <c r="T16" s="44">
        <v>55</v>
      </c>
      <c r="U16" s="44">
        <v>0</v>
      </c>
      <c r="V16" s="44">
        <v>55</v>
      </c>
    </row>
    <row r="17" spans="2:22" ht="25.5">
      <c r="B17" s="26" t="s">
        <v>120</v>
      </c>
      <c r="C17" s="170">
        <v>0</v>
      </c>
      <c r="D17" s="170">
        <v>0</v>
      </c>
      <c r="E17" s="170">
        <v>0</v>
      </c>
      <c r="F17" s="170">
        <v>2</v>
      </c>
      <c r="G17" s="170">
        <v>0</v>
      </c>
      <c r="H17" s="170">
        <v>26</v>
      </c>
      <c r="I17" s="170">
        <v>0</v>
      </c>
      <c r="J17" s="170">
        <v>2</v>
      </c>
      <c r="K17" s="171">
        <v>0</v>
      </c>
      <c r="L17" s="172">
        <v>2170</v>
      </c>
      <c r="M17" s="387" t="s">
        <v>201</v>
      </c>
      <c r="P17" s="529" t="s">
        <v>121</v>
      </c>
      <c r="Q17" s="530"/>
      <c r="R17" s="530"/>
      <c r="S17" s="530"/>
      <c r="T17" s="530"/>
      <c r="U17" s="530"/>
      <c r="V17" s="530"/>
    </row>
    <row r="18" spans="2:22">
      <c r="B18" s="32" t="s">
        <v>122</v>
      </c>
      <c r="C18" s="33">
        <v>0</v>
      </c>
      <c r="D18" s="34">
        <v>0</v>
      </c>
      <c r="E18" s="35">
        <v>0</v>
      </c>
      <c r="F18" s="35">
        <v>4</v>
      </c>
      <c r="G18" s="33">
        <v>0</v>
      </c>
      <c r="H18" s="34">
        <v>42</v>
      </c>
      <c r="I18" s="35">
        <v>0</v>
      </c>
      <c r="J18" s="35">
        <v>3</v>
      </c>
      <c r="K18" s="173">
        <v>0</v>
      </c>
      <c r="L18" s="174">
        <v>3568</v>
      </c>
      <c r="M18" s="3">
        <v>60</v>
      </c>
      <c r="P18" s="531"/>
      <c r="Q18" s="531"/>
      <c r="R18" s="531"/>
      <c r="S18" s="531"/>
      <c r="T18" s="531"/>
      <c r="U18" s="531"/>
      <c r="V18" s="531"/>
    </row>
    <row r="19" spans="2:22">
      <c r="B19" s="176" t="s">
        <v>123</v>
      </c>
      <c r="C19" s="515"/>
      <c r="D19" s="515"/>
      <c r="E19" s="515"/>
      <c r="F19" s="515"/>
      <c r="G19" s="515"/>
      <c r="H19" s="515"/>
      <c r="I19" s="515"/>
      <c r="J19" s="515"/>
      <c r="K19" s="75"/>
      <c r="L19" s="75"/>
      <c r="P19" s="531"/>
      <c r="Q19" s="531"/>
      <c r="R19" s="531"/>
      <c r="S19" s="531"/>
      <c r="T19" s="531"/>
      <c r="U19" s="531"/>
      <c r="V19" s="531"/>
    </row>
    <row r="20" spans="2:22" ht="15">
      <c r="B20" s="72"/>
      <c r="C20" s="515"/>
      <c r="D20" s="515"/>
      <c r="E20" s="515"/>
      <c r="F20" s="515"/>
      <c r="G20" s="515"/>
      <c r="H20" s="515"/>
      <c r="I20" s="515"/>
      <c r="J20" s="515"/>
      <c r="K20" s="75"/>
      <c r="L20" s="75"/>
      <c r="P20" s="531"/>
      <c r="Q20" s="531"/>
      <c r="R20" s="531"/>
      <c r="S20" s="531"/>
      <c r="T20" s="531"/>
      <c r="U20" s="531"/>
      <c r="V20" s="531"/>
    </row>
    <row r="21" spans="2:22" ht="87.75" customHeight="1">
      <c r="B21" s="350" t="s">
        <v>124</v>
      </c>
      <c r="C21" s="8"/>
      <c r="P21" s="531"/>
      <c r="Q21" s="531"/>
      <c r="R21" s="531"/>
      <c r="S21" s="531"/>
      <c r="T21" s="531"/>
      <c r="U21" s="531"/>
      <c r="V21" s="531"/>
    </row>
    <row r="22" spans="2:22" ht="15" customHeight="1">
      <c r="B22" s="176"/>
      <c r="C22" s="8"/>
      <c r="P22" s="510"/>
      <c r="Q22" s="510"/>
      <c r="R22" s="510"/>
      <c r="S22" s="510"/>
      <c r="T22" s="510"/>
      <c r="U22" s="510"/>
      <c r="V22" s="510"/>
    </row>
    <row r="23" spans="2:22" ht="15" customHeight="1">
      <c r="B23" s="141"/>
      <c r="C23" s="8"/>
      <c r="P23" s="510"/>
      <c r="Q23" s="510"/>
      <c r="R23" s="510"/>
      <c r="S23" s="510"/>
      <c r="T23" s="510"/>
      <c r="U23" s="510"/>
      <c r="V23" s="510"/>
    </row>
    <row r="24" spans="2:22">
      <c r="C24" s="8"/>
    </row>
    <row r="25" spans="2:22">
      <c r="B25" s="532" t="s">
        <v>369</v>
      </c>
      <c r="C25" s="532"/>
      <c r="D25" s="532"/>
      <c r="E25" s="532"/>
      <c r="F25" s="532"/>
      <c r="G25" s="532"/>
      <c r="H25" s="532"/>
      <c r="I25" s="532"/>
      <c r="J25" s="532"/>
      <c r="K25" s="532"/>
      <c r="L25" s="532"/>
      <c r="P25" s="552" t="s">
        <v>370</v>
      </c>
      <c r="Q25" s="552"/>
      <c r="R25" s="552"/>
      <c r="S25" s="552"/>
      <c r="T25" s="552"/>
      <c r="U25" s="552"/>
      <c r="V25" s="552"/>
    </row>
    <row r="26" spans="2:22" ht="39" customHeight="1">
      <c r="B26" s="572" t="s">
        <v>92</v>
      </c>
      <c r="C26" s="575" t="s">
        <v>93</v>
      </c>
      <c r="D26" s="575"/>
      <c r="E26" s="575"/>
      <c r="F26" s="575"/>
      <c r="G26" s="575"/>
      <c r="H26" s="575"/>
      <c r="I26" s="575"/>
      <c r="J26" s="575"/>
      <c r="K26" s="577" t="s">
        <v>161</v>
      </c>
      <c r="L26" s="578"/>
      <c r="P26" s="464"/>
      <c r="Q26" s="556" t="s">
        <v>96</v>
      </c>
      <c r="R26" s="575"/>
      <c r="S26" s="575"/>
      <c r="T26" s="575"/>
      <c r="U26" s="559" t="s">
        <v>164</v>
      </c>
      <c r="V26" s="687"/>
    </row>
    <row r="27" spans="2:22" ht="38.25">
      <c r="B27" s="573"/>
      <c r="C27" s="591" t="s">
        <v>98</v>
      </c>
      <c r="D27" s="584"/>
      <c r="E27" s="571" t="s">
        <v>99</v>
      </c>
      <c r="F27" s="571"/>
      <c r="G27" s="585" t="s">
        <v>100</v>
      </c>
      <c r="H27" s="586"/>
      <c r="I27" s="585" t="s">
        <v>101</v>
      </c>
      <c r="J27" s="586"/>
      <c r="K27" s="579"/>
      <c r="L27" s="580"/>
      <c r="P27" s="239" t="s">
        <v>92</v>
      </c>
      <c r="Q27" s="282" t="s">
        <v>102</v>
      </c>
      <c r="R27" s="282" t="s">
        <v>103</v>
      </c>
      <c r="S27" s="372" t="s">
        <v>104</v>
      </c>
      <c r="T27" s="282" t="s">
        <v>105</v>
      </c>
      <c r="U27" s="282" t="s">
        <v>106</v>
      </c>
      <c r="V27" s="373" t="s">
        <v>107</v>
      </c>
    </row>
    <row r="28" spans="2:22" ht="38.25">
      <c r="B28" s="573"/>
      <c r="C28" s="587">
        <v>114.8</v>
      </c>
      <c r="D28" s="588"/>
      <c r="E28" s="587">
        <v>91.33</v>
      </c>
      <c r="F28" s="588"/>
      <c r="G28" s="587">
        <v>73.83</v>
      </c>
      <c r="H28" s="588"/>
      <c r="I28" s="587">
        <v>34.090000000000003</v>
      </c>
      <c r="J28" s="588"/>
      <c r="K28" s="581"/>
      <c r="L28" s="582"/>
      <c r="P28" s="40" t="s">
        <v>108</v>
      </c>
      <c r="Q28" s="245">
        <v>0</v>
      </c>
      <c r="R28" s="285" t="s">
        <v>127</v>
      </c>
      <c r="S28" s="229">
        <v>0</v>
      </c>
      <c r="T28" s="245">
        <v>0</v>
      </c>
      <c r="U28" s="245">
        <v>0</v>
      </c>
      <c r="V28" s="230">
        <v>0</v>
      </c>
    </row>
    <row r="29" spans="2:22" ht="25.5">
      <c r="B29" s="574"/>
      <c r="C29" s="24" t="s">
        <v>106</v>
      </c>
      <c r="D29" s="25" t="s">
        <v>109</v>
      </c>
      <c r="E29" s="24" t="s">
        <v>106</v>
      </c>
      <c r="F29" s="25" t="s">
        <v>109</v>
      </c>
      <c r="G29" s="24" t="s">
        <v>106</v>
      </c>
      <c r="H29" s="25" t="s">
        <v>109</v>
      </c>
      <c r="I29" s="24" t="s">
        <v>106</v>
      </c>
      <c r="J29" s="25" t="s">
        <v>109</v>
      </c>
      <c r="K29" s="24" t="s">
        <v>106</v>
      </c>
      <c r="L29" s="48" t="s">
        <v>109</v>
      </c>
      <c r="P29" s="40" t="s">
        <v>368</v>
      </c>
      <c r="Q29" s="196"/>
      <c r="R29" s="285" t="s">
        <v>127</v>
      </c>
      <c r="S29" s="229">
        <v>0</v>
      </c>
      <c r="T29" s="245">
        <v>3315</v>
      </c>
      <c r="U29" s="245">
        <v>0</v>
      </c>
      <c r="V29" s="230">
        <v>3315</v>
      </c>
    </row>
    <row r="30" spans="2:22">
      <c r="B30" s="26" t="s">
        <v>111</v>
      </c>
      <c r="C30" s="149">
        <v>0</v>
      </c>
      <c r="D30" s="149">
        <v>0</v>
      </c>
      <c r="E30" s="149">
        <v>0</v>
      </c>
      <c r="F30" s="149">
        <v>0</v>
      </c>
      <c r="G30" s="149">
        <v>0</v>
      </c>
      <c r="H30" s="149">
        <v>0</v>
      </c>
      <c r="I30" s="149">
        <v>0</v>
      </c>
      <c r="J30" s="149">
        <v>0</v>
      </c>
      <c r="K30" s="207">
        <v>0</v>
      </c>
      <c r="L30" s="66">
        <v>0</v>
      </c>
      <c r="P30" s="40" t="s">
        <v>112</v>
      </c>
      <c r="Q30" s="245">
        <v>0</v>
      </c>
      <c r="R30" s="196"/>
      <c r="S30" s="245">
        <v>0</v>
      </c>
      <c r="T30" s="245">
        <v>0</v>
      </c>
      <c r="U30" s="245">
        <v>0</v>
      </c>
      <c r="V30" s="230">
        <v>0</v>
      </c>
    </row>
    <row r="31" spans="2:22">
      <c r="B31" s="26" t="s">
        <v>113</v>
      </c>
      <c r="C31" s="189">
        <v>0</v>
      </c>
      <c r="D31" s="189">
        <v>0</v>
      </c>
      <c r="E31" s="189">
        <v>0</v>
      </c>
      <c r="F31" s="189">
        <v>0</v>
      </c>
      <c r="G31" s="189">
        <v>0</v>
      </c>
      <c r="H31" s="189">
        <v>0</v>
      </c>
      <c r="I31" s="189">
        <v>0</v>
      </c>
      <c r="J31" s="189">
        <v>0</v>
      </c>
      <c r="K31" s="207">
        <v>0</v>
      </c>
      <c r="L31" s="150">
        <v>0</v>
      </c>
      <c r="P31" s="40" t="s">
        <v>116</v>
      </c>
      <c r="Q31" s="245">
        <v>0</v>
      </c>
      <c r="R31" s="285" t="s">
        <v>127</v>
      </c>
      <c r="S31" s="229">
        <v>0</v>
      </c>
      <c r="T31" s="245">
        <v>0</v>
      </c>
      <c r="U31" s="245">
        <v>0</v>
      </c>
      <c r="V31" s="230">
        <v>0</v>
      </c>
    </row>
    <row r="32" spans="2:22">
      <c r="B32" s="26" t="s">
        <v>112</v>
      </c>
      <c r="C32" s="189">
        <v>0</v>
      </c>
      <c r="D32" s="189">
        <v>0</v>
      </c>
      <c r="E32" s="189">
        <v>0</v>
      </c>
      <c r="F32" s="189">
        <v>0</v>
      </c>
      <c r="G32" s="189">
        <v>0</v>
      </c>
      <c r="H32" s="189">
        <v>0</v>
      </c>
      <c r="I32" s="189">
        <v>0</v>
      </c>
      <c r="J32" s="189">
        <v>0</v>
      </c>
      <c r="K32" s="207">
        <v>0</v>
      </c>
      <c r="L32" s="150">
        <v>0</v>
      </c>
      <c r="P32" s="40" t="s">
        <v>117</v>
      </c>
      <c r="Q32" s="245">
        <v>0</v>
      </c>
      <c r="R32" s="285" t="s">
        <v>127</v>
      </c>
      <c r="S32" s="229">
        <v>0</v>
      </c>
      <c r="T32" s="245">
        <v>0</v>
      </c>
      <c r="U32" s="245">
        <v>0</v>
      </c>
      <c r="V32" s="230">
        <v>0</v>
      </c>
    </row>
    <row r="33" spans="2:22" ht="38.25">
      <c r="B33" s="26" t="s">
        <v>118</v>
      </c>
      <c r="C33" s="189">
        <v>0</v>
      </c>
      <c r="D33" s="189">
        <v>0</v>
      </c>
      <c r="E33" s="189">
        <v>0</v>
      </c>
      <c r="F33" s="189">
        <v>0</v>
      </c>
      <c r="G33" s="189">
        <v>0</v>
      </c>
      <c r="H33" s="189">
        <v>130</v>
      </c>
      <c r="I33" s="189">
        <v>0</v>
      </c>
      <c r="J33" s="189">
        <v>0</v>
      </c>
      <c r="K33" s="207">
        <v>0</v>
      </c>
      <c r="L33" s="150">
        <v>9598</v>
      </c>
      <c r="P33" s="43" t="s">
        <v>119</v>
      </c>
      <c r="Q33" s="375">
        <v>0</v>
      </c>
      <c r="R33" s="374"/>
      <c r="S33" s="375">
        <v>0</v>
      </c>
      <c r="T33" s="375">
        <v>3315</v>
      </c>
      <c r="U33" s="375">
        <v>0</v>
      </c>
      <c r="V33" s="375">
        <v>3315</v>
      </c>
    </row>
    <row r="34" spans="2:22" ht="25.5">
      <c r="B34" s="26" t="s">
        <v>120</v>
      </c>
      <c r="C34" s="151">
        <v>0</v>
      </c>
      <c r="D34" s="151">
        <v>0</v>
      </c>
      <c r="E34" s="216">
        <v>0</v>
      </c>
      <c r="F34" s="216">
        <v>0</v>
      </c>
      <c r="G34" s="216">
        <v>0</v>
      </c>
      <c r="H34" s="216">
        <v>0</v>
      </c>
      <c r="I34" s="216">
        <v>0</v>
      </c>
      <c r="J34" s="216">
        <v>0</v>
      </c>
      <c r="K34" s="207">
        <v>0</v>
      </c>
      <c r="L34" s="152">
        <v>0</v>
      </c>
      <c r="M34" s="387" t="s">
        <v>201</v>
      </c>
      <c r="P34" s="529" t="s">
        <v>121</v>
      </c>
      <c r="Q34" s="530"/>
      <c r="R34" s="530"/>
      <c r="S34" s="530"/>
      <c r="T34" s="530"/>
      <c r="U34" s="530"/>
      <c r="V34" s="530"/>
    </row>
    <row r="35" spans="2:22">
      <c r="B35" s="32" t="s">
        <v>122</v>
      </c>
      <c r="C35" s="33">
        <v>0</v>
      </c>
      <c r="D35" s="34">
        <v>0</v>
      </c>
      <c r="E35" s="35">
        <v>0</v>
      </c>
      <c r="F35" s="35">
        <v>0</v>
      </c>
      <c r="G35" s="33">
        <v>0</v>
      </c>
      <c r="H35" s="34">
        <v>130</v>
      </c>
      <c r="I35" s="35">
        <v>0</v>
      </c>
      <c r="J35" s="35">
        <v>0</v>
      </c>
      <c r="K35" s="36">
        <v>0</v>
      </c>
      <c r="L35" s="37">
        <v>9598</v>
      </c>
      <c r="M35" s="3">
        <v>19</v>
      </c>
      <c r="P35" s="531"/>
      <c r="Q35" s="531"/>
      <c r="R35" s="531"/>
      <c r="S35" s="531"/>
      <c r="T35" s="531"/>
      <c r="U35" s="531"/>
      <c r="V35" s="531"/>
    </row>
    <row r="36" spans="2:22">
      <c r="B36" s="176" t="s">
        <v>128</v>
      </c>
      <c r="P36" s="531"/>
      <c r="Q36" s="531"/>
      <c r="R36" s="531"/>
      <c r="S36" s="531"/>
      <c r="T36" s="531"/>
      <c r="U36" s="531"/>
      <c r="V36" s="531"/>
    </row>
    <row r="37" spans="2:22" ht="115.5" customHeight="1">
      <c r="B37" s="350" t="s">
        <v>129</v>
      </c>
      <c r="P37" s="531"/>
      <c r="Q37" s="531"/>
      <c r="R37" s="531"/>
      <c r="S37" s="531"/>
      <c r="T37" s="531"/>
      <c r="U37" s="531"/>
      <c r="V37" s="531"/>
    </row>
  </sheetData>
  <mergeCells count="37">
    <mergeCell ref="P17:V21"/>
    <mergeCell ref="P34:V37"/>
    <mergeCell ref="P8:V8"/>
    <mergeCell ref="Q9:T9"/>
    <mergeCell ref="U9:V9"/>
    <mergeCell ref="P25:V25"/>
    <mergeCell ref="Q26:T26"/>
    <mergeCell ref="U26:V26"/>
    <mergeCell ref="B25:L25"/>
    <mergeCell ref="B26:B29"/>
    <mergeCell ref="C26:J26"/>
    <mergeCell ref="K26:L28"/>
    <mergeCell ref="C27:D27"/>
    <mergeCell ref="E27:F27"/>
    <mergeCell ref="G27:H27"/>
    <mergeCell ref="I27:J27"/>
    <mergeCell ref="C28:D28"/>
    <mergeCell ref="E28:F28"/>
    <mergeCell ref="G28:H28"/>
    <mergeCell ref="I28:J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Y39"/>
  <sheetViews>
    <sheetView zoomScaleNormal="100" zoomScalePageLayoutView="140" workbookViewId="0">
      <pane xSplit="1" ySplit="2" topLeftCell="B3" activePane="bottomRight" state="frozen"/>
      <selection pane="bottomRight" activeCell="A13" sqref="A13"/>
      <selection pane="bottomLeft" activeCell="L24" sqref="L24"/>
      <selection pane="topRight" activeCell="L24" sqref="L24"/>
    </sheetView>
  </sheetViews>
  <sheetFormatPr defaultColWidth="8.85546875" defaultRowHeight="12.75"/>
  <cols>
    <col min="1" max="1" width="8.28515625" style="3" customWidth="1"/>
    <col min="2" max="2" width="14.85546875" style="2" customWidth="1"/>
    <col min="3" max="3" width="12.5703125" style="2" customWidth="1"/>
    <col min="4" max="4" width="14" style="2" customWidth="1"/>
    <col min="5" max="5" width="13.7109375" style="2" customWidth="1"/>
    <col min="6" max="6" width="15.140625" style="2" customWidth="1"/>
    <col min="7" max="7" width="14.85546875" style="2" customWidth="1"/>
    <col min="8" max="8" width="15" style="2" customWidth="1"/>
    <col min="9" max="9" width="11.5703125" style="2" customWidth="1"/>
    <col min="10" max="10" width="15.42578125" style="4" customWidth="1"/>
    <col min="11" max="11" width="13.85546875" style="4" customWidth="1"/>
    <col min="12" max="12" width="13.7109375" style="4" customWidth="1"/>
    <col min="13" max="13" width="11.85546875" style="3" customWidth="1"/>
    <col min="14" max="14" width="9.42578125" style="3" customWidth="1"/>
    <col min="15" max="15" width="8.28515625"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57</v>
      </c>
      <c r="B3" s="138">
        <f>M9+C25</f>
        <v>5</v>
      </c>
      <c r="C3" s="100">
        <v>44</v>
      </c>
      <c r="D3" s="138">
        <f>B3*C3</f>
        <v>220</v>
      </c>
      <c r="E3" s="138">
        <f>H18*M9+V18*AA9+G18*C25</f>
        <v>120</v>
      </c>
      <c r="F3" s="138">
        <f>F18*M9+T18*AA9+E18*C25</f>
        <v>16.5</v>
      </c>
      <c r="G3" s="138">
        <f>J18*M9+X18*AA9+I18*C25</f>
        <v>12</v>
      </c>
      <c r="H3" s="138">
        <f>D18*M9+R18*AA9+C18*C25</f>
        <v>10</v>
      </c>
      <c r="I3" s="138">
        <f>SUM(E3:H3)</f>
        <v>158.5</v>
      </c>
      <c r="J3" s="135">
        <f>E3*$G$11+F3*$E$11+G3*$I$11+H3*$C$11</f>
        <v>11923.625</v>
      </c>
      <c r="K3" s="89">
        <f>M9*$E$35+AA9*$N$35</f>
        <v>0</v>
      </c>
      <c r="L3" s="135">
        <f>M9*$H$35+AA9*$O$35+C25*$G$35</f>
        <v>7735</v>
      </c>
      <c r="M3" s="135">
        <f>J3+K3+L3</f>
        <v>19658.625</v>
      </c>
      <c r="N3" s="138">
        <f>M10+AA10+C25</f>
        <v>5</v>
      </c>
      <c r="O3" s="138">
        <f>C3</f>
        <v>44</v>
      </c>
      <c r="P3" s="138">
        <f>N3*O3</f>
        <v>220</v>
      </c>
      <c r="Q3" s="138">
        <f>H18*M10+V18*AA10+G18*C25</f>
        <v>120</v>
      </c>
      <c r="R3" s="138">
        <f>F18*M10+T18*AA10+E18*C25</f>
        <v>16.5</v>
      </c>
      <c r="S3" s="138">
        <f>J18*M10+X18*AA10+I18*C25</f>
        <v>12</v>
      </c>
      <c r="T3" s="138">
        <f>D18*M10+R18*AA10+C18*C25</f>
        <v>10</v>
      </c>
      <c r="U3" s="138">
        <f>Q3+R3+S3+T3</f>
        <v>158.5</v>
      </c>
      <c r="V3" s="135">
        <f>Q3*$G$11+R3*$E$11+S3*$I$11+T3*$C$11</f>
        <v>11923.625</v>
      </c>
      <c r="W3" s="89">
        <f>M10*$E$35+AA10*$N$35</f>
        <v>0</v>
      </c>
      <c r="X3" s="135">
        <f>M10*$H$35+AA10*$O$35+C25*$G$35</f>
        <v>7735</v>
      </c>
      <c r="Y3" s="135">
        <f>V3+W3+X3</f>
        <v>19658.625</v>
      </c>
      <c r="Z3" s="138">
        <f>M11+AA11+C25</f>
        <v>5</v>
      </c>
      <c r="AA3" s="138">
        <f>C3</f>
        <v>44</v>
      </c>
      <c r="AB3" s="138">
        <f>Z3*AA3</f>
        <v>220</v>
      </c>
      <c r="AC3" s="138">
        <f>H18*M11+V18*AA11+G18*C25</f>
        <v>120</v>
      </c>
      <c r="AD3" s="138">
        <f>F18*M11+T18*AA11+E18*C25</f>
        <v>16.5</v>
      </c>
      <c r="AE3" s="138">
        <f>J18*M11+X18*AA11+I18*C25</f>
        <v>12</v>
      </c>
      <c r="AF3" s="138">
        <f>D18*M11+R18*AA11+C18*C25</f>
        <v>10</v>
      </c>
      <c r="AG3" s="138">
        <f>AC3+AD3+AE3+AF3</f>
        <v>158.5</v>
      </c>
      <c r="AH3" s="135">
        <f>AC3*$G$11+AD3*$E$11+AE3*$I$11+AF3*$C$11</f>
        <v>11923.625</v>
      </c>
      <c r="AI3" s="89">
        <f>M11*$E$35+AA11*$N$35</f>
        <v>0</v>
      </c>
      <c r="AJ3" s="135">
        <f>M11*$H$35+AA11*$O$35+C25*$G$35</f>
        <v>7735</v>
      </c>
      <c r="AK3" s="135">
        <f>AH3+AI3+AJ3</f>
        <v>19658.625</v>
      </c>
      <c r="AL3" s="138">
        <f t="shared" ref="AL3:AW3" si="0">(B3+N3+Z3)/3</f>
        <v>5</v>
      </c>
      <c r="AM3" s="138">
        <f t="shared" si="0"/>
        <v>44</v>
      </c>
      <c r="AN3" s="138">
        <f t="shared" si="0"/>
        <v>220</v>
      </c>
      <c r="AO3" s="138">
        <f t="shared" si="0"/>
        <v>120</v>
      </c>
      <c r="AP3" s="138">
        <f t="shared" si="0"/>
        <v>16.5</v>
      </c>
      <c r="AQ3" s="138">
        <f t="shared" si="0"/>
        <v>12</v>
      </c>
      <c r="AR3" s="138">
        <f t="shared" si="0"/>
        <v>10</v>
      </c>
      <c r="AS3" s="138">
        <f t="shared" si="0"/>
        <v>158.5</v>
      </c>
      <c r="AT3" s="135">
        <f t="shared" si="0"/>
        <v>11923.625</v>
      </c>
      <c r="AU3" s="89">
        <f t="shared" si="0"/>
        <v>0</v>
      </c>
      <c r="AV3" s="135">
        <f t="shared" si="0"/>
        <v>7735</v>
      </c>
      <c r="AW3" s="135">
        <f t="shared" si="0"/>
        <v>19658.625</v>
      </c>
      <c r="AY3" s="201">
        <f>M3+Y3+AK3</f>
        <v>58975.875</v>
      </c>
    </row>
    <row r="4" spans="1:51" s="4" customFormat="1">
      <c r="A4" s="91"/>
      <c r="B4" s="102"/>
      <c r="C4" s="92"/>
      <c r="D4" s="92"/>
      <c r="E4" s="92"/>
      <c r="F4" s="92"/>
      <c r="G4" s="92"/>
      <c r="H4" s="92"/>
      <c r="I4" s="92"/>
      <c r="J4" s="92"/>
      <c r="K4" s="92"/>
      <c r="L4" s="92"/>
      <c r="M4" s="92"/>
      <c r="N4" s="98"/>
      <c r="O4" s="98"/>
      <c r="P4" s="98"/>
      <c r="Q4" s="98"/>
      <c r="R4" s="98"/>
      <c r="S4" s="98"/>
      <c r="T4" s="98"/>
      <c r="U4" s="98"/>
      <c r="V4" s="124"/>
      <c r="W4" s="124"/>
      <c r="X4" s="124"/>
      <c r="Y4" s="124"/>
      <c r="Z4" s="3"/>
      <c r="AA4" s="3"/>
    </row>
    <row r="5" spans="1:51" s="4" customFormat="1">
      <c r="A5" s="3"/>
      <c r="B5" s="2"/>
      <c r="C5" s="1"/>
      <c r="D5" s="2"/>
      <c r="E5" s="2"/>
      <c r="F5" s="7"/>
      <c r="G5" s="2"/>
      <c r="H5" s="2"/>
      <c r="I5" s="2"/>
      <c r="M5" s="3"/>
      <c r="N5" s="122"/>
      <c r="O5" s="96"/>
      <c r="P5" s="96"/>
      <c r="Q5" s="96"/>
      <c r="R5" s="96"/>
      <c r="S5" s="96"/>
      <c r="T5" s="96"/>
      <c r="U5" s="98"/>
      <c r="V5" s="11"/>
      <c r="W5" s="11"/>
      <c r="X5" s="11"/>
      <c r="Y5" s="18"/>
      <c r="Z5" s="3"/>
      <c r="AA5" s="3"/>
    </row>
    <row r="6" spans="1:51" s="4" customFormat="1" ht="15">
      <c r="A6" s="91"/>
      <c r="B6" s="92"/>
      <c r="C6" s="142"/>
      <c r="D6" s="85"/>
      <c r="E6" s="85"/>
      <c r="F6" s="85"/>
      <c r="G6" s="85"/>
      <c r="H6" s="85"/>
      <c r="I6" s="12"/>
      <c r="J6" s="103"/>
      <c r="K6" s="103"/>
      <c r="L6" s="103"/>
      <c r="M6" s="103"/>
      <c r="N6" s="113"/>
      <c r="O6" s="113"/>
      <c r="P6" s="113"/>
      <c r="Q6" s="113"/>
      <c r="R6" s="113"/>
      <c r="S6" s="113"/>
      <c r="T6" s="113"/>
      <c r="U6" s="113"/>
      <c r="V6" s="87"/>
      <c r="W6" s="87"/>
      <c r="X6" s="87"/>
      <c r="Y6" s="87"/>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371</v>
      </c>
      <c r="C8" s="532"/>
      <c r="D8" s="532"/>
      <c r="E8" s="532"/>
      <c r="F8" s="532"/>
      <c r="G8" s="532"/>
      <c r="H8" s="532"/>
      <c r="I8" s="532"/>
      <c r="J8" s="532"/>
      <c r="K8" s="532"/>
      <c r="L8" s="532"/>
      <c r="M8" s="387" t="s">
        <v>201</v>
      </c>
      <c r="N8" s="81"/>
      <c r="O8" s="2"/>
      <c r="P8" s="2"/>
      <c r="Q8" s="2"/>
      <c r="R8" s="2"/>
      <c r="S8" s="2"/>
      <c r="T8" s="2"/>
      <c r="U8" s="5"/>
      <c r="V8" s="2"/>
      <c r="W8" s="2"/>
      <c r="X8" s="2"/>
      <c r="Y8" s="3"/>
      <c r="Z8" s="3"/>
      <c r="AA8" s="3"/>
    </row>
    <row r="9" spans="1:51" s="4" customFormat="1" ht="36.75" customHeight="1">
      <c r="A9" s="3"/>
      <c r="B9" s="572" t="s">
        <v>92</v>
      </c>
      <c r="C9" s="556" t="s">
        <v>93</v>
      </c>
      <c r="D9" s="575"/>
      <c r="E9" s="575"/>
      <c r="F9" s="575"/>
      <c r="G9" s="575"/>
      <c r="H9" s="575"/>
      <c r="I9" s="575"/>
      <c r="J9" s="576"/>
      <c r="K9" s="577" t="s">
        <v>161</v>
      </c>
      <c r="L9" s="578"/>
      <c r="M9">
        <v>5</v>
      </c>
      <c r="N9" s="82">
        <v>2021</v>
      </c>
      <c r="O9" s="2"/>
      <c r="P9" s="2"/>
      <c r="Q9" s="2"/>
      <c r="R9" s="2"/>
      <c r="S9" s="2"/>
      <c r="T9" s="2"/>
      <c r="U9" s="5"/>
      <c r="V9" s="2"/>
      <c r="W9" s="2"/>
      <c r="X9" s="2"/>
      <c r="Y9" s="3"/>
      <c r="Z9" s="3"/>
      <c r="AA9" s="3"/>
    </row>
    <row r="10" spans="1:51" s="4" customFormat="1" ht="39.75" customHeight="1">
      <c r="A10" s="3"/>
      <c r="B10" s="573"/>
      <c r="C10" s="583" t="s">
        <v>98</v>
      </c>
      <c r="D10" s="584"/>
      <c r="E10" s="583" t="s">
        <v>99</v>
      </c>
      <c r="F10" s="584"/>
      <c r="G10" s="585" t="s">
        <v>100</v>
      </c>
      <c r="H10" s="586"/>
      <c r="I10" s="585" t="s">
        <v>101</v>
      </c>
      <c r="J10" s="586"/>
      <c r="K10" s="579"/>
      <c r="L10" s="580"/>
      <c r="M10">
        <f>M9</f>
        <v>5</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5</v>
      </c>
      <c r="N11" s="82">
        <f>N10+1</f>
        <v>2023</v>
      </c>
      <c r="O11" s="465"/>
      <c r="P11" s="465"/>
      <c r="Q11" s="81"/>
      <c r="R11" s="465"/>
      <c r="S11" s="465"/>
      <c r="T11" s="465"/>
      <c r="U11" s="465"/>
      <c r="V11" s="465"/>
      <c r="W11" s="465"/>
      <c r="X11" s="465"/>
      <c r="Y11" s="465"/>
      <c r="Z11" s="521"/>
      <c r="AA11" s="521"/>
      <c r="AB11"/>
      <c r="AC11" s="82"/>
    </row>
    <row r="12" spans="1:51" ht="34.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1</v>
      </c>
      <c r="E13" s="209">
        <v>0</v>
      </c>
      <c r="F13" s="209">
        <v>0.5</v>
      </c>
      <c r="G13" s="27">
        <v>0</v>
      </c>
      <c r="H13" s="208">
        <v>5</v>
      </c>
      <c r="I13" s="209">
        <v>0</v>
      </c>
      <c r="J13" s="209">
        <v>0.25</v>
      </c>
      <c r="K13" s="210">
        <v>0</v>
      </c>
      <c r="L13" s="28">
        <v>538</v>
      </c>
      <c r="M13"/>
      <c r="N13" s="73"/>
      <c r="O13" s="80"/>
      <c r="P13" s="80"/>
      <c r="Q13" s="81"/>
      <c r="R13" s="80"/>
      <c r="S13" s="80"/>
      <c r="T13" s="80"/>
      <c r="U13" s="80"/>
      <c r="V13" s="80"/>
      <c r="W13" s="80"/>
      <c r="X13" s="80"/>
      <c r="Y13" s="80"/>
      <c r="Z13" s="521"/>
      <c r="AA13" s="521"/>
      <c r="AB13"/>
      <c r="AC13" s="82"/>
    </row>
    <row r="14" spans="1:51" ht="15">
      <c r="B14" s="26" t="s">
        <v>113</v>
      </c>
      <c r="C14" s="209">
        <v>0</v>
      </c>
      <c r="D14" s="209">
        <v>1</v>
      </c>
      <c r="E14" s="209">
        <v>0</v>
      </c>
      <c r="F14" s="209">
        <v>0.3</v>
      </c>
      <c r="G14" s="29">
        <v>0</v>
      </c>
      <c r="H14" s="209">
        <v>3</v>
      </c>
      <c r="I14" s="209">
        <v>0</v>
      </c>
      <c r="J14" s="209">
        <v>0.15</v>
      </c>
      <c r="K14" s="210">
        <v>0</v>
      </c>
      <c r="L14" s="30">
        <v>369</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1</v>
      </c>
      <c r="G16" s="209">
        <v>0</v>
      </c>
      <c r="H16" s="209">
        <v>10</v>
      </c>
      <c r="I16" s="209">
        <v>0</v>
      </c>
      <c r="J16" s="209">
        <v>0.5</v>
      </c>
      <c r="K16" s="210">
        <v>0</v>
      </c>
      <c r="L16" s="30">
        <v>847</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2</v>
      </c>
      <c r="E18" s="35">
        <v>0</v>
      </c>
      <c r="F18" s="35">
        <v>3.3</v>
      </c>
      <c r="G18" s="33">
        <v>0</v>
      </c>
      <c r="H18" s="34">
        <v>24</v>
      </c>
      <c r="I18" s="35">
        <v>0</v>
      </c>
      <c r="J18" s="35">
        <v>2.4</v>
      </c>
      <c r="K18" s="36">
        <v>0</v>
      </c>
      <c r="L18" s="37">
        <v>2385</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2"/>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38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25.5">
      <c r="B27" s="552" t="s">
        <v>372</v>
      </c>
      <c r="C27" s="552"/>
      <c r="D27" s="552"/>
      <c r="E27" s="552"/>
      <c r="F27" s="552"/>
      <c r="G27" s="552"/>
      <c r="H27" s="552"/>
      <c r="I27" s="387" t="s">
        <v>201</v>
      </c>
      <c r="J27" s="571"/>
      <c r="K27" s="571"/>
      <c r="L27" s="571"/>
      <c r="M27" s="571"/>
      <c r="N27" s="571"/>
      <c r="O27" s="571"/>
      <c r="P27" s="571"/>
    </row>
    <row r="28" spans="2:29" ht="35.25" customHeight="1">
      <c r="B28" s="464" t="s">
        <v>95</v>
      </c>
      <c r="C28" s="536" t="s">
        <v>96</v>
      </c>
      <c r="D28" s="536"/>
      <c r="E28" s="536"/>
      <c r="F28" s="553"/>
      <c r="G28" s="554" t="s">
        <v>164</v>
      </c>
      <c r="H28" s="555"/>
      <c r="I28">
        <f>M9</f>
        <v>5</v>
      </c>
      <c r="J28" s="82">
        <f>N9</f>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5</v>
      </c>
      <c r="J29" s="82">
        <f t="shared" ref="J29:J30" si="1">N10</f>
        <v>2022</v>
      </c>
      <c r="K29" s="76"/>
      <c r="L29" s="76"/>
      <c r="M29" s="76"/>
      <c r="N29" s="76"/>
      <c r="O29" s="76"/>
      <c r="P29" s="76"/>
    </row>
    <row r="30" spans="2:29" ht="51.75">
      <c r="B30" s="40" t="s">
        <v>108</v>
      </c>
      <c r="C30" s="241">
        <v>0</v>
      </c>
      <c r="D30" s="228">
        <v>0</v>
      </c>
      <c r="E30" s="229">
        <v>0</v>
      </c>
      <c r="F30" s="245">
        <v>0</v>
      </c>
      <c r="G30" s="241">
        <v>0</v>
      </c>
      <c r="H30" s="242">
        <v>0</v>
      </c>
      <c r="I30">
        <f>I28</f>
        <v>5</v>
      </c>
      <c r="J30" s="82">
        <f t="shared" si="1"/>
        <v>2023</v>
      </c>
      <c r="K30" s="41"/>
      <c r="L30" s="78"/>
      <c r="M30" s="41"/>
      <c r="N30" s="41"/>
      <c r="O30" s="41"/>
      <c r="P30" s="41"/>
    </row>
    <row r="31" spans="2:29" ht="26.25">
      <c r="B31" s="40" t="s">
        <v>110</v>
      </c>
      <c r="C31" s="241">
        <v>0</v>
      </c>
      <c r="D31" s="228">
        <v>0</v>
      </c>
      <c r="E31" s="229">
        <v>0</v>
      </c>
      <c r="F31" s="245">
        <v>0</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5">
      <c r="B34" s="40" t="s">
        <v>117</v>
      </c>
      <c r="C34" s="241">
        <v>0</v>
      </c>
      <c r="D34" s="228">
        <v>0</v>
      </c>
      <c r="E34" s="229">
        <v>0</v>
      </c>
      <c r="F34" s="245">
        <v>1492</v>
      </c>
      <c r="G34" s="241">
        <v>0</v>
      </c>
      <c r="H34" s="242">
        <v>1492</v>
      </c>
      <c r="I34"/>
      <c r="J34" s="77"/>
      <c r="K34" s="41"/>
      <c r="L34" s="78"/>
      <c r="M34" s="41"/>
      <c r="N34" s="41"/>
      <c r="O34" s="41"/>
      <c r="P34" s="41"/>
    </row>
    <row r="35" spans="2:16" ht="15">
      <c r="B35" s="43" t="s">
        <v>119</v>
      </c>
      <c r="C35" s="244">
        <v>0</v>
      </c>
      <c r="D35" s="243" t="s">
        <v>95</v>
      </c>
      <c r="E35" s="244">
        <v>0</v>
      </c>
      <c r="F35" s="244">
        <v>1547</v>
      </c>
      <c r="G35" s="244">
        <v>0</v>
      </c>
      <c r="H35" s="244">
        <v>1547</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13.2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Y40"/>
  <sheetViews>
    <sheetView zoomScale="80" zoomScaleNormal="8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8.42578125" style="2" customWidth="1"/>
    <col min="3" max="3" width="12" style="2" customWidth="1"/>
    <col min="4" max="4" width="14.85546875" style="2" customWidth="1"/>
    <col min="5" max="5" width="15.85546875" style="2" customWidth="1"/>
    <col min="6" max="6" width="12.7109375" style="2" customWidth="1"/>
    <col min="7" max="7" width="10.5703125" style="2" customWidth="1"/>
    <col min="8" max="8" width="15.28515625" style="2" customWidth="1"/>
    <col min="9" max="9" width="9.5703125" style="2" bestFit="1" customWidth="1"/>
    <col min="10" max="10" width="13.140625" style="4" customWidth="1"/>
    <col min="11" max="11" width="11.7109375" style="4" customWidth="1"/>
    <col min="12" max="12" width="13.85546875" style="4" customWidth="1"/>
    <col min="13" max="13" width="11.85546875" style="3" customWidth="1"/>
    <col min="14" max="14" width="9.42578125" style="3" customWidth="1"/>
    <col min="15" max="15" width="7.85546875" style="2" customWidth="1"/>
    <col min="16" max="16" width="20.42578125" style="2" customWidth="1"/>
    <col min="17" max="17" width="11.28515625" style="2" customWidth="1"/>
    <col min="18" max="18" width="13" style="2" customWidth="1"/>
    <col min="19" max="19" width="15.85546875" style="2" customWidth="1"/>
    <col min="20" max="20" width="13.85546875" style="2" customWidth="1"/>
    <col min="21" max="21" width="12.5703125" style="5" customWidth="1"/>
    <col min="22" max="22" width="14.140625" style="2" customWidth="1"/>
    <col min="23" max="23" width="10.140625" style="2" customWidth="1"/>
    <col min="24" max="24" width="10.85546875" style="2" bestFit="1" customWidth="1"/>
    <col min="25" max="25" width="11.85546875" style="3" customWidth="1"/>
    <col min="26" max="26" width="12.42578125" style="3" customWidth="1"/>
    <col min="27" max="27" width="15.7109375" style="3" customWidth="1"/>
    <col min="28" max="33" width="8.85546875" style="2"/>
    <col min="34" max="34" width="10.85546875" style="2" bestFit="1" customWidth="1"/>
    <col min="35" max="35" width="8.85546875" style="2"/>
    <col min="36" max="37" width="10.85546875" style="2" bestFit="1" customWidth="1"/>
    <col min="38" max="45" width="8.85546875" style="2"/>
    <col min="46" max="46" width="10.85546875" style="2" bestFit="1" customWidth="1"/>
    <col min="47" max="47" width="8.85546875" style="2"/>
    <col min="48" max="49" width="10.8554687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58</v>
      </c>
      <c r="B3" s="138">
        <f>M9+AA9+C26+Q26</f>
        <v>1127</v>
      </c>
      <c r="C3" s="111">
        <v>514</v>
      </c>
      <c r="D3" s="138">
        <f>B3*C3</f>
        <v>579278</v>
      </c>
      <c r="E3" s="138">
        <f>$H$18*M9+$V$18*AA9+$G$18*C26+$U$18*Q26</f>
        <v>58807</v>
      </c>
      <c r="F3" s="138">
        <f>$F$18*M9+$T$18*AA9+$E$18*C26+$S$18*Q26</f>
        <v>5635</v>
      </c>
      <c r="G3" s="138">
        <f>$J$18*M9+$X$18*AA9+$I$18*C26+$W$18*Q26</f>
        <v>6762</v>
      </c>
      <c r="H3" s="138">
        <f>$D$18*M9+$R$18*AA9+$C$18*C26+$Q$18*Q26</f>
        <v>1127</v>
      </c>
      <c r="I3" s="138">
        <f>SUM(E3:H3)</f>
        <v>72331</v>
      </c>
      <c r="J3" s="135">
        <f>E3*$G$11+F3*$E$11+G3*$I$11+H3*$C$11</f>
        <v>5216261.5399999991</v>
      </c>
      <c r="K3" s="89">
        <v>0</v>
      </c>
      <c r="L3" s="135">
        <f>M9*$H$36+AA9*$V$36+C26*$G$36+Q26*$U$36</f>
        <v>1987691</v>
      </c>
      <c r="M3" s="135">
        <f>J3+K3+L3</f>
        <v>7203952.5399999991</v>
      </c>
      <c r="N3" s="138">
        <f>M10+AA10+D26+R26</f>
        <v>1127</v>
      </c>
      <c r="O3" s="138">
        <f>C3</f>
        <v>514</v>
      </c>
      <c r="P3" s="138">
        <f>N3*O3</f>
        <v>579278</v>
      </c>
      <c r="Q3" s="138">
        <f>$H$18*M10+$V$18*AA10+$G$18*D26+$U$18*R26</f>
        <v>58807</v>
      </c>
      <c r="R3" s="138">
        <f>$F$18*M10+$T$18*AA10+$E$18*D26+$S$18*R26</f>
        <v>5635</v>
      </c>
      <c r="S3" s="138">
        <f>$J$18*M10+$X$18*AA10+$I$18*D26+$W$18*R26</f>
        <v>6762</v>
      </c>
      <c r="T3" s="138">
        <f>$D$18*M10+$R$18*AA10+$C$18*D26+$Q$18*R26</f>
        <v>1127</v>
      </c>
      <c r="U3" s="138">
        <f>Q3+R3+S3+T3</f>
        <v>72331</v>
      </c>
      <c r="V3" s="135">
        <f>Q3*$G$11+R3*$E$11+S3*$I$11+T3*$C$11</f>
        <v>5216261.5399999991</v>
      </c>
      <c r="W3" s="89">
        <v>0</v>
      </c>
      <c r="X3" s="135">
        <f>M10*$H$36+AA10*$V$36+D26*$G$36+R26*$U$36</f>
        <v>1987691</v>
      </c>
      <c r="Y3" s="135">
        <f>V3+W3+X3</f>
        <v>7203952.5399999991</v>
      </c>
      <c r="Z3" s="138">
        <f>M11+AA11+E26+S26</f>
        <v>1127</v>
      </c>
      <c r="AA3" s="138">
        <f>C3</f>
        <v>514</v>
      </c>
      <c r="AB3" s="138">
        <f>Z3*AA3</f>
        <v>579278</v>
      </c>
      <c r="AC3" s="138">
        <f>$H$18*M11+$V$18*AA11+$G$18*E26+$U$18*S26</f>
        <v>58807</v>
      </c>
      <c r="AD3" s="138">
        <f>$F$18*M11+$T$18*AA11+$E$18*E26+$S$18*S26</f>
        <v>5635</v>
      </c>
      <c r="AE3" s="138">
        <f>$J$18*M11+$X$18*AA11+$I$18*D26+$W$18*S26</f>
        <v>6762</v>
      </c>
      <c r="AF3" s="138">
        <f>$D$18*M11+$R$18*AA11+$C$18*E26+$Q$18*S26</f>
        <v>1127</v>
      </c>
      <c r="AG3" s="138">
        <f>AC3+AD3+AE3+AF3</f>
        <v>72331</v>
      </c>
      <c r="AH3" s="135">
        <f>AC3*$G$11+AD3*$E$11+AE3*$I$11+AF3*$C$11</f>
        <v>5216261.5399999991</v>
      </c>
      <c r="AI3" s="89">
        <v>0</v>
      </c>
      <c r="AJ3" s="135">
        <f>M11*$H$36+AA11*$V$36+E26*$G$36+S26*$U$36</f>
        <v>1987691</v>
      </c>
      <c r="AK3" s="135">
        <f>AH3+AI3+AJ3</f>
        <v>7203952.5399999991</v>
      </c>
      <c r="AL3" s="138">
        <f t="shared" ref="AL3:AW3" si="0">(B3+N3+Z3)/3</f>
        <v>1127</v>
      </c>
      <c r="AM3" s="138">
        <f t="shared" si="0"/>
        <v>514</v>
      </c>
      <c r="AN3" s="138">
        <f t="shared" si="0"/>
        <v>579278</v>
      </c>
      <c r="AO3" s="138">
        <f t="shared" si="0"/>
        <v>58807</v>
      </c>
      <c r="AP3" s="138">
        <f t="shared" si="0"/>
        <v>5635</v>
      </c>
      <c r="AQ3" s="138">
        <f t="shared" si="0"/>
        <v>6762</v>
      </c>
      <c r="AR3" s="138">
        <f t="shared" si="0"/>
        <v>1127</v>
      </c>
      <c r="AS3" s="138">
        <f t="shared" si="0"/>
        <v>72331</v>
      </c>
      <c r="AT3" s="135">
        <f t="shared" si="0"/>
        <v>5216261.5399999991</v>
      </c>
      <c r="AU3" s="89">
        <f t="shared" si="0"/>
        <v>0</v>
      </c>
      <c r="AV3" s="135">
        <f t="shared" si="0"/>
        <v>1987691</v>
      </c>
      <c r="AW3" s="135">
        <f t="shared" si="0"/>
        <v>7203952.5399999991</v>
      </c>
      <c r="AY3" s="201">
        <f>M3+Y3+AK3</f>
        <v>21611857.619999997</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7"/>
      <c r="O6" s="17"/>
      <c r="P6" s="17"/>
      <c r="Q6" s="17"/>
      <c r="R6" s="17"/>
      <c r="S6" s="17"/>
      <c r="T6" s="17"/>
      <c r="U6" s="17"/>
      <c r="V6" s="17"/>
      <c r="W6" s="17"/>
      <c r="X6" s="17"/>
      <c r="Y6" s="17"/>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25.5">
      <c r="A8" s="3"/>
      <c r="B8" s="532" t="s">
        <v>373</v>
      </c>
      <c r="C8" s="532"/>
      <c r="D8" s="532"/>
      <c r="E8" s="532"/>
      <c r="F8" s="532"/>
      <c r="G8" s="532"/>
      <c r="H8" s="532"/>
      <c r="I8" s="532"/>
      <c r="J8" s="532"/>
      <c r="K8" s="532"/>
      <c r="L8" s="532"/>
      <c r="M8" s="387" t="s">
        <v>201</v>
      </c>
      <c r="N8"/>
      <c r="O8" s="47"/>
      <c r="P8" s="532" t="s">
        <v>374</v>
      </c>
      <c r="Q8" s="532"/>
      <c r="R8" s="532"/>
      <c r="S8" s="532"/>
      <c r="T8" s="532"/>
      <c r="U8" s="532"/>
      <c r="V8" s="532"/>
      <c r="W8" s="532"/>
      <c r="X8" s="532"/>
      <c r="Y8" s="532"/>
      <c r="Z8" s="532"/>
      <c r="AA8" t="s">
        <v>201</v>
      </c>
    </row>
    <row r="9" spans="1:51" s="4" customFormat="1" ht="15.75" customHeight="1">
      <c r="A9" s="3"/>
      <c r="B9" s="533" t="s">
        <v>92</v>
      </c>
      <c r="C9" s="536" t="s">
        <v>93</v>
      </c>
      <c r="D9" s="536"/>
      <c r="E9" s="536"/>
      <c r="F9" s="536"/>
      <c r="G9" s="536"/>
      <c r="H9" s="536"/>
      <c r="I9" s="536"/>
      <c r="J9" s="536"/>
      <c r="K9" s="537" t="s">
        <v>161</v>
      </c>
      <c r="L9" s="538"/>
      <c r="M9" s="514">
        <v>834</v>
      </c>
      <c r="N9">
        <v>2021</v>
      </c>
      <c r="O9" s="47"/>
      <c r="P9" s="533" t="s">
        <v>92</v>
      </c>
      <c r="Q9" s="536" t="s">
        <v>93</v>
      </c>
      <c r="R9" s="536"/>
      <c r="S9" s="536"/>
      <c r="T9" s="536"/>
      <c r="U9" s="536"/>
      <c r="V9" s="536"/>
      <c r="W9" s="536"/>
      <c r="X9" s="536"/>
      <c r="Y9" s="537" t="s">
        <v>161</v>
      </c>
      <c r="Z9" s="538"/>
      <c r="AA9">
        <v>293</v>
      </c>
      <c r="AB9">
        <v>2021</v>
      </c>
    </row>
    <row r="10" spans="1:51" s="4" customFormat="1" ht="23.25" customHeight="1">
      <c r="A10" s="3"/>
      <c r="B10" s="534"/>
      <c r="C10" s="543" t="s">
        <v>98</v>
      </c>
      <c r="D10" s="544"/>
      <c r="E10" s="545" t="s">
        <v>99</v>
      </c>
      <c r="F10" s="545"/>
      <c r="G10" s="688" t="s">
        <v>100</v>
      </c>
      <c r="H10" s="689"/>
      <c r="I10" s="548" t="s">
        <v>101</v>
      </c>
      <c r="J10" s="547"/>
      <c r="K10" s="539"/>
      <c r="L10" s="540"/>
      <c r="M10" s="514">
        <f>M9+C26</f>
        <v>834</v>
      </c>
      <c r="N10">
        <v>2022</v>
      </c>
      <c r="O10" s="47"/>
      <c r="P10" s="534"/>
      <c r="Q10" s="543" t="s">
        <v>98</v>
      </c>
      <c r="R10" s="544"/>
      <c r="S10" s="545" t="s">
        <v>99</v>
      </c>
      <c r="T10" s="545"/>
      <c r="U10" s="546" t="s">
        <v>100</v>
      </c>
      <c r="V10" s="547"/>
      <c r="W10" s="548" t="s">
        <v>101</v>
      </c>
      <c r="X10" s="547"/>
      <c r="Y10" s="539"/>
      <c r="Z10" s="540"/>
      <c r="AA10">
        <v>293</v>
      </c>
      <c r="AB10">
        <v>2022</v>
      </c>
    </row>
    <row r="11" spans="1:51" s="4" customFormat="1" ht="15">
      <c r="A11" s="3"/>
      <c r="B11" s="534"/>
      <c r="C11" s="549">
        <v>114.8</v>
      </c>
      <c r="D11" s="550"/>
      <c r="E11" s="549">
        <v>91.33</v>
      </c>
      <c r="F11" s="550"/>
      <c r="G11" s="549">
        <v>73.83</v>
      </c>
      <c r="H11" s="550"/>
      <c r="I11" s="549">
        <v>34.090000000000003</v>
      </c>
      <c r="J11" s="550"/>
      <c r="K11" s="541"/>
      <c r="L11" s="542"/>
      <c r="M11" s="514">
        <f>M10+D26</f>
        <v>834</v>
      </c>
      <c r="N11">
        <v>2023</v>
      </c>
      <c r="O11" s="47"/>
      <c r="P11" s="534"/>
      <c r="Q11" s="549">
        <v>114.8</v>
      </c>
      <c r="R11" s="550"/>
      <c r="S11" s="549">
        <v>91.33</v>
      </c>
      <c r="T11" s="550"/>
      <c r="U11" s="549">
        <v>73.83</v>
      </c>
      <c r="V11" s="550"/>
      <c r="W11" s="549">
        <v>34.090000000000003</v>
      </c>
      <c r="X11" s="550"/>
      <c r="Y11" s="541"/>
      <c r="Z11" s="542"/>
      <c r="AA11">
        <f>AA10+R26</f>
        <v>293</v>
      </c>
      <c r="AB11">
        <v>2023</v>
      </c>
    </row>
    <row r="12" spans="1:51" s="4" customFormat="1" ht="26.25">
      <c r="A12" s="3"/>
      <c r="B12" s="535"/>
      <c r="C12" s="225" t="s">
        <v>375</v>
      </c>
      <c r="D12" s="226" t="s">
        <v>109</v>
      </c>
      <c r="E12" s="225" t="s">
        <v>375</v>
      </c>
      <c r="F12" s="225" t="s">
        <v>109</v>
      </c>
      <c r="G12" s="272" t="s">
        <v>375</v>
      </c>
      <c r="H12" s="226" t="s">
        <v>109</v>
      </c>
      <c r="I12" s="225" t="s">
        <v>375</v>
      </c>
      <c r="J12" s="226" t="s">
        <v>109</v>
      </c>
      <c r="K12" s="225" t="s">
        <v>375</v>
      </c>
      <c r="L12" s="227" t="s">
        <v>109</v>
      </c>
      <c r="M12" s="514"/>
      <c r="N12"/>
      <c r="O12" s="47"/>
      <c r="P12" s="535"/>
      <c r="Q12" s="225" t="s">
        <v>375</v>
      </c>
      <c r="R12" s="226" t="s">
        <v>109</v>
      </c>
      <c r="S12" s="225" t="s">
        <v>375</v>
      </c>
      <c r="T12" s="225" t="s">
        <v>109</v>
      </c>
      <c r="U12" s="272" t="s">
        <v>375</v>
      </c>
      <c r="V12" s="226" t="s">
        <v>109</v>
      </c>
      <c r="W12" s="225" t="s">
        <v>375</v>
      </c>
      <c r="X12" s="226" t="s">
        <v>109</v>
      </c>
      <c r="Y12" s="225" t="s">
        <v>375</v>
      </c>
      <c r="Z12" s="227" t="s">
        <v>109</v>
      </c>
      <c r="AA12"/>
      <c r="AB12" s="2"/>
    </row>
    <row r="13" spans="1:51" ht="15">
      <c r="B13" s="26" t="s">
        <v>111</v>
      </c>
      <c r="C13" s="196">
        <v>2</v>
      </c>
      <c r="D13" s="228">
        <v>1</v>
      </c>
      <c r="E13" s="228">
        <v>1</v>
      </c>
      <c r="F13" s="228">
        <v>1</v>
      </c>
      <c r="G13" s="228">
        <v>21</v>
      </c>
      <c r="H13" s="228">
        <v>1</v>
      </c>
      <c r="I13" s="228">
        <v>2</v>
      </c>
      <c r="J13" s="228">
        <v>1</v>
      </c>
      <c r="K13" s="229">
        <v>1940</v>
      </c>
      <c r="L13" s="230">
        <v>314</v>
      </c>
      <c r="M13" s="50"/>
      <c r="N13" s="51"/>
      <c r="O13" s="47"/>
      <c r="P13" s="26" t="s">
        <v>111</v>
      </c>
      <c r="Q13" s="196">
        <v>2</v>
      </c>
      <c r="R13" s="228">
        <v>1</v>
      </c>
      <c r="S13" s="228">
        <v>1</v>
      </c>
      <c r="T13" s="228">
        <v>1</v>
      </c>
      <c r="U13" s="228">
        <v>12</v>
      </c>
      <c r="V13" s="228">
        <v>1</v>
      </c>
      <c r="W13" s="228">
        <v>2</v>
      </c>
      <c r="X13" s="228">
        <v>1</v>
      </c>
      <c r="Y13" s="229">
        <v>1275</v>
      </c>
      <c r="Z13" s="230">
        <v>314</v>
      </c>
      <c r="AA13" s="51"/>
    </row>
    <row r="14" spans="1:51" ht="15">
      <c r="B14" s="26" t="s">
        <v>113</v>
      </c>
      <c r="C14" s="196">
        <v>0</v>
      </c>
      <c r="D14" s="228">
        <v>0</v>
      </c>
      <c r="E14" s="228">
        <v>1</v>
      </c>
      <c r="F14" s="228">
        <v>1</v>
      </c>
      <c r="G14" s="228">
        <v>13</v>
      </c>
      <c r="H14" s="228">
        <v>6</v>
      </c>
      <c r="I14" s="228">
        <v>1</v>
      </c>
      <c r="J14" s="228">
        <v>1</v>
      </c>
      <c r="K14" s="229">
        <v>1085</v>
      </c>
      <c r="L14" s="230">
        <v>568</v>
      </c>
      <c r="M14" s="50"/>
      <c r="N14" s="51"/>
      <c r="O14" s="47"/>
      <c r="P14" s="26" t="s">
        <v>113</v>
      </c>
      <c r="Q14" s="196">
        <v>0</v>
      </c>
      <c r="R14" s="228">
        <v>0</v>
      </c>
      <c r="S14" s="228">
        <v>1</v>
      </c>
      <c r="T14" s="228">
        <v>1</v>
      </c>
      <c r="U14" s="228">
        <v>8</v>
      </c>
      <c r="V14" s="228">
        <v>3</v>
      </c>
      <c r="W14" s="228">
        <v>1</v>
      </c>
      <c r="X14" s="228">
        <v>1</v>
      </c>
      <c r="Y14" s="229">
        <v>716</v>
      </c>
      <c r="Z14" s="230">
        <v>347</v>
      </c>
      <c r="AA14" s="51"/>
    </row>
    <row r="15" spans="1:51" ht="15">
      <c r="B15" s="26" t="s">
        <v>112</v>
      </c>
      <c r="C15" s="196">
        <v>0</v>
      </c>
      <c r="D15" s="228">
        <v>0</v>
      </c>
      <c r="E15" s="228">
        <v>1</v>
      </c>
      <c r="F15" s="228">
        <v>1</v>
      </c>
      <c r="G15" s="228">
        <v>13</v>
      </c>
      <c r="H15" s="228">
        <v>13</v>
      </c>
      <c r="I15" s="228">
        <v>1</v>
      </c>
      <c r="J15" s="228">
        <v>1</v>
      </c>
      <c r="K15" s="229">
        <v>1085</v>
      </c>
      <c r="L15" s="230">
        <v>1085</v>
      </c>
      <c r="M15" s="50" t="s">
        <v>89</v>
      </c>
      <c r="N15" s="51"/>
      <c r="O15" s="47"/>
      <c r="P15" s="26" t="s">
        <v>112</v>
      </c>
      <c r="Q15" s="196">
        <v>0</v>
      </c>
      <c r="R15" s="228">
        <v>0</v>
      </c>
      <c r="S15" s="228">
        <v>1</v>
      </c>
      <c r="T15" s="228">
        <v>1</v>
      </c>
      <c r="U15" s="228">
        <v>13</v>
      </c>
      <c r="V15" s="228">
        <v>13</v>
      </c>
      <c r="W15" s="228">
        <v>1</v>
      </c>
      <c r="X15" s="228">
        <v>1</v>
      </c>
      <c r="Y15" s="229">
        <v>1085</v>
      </c>
      <c r="Z15" s="230">
        <v>1085</v>
      </c>
      <c r="AA15" s="51"/>
    </row>
    <row r="16" spans="1:51" ht="39">
      <c r="B16" s="26" t="s">
        <v>118</v>
      </c>
      <c r="C16" s="196">
        <v>0</v>
      </c>
      <c r="D16" s="228">
        <v>0</v>
      </c>
      <c r="E16" s="228">
        <v>1</v>
      </c>
      <c r="F16" s="228">
        <v>0</v>
      </c>
      <c r="G16" s="228">
        <v>16</v>
      </c>
      <c r="H16" s="228">
        <v>8</v>
      </c>
      <c r="I16" s="228">
        <v>2</v>
      </c>
      <c r="J16" s="228">
        <v>1</v>
      </c>
      <c r="K16" s="229">
        <v>1341</v>
      </c>
      <c r="L16" s="230">
        <v>625</v>
      </c>
      <c r="M16" s="50">
        <f>C26*K18</f>
        <v>0</v>
      </c>
      <c r="N16" s="51"/>
      <c r="O16" s="47"/>
      <c r="P16" s="26" t="s">
        <v>118</v>
      </c>
      <c r="Q16" s="196">
        <v>0</v>
      </c>
      <c r="R16" s="228">
        <v>0</v>
      </c>
      <c r="S16" s="228">
        <v>1</v>
      </c>
      <c r="T16" s="228">
        <v>0</v>
      </c>
      <c r="U16" s="228">
        <v>8</v>
      </c>
      <c r="V16" s="228">
        <v>4</v>
      </c>
      <c r="W16" s="228">
        <v>2</v>
      </c>
      <c r="X16" s="228">
        <v>1</v>
      </c>
      <c r="Y16" s="229">
        <v>750</v>
      </c>
      <c r="Z16" s="230">
        <v>329</v>
      </c>
      <c r="AA16" s="51">
        <f>Y18*Q26</f>
        <v>0</v>
      </c>
    </row>
    <row r="17" spans="2:27" ht="15">
      <c r="B17" s="26" t="s">
        <v>120</v>
      </c>
      <c r="C17" s="231">
        <v>0</v>
      </c>
      <c r="D17" s="232">
        <v>0</v>
      </c>
      <c r="E17" s="232">
        <v>2</v>
      </c>
      <c r="F17" s="232">
        <v>2</v>
      </c>
      <c r="G17" s="232">
        <v>26</v>
      </c>
      <c r="H17" s="232">
        <v>26</v>
      </c>
      <c r="I17" s="232">
        <v>2</v>
      </c>
      <c r="J17" s="232">
        <v>2</v>
      </c>
      <c r="K17" s="229">
        <v>2170</v>
      </c>
      <c r="L17" s="233">
        <v>2170</v>
      </c>
      <c r="M17" s="50"/>
      <c r="N17" s="51"/>
      <c r="O17" s="47"/>
      <c r="P17" s="26" t="s">
        <v>120</v>
      </c>
      <c r="Q17" s="231">
        <v>0</v>
      </c>
      <c r="R17" s="232">
        <v>0</v>
      </c>
      <c r="S17" s="232">
        <v>2</v>
      </c>
      <c r="T17" s="232">
        <v>2</v>
      </c>
      <c r="U17" s="232">
        <v>26</v>
      </c>
      <c r="V17" s="232">
        <v>26</v>
      </c>
      <c r="W17" s="232">
        <v>2</v>
      </c>
      <c r="X17" s="232">
        <v>2</v>
      </c>
      <c r="Y17" s="229">
        <v>2170</v>
      </c>
      <c r="Z17" s="233">
        <v>2170</v>
      </c>
      <c r="AA17" s="51"/>
    </row>
    <row r="18" spans="2:27" ht="15">
      <c r="B18" s="32" t="s">
        <v>122</v>
      </c>
      <c r="C18" s="234">
        <v>2</v>
      </c>
      <c r="D18" s="235">
        <v>1</v>
      </c>
      <c r="E18" s="236">
        <v>6</v>
      </c>
      <c r="F18" s="236">
        <v>5</v>
      </c>
      <c r="G18" s="234">
        <v>89</v>
      </c>
      <c r="H18" s="235">
        <v>54</v>
      </c>
      <c r="I18" s="236">
        <v>8</v>
      </c>
      <c r="J18" s="236">
        <v>6</v>
      </c>
      <c r="K18" s="237">
        <v>7621</v>
      </c>
      <c r="L18" s="238">
        <v>4763</v>
      </c>
      <c r="M18" s="74">
        <f>L18*M9</f>
        <v>3972342</v>
      </c>
      <c r="N18" s="51"/>
      <c r="O18" s="47"/>
      <c r="P18" s="32" t="s">
        <v>122</v>
      </c>
      <c r="Q18" s="234">
        <v>2</v>
      </c>
      <c r="R18" s="235">
        <v>1</v>
      </c>
      <c r="S18" s="236">
        <v>6</v>
      </c>
      <c r="T18" s="236">
        <v>5</v>
      </c>
      <c r="U18" s="234">
        <v>67</v>
      </c>
      <c r="V18" s="235">
        <v>47</v>
      </c>
      <c r="W18" s="236">
        <v>8</v>
      </c>
      <c r="X18" s="236">
        <v>6</v>
      </c>
      <c r="Y18" s="237">
        <v>5997</v>
      </c>
      <c r="Z18" s="238">
        <v>4246</v>
      </c>
      <c r="AA18" s="51">
        <f>AA9*Z18</f>
        <v>1244078</v>
      </c>
    </row>
    <row r="19" spans="2:27" ht="15">
      <c r="B19" s="176" t="s">
        <v>123</v>
      </c>
      <c r="C19" s="355"/>
      <c r="D19" s="356"/>
      <c r="E19" s="465"/>
      <c r="F19" s="465"/>
      <c r="G19" s="465"/>
      <c r="H19" s="465"/>
      <c r="I19" s="465"/>
      <c r="J19" s="465"/>
      <c r="K19" s="354"/>
      <c r="L19" s="354"/>
      <c r="M19" s="74"/>
      <c r="N19" s="51"/>
      <c r="O19" s="47"/>
      <c r="P19" s="176" t="s">
        <v>128</v>
      </c>
      <c r="Q19" s="355"/>
      <c r="R19" s="356"/>
      <c r="S19" s="465"/>
      <c r="T19" s="465"/>
      <c r="U19" s="465"/>
      <c r="V19" s="465"/>
      <c r="W19" s="465"/>
      <c r="X19" s="465"/>
      <c r="Y19" s="354"/>
      <c r="Z19" s="354"/>
      <c r="AA19" s="51"/>
    </row>
    <row r="20" spans="2:27" ht="15">
      <c r="B20" s="72"/>
      <c r="C20" s="355"/>
      <c r="D20" s="356"/>
      <c r="E20" s="465"/>
      <c r="F20" s="465"/>
      <c r="G20" s="465"/>
      <c r="H20" s="465"/>
      <c r="I20" s="465"/>
      <c r="J20" s="465"/>
      <c r="K20" s="354"/>
      <c r="L20" s="354"/>
      <c r="M20" s="74"/>
      <c r="N20" s="51"/>
      <c r="O20" s="47"/>
      <c r="P20" s="176"/>
      <c r="Q20" s="355"/>
      <c r="R20" s="356"/>
      <c r="S20" s="465"/>
      <c r="T20" s="465"/>
      <c r="U20" s="465"/>
      <c r="V20" s="465"/>
      <c r="W20" s="465"/>
      <c r="X20" s="465"/>
      <c r="Y20" s="354"/>
      <c r="Z20" s="354"/>
      <c r="AA20" s="51"/>
    </row>
    <row r="21" spans="2:27" ht="15">
      <c r="B21" s="350" t="s">
        <v>376</v>
      </c>
      <c r="C21" s="355"/>
      <c r="D21" s="356"/>
      <c r="E21" s="465"/>
      <c r="F21" s="465"/>
      <c r="G21" s="465"/>
      <c r="H21" s="465"/>
      <c r="I21" s="465"/>
      <c r="J21" s="465"/>
      <c r="K21" s="354"/>
      <c r="L21" s="354"/>
      <c r="M21" s="74"/>
      <c r="N21" s="51"/>
      <c r="O21" s="47"/>
      <c r="P21" s="350" t="s">
        <v>129</v>
      </c>
      <c r="Q21" s="355"/>
      <c r="R21" s="356"/>
      <c r="S21" s="465"/>
      <c r="T21" s="465"/>
      <c r="U21" s="465"/>
      <c r="V21" s="465"/>
      <c r="W21" s="465"/>
      <c r="X21" s="465"/>
      <c r="Y21" s="354"/>
      <c r="Z21" s="354"/>
      <c r="AA21" s="51"/>
    </row>
    <row r="22" spans="2:27" ht="15">
      <c r="B22" s="176"/>
      <c r="C22" s="355"/>
      <c r="D22" s="356"/>
      <c r="E22" s="465"/>
      <c r="F22" s="465"/>
      <c r="G22" s="465"/>
      <c r="H22" s="465"/>
      <c r="I22" s="465"/>
      <c r="J22" s="465"/>
      <c r="K22" s="354"/>
      <c r="L22" s="354"/>
      <c r="M22" s="74"/>
      <c r="N22" s="51"/>
      <c r="O22" s="47"/>
      <c r="P22" s="350"/>
      <c r="Q22" s="355"/>
      <c r="R22" s="356"/>
      <c r="S22" s="465"/>
      <c r="T22" s="465"/>
      <c r="U22" s="465"/>
      <c r="V22" s="465"/>
      <c r="W22" s="465"/>
      <c r="X22" s="465"/>
      <c r="Y22" s="354"/>
      <c r="Z22" s="354"/>
      <c r="AA22" s="51"/>
    </row>
    <row r="23" spans="2:27" ht="15">
      <c r="B23" s="141"/>
      <c r="C23" s="355"/>
      <c r="D23" s="356"/>
      <c r="E23" s="465"/>
      <c r="F23" s="465"/>
      <c r="G23" s="465"/>
      <c r="H23" s="465"/>
      <c r="I23" s="465"/>
      <c r="J23" s="465"/>
      <c r="K23" s="354"/>
      <c r="L23" s="354"/>
      <c r="M23" s="74"/>
      <c r="N23" s="51"/>
      <c r="O23" s="47"/>
      <c r="P23" s="350"/>
      <c r="Q23" s="355"/>
      <c r="R23" s="356"/>
      <c r="S23" s="465"/>
      <c r="T23" s="465"/>
      <c r="U23" s="465"/>
      <c r="V23" s="465"/>
      <c r="W23" s="465"/>
      <c r="X23" s="465"/>
      <c r="Y23" s="354"/>
      <c r="Z23" s="354"/>
      <c r="AA23" s="51"/>
    </row>
    <row r="24" spans="2:27" ht="15">
      <c r="B24" s="465"/>
      <c r="C24" s="355"/>
      <c r="D24" s="356"/>
      <c r="E24" s="465"/>
      <c r="F24" s="465"/>
      <c r="G24" s="465"/>
      <c r="H24" s="465"/>
      <c r="I24" s="465"/>
      <c r="J24" s="465"/>
      <c r="K24" s="354"/>
      <c r="L24" s="354"/>
      <c r="M24" s="74"/>
      <c r="N24" s="51"/>
      <c r="O24" s="47"/>
      <c r="P24" s="465"/>
      <c r="Q24" s="355"/>
      <c r="R24" s="356"/>
      <c r="S24" s="465"/>
      <c r="T24" s="465"/>
      <c r="U24" s="465"/>
      <c r="V24" s="465"/>
      <c r="W24" s="465"/>
      <c r="X24" s="465"/>
      <c r="Y24" s="354"/>
      <c r="Z24" s="354"/>
      <c r="AA24" s="51"/>
    </row>
    <row r="25" spans="2:27" ht="15">
      <c r="B25" s="465"/>
      <c r="C25" s="221">
        <v>2021</v>
      </c>
      <c r="D25" s="155">
        <v>2022</v>
      </c>
      <c r="E25" s="221">
        <v>2023</v>
      </c>
      <c r="F25"/>
      <c r="G25"/>
      <c r="H25"/>
      <c r="I25"/>
      <c r="J25"/>
      <c r="K25" s="57"/>
      <c r="L25" s="57"/>
      <c r="M25" s="57"/>
      <c r="N25"/>
      <c r="O25" s="47"/>
      <c r="P25" s="465"/>
      <c r="Q25" s="221">
        <v>2021</v>
      </c>
      <c r="R25" s="155">
        <v>2022</v>
      </c>
      <c r="S25" s="221">
        <v>2023</v>
      </c>
      <c r="T25"/>
      <c r="U25"/>
      <c r="V25"/>
      <c r="W25"/>
      <c r="X25"/>
      <c r="Y25"/>
      <c r="Z25"/>
      <c r="AA25"/>
    </row>
    <row r="26" spans="2:27" ht="15">
      <c r="B26" s="465" t="s">
        <v>162</v>
      </c>
      <c r="C26" s="516">
        <v>0</v>
      </c>
      <c r="D26" s="52">
        <v>0</v>
      </c>
      <c r="E26" s="215">
        <v>0</v>
      </c>
      <c r="F26"/>
      <c r="G26"/>
      <c r="H26"/>
      <c r="I26"/>
      <c r="J26"/>
      <c r="K26" s="57"/>
      <c r="L26" s="57"/>
      <c r="M26" s="57"/>
      <c r="N26"/>
      <c r="O26" s="47"/>
      <c r="P26" s="465" t="s">
        <v>162</v>
      </c>
      <c r="Q26" s="516">
        <v>0</v>
      </c>
      <c r="R26" s="52">
        <v>0</v>
      </c>
      <c r="S26" s="215">
        <v>0</v>
      </c>
      <c r="T26"/>
      <c r="U26"/>
      <c r="V26"/>
      <c r="W26"/>
      <c r="X26"/>
      <c r="Y26"/>
      <c r="Z26"/>
      <c r="AA26"/>
    </row>
    <row r="27" spans="2:27">
      <c r="C27" s="8"/>
      <c r="N27" s="2"/>
      <c r="Z27" s="2"/>
      <c r="AA27" s="2"/>
    </row>
    <row r="28" spans="2:27" ht="15">
      <c r="B28" s="552" t="s">
        <v>377</v>
      </c>
      <c r="C28" s="552"/>
      <c r="D28" s="552"/>
      <c r="E28" s="552"/>
      <c r="F28" s="552"/>
      <c r="G28" s="552"/>
      <c r="H28" s="552"/>
      <c r="I28"/>
      <c r="J28"/>
      <c r="K28" s="465"/>
      <c r="L28" s="465"/>
      <c r="M28" s="465"/>
      <c r="N28" s="465"/>
      <c r="O28" s="465"/>
      <c r="P28" s="552" t="s">
        <v>378</v>
      </c>
      <c r="Q28" s="552"/>
      <c r="R28" s="552"/>
      <c r="S28" s="552"/>
      <c r="T28" s="552"/>
      <c r="U28" s="552"/>
      <c r="V28" s="552"/>
      <c r="Z28" s="2"/>
      <c r="AA28" s="2"/>
    </row>
    <row r="29" spans="2:27" ht="45" customHeight="1">
      <c r="B29" s="464" t="s">
        <v>95</v>
      </c>
      <c r="C29" s="536" t="s">
        <v>96</v>
      </c>
      <c r="D29" s="536"/>
      <c r="E29" s="536"/>
      <c r="F29" s="553"/>
      <c r="G29" s="554" t="s">
        <v>164</v>
      </c>
      <c r="H29" s="555"/>
      <c r="I29"/>
      <c r="J29"/>
      <c r="K29" s="465"/>
      <c r="L29" s="571"/>
      <c r="M29" s="571"/>
      <c r="N29" s="571"/>
      <c r="O29" s="571"/>
      <c r="P29" s="464" t="s">
        <v>95</v>
      </c>
      <c r="Q29" s="536" t="s">
        <v>96</v>
      </c>
      <c r="R29" s="536"/>
      <c r="S29" s="536"/>
      <c r="T29" s="553"/>
      <c r="U29" s="554" t="s">
        <v>164</v>
      </c>
      <c r="V29" s="555"/>
      <c r="Z29" s="2"/>
      <c r="AA29" s="2"/>
    </row>
    <row r="30" spans="2:27" ht="39">
      <c r="B30" s="239" t="s">
        <v>92</v>
      </c>
      <c r="C30" s="226" t="s">
        <v>102</v>
      </c>
      <c r="D30" s="226" t="s">
        <v>103</v>
      </c>
      <c r="E30" s="225" t="s">
        <v>104</v>
      </c>
      <c r="F30" s="240" t="s">
        <v>105</v>
      </c>
      <c r="G30" s="226" t="s">
        <v>375</v>
      </c>
      <c r="H30" s="227" t="s">
        <v>107</v>
      </c>
      <c r="I30"/>
      <c r="J30"/>
      <c r="K30" s="517"/>
      <c r="L30" s="76"/>
      <c r="M30" s="76"/>
      <c r="N30" s="76"/>
      <c r="O30" s="76"/>
      <c r="P30" s="239" t="s">
        <v>92</v>
      </c>
      <c r="Q30" s="226" t="s">
        <v>102</v>
      </c>
      <c r="R30" s="226" t="s">
        <v>103</v>
      </c>
      <c r="S30" s="225" t="s">
        <v>104</v>
      </c>
      <c r="T30" s="240" t="s">
        <v>105</v>
      </c>
      <c r="U30" s="226" t="s">
        <v>375</v>
      </c>
      <c r="V30" s="227" t="s">
        <v>107</v>
      </c>
      <c r="Z30" s="2"/>
      <c r="AA30" s="2"/>
    </row>
    <row r="31" spans="2:27" ht="26.25">
      <c r="B31" s="40" t="s">
        <v>108</v>
      </c>
      <c r="C31" s="241">
        <v>0</v>
      </c>
      <c r="D31" s="228">
        <v>15</v>
      </c>
      <c r="E31" s="241">
        <v>0</v>
      </c>
      <c r="F31" s="241">
        <v>0</v>
      </c>
      <c r="G31" s="241">
        <v>0</v>
      </c>
      <c r="H31" s="242">
        <v>0</v>
      </c>
      <c r="I31" s="58"/>
      <c r="J31"/>
      <c r="K31" s="77"/>
      <c r="L31" s="41"/>
      <c r="M31"/>
      <c r="N31" s="41"/>
      <c r="O31" s="41"/>
      <c r="P31" s="40" t="s">
        <v>108</v>
      </c>
      <c r="Q31" s="241">
        <v>0</v>
      </c>
      <c r="R31" s="228" t="s">
        <v>95</v>
      </c>
      <c r="S31" s="241">
        <v>0</v>
      </c>
      <c r="T31" s="241">
        <v>0</v>
      </c>
      <c r="U31" s="241">
        <v>0</v>
      </c>
      <c r="V31" s="242">
        <v>0</v>
      </c>
      <c r="Z31" s="2"/>
      <c r="AA31" s="2"/>
    </row>
    <row r="32" spans="2:27">
      <c r="B32" s="40" t="s">
        <v>110</v>
      </c>
      <c r="C32" s="241">
        <v>0</v>
      </c>
      <c r="D32" s="228" t="s">
        <v>95</v>
      </c>
      <c r="E32" s="241">
        <v>0</v>
      </c>
      <c r="F32" s="241">
        <v>0</v>
      </c>
      <c r="G32" s="241">
        <v>0</v>
      </c>
      <c r="H32" s="242">
        <v>0</v>
      </c>
      <c r="P32" s="40" t="s">
        <v>110</v>
      </c>
      <c r="Q32" s="241">
        <v>0</v>
      </c>
      <c r="R32" s="228" t="s">
        <v>95</v>
      </c>
      <c r="S32" s="241">
        <v>0</v>
      </c>
      <c r="T32" s="241">
        <v>0</v>
      </c>
      <c r="U32" s="241">
        <v>0</v>
      </c>
      <c r="V32" s="242">
        <v>0</v>
      </c>
    </row>
    <row r="33" spans="2:23">
      <c r="B33" s="40" t="s">
        <v>112</v>
      </c>
      <c r="C33" s="241">
        <v>0</v>
      </c>
      <c r="D33" s="228" t="s">
        <v>95</v>
      </c>
      <c r="E33" s="241">
        <v>0</v>
      </c>
      <c r="F33" s="241">
        <v>55</v>
      </c>
      <c r="G33" s="241">
        <v>55</v>
      </c>
      <c r="H33" s="242">
        <v>55</v>
      </c>
      <c r="I33" s="201">
        <f>G36*C26</f>
        <v>0</v>
      </c>
      <c r="P33" s="40" t="s">
        <v>112</v>
      </c>
      <c r="Q33" s="241">
        <v>0</v>
      </c>
      <c r="R33" s="228" t="s">
        <v>95</v>
      </c>
      <c r="S33" s="241">
        <v>0</v>
      </c>
      <c r="T33" s="241">
        <v>55</v>
      </c>
      <c r="U33" s="241">
        <v>55</v>
      </c>
      <c r="V33" s="242">
        <v>55</v>
      </c>
      <c r="W33" s="201">
        <f>U36*Q26</f>
        <v>0</v>
      </c>
    </row>
    <row r="34" spans="2:23">
      <c r="B34" s="40" t="s">
        <v>116</v>
      </c>
      <c r="C34" s="241">
        <v>0</v>
      </c>
      <c r="D34" s="228" t="s">
        <v>95</v>
      </c>
      <c r="E34" s="229">
        <v>0</v>
      </c>
      <c r="F34" s="245">
        <v>0</v>
      </c>
      <c r="G34" s="241">
        <v>0</v>
      </c>
      <c r="H34" s="242">
        <v>0</v>
      </c>
      <c r="P34" s="40" t="s">
        <v>116</v>
      </c>
      <c r="Q34" s="241">
        <v>0</v>
      </c>
      <c r="R34" s="228" t="s">
        <v>95</v>
      </c>
      <c r="S34" s="229">
        <v>0</v>
      </c>
      <c r="T34" s="245">
        <v>0</v>
      </c>
      <c r="U34" s="241">
        <v>0</v>
      </c>
      <c r="V34" s="242">
        <v>0</v>
      </c>
    </row>
    <row r="35" spans="2:23">
      <c r="B35" s="40" t="s">
        <v>117</v>
      </c>
      <c r="C35" s="241">
        <v>0</v>
      </c>
      <c r="D35" s="228" t="s">
        <v>95</v>
      </c>
      <c r="E35" s="229">
        <v>0</v>
      </c>
      <c r="F35" s="245">
        <v>2309</v>
      </c>
      <c r="G35" s="241">
        <v>2309</v>
      </c>
      <c r="H35" s="242">
        <v>2309</v>
      </c>
      <c r="P35" s="40" t="s">
        <v>117</v>
      </c>
      <c r="Q35" s="241">
        <v>0</v>
      </c>
      <c r="R35" s="228" t="s">
        <v>95</v>
      </c>
      <c r="S35" s="229">
        <v>0</v>
      </c>
      <c r="T35" s="245">
        <v>0</v>
      </c>
      <c r="U35" s="241">
        <v>0</v>
      </c>
      <c r="V35" s="242">
        <v>0</v>
      </c>
    </row>
    <row r="36" spans="2:23">
      <c r="B36" s="43" t="s">
        <v>119</v>
      </c>
      <c r="C36" s="244">
        <v>0</v>
      </c>
      <c r="D36" s="243" t="s">
        <v>95</v>
      </c>
      <c r="E36" s="244">
        <v>0</v>
      </c>
      <c r="F36" s="244">
        <v>2364</v>
      </c>
      <c r="G36" s="244">
        <v>2364</v>
      </c>
      <c r="H36" s="244">
        <v>2364</v>
      </c>
      <c r="I36" s="201">
        <f>H36*M9</f>
        <v>1971576</v>
      </c>
      <c r="P36" s="43" t="s">
        <v>119</v>
      </c>
      <c r="Q36" s="244">
        <v>0</v>
      </c>
      <c r="R36" s="243" t="s">
        <v>95</v>
      </c>
      <c r="S36" s="244">
        <v>0</v>
      </c>
      <c r="T36" s="244">
        <v>55</v>
      </c>
      <c r="U36" s="244">
        <v>55</v>
      </c>
      <c r="V36" s="244">
        <v>55</v>
      </c>
      <c r="W36" s="201">
        <f>V36*AA9</f>
        <v>16115</v>
      </c>
    </row>
    <row r="37" spans="2:23">
      <c r="B37" s="529" t="s">
        <v>121</v>
      </c>
      <c r="C37" s="530"/>
      <c r="D37" s="530"/>
      <c r="E37" s="530"/>
      <c r="F37" s="530"/>
      <c r="G37" s="530"/>
      <c r="H37" s="530"/>
      <c r="P37" s="529" t="s">
        <v>121</v>
      </c>
      <c r="Q37" s="530"/>
      <c r="R37" s="530"/>
      <c r="S37" s="530"/>
      <c r="T37" s="530"/>
      <c r="U37" s="530"/>
      <c r="V37" s="530"/>
    </row>
    <row r="38" spans="2:23">
      <c r="B38" s="531"/>
      <c r="C38" s="531"/>
      <c r="D38" s="531"/>
      <c r="E38" s="531"/>
      <c r="F38" s="531"/>
      <c r="G38" s="531"/>
      <c r="H38" s="531"/>
      <c r="P38" s="531"/>
      <c r="Q38" s="531"/>
      <c r="R38" s="531"/>
      <c r="S38" s="531"/>
      <c r="T38" s="531"/>
      <c r="U38" s="531"/>
      <c r="V38" s="531"/>
    </row>
    <row r="39" spans="2:23">
      <c r="B39" s="531"/>
      <c r="C39" s="531"/>
      <c r="D39" s="531"/>
      <c r="E39" s="531"/>
      <c r="F39" s="531"/>
      <c r="G39" s="531"/>
      <c r="H39" s="531"/>
      <c r="P39" s="531"/>
      <c r="Q39" s="531"/>
      <c r="R39" s="531"/>
      <c r="S39" s="531"/>
      <c r="T39" s="531"/>
      <c r="U39" s="531"/>
      <c r="V39" s="531"/>
    </row>
    <row r="40" spans="2:23" ht="118.5" customHeight="1">
      <c r="B40" s="531"/>
      <c r="C40" s="531"/>
      <c r="D40" s="531"/>
      <c r="E40" s="531"/>
      <c r="F40" s="531"/>
      <c r="G40" s="531"/>
      <c r="H40" s="531"/>
      <c r="P40" s="531"/>
      <c r="Q40" s="531"/>
      <c r="R40" s="531"/>
      <c r="S40" s="531"/>
      <c r="T40" s="531"/>
      <c r="U40" s="531"/>
      <c r="V40" s="531"/>
    </row>
  </sheetData>
  <mergeCells count="38">
    <mergeCell ref="B37:H40"/>
    <mergeCell ref="P37:V40"/>
    <mergeCell ref="AL1:AW1"/>
    <mergeCell ref="B8:L8"/>
    <mergeCell ref="P8:Z8"/>
    <mergeCell ref="B9:B12"/>
    <mergeCell ref="C9:J9"/>
    <mergeCell ref="K9:L11"/>
    <mergeCell ref="P9:P12"/>
    <mergeCell ref="Q9:X9"/>
    <mergeCell ref="Y9:Z11"/>
    <mergeCell ref="C10:D10"/>
    <mergeCell ref="E10:F10"/>
    <mergeCell ref="G10:H10"/>
    <mergeCell ref="C29:F29"/>
    <mergeCell ref="W11:X11"/>
    <mergeCell ref="A1:A2"/>
    <mergeCell ref="B1:M1"/>
    <mergeCell ref="N1:Y1"/>
    <mergeCell ref="Z1:AK1"/>
    <mergeCell ref="W10:X10"/>
    <mergeCell ref="I10:J10"/>
    <mergeCell ref="Q10:R10"/>
    <mergeCell ref="S10:T10"/>
    <mergeCell ref="U10:V10"/>
    <mergeCell ref="Q11:R11"/>
    <mergeCell ref="P28:V28"/>
    <mergeCell ref="U29:V29"/>
    <mergeCell ref="U11:V11"/>
    <mergeCell ref="G29:H29"/>
    <mergeCell ref="L29:O29"/>
    <mergeCell ref="S11:T11"/>
    <mergeCell ref="Q29:T29"/>
    <mergeCell ref="B28:H28"/>
    <mergeCell ref="C11:D11"/>
    <mergeCell ref="E11:F11"/>
    <mergeCell ref="G11:H11"/>
    <mergeCell ref="I11:J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9"/>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8.85546875" defaultRowHeight="12.75"/>
  <cols>
    <col min="1" max="1" width="8.28515625" style="3" customWidth="1"/>
    <col min="2" max="2" width="18.28515625" style="2" customWidth="1"/>
    <col min="3" max="3" width="14.42578125" style="2" customWidth="1"/>
    <col min="4" max="4" width="17.7109375" style="2" customWidth="1"/>
    <col min="5" max="5" width="15.85546875" style="2" customWidth="1"/>
    <col min="6" max="6" width="12.85546875" style="2" customWidth="1"/>
    <col min="7" max="7" width="12.140625" style="2" customWidth="1"/>
    <col min="8" max="8" width="15.140625" style="2" customWidth="1"/>
    <col min="9" max="9" width="8.42578125" style="2" customWidth="1"/>
    <col min="10" max="10" width="15" style="4" customWidth="1"/>
    <col min="11" max="11" width="10.140625" style="4" customWidth="1"/>
    <col min="12" max="12" width="16.42578125" style="4" customWidth="1"/>
    <col min="13" max="13" width="11.85546875" style="3" customWidth="1"/>
    <col min="14" max="14" width="9.42578125" style="3" customWidth="1"/>
    <col min="15"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5" width="8.85546875" style="2"/>
    <col min="36" max="37" width="9.5703125" style="2" bestFit="1" customWidth="1"/>
    <col min="38" max="45" width="8.85546875" style="2"/>
    <col min="46" max="46" width="9.5703125" style="2" bestFit="1" customWidth="1"/>
    <col min="47" max="47" width="8.85546875" style="2"/>
    <col min="48"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59</v>
      </c>
      <c r="B3" s="138">
        <f>M9+C25</f>
        <v>114</v>
      </c>
      <c r="C3" s="88">
        <v>437</v>
      </c>
      <c r="D3" s="138">
        <f>B3*C3</f>
        <v>49818</v>
      </c>
      <c r="E3" s="138">
        <f>H18*M9+V18*AA9+G18*C25</f>
        <v>2850</v>
      </c>
      <c r="F3" s="138">
        <f>F18*M9+T18*AA9+E18*C25</f>
        <v>421.8</v>
      </c>
      <c r="G3" s="138">
        <f>J18*M9+X18*AA9+I18*C25</f>
        <v>193.79999999999998</v>
      </c>
      <c r="H3" s="138">
        <f>D18*M9+R18*AA9+C18*C25</f>
        <v>114</v>
      </c>
      <c r="I3" s="138">
        <f>SUM(E3:H3)</f>
        <v>3579.6000000000004</v>
      </c>
      <c r="J3" s="135">
        <f>E3*$G$11+F3*$E$11+G3*$I$11+H3*$C$11</f>
        <v>268632.33600000001</v>
      </c>
      <c r="K3" s="89">
        <f>M9*$E$35+AA9*$N$35</f>
        <v>0</v>
      </c>
      <c r="L3" s="135">
        <f>M9*$H$35+AA9*$H$35+C25*$G$35</f>
        <v>154698</v>
      </c>
      <c r="M3" s="135">
        <f>J3+K3+L3</f>
        <v>423330.33600000001</v>
      </c>
      <c r="N3" s="138">
        <f>M10+AA10+C25</f>
        <v>114</v>
      </c>
      <c r="O3" s="138">
        <f>C3</f>
        <v>437</v>
      </c>
      <c r="P3" s="138">
        <f>N3*O3</f>
        <v>49818</v>
      </c>
      <c r="Q3" s="138">
        <f>H18*M10+V18*AA10+G18*C25</f>
        <v>2850</v>
      </c>
      <c r="R3" s="138">
        <f>F18*M10+T18*AA10+E18*C25</f>
        <v>421.8</v>
      </c>
      <c r="S3" s="138">
        <f>J18*M10+X18*AA10+I18*C25</f>
        <v>193.79999999999998</v>
      </c>
      <c r="T3" s="138">
        <f>D18*M10+R18*AA10+C18*C25</f>
        <v>114</v>
      </c>
      <c r="U3" s="138">
        <f>Q3+R3+S3+T3</f>
        <v>3579.6000000000004</v>
      </c>
      <c r="V3" s="135">
        <f>Q3*$G$11+R3*$E$11+S3*$I$11+T3*$C$11</f>
        <v>268632.33600000001</v>
      </c>
      <c r="W3" s="89">
        <f>M10*$E$35+AA10*$N$35</f>
        <v>0</v>
      </c>
      <c r="X3" s="135">
        <f>M10*$H$35+AA10*$H$35+C25*$G$35</f>
        <v>154698</v>
      </c>
      <c r="Y3" s="135">
        <f>V3+W3+X3</f>
        <v>423330.33600000001</v>
      </c>
      <c r="Z3" s="138">
        <f>M11+AA11+C25</f>
        <v>114</v>
      </c>
      <c r="AA3" s="138">
        <f>C3</f>
        <v>437</v>
      </c>
      <c r="AB3" s="138">
        <f>Z3*AA3</f>
        <v>49818</v>
      </c>
      <c r="AC3" s="138">
        <f>H18*M11+V18*AA11+G18*C25</f>
        <v>2850</v>
      </c>
      <c r="AD3" s="138">
        <f>F18*M11+T18*AA11+E18*C25</f>
        <v>421.8</v>
      </c>
      <c r="AE3" s="138">
        <f>J18*M11+X18*AA11+I18*C25</f>
        <v>193.79999999999998</v>
      </c>
      <c r="AF3" s="138">
        <f>D18*M11+R18*AA11+C18*C25</f>
        <v>114</v>
      </c>
      <c r="AG3" s="138">
        <f>AC3+AD3+AE3+AF3</f>
        <v>3579.6000000000004</v>
      </c>
      <c r="AH3" s="135">
        <f>AC3*$G$11+AD3*$E$11+AE3*$I$11+AF3*$C$11</f>
        <v>268632.33600000001</v>
      </c>
      <c r="AI3" s="89">
        <f>M11*$E$35+AA11*$N$35</f>
        <v>0</v>
      </c>
      <c r="AJ3" s="135">
        <f>M11*$H$35+AA11*$H$35+C25*$G$35</f>
        <v>154698</v>
      </c>
      <c r="AK3" s="135">
        <f>AH3+AI3+AJ3</f>
        <v>423330.33600000001</v>
      </c>
      <c r="AL3" s="138">
        <f t="shared" ref="AL3:AW3" si="0">(B3+N3+Z3)/3</f>
        <v>114</v>
      </c>
      <c r="AM3" s="138">
        <f t="shared" si="0"/>
        <v>437</v>
      </c>
      <c r="AN3" s="138">
        <f t="shared" si="0"/>
        <v>49818</v>
      </c>
      <c r="AO3" s="138">
        <f t="shared" si="0"/>
        <v>2850</v>
      </c>
      <c r="AP3" s="138">
        <f t="shared" si="0"/>
        <v>421.8</v>
      </c>
      <c r="AQ3" s="138">
        <f t="shared" si="0"/>
        <v>193.79999999999998</v>
      </c>
      <c r="AR3" s="138">
        <f t="shared" si="0"/>
        <v>114</v>
      </c>
      <c r="AS3" s="138">
        <f t="shared" si="0"/>
        <v>3579.6000000000004</v>
      </c>
      <c r="AT3" s="135">
        <f t="shared" si="0"/>
        <v>268632.33600000001</v>
      </c>
      <c r="AU3" s="89">
        <f t="shared" si="0"/>
        <v>0</v>
      </c>
      <c r="AV3" s="135">
        <f t="shared" si="0"/>
        <v>154698</v>
      </c>
      <c r="AW3" s="135">
        <f t="shared" si="0"/>
        <v>423330.33599999995</v>
      </c>
      <c r="AY3" s="201">
        <f>M3+Y3+AK3</f>
        <v>1269991.0079999999</v>
      </c>
    </row>
    <row r="4" spans="1:51" s="4" customFormat="1">
      <c r="A4" s="91"/>
      <c r="B4" s="92"/>
      <c r="C4" s="92"/>
      <c r="D4" s="92"/>
      <c r="E4" s="92"/>
      <c r="F4" s="92"/>
      <c r="G4" s="92"/>
      <c r="H4" s="92"/>
      <c r="I4" s="93"/>
      <c r="J4" s="87"/>
      <c r="K4" s="94"/>
      <c r="L4" s="94"/>
      <c r="M4" s="94"/>
      <c r="N4" s="14"/>
      <c r="O4" s="14"/>
      <c r="P4" s="14"/>
      <c r="Q4" s="14"/>
      <c r="R4" s="14"/>
      <c r="S4" s="14"/>
      <c r="T4" s="14"/>
      <c r="U4" s="14"/>
      <c r="V4" s="14"/>
      <c r="W4" s="14"/>
      <c r="X4" s="14"/>
      <c r="Y4" s="14"/>
      <c r="Z4" s="14"/>
      <c r="AA4" s="3"/>
    </row>
    <row r="5" spans="1:51" s="4" customFormat="1">
      <c r="A5" s="91"/>
      <c r="B5" s="15"/>
      <c r="C5" s="15"/>
      <c r="D5" s="15"/>
      <c r="E5" s="114"/>
      <c r="F5" s="115"/>
      <c r="G5" s="114"/>
      <c r="H5" s="114"/>
      <c r="I5" s="93"/>
      <c r="J5" s="87"/>
      <c r="K5" s="11"/>
      <c r="L5" s="11"/>
      <c r="M5" s="18"/>
      <c r="N5" s="14"/>
      <c r="O5" s="14"/>
      <c r="P5" s="14"/>
      <c r="Q5" s="14"/>
      <c r="R5" s="14"/>
      <c r="S5" s="14"/>
      <c r="T5" s="14"/>
      <c r="U5" s="14"/>
      <c r="V5" s="14"/>
      <c r="W5" s="14"/>
      <c r="X5" s="14"/>
      <c r="Y5" s="14"/>
      <c r="Z5" s="14"/>
      <c r="AA5" s="3"/>
    </row>
    <row r="6" spans="1:51" s="4" customFormat="1" ht="37.5" customHeight="1">
      <c r="A6" s="91"/>
      <c r="B6" s="92"/>
      <c r="C6" s="146"/>
      <c r="D6" s="86"/>
      <c r="E6" s="86"/>
      <c r="F6" s="86"/>
      <c r="G6" s="86"/>
      <c r="H6" s="86"/>
      <c r="I6" s="86"/>
      <c r="J6" s="94"/>
      <c r="K6" s="94"/>
      <c r="L6" s="94"/>
      <c r="M6" s="94"/>
      <c r="N6" s="94"/>
      <c r="O6" s="94"/>
      <c r="P6" s="94"/>
      <c r="Q6" s="94"/>
      <c r="R6" s="94"/>
      <c r="S6" s="94"/>
      <c r="T6" s="94"/>
      <c r="U6" s="94"/>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379</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114</v>
      </c>
      <c r="N9" s="82">
        <v>2021</v>
      </c>
      <c r="O9" s="2"/>
      <c r="P9" s="2"/>
      <c r="Q9" s="2"/>
      <c r="R9" s="2"/>
      <c r="S9" s="2"/>
      <c r="T9" s="2"/>
      <c r="U9" s="5"/>
      <c r="V9" s="2"/>
      <c r="W9" s="2"/>
      <c r="X9" s="2"/>
      <c r="Y9" s="3"/>
      <c r="Z9" s="3"/>
      <c r="AA9" s="3"/>
    </row>
    <row r="10" spans="1:51" s="4" customFormat="1" ht="27.75" customHeight="1">
      <c r="A10" s="3"/>
      <c r="B10" s="573"/>
      <c r="C10" s="583" t="s">
        <v>98</v>
      </c>
      <c r="D10" s="584"/>
      <c r="E10" s="583" t="s">
        <v>99</v>
      </c>
      <c r="F10" s="584"/>
      <c r="G10" s="585" t="s">
        <v>100</v>
      </c>
      <c r="H10" s="586"/>
      <c r="I10" s="585" t="s">
        <v>101</v>
      </c>
      <c r="J10" s="586"/>
      <c r="K10" s="579"/>
      <c r="L10" s="580"/>
      <c r="M10">
        <v>114</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v>114</v>
      </c>
      <c r="N11" s="82">
        <f>N10+1</f>
        <v>2023</v>
      </c>
      <c r="O11" s="465"/>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2</v>
      </c>
      <c r="D13" s="208">
        <v>1</v>
      </c>
      <c r="E13" s="209">
        <v>0.2</v>
      </c>
      <c r="F13" s="209">
        <v>0.1</v>
      </c>
      <c r="G13" s="27">
        <v>2</v>
      </c>
      <c r="H13" s="208">
        <v>1</v>
      </c>
      <c r="I13" s="209">
        <v>0.2</v>
      </c>
      <c r="J13" s="209">
        <v>0.1</v>
      </c>
      <c r="K13" s="210">
        <v>402</v>
      </c>
      <c r="L13" s="28">
        <v>201</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0.2</v>
      </c>
      <c r="F14" s="209">
        <v>0.1</v>
      </c>
      <c r="G14" s="29">
        <v>2</v>
      </c>
      <c r="H14" s="209">
        <v>1</v>
      </c>
      <c r="I14" s="209">
        <v>0.2</v>
      </c>
      <c r="J14" s="209">
        <v>0.1</v>
      </c>
      <c r="K14" s="210">
        <v>173</v>
      </c>
      <c r="L14" s="30">
        <v>86</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0.5</v>
      </c>
      <c r="F15" s="209">
        <v>0.5</v>
      </c>
      <c r="G15" s="209">
        <v>5</v>
      </c>
      <c r="H15" s="209">
        <v>5</v>
      </c>
      <c r="I15" s="209">
        <v>0.5</v>
      </c>
      <c r="J15" s="209">
        <v>0.5</v>
      </c>
      <c r="K15" s="210">
        <v>432</v>
      </c>
      <c r="L15" s="30">
        <v>432</v>
      </c>
      <c r="M15"/>
      <c r="N15" s="73"/>
      <c r="O15" s="516"/>
      <c r="P15" s="516"/>
      <c r="Q15" s="73"/>
      <c r="R15"/>
      <c r="S15"/>
      <c r="T15"/>
      <c r="U15" s="516"/>
      <c r="V15" s="516"/>
      <c r="W15"/>
      <c r="X15"/>
      <c r="Y15" s="516"/>
      <c r="Z15" s="74"/>
      <c r="AA15" s="74"/>
      <c r="AB15"/>
      <c r="AC15" s="73"/>
    </row>
    <row r="16" spans="1:51" ht="39">
      <c r="B16" s="26" t="s">
        <v>118</v>
      </c>
      <c r="C16" s="209">
        <v>0</v>
      </c>
      <c r="D16" s="209">
        <v>0</v>
      </c>
      <c r="E16" s="209">
        <v>2</v>
      </c>
      <c r="F16" s="209">
        <v>2</v>
      </c>
      <c r="G16" s="209">
        <v>8</v>
      </c>
      <c r="H16" s="209">
        <v>8</v>
      </c>
      <c r="I16" s="209">
        <v>0</v>
      </c>
      <c r="J16" s="209">
        <v>0</v>
      </c>
      <c r="K16" s="210">
        <v>773</v>
      </c>
      <c r="L16" s="30">
        <v>773</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1</v>
      </c>
      <c r="F17" s="160">
        <v>1</v>
      </c>
      <c r="G17" s="160">
        <v>10</v>
      </c>
      <c r="H17" s="160">
        <v>10</v>
      </c>
      <c r="I17" s="160">
        <v>1</v>
      </c>
      <c r="J17" s="160">
        <v>1</v>
      </c>
      <c r="K17" s="210">
        <v>864</v>
      </c>
      <c r="L17" s="31">
        <v>864</v>
      </c>
      <c r="M17"/>
      <c r="N17" s="73"/>
      <c r="O17" s="516"/>
      <c r="P17" s="516"/>
      <c r="Q17" s="73"/>
      <c r="R17" s="516"/>
      <c r="S17" s="516"/>
      <c r="T17" s="516"/>
      <c r="U17" s="516"/>
      <c r="V17" s="516"/>
      <c r="W17" s="516"/>
      <c r="X17" s="516"/>
      <c r="Y17" s="516"/>
      <c r="Z17" s="74"/>
      <c r="AA17" s="74"/>
      <c r="AB17"/>
      <c r="AC17" s="73"/>
    </row>
    <row r="18" spans="2:29" ht="15.75" thickBot="1">
      <c r="B18" s="32" t="s">
        <v>122</v>
      </c>
      <c r="C18" s="33">
        <v>2</v>
      </c>
      <c r="D18" s="34">
        <v>1</v>
      </c>
      <c r="E18" s="35">
        <v>3.9</v>
      </c>
      <c r="F18" s="35">
        <v>3.7</v>
      </c>
      <c r="G18" s="33">
        <v>27</v>
      </c>
      <c r="H18" s="34">
        <v>25</v>
      </c>
      <c r="I18" s="35">
        <v>1.9</v>
      </c>
      <c r="J18" s="35">
        <v>1.7</v>
      </c>
      <c r="K18" s="36">
        <v>2644</v>
      </c>
      <c r="L18" s="37">
        <v>2356</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6"/>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15">
      <c r="B27" s="552" t="s">
        <v>380</v>
      </c>
      <c r="C27" s="552"/>
      <c r="D27" s="552"/>
      <c r="E27" s="552"/>
      <c r="F27" s="552"/>
      <c r="G27" s="552"/>
      <c r="H27" s="552"/>
      <c r="I27"/>
      <c r="J27" s="571"/>
      <c r="K27" s="571"/>
      <c r="L27" s="571"/>
      <c r="M27" s="571"/>
      <c r="N27" s="571"/>
      <c r="O27" s="571"/>
      <c r="P27" s="571"/>
    </row>
    <row r="28" spans="2:29" ht="39.75" customHeight="1">
      <c r="B28" s="464" t="s">
        <v>95</v>
      </c>
      <c r="C28" s="536" t="s">
        <v>96</v>
      </c>
      <c r="D28" s="536"/>
      <c r="E28" s="536"/>
      <c r="F28" s="553"/>
      <c r="G28" s="554" t="s">
        <v>164</v>
      </c>
      <c r="H28" s="555"/>
      <c r="I28">
        <f>M9</f>
        <v>114</v>
      </c>
      <c r="J28" s="82">
        <f>N9</f>
        <v>2021</v>
      </c>
      <c r="K28" s="571"/>
      <c r="L28" s="600"/>
      <c r="M28" s="600"/>
      <c r="N28" s="600"/>
      <c r="O28" s="570"/>
      <c r="P28" s="570"/>
    </row>
    <row r="29" spans="2:29" ht="39">
      <c r="B29" s="239" t="s">
        <v>92</v>
      </c>
      <c r="C29" s="226" t="s">
        <v>102</v>
      </c>
      <c r="D29" s="226" t="s">
        <v>103</v>
      </c>
      <c r="E29" s="225" t="s">
        <v>104</v>
      </c>
      <c r="F29" s="240" t="s">
        <v>105</v>
      </c>
      <c r="G29" s="226" t="s">
        <v>106</v>
      </c>
      <c r="H29" s="227" t="s">
        <v>107</v>
      </c>
      <c r="I29">
        <f>M10</f>
        <v>114</v>
      </c>
      <c r="J29" s="82">
        <f t="shared" ref="J29:J30" si="1">N10</f>
        <v>2022</v>
      </c>
      <c r="K29" s="76"/>
      <c r="L29" s="76"/>
      <c r="M29" s="76"/>
      <c r="N29" s="76"/>
      <c r="O29" s="76"/>
      <c r="P29" s="76"/>
    </row>
    <row r="30" spans="2:29" ht="26.25">
      <c r="B30" s="40" t="s">
        <v>108</v>
      </c>
      <c r="C30" s="241">
        <v>0</v>
      </c>
      <c r="D30" s="228">
        <v>0</v>
      </c>
      <c r="E30" s="229">
        <v>0</v>
      </c>
      <c r="F30" s="245">
        <v>0</v>
      </c>
      <c r="G30" s="241">
        <v>0</v>
      </c>
      <c r="H30" s="242">
        <v>0</v>
      </c>
      <c r="I30">
        <f>M11</f>
        <v>114</v>
      </c>
      <c r="J30" s="82">
        <f t="shared" si="1"/>
        <v>2023</v>
      </c>
      <c r="K30" s="41"/>
      <c r="L30" s="78"/>
      <c r="M30" s="41"/>
      <c r="N30" s="41"/>
      <c r="O30" s="41"/>
      <c r="P30" s="41"/>
    </row>
    <row r="31" spans="2:29" ht="15">
      <c r="B31" s="40" t="s">
        <v>110</v>
      </c>
      <c r="C31" s="228" t="s">
        <v>95</v>
      </c>
      <c r="D31" s="228" t="s">
        <v>95</v>
      </c>
      <c r="E31" s="78"/>
      <c r="F31" s="196" t="s">
        <v>95</v>
      </c>
      <c r="G31" s="241">
        <v>0</v>
      </c>
      <c r="H31" s="242">
        <v>0</v>
      </c>
      <c r="I31"/>
      <c r="J31" s="77"/>
      <c r="K31" s="41"/>
      <c r="L31"/>
      <c r="M31" s="41"/>
      <c r="N31" s="41"/>
      <c r="O31" s="41"/>
      <c r="P31" s="41"/>
    </row>
    <row r="32" spans="2:29" ht="15">
      <c r="B32" s="40" t="s">
        <v>112</v>
      </c>
      <c r="C32" s="241">
        <v>0</v>
      </c>
      <c r="D32" s="241">
        <v>0</v>
      </c>
      <c r="E32" s="241">
        <v>0</v>
      </c>
      <c r="F32" s="241">
        <v>55</v>
      </c>
      <c r="G32" s="241">
        <v>55</v>
      </c>
      <c r="H32" s="242">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5">
      <c r="B34" s="40" t="s">
        <v>117</v>
      </c>
      <c r="C34" s="241">
        <v>0</v>
      </c>
      <c r="D34" s="228">
        <v>0</v>
      </c>
      <c r="E34" s="229">
        <v>0</v>
      </c>
      <c r="F34" s="245">
        <v>1307</v>
      </c>
      <c r="G34" s="241">
        <v>1307</v>
      </c>
      <c r="H34" s="242">
        <v>1307</v>
      </c>
      <c r="I34"/>
      <c r="J34" s="77"/>
      <c r="K34" s="41"/>
      <c r="L34" s="78"/>
      <c r="M34" s="41"/>
      <c r="N34" s="41"/>
      <c r="O34" s="41"/>
      <c r="P34" s="41"/>
    </row>
    <row r="35" spans="2:16" ht="15">
      <c r="B35" s="43" t="s">
        <v>119</v>
      </c>
      <c r="C35" s="244">
        <v>0</v>
      </c>
      <c r="D35" s="243" t="s">
        <v>95</v>
      </c>
      <c r="E35" s="244">
        <v>0</v>
      </c>
      <c r="F35" s="244">
        <v>1362</v>
      </c>
      <c r="G35" s="244">
        <v>1362</v>
      </c>
      <c r="H35" s="244">
        <v>1357</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10.2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39"/>
  <sheetViews>
    <sheetView zoomScaleNormal="100" zoomScalePageLayoutView="140" workbookViewId="0">
      <selection activeCell="B22" sqref="B22:B23"/>
    </sheetView>
  </sheetViews>
  <sheetFormatPr defaultColWidth="15.5703125" defaultRowHeight="12.75"/>
  <cols>
    <col min="1" max="1" width="14.85546875" style="3" bestFit="1" customWidth="1"/>
    <col min="2" max="2" width="19.85546875" style="2" customWidth="1"/>
    <col min="3" max="3" width="15.28515625" style="2" bestFit="1" customWidth="1"/>
    <col min="4" max="4" width="13.140625" style="2" bestFit="1" customWidth="1"/>
    <col min="5" max="5" width="13.28515625" style="2" bestFit="1" customWidth="1"/>
    <col min="6" max="6" width="14.42578125" style="2" bestFit="1" customWidth="1"/>
    <col min="7" max="7" width="15.140625" style="2" bestFit="1" customWidth="1"/>
    <col min="8" max="8" width="14" style="2" bestFit="1" customWidth="1"/>
    <col min="9" max="9" width="12.5703125" style="2" bestFit="1" customWidth="1"/>
    <col min="10" max="10" width="13.140625" style="4" bestFit="1" customWidth="1"/>
    <col min="11" max="11" width="10.85546875" style="4" bestFit="1" customWidth="1"/>
    <col min="12" max="12" width="13.140625" style="4" bestFit="1" customWidth="1"/>
    <col min="13" max="13" width="9.5703125" style="3" bestFit="1" customWidth="1"/>
    <col min="14" max="14" width="12.140625" style="3" bestFit="1" customWidth="1"/>
    <col min="15" max="15" width="15.28515625" style="2" bestFit="1" customWidth="1"/>
    <col min="16" max="16" width="11.42578125" style="2" bestFit="1" customWidth="1"/>
    <col min="17" max="17" width="13.28515625" style="2" bestFit="1" customWidth="1"/>
    <col min="18" max="18" width="14.42578125" style="2" bestFit="1" customWidth="1"/>
    <col min="19" max="19" width="15.140625" style="2" bestFit="1" customWidth="1"/>
    <col min="20" max="20" width="13.5703125" style="2" bestFit="1" customWidth="1"/>
    <col min="21" max="21" width="12.5703125" style="5" bestFit="1" customWidth="1"/>
    <col min="22" max="22" width="11.42578125" style="2" bestFit="1" customWidth="1"/>
    <col min="23" max="24" width="8.7109375" style="2" bestFit="1" customWidth="1"/>
    <col min="25" max="25" width="9.5703125" style="3" bestFit="1" customWidth="1"/>
    <col min="26" max="26" width="12.140625" style="3" bestFit="1" customWidth="1"/>
    <col min="27" max="27" width="15.28515625" style="3" bestFit="1" customWidth="1"/>
    <col min="28" max="28" width="11.42578125" style="2" bestFit="1" customWidth="1"/>
    <col min="29" max="29" width="13.28515625" style="2" bestFit="1" customWidth="1"/>
    <col min="30" max="30" width="14.42578125" style="2" bestFit="1" customWidth="1"/>
    <col min="31" max="31" width="15.140625" style="2" bestFit="1" customWidth="1"/>
    <col min="32" max="32" width="13.5703125" style="2" bestFit="1" customWidth="1"/>
    <col min="33" max="33" width="12.5703125" style="2" bestFit="1" customWidth="1"/>
    <col min="34" max="34" width="11.42578125" style="2" bestFit="1" customWidth="1"/>
    <col min="35" max="36" width="8.7109375" style="2" bestFit="1" customWidth="1"/>
    <col min="37" max="37" width="9.5703125" style="2" bestFit="1" customWidth="1"/>
    <col min="38" max="38" width="12.140625" style="2" bestFit="1" customWidth="1"/>
    <col min="39" max="39" width="15.28515625" style="2" bestFit="1" customWidth="1"/>
    <col min="40" max="40" width="11.42578125" style="2" bestFit="1" customWidth="1"/>
    <col min="41" max="41" width="13.28515625" style="2" bestFit="1" customWidth="1"/>
    <col min="42" max="42" width="14.42578125" style="2" bestFit="1" customWidth="1"/>
    <col min="43" max="43" width="15.140625" style="2" bestFit="1" customWidth="1"/>
    <col min="44" max="44" width="13.5703125" style="2" bestFit="1" customWidth="1"/>
    <col min="45" max="45" width="12.5703125" style="2" bestFit="1" customWidth="1"/>
    <col min="46" max="46" width="11.42578125" style="2" bestFit="1" customWidth="1"/>
    <col min="47" max="48" width="8.7109375" style="2" bestFit="1" customWidth="1"/>
    <col min="49" max="49" width="9.5703125" style="2" bestFit="1" customWidth="1"/>
    <col min="50" max="16384" width="15.5703125" style="2"/>
  </cols>
  <sheetData>
    <row r="1" spans="1:51" ht="11.25">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22.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2.5">
      <c r="A3" s="100" t="s">
        <v>381</v>
      </c>
      <c r="B3" s="138">
        <f>M9+C25</f>
        <v>1</v>
      </c>
      <c r="C3" s="88">
        <v>2</v>
      </c>
      <c r="D3" s="138">
        <f>B3*C3</f>
        <v>2</v>
      </c>
      <c r="E3" s="138">
        <f>H18*M9+V18*AA9+G18*C25</f>
        <v>15.25</v>
      </c>
      <c r="F3" s="138">
        <f>F18*M9+T18*AA9+E18*C25</f>
        <v>1.97</v>
      </c>
      <c r="G3" s="138">
        <f>J18*M9+X18*AA9+I18*C25</f>
        <v>2.4300000000000002</v>
      </c>
      <c r="H3" s="138">
        <f>D18*M9+R18*AA9+C18*C25</f>
        <v>2</v>
      </c>
      <c r="I3" s="138">
        <f>SUM(E3:H3)</f>
        <v>21.65</v>
      </c>
      <c r="J3" s="135">
        <f>E3*$G$11+F3*$E$11+G3*$I$11+H3*$C$11</f>
        <v>1618.2663</v>
      </c>
      <c r="K3" s="89">
        <f>M9*$E$35+AA9*$N$35</f>
        <v>0</v>
      </c>
      <c r="L3" s="135">
        <f>M9*$H$35+AA9*$O$35+C25*$G$35</f>
        <v>55</v>
      </c>
      <c r="M3" s="135">
        <f>J3+K3+L3</f>
        <v>1673.2663</v>
      </c>
      <c r="N3" s="138">
        <f>M10+AA10+C25</f>
        <v>1</v>
      </c>
      <c r="O3" s="138">
        <f>C3</f>
        <v>2</v>
      </c>
      <c r="P3" s="138">
        <f>N3*O3</f>
        <v>2</v>
      </c>
      <c r="Q3" s="138">
        <f>H18*M10+V18*AA10+G18*C25</f>
        <v>15.25</v>
      </c>
      <c r="R3" s="138">
        <f>F18*M10+T18*AA10+E18*C25</f>
        <v>1.97</v>
      </c>
      <c r="S3" s="138">
        <f>J18*M10+X18*AA10+I18*C25</f>
        <v>2.4300000000000002</v>
      </c>
      <c r="T3" s="138">
        <f>D18*M10+R18*AA10+C18*C25</f>
        <v>2</v>
      </c>
      <c r="U3" s="138">
        <f>Q3+R3+S3+T3</f>
        <v>21.65</v>
      </c>
      <c r="V3" s="135">
        <f>Q3*$G$11+R3*$E$11+S3*$I$11+T3*$C$11</f>
        <v>1618.2663</v>
      </c>
      <c r="W3" s="89">
        <f>M10*$E$35+AA10*$N$35</f>
        <v>0</v>
      </c>
      <c r="X3" s="135">
        <f>M10*$H$35+AA10*$O$35+C25*$G$35</f>
        <v>55</v>
      </c>
      <c r="Y3" s="135">
        <f>V3+W3+X3</f>
        <v>1673.2663</v>
      </c>
      <c r="Z3" s="138">
        <f>M11+AA11+C25</f>
        <v>1</v>
      </c>
      <c r="AA3" s="138">
        <f>C3</f>
        <v>2</v>
      </c>
      <c r="AB3" s="138">
        <f>Z3*AA3</f>
        <v>2</v>
      </c>
      <c r="AC3" s="138">
        <f>H18*M11+V18*AA11+G18*C25</f>
        <v>15.25</v>
      </c>
      <c r="AD3" s="138">
        <f>F18*M11+T18*AA11+E18*C25</f>
        <v>1.97</v>
      </c>
      <c r="AE3" s="138">
        <f>J18*M11+X18*AA11+I18*C25</f>
        <v>2.4300000000000002</v>
      </c>
      <c r="AF3" s="138">
        <f>D18*M11+R18*AA11+C18*C25</f>
        <v>2</v>
      </c>
      <c r="AG3" s="138">
        <f>AC3+AD3+AE3+AF3</f>
        <v>21.65</v>
      </c>
      <c r="AH3" s="135">
        <f>AC3*$G$11+AD3*$E$11+AE3*$I$11+AF3*$C$11</f>
        <v>1618.2663</v>
      </c>
      <c r="AI3" s="89">
        <f>M11*$E$35+AA11*$N$35</f>
        <v>0</v>
      </c>
      <c r="AJ3" s="135">
        <f>M11*$H$35+AA11*$O$35+C25*$G$35</f>
        <v>55</v>
      </c>
      <c r="AK3" s="135">
        <f>AH3+AI3+AJ3</f>
        <v>1673.2663</v>
      </c>
      <c r="AL3" s="138">
        <f t="shared" ref="AL3:AW3" si="0">(B3+N3+Z3)/3</f>
        <v>1</v>
      </c>
      <c r="AM3" s="138">
        <f t="shared" si="0"/>
        <v>2</v>
      </c>
      <c r="AN3" s="138">
        <f t="shared" si="0"/>
        <v>2</v>
      </c>
      <c r="AO3" s="138">
        <f t="shared" si="0"/>
        <v>15.25</v>
      </c>
      <c r="AP3" s="138">
        <f t="shared" si="0"/>
        <v>1.97</v>
      </c>
      <c r="AQ3" s="138">
        <f t="shared" si="0"/>
        <v>2.4300000000000002</v>
      </c>
      <c r="AR3" s="138">
        <f t="shared" si="0"/>
        <v>2</v>
      </c>
      <c r="AS3" s="138">
        <f t="shared" si="0"/>
        <v>21.649999999999995</v>
      </c>
      <c r="AT3" s="135">
        <f t="shared" si="0"/>
        <v>1618.2663</v>
      </c>
      <c r="AU3" s="89">
        <f t="shared" si="0"/>
        <v>0</v>
      </c>
      <c r="AV3" s="135">
        <f t="shared" si="0"/>
        <v>55</v>
      </c>
      <c r="AW3" s="135">
        <f t="shared" si="0"/>
        <v>1673.2663</v>
      </c>
      <c r="AY3" s="201">
        <f>M3+Y3+AK3</f>
        <v>5019.7988999999998</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15">
      <c r="A6" s="91"/>
      <c r="B6" s="92"/>
      <c r="C6" s="146"/>
      <c r="D6" s="86"/>
      <c r="E6" s="86"/>
      <c r="F6" s="86"/>
      <c r="G6" s="86"/>
      <c r="H6" s="86"/>
      <c r="I6" s="86"/>
      <c r="J6" s="94"/>
      <c r="K6" s="94"/>
      <c r="L6" s="94"/>
      <c r="M6" s="94"/>
      <c r="N6" s="94"/>
      <c r="O6" s="94"/>
      <c r="P6" s="94"/>
      <c r="Q6" s="94"/>
      <c r="R6" s="94"/>
      <c r="S6" s="94"/>
      <c r="T6" s="94"/>
      <c r="U6" s="94"/>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382</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207</v>
      </c>
      <c r="L9" s="578"/>
      <c r="M9">
        <v>1</v>
      </c>
      <c r="N9" s="82">
        <v>2021</v>
      </c>
      <c r="O9" s="2"/>
      <c r="P9" s="2"/>
      <c r="Q9" s="2"/>
      <c r="R9" s="2"/>
      <c r="S9" s="2"/>
      <c r="T9" s="2"/>
      <c r="U9" s="5"/>
      <c r="V9" s="2"/>
      <c r="W9" s="2"/>
      <c r="X9" s="2"/>
      <c r="Y9" s="3"/>
      <c r="Z9" s="3"/>
      <c r="AA9" s="3"/>
    </row>
    <row r="10" spans="1:51" s="4" customFormat="1" ht="15">
      <c r="A10" s="3"/>
      <c r="B10" s="573"/>
      <c r="C10" s="583" t="s">
        <v>98</v>
      </c>
      <c r="D10" s="584"/>
      <c r="E10" s="583" t="s">
        <v>99</v>
      </c>
      <c r="F10" s="584"/>
      <c r="G10" s="585" t="s">
        <v>100</v>
      </c>
      <c r="H10" s="586"/>
      <c r="I10" s="585" t="s">
        <v>101</v>
      </c>
      <c r="J10" s="586"/>
      <c r="K10" s="579"/>
      <c r="L10" s="580"/>
      <c r="M10">
        <v>1</v>
      </c>
      <c r="N10" s="82">
        <f>N9+1</f>
        <v>2022</v>
      </c>
      <c r="O10" s="81"/>
      <c r="P10" s="81"/>
      <c r="Q10" s="81"/>
      <c r="R10" s="81"/>
      <c r="S10" s="81"/>
      <c r="T10" s="81"/>
      <c r="U10" s="81"/>
      <c r="V10" s="81"/>
      <c r="W10" s="81"/>
      <c r="X10" s="81"/>
      <c r="Y10" s="81"/>
      <c r="Z10" s="81"/>
      <c r="AA10" s="81"/>
      <c r="AB10"/>
      <c r="AC10" s="81"/>
    </row>
    <row r="11" spans="1:51" ht="15">
      <c r="B11" s="573"/>
      <c r="C11" s="587">
        <v>114.8</v>
      </c>
      <c r="D11" s="588"/>
      <c r="E11" s="587">
        <v>91.33</v>
      </c>
      <c r="F11" s="588"/>
      <c r="G11" s="587">
        <v>73.83</v>
      </c>
      <c r="H11" s="588"/>
      <c r="I11" s="587">
        <v>34.090000000000003</v>
      </c>
      <c r="J11" s="588"/>
      <c r="K11" s="581"/>
      <c r="L11" s="582"/>
      <c r="M11">
        <v>1</v>
      </c>
      <c r="N11" s="82">
        <f>N10+1</f>
        <v>2023</v>
      </c>
      <c r="O11" s="465"/>
      <c r="P11" s="465"/>
      <c r="Q11" s="81"/>
      <c r="R11" s="465"/>
      <c r="S11" s="465"/>
      <c r="T11" s="465"/>
      <c r="U11" s="465"/>
      <c r="V11" s="465"/>
      <c r="W11" s="465"/>
      <c r="X11" s="465"/>
      <c r="Y11" s="465"/>
      <c r="Z11" s="521"/>
      <c r="AA11" s="521"/>
      <c r="AB11"/>
      <c r="AC11" s="82"/>
    </row>
    <row r="12" spans="1:51" ht="15">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2</v>
      </c>
      <c r="E13" s="209">
        <v>0</v>
      </c>
      <c r="F13" s="209">
        <v>0.2</v>
      </c>
      <c r="G13" s="27">
        <v>0</v>
      </c>
      <c r="H13" s="208">
        <v>4</v>
      </c>
      <c r="I13" s="209">
        <v>0</v>
      </c>
      <c r="J13" s="209">
        <v>0.4</v>
      </c>
      <c r="K13" s="210">
        <v>0</v>
      </c>
      <c r="L13" s="28">
        <v>557</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0.2</v>
      </c>
      <c r="G14" s="29">
        <v>0</v>
      </c>
      <c r="H14" s="209">
        <v>4</v>
      </c>
      <c r="I14" s="209">
        <v>0</v>
      </c>
      <c r="J14" s="209">
        <v>0.4</v>
      </c>
      <c r="K14" s="210">
        <v>0</v>
      </c>
      <c r="L14" s="30">
        <v>327</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7.0000000000000007E-2</v>
      </c>
      <c r="G16" s="209">
        <v>0</v>
      </c>
      <c r="H16" s="209">
        <v>1.25</v>
      </c>
      <c r="I16" s="209">
        <v>0</v>
      </c>
      <c r="J16" s="209">
        <v>0.13</v>
      </c>
      <c r="K16" s="210">
        <v>0</v>
      </c>
      <c r="L16" s="30">
        <v>103</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2</v>
      </c>
      <c r="E18" s="35">
        <v>0</v>
      </c>
      <c r="F18" s="35">
        <v>1.97</v>
      </c>
      <c r="G18" s="33">
        <v>0</v>
      </c>
      <c r="H18" s="34">
        <v>15.25</v>
      </c>
      <c r="I18" s="35">
        <v>0</v>
      </c>
      <c r="J18" s="35">
        <v>2.4300000000000002</v>
      </c>
      <c r="K18" s="36">
        <v>0</v>
      </c>
      <c r="L18" s="37">
        <v>1618</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6"/>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383</v>
      </c>
      <c r="C27" s="552"/>
      <c r="D27" s="552"/>
      <c r="E27" s="552"/>
      <c r="F27" s="552"/>
      <c r="G27" s="552"/>
      <c r="H27" s="552"/>
      <c r="I27" s="47" t="s">
        <v>201</v>
      </c>
      <c r="J27" s="571"/>
      <c r="K27" s="571"/>
      <c r="L27" s="571"/>
      <c r="M27" s="571"/>
      <c r="N27" s="571"/>
      <c r="O27" s="571"/>
      <c r="P27" s="571"/>
    </row>
    <row r="28" spans="2:29" ht="34.5" customHeight="1">
      <c r="B28" s="464"/>
      <c r="C28" s="556" t="s">
        <v>96</v>
      </c>
      <c r="D28" s="589"/>
      <c r="E28" s="589"/>
      <c r="F28" s="590"/>
      <c r="G28" s="559" t="s">
        <v>164</v>
      </c>
      <c r="H28" s="560"/>
      <c r="I28">
        <f>M9</f>
        <v>1</v>
      </c>
      <c r="J28" s="82">
        <f>N9</f>
        <v>2021</v>
      </c>
      <c r="K28" s="571"/>
      <c r="L28" s="600"/>
      <c r="M28" s="600"/>
      <c r="N28" s="600"/>
      <c r="O28" s="570"/>
      <c r="P28" s="570"/>
    </row>
    <row r="29" spans="2:29" ht="39">
      <c r="B29" s="513" t="s">
        <v>92</v>
      </c>
      <c r="C29" s="153" t="s">
        <v>102</v>
      </c>
      <c r="D29" s="153" t="s">
        <v>103</v>
      </c>
      <c r="E29" s="38" t="s">
        <v>104</v>
      </c>
      <c r="F29" s="153" t="s">
        <v>105</v>
      </c>
      <c r="G29" s="153" t="s">
        <v>106</v>
      </c>
      <c r="H29" s="39" t="s">
        <v>107</v>
      </c>
      <c r="I29">
        <f>I28</f>
        <v>1</v>
      </c>
      <c r="J29" s="82">
        <f t="shared" ref="J29:J30" si="1">N10</f>
        <v>2022</v>
      </c>
      <c r="K29" s="76"/>
      <c r="L29" s="76"/>
      <c r="M29" s="76"/>
      <c r="N29" s="76"/>
      <c r="O29" s="76"/>
      <c r="P29" s="76"/>
    </row>
    <row r="30" spans="2:29" ht="26.25">
      <c r="B30" s="40" t="s">
        <v>108</v>
      </c>
      <c r="C30" s="211">
        <v>0</v>
      </c>
      <c r="D30" s="196">
        <v>0</v>
      </c>
      <c r="E30" s="41">
        <v>0</v>
      </c>
      <c r="F30" s="211">
        <v>0</v>
      </c>
      <c r="G30" s="211">
        <v>0</v>
      </c>
      <c r="H30" s="42">
        <v>0</v>
      </c>
      <c r="I30">
        <f>I28</f>
        <v>1</v>
      </c>
      <c r="J30" s="82">
        <f t="shared" si="1"/>
        <v>2023</v>
      </c>
      <c r="K30" s="41"/>
      <c r="L30" s="78"/>
      <c r="M30" s="41"/>
      <c r="N30" s="41"/>
      <c r="O30" s="41"/>
      <c r="P30" s="41"/>
    </row>
    <row r="31" spans="2:29" ht="15">
      <c r="B31" s="40" t="s">
        <v>110</v>
      </c>
      <c r="C31" s="211">
        <v>0</v>
      </c>
      <c r="D31" s="212">
        <v>0</v>
      </c>
      <c r="E31" s="41">
        <v>0</v>
      </c>
      <c r="F31" s="211">
        <v>0</v>
      </c>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0</v>
      </c>
      <c r="G34" s="211">
        <v>0</v>
      </c>
      <c r="H34" s="42">
        <v>0</v>
      </c>
      <c r="I34"/>
      <c r="J34" s="77"/>
      <c r="K34" s="41"/>
      <c r="L34" s="78"/>
      <c r="M34" s="41"/>
      <c r="N34" s="41"/>
      <c r="O34" s="41"/>
      <c r="P34" s="41"/>
    </row>
    <row r="35" spans="2:16" ht="15">
      <c r="B35" s="43" t="s">
        <v>119</v>
      </c>
      <c r="C35" s="44">
        <v>0</v>
      </c>
      <c r="D35" s="44"/>
      <c r="E35" s="44">
        <v>0</v>
      </c>
      <c r="F35" s="44">
        <v>55</v>
      </c>
      <c r="G35" s="44">
        <v>0</v>
      </c>
      <c r="H35" s="44">
        <v>55</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87"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8-C409-49B1-BD3B-AB7A8A57BF44}">
  <dimension ref="A1:AY39"/>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9.42578125" defaultRowHeight="12.75"/>
  <cols>
    <col min="1" max="1" width="9.42578125" style="3"/>
    <col min="2" max="2" width="19.5703125" style="2" customWidth="1"/>
    <col min="3" max="3" width="12.85546875" style="2" customWidth="1"/>
    <col min="4" max="4" width="12.7109375" style="2" customWidth="1"/>
    <col min="5" max="5" width="14.140625" style="2" customWidth="1"/>
    <col min="6" max="6" width="13.85546875" style="2" customWidth="1"/>
    <col min="7" max="7" width="11.7109375" style="2" customWidth="1"/>
    <col min="8" max="8" width="13.42578125" style="2" customWidth="1"/>
    <col min="9" max="9" width="12" style="2" customWidth="1"/>
    <col min="10" max="10" width="13.7109375" style="4" customWidth="1"/>
    <col min="11" max="11" width="12.42578125" style="4" customWidth="1"/>
    <col min="12" max="12" width="14.28515625" style="4" customWidth="1"/>
    <col min="13" max="14" width="9.42578125" style="3"/>
    <col min="15" max="20" width="9.42578125" style="2"/>
    <col min="21" max="21" width="9.42578125" style="5"/>
    <col min="22" max="24" width="9.42578125" style="2"/>
    <col min="25" max="27" width="9.42578125" style="3"/>
    <col min="28" max="16384" width="9.4257812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33.75">
      <c r="A3" s="100" t="s">
        <v>62</v>
      </c>
      <c r="B3" s="138">
        <f>M9+C25</f>
        <v>238</v>
      </c>
      <c r="C3" s="88">
        <v>149</v>
      </c>
      <c r="D3" s="138">
        <f>B3*C3</f>
        <v>35462</v>
      </c>
      <c r="E3" s="138">
        <f>H18*M9+V18*AA9+G18*C25</f>
        <v>7418.46</v>
      </c>
      <c r="F3" s="138">
        <f>F18*M9+T18*AA9+E18*C25</f>
        <v>549.78</v>
      </c>
      <c r="G3" s="138">
        <f>J18*M9+X18*AA9+I18*C25</f>
        <v>742.56000000000006</v>
      </c>
      <c r="H3" s="138">
        <f>D18*M9+R18*AA9+C18*C25</f>
        <v>476</v>
      </c>
      <c r="I3" s="138">
        <f>SUM(E3:H3)</f>
        <v>9186.7999999999993</v>
      </c>
      <c r="J3" s="135">
        <f>E3*$G$11+F3*$E$11+G3*$I$11+H3*$C$11</f>
        <v>677874.97960000008</v>
      </c>
      <c r="K3" s="89">
        <f>M9*$E$35+AA9*$N$35</f>
        <v>0</v>
      </c>
      <c r="L3" s="135">
        <f>M9*$H$35+AA9*$O$35+C25*$G$35</f>
        <v>13090</v>
      </c>
      <c r="M3" s="135">
        <f>J3+K3+L3</f>
        <v>690964.97960000008</v>
      </c>
      <c r="N3" s="138">
        <f>M10+AA10+C25</f>
        <v>238</v>
      </c>
      <c r="O3" s="138">
        <f>C3</f>
        <v>149</v>
      </c>
      <c r="P3" s="138">
        <f>N3*O3</f>
        <v>35462</v>
      </c>
      <c r="Q3" s="138">
        <f>H18*M10+V18*AA10+G18*C25</f>
        <v>7418.46</v>
      </c>
      <c r="R3" s="138">
        <f>F18*M10+T18*AA10+E18*C25</f>
        <v>549.78</v>
      </c>
      <c r="S3" s="138">
        <f>J18*M10+X18*AA10+I18*C25</f>
        <v>742.56000000000006</v>
      </c>
      <c r="T3" s="138">
        <f>D18*M10+R18*AA10+C18*C25</f>
        <v>476</v>
      </c>
      <c r="U3" s="138">
        <f>Q3+R3+S3+T3</f>
        <v>9186.7999999999993</v>
      </c>
      <c r="V3" s="135">
        <f>Q3*$G$11+R3*$E$11+S3*$I$11+T3*$C$11</f>
        <v>677874.97960000008</v>
      </c>
      <c r="W3" s="89">
        <f>M10*$E$35+AA10*$N$35</f>
        <v>0</v>
      </c>
      <c r="X3" s="135">
        <f>M10*$H$35+AA10*$O$35+C25*$G$35</f>
        <v>13090</v>
      </c>
      <c r="Y3" s="135">
        <f>V3+W3+X3</f>
        <v>690964.97960000008</v>
      </c>
      <c r="Z3" s="138">
        <f>M11+AA11+C25</f>
        <v>238</v>
      </c>
      <c r="AA3" s="138">
        <f>C3</f>
        <v>149</v>
      </c>
      <c r="AB3" s="138">
        <f>Z3*AA3</f>
        <v>35462</v>
      </c>
      <c r="AC3" s="138">
        <f>H18*M11+V18*AA11+G18*C25</f>
        <v>7418.46</v>
      </c>
      <c r="AD3" s="138">
        <f>F18*M11+T18*AA11+E18*C25</f>
        <v>549.78</v>
      </c>
      <c r="AE3" s="138">
        <f>J18*M11+X18*AA11+I18*C25</f>
        <v>742.56000000000006</v>
      </c>
      <c r="AF3" s="138">
        <f>D18*M11+R18*AA11+C18*C25</f>
        <v>476</v>
      </c>
      <c r="AG3" s="138">
        <f>AC3+AD3+AE3+AF3</f>
        <v>9186.7999999999993</v>
      </c>
      <c r="AH3" s="135">
        <f>AC3*$G$11+AD3*$E$11+AE3*$I$11+AF3*$C$11</f>
        <v>677874.97960000008</v>
      </c>
      <c r="AI3" s="89">
        <f>M11*$E$35+AA11*$N$35</f>
        <v>0</v>
      </c>
      <c r="AJ3" s="135">
        <f>M11*$H$35+AA11*$O$35+C25*$G$35</f>
        <v>13090</v>
      </c>
      <c r="AK3" s="135">
        <f>AH3+AI3+AJ3</f>
        <v>690964.97960000008</v>
      </c>
      <c r="AL3" s="138">
        <f t="shared" ref="AL3:AW3" si="0">(B3+N3+Z3)/3</f>
        <v>238</v>
      </c>
      <c r="AM3" s="138">
        <f t="shared" si="0"/>
        <v>149</v>
      </c>
      <c r="AN3" s="138">
        <f t="shared" si="0"/>
        <v>35462</v>
      </c>
      <c r="AO3" s="138">
        <f t="shared" si="0"/>
        <v>7418.46</v>
      </c>
      <c r="AP3" s="138">
        <f t="shared" si="0"/>
        <v>549.78</v>
      </c>
      <c r="AQ3" s="138">
        <f t="shared" si="0"/>
        <v>742.56000000000006</v>
      </c>
      <c r="AR3" s="138">
        <f t="shared" si="0"/>
        <v>476</v>
      </c>
      <c r="AS3" s="138">
        <f t="shared" si="0"/>
        <v>9186.7999999999993</v>
      </c>
      <c r="AT3" s="135">
        <f t="shared" si="0"/>
        <v>677874.97960000008</v>
      </c>
      <c r="AU3" s="89">
        <f t="shared" si="0"/>
        <v>0</v>
      </c>
      <c r="AV3" s="135">
        <f t="shared" si="0"/>
        <v>13090</v>
      </c>
      <c r="AW3" s="135">
        <f t="shared" si="0"/>
        <v>690964.97960000008</v>
      </c>
      <c r="AY3" s="201">
        <f>M3+Y3+AK3</f>
        <v>2072894.9388000001</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15">
      <c r="A6" s="91"/>
      <c r="B6" s="92"/>
      <c r="C6" s="146"/>
      <c r="D6" s="86"/>
      <c r="E6" s="86"/>
      <c r="F6" s="86"/>
      <c r="G6" s="86"/>
      <c r="H6" s="86"/>
      <c r="I6" s="86"/>
      <c r="J6" s="94"/>
      <c r="K6" s="94"/>
      <c r="L6" s="94"/>
      <c r="M6" s="94"/>
      <c r="N6" s="94"/>
      <c r="O6" s="94"/>
      <c r="P6" s="94"/>
      <c r="Q6" s="94"/>
      <c r="R6" s="94"/>
      <c r="S6" s="94"/>
      <c r="T6" s="94"/>
      <c r="U6" s="94"/>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384</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ustomHeight="1">
      <c r="A9" s="3"/>
      <c r="B9" s="533" t="s">
        <v>92</v>
      </c>
      <c r="C9" s="536" t="s">
        <v>93</v>
      </c>
      <c r="D9" s="536"/>
      <c r="E9" s="536"/>
      <c r="F9" s="536"/>
      <c r="G9" s="536"/>
      <c r="H9" s="536"/>
      <c r="I9" s="536"/>
      <c r="J9" s="536"/>
      <c r="K9" s="537" t="s">
        <v>161</v>
      </c>
      <c r="L9" s="538"/>
      <c r="M9">
        <v>238</v>
      </c>
      <c r="N9" s="82">
        <v>2021</v>
      </c>
      <c r="O9" s="2"/>
      <c r="P9" s="2"/>
      <c r="Q9" s="2"/>
      <c r="R9" s="2"/>
      <c r="S9" s="2"/>
      <c r="T9" s="2"/>
      <c r="U9" s="5"/>
      <c r="V9" s="2"/>
      <c r="W9" s="2"/>
      <c r="X9" s="2"/>
      <c r="Y9" s="3"/>
      <c r="Z9" s="3"/>
      <c r="AA9" s="3"/>
    </row>
    <row r="10" spans="1:51" s="4" customFormat="1" ht="36.75" customHeight="1">
      <c r="A10" s="3"/>
      <c r="B10" s="534"/>
      <c r="C10" s="543" t="s">
        <v>98</v>
      </c>
      <c r="D10" s="544"/>
      <c r="E10" s="545" t="s">
        <v>99</v>
      </c>
      <c r="F10" s="545"/>
      <c r="G10" s="546" t="s">
        <v>100</v>
      </c>
      <c r="H10" s="547"/>
      <c r="I10" s="548" t="s">
        <v>101</v>
      </c>
      <c r="J10" s="547"/>
      <c r="K10" s="539"/>
      <c r="L10" s="540"/>
      <c r="M10">
        <f>M9</f>
        <v>238</v>
      </c>
      <c r="N10" s="82">
        <v>2022</v>
      </c>
      <c r="O10" s="81"/>
      <c r="P10" s="81"/>
      <c r="Q10" s="81"/>
      <c r="R10" s="81"/>
      <c r="S10" s="81"/>
      <c r="T10" s="81"/>
      <c r="U10" s="81"/>
      <c r="V10" s="81"/>
      <c r="W10" s="81"/>
      <c r="X10" s="81"/>
      <c r="Y10" s="81"/>
      <c r="Z10" s="81"/>
      <c r="AA10" s="81"/>
      <c r="AB10"/>
      <c r="AC10" s="81"/>
    </row>
    <row r="11" spans="1:51" ht="15.75" customHeight="1">
      <c r="B11" s="534"/>
      <c r="C11" s="549">
        <v>114.8</v>
      </c>
      <c r="D11" s="550"/>
      <c r="E11" s="549">
        <v>91.33</v>
      </c>
      <c r="F11" s="550"/>
      <c r="G11" s="549">
        <v>73.83</v>
      </c>
      <c r="H11" s="550"/>
      <c r="I11" s="549">
        <v>34.090000000000003</v>
      </c>
      <c r="J11" s="550"/>
      <c r="K11" s="541"/>
      <c r="L11" s="542"/>
      <c r="M11">
        <f>M9</f>
        <v>238</v>
      </c>
      <c r="N11" s="82">
        <v>2023</v>
      </c>
      <c r="O11" s="465"/>
      <c r="P11" s="465"/>
      <c r="Q11" s="81"/>
      <c r="R11" s="465"/>
      <c r="S11" s="465"/>
      <c r="T11" s="465"/>
      <c r="U11" s="465"/>
      <c r="V11" s="465"/>
      <c r="W11" s="465"/>
      <c r="X11" s="465"/>
      <c r="Y11" s="465"/>
      <c r="Z11" s="521"/>
      <c r="AA11" s="521"/>
      <c r="AB11"/>
      <c r="AC11" s="82"/>
    </row>
    <row r="12" spans="1:51" ht="25.5" customHeight="1">
      <c r="B12" s="535"/>
      <c r="C12" s="225" t="s">
        <v>106</v>
      </c>
      <c r="D12" s="226" t="s">
        <v>109</v>
      </c>
      <c r="E12" s="225" t="s">
        <v>106</v>
      </c>
      <c r="F12" s="226" t="s">
        <v>109</v>
      </c>
      <c r="G12" s="225" t="s">
        <v>106</v>
      </c>
      <c r="H12" s="226" t="s">
        <v>109</v>
      </c>
      <c r="I12" s="225" t="s">
        <v>106</v>
      </c>
      <c r="J12" s="226" t="s">
        <v>109</v>
      </c>
      <c r="K12" s="225" t="s">
        <v>106</v>
      </c>
      <c r="L12" s="283" t="s">
        <v>109</v>
      </c>
      <c r="M12"/>
      <c r="N12" s="81"/>
      <c r="O12" s="465"/>
      <c r="P12" s="465"/>
      <c r="Q12" s="81"/>
      <c r="R12" s="465"/>
      <c r="S12" s="465"/>
      <c r="T12" s="465"/>
      <c r="U12" s="465"/>
      <c r="V12" s="521"/>
      <c r="W12" s="521"/>
      <c r="X12" s="521"/>
      <c r="Y12" s="521"/>
      <c r="Z12" s="521"/>
      <c r="AA12" s="521"/>
      <c r="AB12"/>
      <c r="AC12" s="82"/>
    </row>
    <row r="13" spans="1:51" ht="15">
      <c r="B13" s="26" t="s">
        <v>111</v>
      </c>
      <c r="C13" s="196">
        <v>0</v>
      </c>
      <c r="D13" s="228">
        <v>2</v>
      </c>
      <c r="E13" s="228">
        <v>0</v>
      </c>
      <c r="F13" s="228">
        <v>0.2</v>
      </c>
      <c r="G13" s="228">
        <v>0</v>
      </c>
      <c r="H13" s="228">
        <v>4</v>
      </c>
      <c r="I13" s="228">
        <v>0</v>
      </c>
      <c r="J13" s="228">
        <v>0.4</v>
      </c>
      <c r="K13" s="229">
        <v>0</v>
      </c>
      <c r="L13" s="230">
        <v>557</v>
      </c>
      <c r="M13"/>
      <c r="N13" s="73"/>
      <c r="O13" s="80"/>
      <c r="P13" s="80"/>
      <c r="Q13" s="81"/>
      <c r="R13" s="80"/>
      <c r="S13" s="80"/>
      <c r="T13" s="80"/>
      <c r="U13" s="80"/>
      <c r="V13" s="80"/>
      <c r="W13" s="80"/>
      <c r="X13" s="80"/>
      <c r="Y13" s="80"/>
      <c r="Z13" s="521"/>
      <c r="AA13" s="521"/>
      <c r="AB13"/>
      <c r="AC13" s="82"/>
    </row>
    <row r="14" spans="1:51" ht="15">
      <c r="B14" s="26" t="s">
        <v>113</v>
      </c>
      <c r="C14" s="196">
        <v>0</v>
      </c>
      <c r="D14" s="228">
        <v>0</v>
      </c>
      <c r="E14" s="228">
        <v>0</v>
      </c>
      <c r="F14" s="228">
        <v>0.2</v>
      </c>
      <c r="G14" s="228">
        <v>0</v>
      </c>
      <c r="H14" s="228">
        <v>4</v>
      </c>
      <c r="I14" s="228">
        <v>0</v>
      </c>
      <c r="J14" s="228">
        <v>0.4</v>
      </c>
      <c r="K14" s="229">
        <v>0</v>
      </c>
      <c r="L14" s="230">
        <v>327</v>
      </c>
      <c r="M14"/>
      <c r="N14" s="73"/>
      <c r="O14" s="514"/>
      <c r="P14" s="514"/>
      <c r="Q14" s="81"/>
      <c r="R14" s="521"/>
      <c r="S14" s="521"/>
      <c r="T14" s="521"/>
      <c r="U14" s="521"/>
      <c r="V14" s="521"/>
      <c r="W14" s="521"/>
      <c r="X14" s="521"/>
      <c r="Y14" s="514"/>
      <c r="Z14" s="514"/>
      <c r="AA14" s="514"/>
      <c r="AB14"/>
      <c r="AC14" s="81"/>
    </row>
    <row r="15" spans="1:51" ht="15">
      <c r="B15" s="26" t="s">
        <v>112</v>
      </c>
      <c r="C15" s="196">
        <v>0</v>
      </c>
      <c r="D15" s="228">
        <v>0</v>
      </c>
      <c r="E15" s="228">
        <v>0</v>
      </c>
      <c r="F15" s="228">
        <v>0.5</v>
      </c>
      <c r="G15" s="228">
        <v>0</v>
      </c>
      <c r="H15" s="228">
        <v>5</v>
      </c>
      <c r="I15" s="228">
        <v>0</v>
      </c>
      <c r="J15" s="228">
        <v>0.5</v>
      </c>
      <c r="K15" s="229">
        <v>0</v>
      </c>
      <c r="L15" s="230">
        <v>432</v>
      </c>
      <c r="M15"/>
      <c r="N15" s="73"/>
      <c r="O15" s="516"/>
      <c r="P15" s="516"/>
      <c r="Q15" s="73"/>
      <c r="R15"/>
      <c r="S15"/>
      <c r="T15"/>
      <c r="U15" s="516"/>
      <c r="V15" s="516"/>
      <c r="W15"/>
      <c r="X15"/>
      <c r="Y15" s="516"/>
      <c r="Z15" s="74"/>
      <c r="AA15" s="74"/>
      <c r="AB15"/>
      <c r="AC15" s="73"/>
    </row>
    <row r="16" spans="1:51" ht="39">
      <c r="B16" s="26" t="s">
        <v>118</v>
      </c>
      <c r="C16" s="196">
        <v>0</v>
      </c>
      <c r="D16" s="228">
        <v>0</v>
      </c>
      <c r="E16" s="228">
        <v>0</v>
      </c>
      <c r="F16" s="228">
        <v>0.41</v>
      </c>
      <c r="G16" s="228">
        <v>0</v>
      </c>
      <c r="H16" s="228">
        <v>8.17</v>
      </c>
      <c r="I16" s="228">
        <v>0</v>
      </c>
      <c r="J16" s="228">
        <v>0.82</v>
      </c>
      <c r="K16" s="229">
        <v>0</v>
      </c>
      <c r="L16" s="230">
        <v>669</v>
      </c>
      <c r="M16"/>
      <c r="N16" s="73"/>
      <c r="O16" s="516"/>
      <c r="P16" s="516"/>
      <c r="Q16" s="73"/>
      <c r="R16" s="516"/>
      <c r="S16" s="516"/>
      <c r="T16" s="516"/>
      <c r="U16" s="516"/>
      <c r="V16" s="516"/>
      <c r="W16" s="516"/>
      <c r="X16" s="516"/>
      <c r="Y16" s="516"/>
      <c r="Z16" s="74"/>
      <c r="AA16" s="74"/>
      <c r="AB16"/>
      <c r="AC16" s="73"/>
    </row>
    <row r="17" spans="2:29" ht="15">
      <c r="B17" s="26" t="s">
        <v>120</v>
      </c>
      <c r="C17" s="231">
        <v>0</v>
      </c>
      <c r="D17" s="232">
        <v>0</v>
      </c>
      <c r="E17" s="78">
        <v>0</v>
      </c>
      <c r="F17" s="458">
        <v>1</v>
      </c>
      <c r="G17" s="458">
        <v>0</v>
      </c>
      <c r="H17" s="458">
        <v>10</v>
      </c>
      <c r="I17" s="458">
        <v>0</v>
      </c>
      <c r="J17" s="458">
        <v>1</v>
      </c>
      <c r="K17" s="459">
        <v>0</v>
      </c>
      <c r="L17" s="233">
        <v>864</v>
      </c>
      <c r="M17"/>
      <c r="N17" s="73"/>
      <c r="O17" s="516"/>
      <c r="P17" s="516"/>
      <c r="Q17" s="73"/>
      <c r="R17" s="516"/>
      <c r="S17" s="516"/>
      <c r="T17" s="516"/>
      <c r="U17" s="516"/>
      <c r="V17" s="516"/>
      <c r="W17" s="516"/>
      <c r="X17" s="516"/>
      <c r="Y17" s="516"/>
      <c r="Z17" s="74"/>
      <c r="AA17" s="74"/>
      <c r="AB17"/>
      <c r="AC17" s="73"/>
    </row>
    <row r="18" spans="2:29" ht="15">
      <c r="B18" s="32" t="s">
        <v>122</v>
      </c>
      <c r="C18" s="234">
        <v>0</v>
      </c>
      <c r="D18" s="235">
        <v>2</v>
      </c>
      <c r="E18" s="246">
        <v>0</v>
      </c>
      <c r="F18" s="246">
        <v>2.31</v>
      </c>
      <c r="G18" s="247">
        <v>0</v>
      </c>
      <c r="H18" s="248">
        <v>31.17</v>
      </c>
      <c r="I18" s="246">
        <v>0</v>
      </c>
      <c r="J18" s="246">
        <v>3.12</v>
      </c>
      <c r="K18" s="237">
        <v>0</v>
      </c>
      <c r="L18" s="238">
        <v>2848</v>
      </c>
      <c r="M18"/>
      <c r="N18" s="465"/>
      <c r="O18" s="516"/>
      <c r="P18" s="516"/>
      <c r="Q18" s="73"/>
      <c r="R18" s="516"/>
      <c r="S18" s="516"/>
      <c r="T18" s="516"/>
      <c r="U18" s="516"/>
      <c r="V18" s="516"/>
      <c r="W18" s="516"/>
      <c r="X18" s="516"/>
      <c r="Y18" s="516"/>
      <c r="Z18" s="74"/>
      <c r="AA18" s="74"/>
      <c r="AB18"/>
      <c r="AC18" s="73"/>
    </row>
    <row r="19" spans="2:29" ht="15">
      <c r="B19" s="176" t="s">
        <v>123</v>
      </c>
      <c r="C19" s="465"/>
      <c r="D19" s="465"/>
      <c r="E19" s="465"/>
      <c r="F19" s="465"/>
      <c r="G19" s="465"/>
      <c r="H19" s="465"/>
      <c r="I19" s="465"/>
      <c r="J19" s="465"/>
      <c r="K19" s="354"/>
      <c r="L19" s="354"/>
      <c r="M19"/>
      <c r="N19" s="465"/>
      <c r="O19" s="516"/>
      <c r="P19" s="516"/>
      <c r="Q19" s="73"/>
      <c r="R19" s="516"/>
      <c r="S19" s="516"/>
      <c r="T19" s="516"/>
      <c r="U19" s="516"/>
      <c r="V19" s="516"/>
      <c r="W19" s="516"/>
      <c r="X19" s="516"/>
      <c r="Y19" s="516"/>
      <c r="Z19" s="74"/>
      <c r="AA19" s="74"/>
      <c r="AB19"/>
      <c r="AC19" s="73"/>
    </row>
    <row r="20" spans="2:29" ht="15">
      <c r="B20" s="72"/>
      <c r="C20" s="465"/>
      <c r="D20" s="465"/>
      <c r="E20" s="465"/>
      <c r="F20" s="465"/>
      <c r="G20" s="465"/>
      <c r="H20" s="465"/>
      <c r="I20" s="465"/>
      <c r="J20" s="465"/>
      <c r="K20" s="354"/>
      <c r="L20" s="354"/>
      <c r="M20"/>
      <c r="N20" s="465"/>
      <c r="O20" s="516"/>
      <c r="P20" s="516"/>
      <c r="Q20" s="73"/>
      <c r="R20" s="516"/>
      <c r="S20" s="516"/>
      <c r="T20" s="516"/>
      <c r="U20" s="516"/>
      <c r="V20" s="516"/>
      <c r="W20" s="516"/>
      <c r="X20" s="516"/>
      <c r="Y20" s="516"/>
      <c r="Z20" s="74"/>
      <c r="AA20" s="74"/>
      <c r="AB20"/>
      <c r="AC20" s="73"/>
    </row>
    <row r="21" spans="2:29" ht="15">
      <c r="B21" s="350" t="s">
        <v>124</v>
      </c>
      <c r="C21" s="465"/>
      <c r="D21" s="465"/>
      <c r="E21" s="465"/>
      <c r="F21" s="465"/>
      <c r="G21" s="465"/>
      <c r="H21" s="465"/>
      <c r="I21" s="465"/>
      <c r="J21" s="465"/>
      <c r="K21" s="354"/>
      <c r="L21" s="354"/>
      <c r="M21"/>
      <c r="N21" s="465"/>
      <c r="O21" s="516"/>
      <c r="P21" s="516"/>
      <c r="Q21" s="73"/>
      <c r="R21" s="516"/>
      <c r="S21" s="516"/>
      <c r="T21" s="516"/>
      <c r="U21" s="516"/>
      <c r="V21" s="516"/>
      <c r="W21" s="516"/>
      <c r="X21" s="516"/>
      <c r="Y21" s="516"/>
      <c r="Z21" s="74"/>
      <c r="AA21" s="74"/>
      <c r="AB21"/>
      <c r="AC21" s="73"/>
    </row>
    <row r="22" spans="2:29" ht="15">
      <c r="B22" s="176"/>
      <c r="C22" s="465"/>
      <c r="D22" s="465"/>
      <c r="E22" s="465"/>
      <c r="F22" s="465"/>
      <c r="G22" s="465"/>
      <c r="H22" s="465"/>
      <c r="I22" s="465"/>
      <c r="J22" s="465"/>
      <c r="K22" s="354"/>
      <c r="L22" s="354"/>
      <c r="M22"/>
      <c r="N22" s="465"/>
      <c r="O22" s="516"/>
      <c r="P22" s="516"/>
      <c r="Q22" s="73"/>
      <c r="R22" s="516"/>
      <c r="S22" s="516"/>
      <c r="T22" s="516"/>
      <c r="U22" s="516"/>
      <c r="V22" s="516"/>
      <c r="W22" s="516"/>
      <c r="X22" s="516"/>
      <c r="Y22" s="516"/>
      <c r="Z22" s="74"/>
      <c r="AA22" s="74"/>
      <c r="AB22"/>
      <c r="AC22" s="73"/>
    </row>
    <row r="23" spans="2:29" ht="15">
      <c r="B23" s="146"/>
      <c r="C23" s="465"/>
      <c r="D23" s="465"/>
      <c r="E23" s="465"/>
      <c r="F23" s="465"/>
      <c r="G23" s="465"/>
      <c r="H23" s="465"/>
      <c r="I23" s="465"/>
      <c r="J23" s="465"/>
      <c r="K23" s="354"/>
      <c r="L23" s="354"/>
      <c r="M23"/>
      <c r="N23" s="465"/>
      <c r="O23" s="516"/>
      <c r="P23" s="516"/>
      <c r="Q23" s="73"/>
      <c r="R23" s="516"/>
      <c r="S23" s="516"/>
      <c r="T23" s="516"/>
      <c r="U23" s="516"/>
      <c r="V23" s="516"/>
      <c r="W23" s="516"/>
      <c r="X23" s="516"/>
      <c r="Y23" s="516"/>
      <c r="Z23" s="74"/>
      <c r="AA23" s="74"/>
      <c r="AB23"/>
      <c r="AC23" s="73"/>
    </row>
    <row r="24" spans="2:29" ht="15">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t="s">
        <v>89</v>
      </c>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385</v>
      </c>
      <c r="C27" s="552"/>
      <c r="D27" s="552"/>
      <c r="E27" s="552"/>
      <c r="F27" s="552"/>
      <c r="G27" s="552"/>
      <c r="H27" s="552"/>
      <c r="I27" s="47" t="s">
        <v>201</v>
      </c>
      <c r="J27" s="571"/>
      <c r="K27" s="571"/>
      <c r="L27" s="571"/>
      <c r="M27" s="571"/>
      <c r="N27" s="571"/>
      <c r="O27" s="571"/>
      <c r="P27" s="571"/>
    </row>
    <row r="28" spans="2:29" ht="42" customHeight="1">
      <c r="B28" s="464" t="s">
        <v>95</v>
      </c>
      <c r="C28" s="536" t="s">
        <v>96</v>
      </c>
      <c r="D28" s="536"/>
      <c r="E28" s="536"/>
      <c r="F28" s="553"/>
      <c r="G28" s="554" t="s">
        <v>164</v>
      </c>
      <c r="H28" s="555"/>
      <c r="I28">
        <f>M9</f>
        <v>238</v>
      </c>
      <c r="J28" s="82">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238</v>
      </c>
      <c r="J29" s="82">
        <v>2022</v>
      </c>
      <c r="K29" s="76"/>
      <c r="L29" s="76"/>
      <c r="M29" s="76"/>
      <c r="N29" s="76"/>
      <c r="O29" s="76"/>
      <c r="P29" s="76"/>
    </row>
    <row r="30" spans="2:29" ht="26.25">
      <c r="B30" s="40" t="s">
        <v>108</v>
      </c>
      <c r="C30" s="241">
        <v>0</v>
      </c>
      <c r="D30" s="228">
        <v>0</v>
      </c>
      <c r="E30" s="229">
        <v>0</v>
      </c>
      <c r="F30" s="245">
        <v>0</v>
      </c>
      <c r="G30" s="241">
        <v>0</v>
      </c>
      <c r="H30" s="242">
        <v>0</v>
      </c>
      <c r="I30">
        <f>I28</f>
        <v>238</v>
      </c>
      <c r="J30" s="82">
        <v>2023</v>
      </c>
      <c r="K30" s="41"/>
      <c r="L30" s="78"/>
      <c r="M30" s="41"/>
      <c r="N30" s="41"/>
      <c r="O30" s="41"/>
      <c r="P30" s="41"/>
    </row>
    <row r="31" spans="2:29" ht="15">
      <c r="B31" s="40" t="s">
        <v>110</v>
      </c>
      <c r="C31" s="241">
        <v>0</v>
      </c>
      <c r="D31" s="228">
        <v>0</v>
      </c>
      <c r="E31" s="229">
        <v>0</v>
      </c>
      <c r="F31" s="245">
        <v>0</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5">
      <c r="B34" s="40" t="s">
        <v>117</v>
      </c>
      <c r="C34" s="241">
        <v>0</v>
      </c>
      <c r="D34" s="228">
        <v>0</v>
      </c>
      <c r="E34" s="229">
        <v>0</v>
      </c>
      <c r="F34" s="245">
        <v>0</v>
      </c>
      <c r="G34" s="241">
        <v>0</v>
      </c>
      <c r="H34" s="242">
        <v>0</v>
      </c>
      <c r="I34"/>
      <c r="J34" s="77"/>
      <c r="K34" s="41"/>
      <c r="L34" s="78"/>
      <c r="M34" s="41"/>
      <c r="N34" s="41"/>
      <c r="O34" s="41"/>
      <c r="P34" s="41"/>
    </row>
    <row r="35" spans="2:16" ht="15">
      <c r="B35" s="43" t="s">
        <v>119</v>
      </c>
      <c r="C35" s="244">
        <v>0</v>
      </c>
      <c r="D35" s="243" t="s">
        <v>95</v>
      </c>
      <c r="E35" s="244">
        <v>0</v>
      </c>
      <c r="F35" s="244">
        <v>55</v>
      </c>
      <c r="G35" s="244">
        <v>0</v>
      </c>
      <c r="H35" s="244">
        <v>55</v>
      </c>
      <c r="I35" s="45"/>
      <c r="J35" s="79"/>
      <c r="K35" s="41"/>
      <c r="L35" s="41"/>
      <c r="M35" s="41"/>
      <c r="N35" s="41"/>
      <c r="O35" s="41"/>
      <c r="P35" s="41"/>
    </row>
    <row r="36" spans="2:16">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24.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39"/>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15.7109375" defaultRowHeight="12.75"/>
  <cols>
    <col min="1" max="1" width="15.7109375" style="3"/>
    <col min="2" max="2" width="21" style="2" customWidth="1"/>
    <col min="3" max="9" width="15.7109375" style="2"/>
    <col min="10" max="10" width="15.7109375" style="4"/>
    <col min="11" max="11" width="25" style="4" customWidth="1"/>
    <col min="12" max="12" width="15.7109375" style="4"/>
    <col min="13" max="14" width="15.7109375" style="3"/>
    <col min="15" max="20" width="15.7109375" style="2"/>
    <col min="21" max="21" width="15.7109375" style="5"/>
    <col min="22" max="24" width="15.7109375" style="2"/>
    <col min="25" max="27" width="15.7109375" style="3"/>
    <col min="28" max="16384" width="15.71093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22.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63</v>
      </c>
      <c r="B3" s="138">
        <f>M9+AA9+C25+Q25</f>
        <v>484</v>
      </c>
      <c r="C3" s="88">
        <v>64</v>
      </c>
      <c r="D3" s="138">
        <f>B3*C3</f>
        <v>30976</v>
      </c>
      <c r="E3" s="138">
        <f>$H$18*$M$9+$V$18*$AA$9+$G$18*$C$25+$U$18*$Q$25</f>
        <v>5407.3</v>
      </c>
      <c r="F3" s="138">
        <f>$F$18*$M$9+$T$18*$AA$9+$E$18*$C$25+$S$18*$Q$25</f>
        <v>1355.1999999999998</v>
      </c>
      <c r="G3" s="138">
        <f>$J$18*$M$9+$X$18*$AA$9+$I$18*$C$25+$W$18*$Q$25</f>
        <v>899.56500000000005</v>
      </c>
      <c r="H3" s="138">
        <f>$D$18*$M$9+$R$18*$AA$9+$C$18*$C$25+$Q$18*$Q$25</f>
        <v>484</v>
      </c>
      <c r="I3" s="138">
        <f>SUM(E3:H3)</f>
        <v>8146.0650000000005</v>
      </c>
      <c r="J3" s="135">
        <f>E3*$G$11+F3*$E$11+G3*$I$11+H3*$C$11</f>
        <v>609220.74584999995</v>
      </c>
      <c r="K3" s="89">
        <v>0</v>
      </c>
      <c r="L3" s="135">
        <f>$M$9*$H$35+$AA$9*$Q$35+$C$25*$G$35+$Q$25*$P$35</f>
        <v>26620</v>
      </c>
      <c r="M3" s="135">
        <f>J3+K3+L3</f>
        <v>635840.74584999995</v>
      </c>
      <c r="N3" s="138">
        <f>M10+AA10+C25+Q25</f>
        <v>484</v>
      </c>
      <c r="O3" s="138">
        <f>C3</f>
        <v>64</v>
      </c>
      <c r="P3" s="138">
        <f>N3*O3</f>
        <v>30976</v>
      </c>
      <c r="Q3" s="138">
        <f>$H$18*$M$10+$V$18*$AA$10+$G$18*$C$25+$U$18*$Q$25</f>
        <v>5407.3</v>
      </c>
      <c r="R3" s="138">
        <f>$F$18*$M$10+$T$18*$AA$10+$E$18*$C$25+$S$18*$Q$25</f>
        <v>1355.1999999999998</v>
      </c>
      <c r="S3" s="138">
        <f>$J$18*$M$10+$X$18*$AA$10+$I$18*$C$25+$W$18*$Q$25</f>
        <v>899.56500000000005</v>
      </c>
      <c r="T3" s="138">
        <f>$D$18*$M$10+$R$18*$AA$10+$C$18*$C$25+$Q$18*$Q$25</f>
        <v>484</v>
      </c>
      <c r="U3" s="138">
        <f>SUM(Q3:T3)</f>
        <v>8146.0650000000005</v>
      </c>
      <c r="V3" s="135">
        <f>Q3*$G$11+R3*$E$11+S3*$I$11+T3*$C$11</f>
        <v>609220.74584999995</v>
      </c>
      <c r="W3" s="89">
        <v>0</v>
      </c>
      <c r="X3" s="135">
        <f>$M$10*$H$35+$AA$10*$Q$35+$C$25*$G$35+$Q$25*$P$35</f>
        <v>26620</v>
      </c>
      <c r="Y3" s="135">
        <f>V3+W3+X3</f>
        <v>635840.74584999995</v>
      </c>
      <c r="Z3" s="138">
        <f>M11+AA11+C25+Q25</f>
        <v>484</v>
      </c>
      <c r="AA3" s="138">
        <f>C3</f>
        <v>64</v>
      </c>
      <c r="AB3" s="138">
        <f>Z3*AA3</f>
        <v>30976</v>
      </c>
      <c r="AC3" s="138">
        <f>$H$18*$M$11+$V$18*$AA$11+$G$18*$C$25+$U$18*$Q$25</f>
        <v>5407.3</v>
      </c>
      <c r="AD3" s="138">
        <f>$F$18*$M$11+$T$18*$AA$11+$E$18*$C$25+$S$18*$Q$25</f>
        <v>1355.1999999999998</v>
      </c>
      <c r="AE3" s="138">
        <f>$J$18*$M$11+$X$18*$AA$11+$I$18*$C$25+$W$18*$Q$25</f>
        <v>899.56500000000005</v>
      </c>
      <c r="AF3" s="138">
        <f>$D$18*$M$11+$R$18*$AA$11+$C$18*$C$25+$Q$18*$Q$25</f>
        <v>484</v>
      </c>
      <c r="AG3" s="138">
        <f>SUM(AC3:AF3)</f>
        <v>8146.0650000000005</v>
      </c>
      <c r="AH3" s="135">
        <f>AC3*$G$11+AD3*$E$11+AE3*$I$11+AF3*$C$11</f>
        <v>609220.74584999995</v>
      </c>
      <c r="AI3" s="89">
        <v>0</v>
      </c>
      <c r="AJ3" s="135">
        <f>$M$11*$H$35+$AA$11*$Q$35+$C$25*$G$35+$Q$25*$P$35</f>
        <v>26620</v>
      </c>
      <c r="AK3" s="135">
        <f>AH3+AI3+AJ3</f>
        <v>635840.74584999995</v>
      </c>
      <c r="AL3" s="138">
        <f t="shared" ref="AL3:AW3" si="0">(B3+N3+Z3)/3</f>
        <v>484</v>
      </c>
      <c r="AM3" s="138">
        <f t="shared" si="0"/>
        <v>64</v>
      </c>
      <c r="AN3" s="138">
        <f t="shared" si="0"/>
        <v>30976</v>
      </c>
      <c r="AO3" s="138">
        <f t="shared" si="0"/>
        <v>5407.3</v>
      </c>
      <c r="AP3" s="138">
        <f t="shared" si="0"/>
        <v>1355.1999999999998</v>
      </c>
      <c r="AQ3" s="138">
        <f t="shared" si="0"/>
        <v>899.56500000000005</v>
      </c>
      <c r="AR3" s="138">
        <f t="shared" si="0"/>
        <v>484</v>
      </c>
      <c r="AS3" s="138">
        <f t="shared" si="0"/>
        <v>8146.0649999999996</v>
      </c>
      <c r="AT3" s="135">
        <f t="shared" si="0"/>
        <v>609220.74584999995</v>
      </c>
      <c r="AU3" s="89">
        <f t="shared" si="0"/>
        <v>0</v>
      </c>
      <c r="AV3" s="135">
        <f t="shared" si="0"/>
        <v>26620</v>
      </c>
      <c r="AW3" s="135">
        <f t="shared" si="0"/>
        <v>635840.74584999995</v>
      </c>
      <c r="AY3" s="201">
        <f>M3+Y3+AK3</f>
        <v>1907522.2375499997</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37.5" customHeight="1">
      <c r="A6" s="91"/>
      <c r="B6" s="92"/>
      <c r="C6" s="146"/>
      <c r="D6" s="86"/>
      <c r="E6" s="86"/>
      <c r="F6" s="86"/>
      <c r="G6" s="86"/>
      <c r="H6" s="86"/>
      <c r="I6" s="86"/>
      <c r="J6" s="94"/>
      <c r="K6" s="94"/>
      <c r="L6" s="94"/>
      <c r="M6" s="94"/>
      <c r="N6" s="94"/>
      <c r="O6" s="94"/>
      <c r="P6" s="94"/>
      <c r="Q6" s="94"/>
      <c r="R6" s="94"/>
      <c r="S6" s="94"/>
      <c r="T6" s="94"/>
      <c r="U6" s="94"/>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386</v>
      </c>
      <c r="C8" s="532"/>
      <c r="D8" s="532"/>
      <c r="E8" s="532"/>
      <c r="F8" s="532"/>
      <c r="G8" s="532"/>
      <c r="H8" s="532"/>
      <c r="I8" s="532"/>
      <c r="J8" s="532"/>
      <c r="K8" s="532"/>
      <c r="L8" s="532"/>
      <c r="M8" s="47" t="s">
        <v>201</v>
      </c>
      <c r="N8"/>
      <c r="O8" s="47"/>
      <c r="P8" s="532" t="s">
        <v>387</v>
      </c>
      <c r="Q8" s="532"/>
      <c r="R8" s="532"/>
      <c r="S8" s="532"/>
      <c r="T8" s="532"/>
      <c r="U8" s="532"/>
      <c r="V8" s="532"/>
      <c r="W8" s="532"/>
      <c r="X8" s="532"/>
      <c r="Y8" s="532"/>
      <c r="Z8" s="532"/>
      <c r="AA8" s="47" t="s">
        <v>201</v>
      </c>
    </row>
    <row r="9" spans="1:51" s="4" customFormat="1" ht="15">
      <c r="A9" s="3"/>
      <c r="B9" s="572" t="s">
        <v>92</v>
      </c>
      <c r="C9" s="575" t="s">
        <v>93</v>
      </c>
      <c r="D9" s="575"/>
      <c r="E9" s="575"/>
      <c r="F9" s="575"/>
      <c r="G9" s="575"/>
      <c r="H9" s="575"/>
      <c r="I9" s="575"/>
      <c r="J9" s="575"/>
      <c r="K9" s="577" t="s">
        <v>207</v>
      </c>
      <c r="L9" s="578"/>
      <c r="M9" s="514">
        <v>119</v>
      </c>
      <c r="N9">
        <v>2021</v>
      </c>
      <c r="O9" s="47"/>
      <c r="P9" s="572" t="s">
        <v>92</v>
      </c>
      <c r="Q9" s="575" t="s">
        <v>93</v>
      </c>
      <c r="R9" s="575"/>
      <c r="S9" s="575"/>
      <c r="T9" s="575"/>
      <c r="U9" s="575"/>
      <c r="V9" s="575"/>
      <c r="W9" s="575"/>
      <c r="X9" s="575"/>
      <c r="Y9" s="577" t="s">
        <v>270</v>
      </c>
      <c r="Z9" s="578"/>
      <c r="AA9">
        <v>365</v>
      </c>
      <c r="AB9">
        <f>N9</f>
        <v>2021</v>
      </c>
      <c r="AC9" s="47"/>
    </row>
    <row r="10" spans="1:51" s="4" customFormat="1" ht="15">
      <c r="A10" s="3"/>
      <c r="B10" s="573"/>
      <c r="C10" s="591" t="s">
        <v>98</v>
      </c>
      <c r="D10" s="584"/>
      <c r="E10" s="571" t="s">
        <v>99</v>
      </c>
      <c r="F10" s="571"/>
      <c r="G10" s="585" t="s">
        <v>100</v>
      </c>
      <c r="H10" s="586"/>
      <c r="I10" s="585" t="s">
        <v>171</v>
      </c>
      <c r="J10" s="586"/>
      <c r="K10" s="579"/>
      <c r="L10" s="580"/>
      <c r="M10" s="514">
        <f>M9+C25</f>
        <v>119</v>
      </c>
      <c r="N10">
        <f>N9+1</f>
        <v>2022</v>
      </c>
      <c r="O10" s="47"/>
      <c r="P10" s="573"/>
      <c r="Q10" s="591" t="s">
        <v>98</v>
      </c>
      <c r="R10" s="584"/>
      <c r="S10" s="571" t="s">
        <v>99</v>
      </c>
      <c r="T10" s="571"/>
      <c r="U10" s="585" t="s">
        <v>100</v>
      </c>
      <c r="V10" s="586"/>
      <c r="W10" s="585" t="s">
        <v>171</v>
      </c>
      <c r="X10" s="586"/>
      <c r="Y10" s="579"/>
      <c r="Z10" s="580"/>
      <c r="AA10">
        <f>AA9+Q25</f>
        <v>365</v>
      </c>
      <c r="AB10">
        <f t="shared" ref="AB10:AB11" si="1">N10</f>
        <v>2022</v>
      </c>
      <c r="AC10" s="47"/>
    </row>
    <row r="11" spans="1:51" s="4" customFormat="1" ht="15">
      <c r="A11" s="3"/>
      <c r="B11" s="573"/>
      <c r="C11" s="587">
        <v>114.8</v>
      </c>
      <c r="D11" s="588"/>
      <c r="E11" s="587">
        <v>91.33</v>
      </c>
      <c r="F11" s="588"/>
      <c r="G11" s="587">
        <v>73.83</v>
      </c>
      <c r="H11" s="588"/>
      <c r="I11" s="587">
        <v>34.090000000000003</v>
      </c>
      <c r="J11" s="588"/>
      <c r="K11" s="581"/>
      <c r="L11" s="582"/>
      <c r="M11" s="514">
        <f>M10+C25</f>
        <v>119</v>
      </c>
      <c r="N11">
        <f>N10+1</f>
        <v>2023</v>
      </c>
      <c r="O11" s="47"/>
      <c r="P11" s="573"/>
      <c r="Q11" s="587">
        <v>114.8</v>
      </c>
      <c r="R11" s="588"/>
      <c r="S11" s="587">
        <v>91.33</v>
      </c>
      <c r="T11" s="588"/>
      <c r="U11" s="587">
        <v>73.83</v>
      </c>
      <c r="V11" s="588"/>
      <c r="W11" s="587">
        <v>34.090000000000003</v>
      </c>
      <c r="X11" s="588"/>
      <c r="Y11" s="581"/>
      <c r="Z11" s="582"/>
      <c r="AA11">
        <f>AA10+Q25</f>
        <v>365</v>
      </c>
      <c r="AB11">
        <f t="shared" si="1"/>
        <v>2023</v>
      </c>
      <c r="AC11" s="47"/>
    </row>
    <row r="12" spans="1:51" s="4" customFormat="1" ht="15">
      <c r="A12" s="3"/>
      <c r="B12" s="574"/>
      <c r="C12" s="24" t="s">
        <v>106</v>
      </c>
      <c r="D12" s="25" t="s">
        <v>109</v>
      </c>
      <c r="E12" s="24" t="s">
        <v>106</v>
      </c>
      <c r="F12" s="25" t="s">
        <v>109</v>
      </c>
      <c r="G12" s="24" t="s">
        <v>106</v>
      </c>
      <c r="H12" s="25" t="s">
        <v>109</v>
      </c>
      <c r="I12" s="24" t="s">
        <v>106</v>
      </c>
      <c r="J12" s="25" t="s">
        <v>109</v>
      </c>
      <c r="K12" s="24" t="s">
        <v>106</v>
      </c>
      <c r="L12" s="48" t="s">
        <v>109</v>
      </c>
      <c r="M12" s="514"/>
      <c r="N12"/>
      <c r="O12" s="47"/>
      <c r="P12" s="574"/>
      <c r="Q12" s="24" t="s">
        <v>106</v>
      </c>
      <c r="R12" s="25" t="s">
        <v>109</v>
      </c>
      <c r="S12" s="24" t="s">
        <v>106</v>
      </c>
      <c r="T12" s="25" t="s">
        <v>109</v>
      </c>
      <c r="U12" s="24" t="s">
        <v>106</v>
      </c>
      <c r="V12" s="25" t="s">
        <v>109</v>
      </c>
      <c r="W12" s="24" t="s">
        <v>106</v>
      </c>
      <c r="X12" s="25" t="s">
        <v>109</v>
      </c>
      <c r="Y12" s="24" t="s">
        <v>106</v>
      </c>
      <c r="Z12" s="48" t="s">
        <v>109</v>
      </c>
      <c r="AA12"/>
      <c r="AB12" s="2"/>
      <c r="AC12" s="2"/>
    </row>
    <row r="13" spans="1:51" ht="15">
      <c r="B13" s="26" t="s">
        <v>172</v>
      </c>
      <c r="C13" s="213">
        <v>1</v>
      </c>
      <c r="D13" s="213">
        <v>1</v>
      </c>
      <c r="E13" s="214">
        <v>0.6</v>
      </c>
      <c r="F13" s="214">
        <v>0.1</v>
      </c>
      <c r="G13" s="49">
        <v>6</v>
      </c>
      <c r="H13" s="213">
        <v>1</v>
      </c>
      <c r="I13" s="214">
        <v>0.3</v>
      </c>
      <c r="J13" s="214">
        <v>0.05</v>
      </c>
      <c r="K13" s="210">
        <v>623</v>
      </c>
      <c r="L13" s="28">
        <v>199</v>
      </c>
      <c r="M13" s="50"/>
      <c r="N13" s="51"/>
      <c r="O13" s="47"/>
      <c r="P13" s="26" t="s">
        <v>172</v>
      </c>
      <c r="Q13" s="213">
        <v>1</v>
      </c>
      <c r="R13" s="213">
        <v>1</v>
      </c>
      <c r="S13" s="214">
        <v>0.6</v>
      </c>
      <c r="T13" s="214">
        <v>0.1</v>
      </c>
      <c r="U13" s="49">
        <v>6</v>
      </c>
      <c r="V13" s="213">
        <v>1</v>
      </c>
      <c r="W13" s="214">
        <v>0.3</v>
      </c>
      <c r="X13" s="214">
        <v>0.05</v>
      </c>
      <c r="Y13" s="210">
        <v>623</v>
      </c>
      <c r="Z13" s="28">
        <v>199</v>
      </c>
      <c r="AA13" s="51"/>
    </row>
    <row r="14" spans="1:51" ht="15">
      <c r="B14" s="26" t="s">
        <v>173</v>
      </c>
      <c r="C14" s="214">
        <v>0</v>
      </c>
      <c r="D14" s="214">
        <v>0</v>
      </c>
      <c r="E14" s="214">
        <v>0.2</v>
      </c>
      <c r="F14" s="214">
        <v>0.2</v>
      </c>
      <c r="G14" s="52">
        <v>2</v>
      </c>
      <c r="H14" s="214">
        <v>2</v>
      </c>
      <c r="I14" s="214">
        <v>0.2</v>
      </c>
      <c r="J14" s="214">
        <v>0.2</v>
      </c>
      <c r="K14" s="210">
        <v>173</v>
      </c>
      <c r="L14" s="30">
        <v>173</v>
      </c>
      <c r="M14" s="50"/>
      <c r="N14" s="51"/>
      <c r="O14" s="47"/>
      <c r="P14" s="26" t="s">
        <v>173</v>
      </c>
      <c r="Q14" s="214">
        <v>0</v>
      </c>
      <c r="R14" s="214">
        <v>0</v>
      </c>
      <c r="S14" s="214">
        <v>0.2</v>
      </c>
      <c r="T14" s="214">
        <v>0.2</v>
      </c>
      <c r="U14" s="52">
        <v>2</v>
      </c>
      <c r="V14" s="214">
        <v>2</v>
      </c>
      <c r="W14" s="214">
        <v>0.2</v>
      </c>
      <c r="X14" s="214">
        <v>0.2</v>
      </c>
      <c r="Y14" s="210">
        <v>173</v>
      </c>
      <c r="Z14" s="30">
        <v>173</v>
      </c>
      <c r="AA14" s="51"/>
    </row>
    <row r="15" spans="1:51" ht="15">
      <c r="B15" s="26" t="s">
        <v>174</v>
      </c>
      <c r="C15" s="214">
        <v>0</v>
      </c>
      <c r="D15" s="214">
        <v>0</v>
      </c>
      <c r="E15" s="215">
        <v>0.5</v>
      </c>
      <c r="F15" s="214">
        <v>0.5</v>
      </c>
      <c r="G15" s="52">
        <v>2</v>
      </c>
      <c r="H15" s="214">
        <v>2</v>
      </c>
      <c r="I15" s="214">
        <v>0.5</v>
      </c>
      <c r="J15" s="214">
        <v>0.5</v>
      </c>
      <c r="K15" s="210">
        <v>210</v>
      </c>
      <c r="L15" s="30">
        <v>210</v>
      </c>
      <c r="M15" s="50"/>
      <c r="N15" s="51"/>
      <c r="O15" s="47"/>
      <c r="P15" s="26" t="s">
        <v>174</v>
      </c>
      <c r="Q15" s="214">
        <v>0</v>
      </c>
      <c r="R15" s="214">
        <v>0</v>
      </c>
      <c r="S15" s="215">
        <v>0.5</v>
      </c>
      <c r="T15" s="214">
        <v>0.5</v>
      </c>
      <c r="U15" s="52">
        <v>2</v>
      </c>
      <c r="V15" s="214">
        <v>2</v>
      </c>
      <c r="W15" s="214">
        <v>0.5</v>
      </c>
      <c r="X15" s="214">
        <v>0.5</v>
      </c>
      <c r="Y15" s="210">
        <v>210</v>
      </c>
      <c r="Z15" s="30">
        <v>210</v>
      </c>
      <c r="AA15" s="51"/>
    </row>
    <row r="16" spans="1:51" ht="15">
      <c r="B16" s="26" t="s">
        <v>271</v>
      </c>
      <c r="C16" s="214">
        <v>0</v>
      </c>
      <c r="D16" s="214">
        <v>0</v>
      </c>
      <c r="E16" s="214">
        <v>1</v>
      </c>
      <c r="F16" s="214">
        <v>1</v>
      </c>
      <c r="G16" s="214">
        <v>2.7</v>
      </c>
      <c r="H16" s="214">
        <v>2.7</v>
      </c>
      <c r="I16" s="214">
        <v>0.13500000000000001</v>
      </c>
      <c r="J16" s="214">
        <v>0.13500000000000001</v>
      </c>
      <c r="K16" s="210">
        <v>295</v>
      </c>
      <c r="L16" s="30">
        <v>295</v>
      </c>
      <c r="M16" s="50"/>
      <c r="N16" s="51"/>
      <c r="O16" s="47"/>
      <c r="P16" s="26" t="s">
        <v>271</v>
      </c>
      <c r="Q16" s="214">
        <v>0</v>
      </c>
      <c r="R16" s="214">
        <v>0</v>
      </c>
      <c r="S16" s="214">
        <v>1</v>
      </c>
      <c r="T16" s="214">
        <v>1</v>
      </c>
      <c r="U16" s="214">
        <v>2</v>
      </c>
      <c r="V16" s="214">
        <v>2</v>
      </c>
      <c r="W16" s="214">
        <v>0.1</v>
      </c>
      <c r="X16" s="214">
        <v>0.1</v>
      </c>
      <c r="Y16" s="210">
        <v>242</v>
      </c>
      <c r="Z16" s="30">
        <v>242</v>
      </c>
      <c r="AA16" s="51"/>
    </row>
    <row r="17" spans="2:27" ht="15">
      <c r="B17" s="26" t="s">
        <v>176</v>
      </c>
      <c r="C17" s="53">
        <v>0</v>
      </c>
      <c r="D17" s="53">
        <v>0</v>
      </c>
      <c r="E17" s="215">
        <v>1</v>
      </c>
      <c r="F17" s="215">
        <v>1</v>
      </c>
      <c r="G17" s="215">
        <v>4</v>
      </c>
      <c r="H17" s="215">
        <v>4</v>
      </c>
      <c r="I17" s="215">
        <v>1</v>
      </c>
      <c r="J17" s="215">
        <v>1</v>
      </c>
      <c r="K17" s="210">
        <v>421</v>
      </c>
      <c r="L17" s="31">
        <v>421</v>
      </c>
      <c r="M17" s="50"/>
      <c r="N17" s="51"/>
      <c r="O17" s="47"/>
      <c r="P17" s="26" t="s">
        <v>176</v>
      </c>
      <c r="Q17" s="53">
        <v>0</v>
      </c>
      <c r="R17" s="53">
        <v>0</v>
      </c>
      <c r="S17" s="215">
        <v>1</v>
      </c>
      <c r="T17" s="215">
        <v>1</v>
      </c>
      <c r="U17" s="215">
        <v>4</v>
      </c>
      <c r="V17" s="215">
        <v>4</v>
      </c>
      <c r="W17" s="215">
        <v>1</v>
      </c>
      <c r="X17" s="215">
        <v>1</v>
      </c>
      <c r="Y17" s="210">
        <v>421</v>
      </c>
      <c r="Z17" s="31">
        <v>421</v>
      </c>
      <c r="AA17" s="51"/>
    </row>
    <row r="18" spans="2:27" ht="15">
      <c r="B18" s="32" t="s">
        <v>272</v>
      </c>
      <c r="C18" s="54">
        <v>1</v>
      </c>
      <c r="D18" s="55">
        <v>1</v>
      </c>
      <c r="E18" s="56">
        <v>3.3</v>
      </c>
      <c r="F18" s="56">
        <v>2.8</v>
      </c>
      <c r="G18" s="54">
        <v>16.7</v>
      </c>
      <c r="H18" s="55">
        <v>11.7</v>
      </c>
      <c r="I18" s="56">
        <v>2.1349999999999998</v>
      </c>
      <c r="J18" s="56">
        <v>1.885</v>
      </c>
      <c r="K18" s="36">
        <v>1722</v>
      </c>
      <c r="L18" s="37">
        <v>1299</v>
      </c>
      <c r="M18" s="50"/>
      <c r="N18" s="51"/>
      <c r="O18" s="47"/>
      <c r="P18" s="32" t="s">
        <v>272</v>
      </c>
      <c r="Q18" s="54">
        <v>1</v>
      </c>
      <c r="R18" s="55">
        <v>1</v>
      </c>
      <c r="S18" s="56">
        <v>3.3</v>
      </c>
      <c r="T18" s="56">
        <v>2.8</v>
      </c>
      <c r="U18" s="54">
        <v>16</v>
      </c>
      <c r="V18" s="55">
        <v>11</v>
      </c>
      <c r="W18" s="56">
        <v>2.1</v>
      </c>
      <c r="X18" s="56">
        <v>1.85</v>
      </c>
      <c r="Y18" s="36">
        <v>1669</v>
      </c>
      <c r="Z18" s="37">
        <v>1246</v>
      </c>
      <c r="AA18" s="51"/>
    </row>
    <row r="19" spans="2:27" ht="15">
      <c r="B19" s="176" t="s">
        <v>123</v>
      </c>
      <c r="C19" s="291"/>
      <c r="D19" s="291"/>
      <c r="E19" s="291"/>
      <c r="F19" s="291"/>
      <c r="G19" s="291"/>
      <c r="H19" s="291"/>
      <c r="I19" s="291"/>
      <c r="J19" s="291"/>
      <c r="K19" s="75"/>
      <c r="L19" s="75"/>
      <c r="M19" s="50"/>
      <c r="N19" s="51"/>
      <c r="O19" s="47"/>
      <c r="P19" s="176" t="s">
        <v>128</v>
      </c>
      <c r="Q19" s="291"/>
      <c r="R19" s="291"/>
      <c r="S19" s="291"/>
      <c r="T19" s="291"/>
      <c r="U19" s="291"/>
      <c r="V19" s="291"/>
      <c r="W19" s="291"/>
      <c r="X19" s="291"/>
      <c r="Y19" s="75"/>
      <c r="Z19" s="75"/>
      <c r="AA19" s="51"/>
    </row>
    <row r="20" spans="2:27" ht="15">
      <c r="B20" s="72"/>
      <c r="C20" s="291"/>
      <c r="D20" s="291"/>
      <c r="E20" s="291"/>
      <c r="F20" s="291"/>
      <c r="G20" s="291"/>
      <c r="H20" s="291"/>
      <c r="I20" s="291"/>
      <c r="J20" s="291"/>
      <c r="K20" s="75"/>
      <c r="L20" s="75"/>
      <c r="M20" s="50"/>
      <c r="N20" s="51"/>
      <c r="O20" s="47"/>
      <c r="P20" s="176"/>
      <c r="Q20" s="291"/>
      <c r="R20" s="291"/>
      <c r="S20" s="291"/>
      <c r="T20" s="291"/>
      <c r="U20" s="291"/>
      <c r="V20" s="291"/>
      <c r="W20" s="291"/>
      <c r="X20" s="291"/>
      <c r="Y20" s="75"/>
      <c r="Z20" s="75"/>
      <c r="AA20" s="51"/>
    </row>
    <row r="21" spans="2:27" ht="15">
      <c r="B21" s="350" t="s">
        <v>124</v>
      </c>
      <c r="C21" s="291"/>
      <c r="D21" s="291"/>
      <c r="E21" s="291"/>
      <c r="F21" s="291"/>
      <c r="G21" s="291"/>
      <c r="H21" s="291"/>
      <c r="I21" s="291"/>
      <c r="J21" s="291"/>
      <c r="K21" s="75"/>
      <c r="L21" s="75"/>
      <c r="M21" s="50"/>
      <c r="N21" s="51"/>
      <c r="O21" s="47"/>
      <c r="P21" s="350" t="s">
        <v>129</v>
      </c>
      <c r="Q21" s="291"/>
      <c r="R21" s="291"/>
      <c r="S21" s="291"/>
      <c r="T21" s="291"/>
      <c r="U21" s="291"/>
      <c r="V21" s="291"/>
      <c r="W21" s="291"/>
      <c r="X21" s="291"/>
      <c r="Y21" s="75"/>
      <c r="Z21" s="75"/>
      <c r="AA21" s="51"/>
    </row>
    <row r="22" spans="2:27" ht="15">
      <c r="B22" s="176"/>
      <c r="C22" s="291"/>
      <c r="D22" s="291"/>
      <c r="E22" s="291"/>
      <c r="F22" s="291"/>
      <c r="G22" s="291"/>
      <c r="H22" s="291"/>
      <c r="I22" s="291"/>
      <c r="J22" s="291"/>
      <c r="K22" s="75"/>
      <c r="L22" s="75"/>
      <c r="M22" s="50"/>
      <c r="N22" s="51"/>
      <c r="O22" s="47"/>
      <c r="P22" s="350"/>
      <c r="Q22" s="291"/>
      <c r="R22" s="291"/>
      <c r="S22" s="291"/>
      <c r="T22" s="291"/>
      <c r="U22" s="291"/>
      <c r="V22" s="291"/>
      <c r="W22" s="291"/>
      <c r="X22" s="291"/>
      <c r="Y22" s="75"/>
      <c r="Z22" s="75"/>
      <c r="AA22" s="51"/>
    </row>
    <row r="23" spans="2:27" ht="15">
      <c r="B23" s="146"/>
      <c r="C23" s="291"/>
      <c r="D23" s="291"/>
      <c r="E23" s="291"/>
      <c r="F23" s="291"/>
      <c r="G23" s="291"/>
      <c r="H23" s="291"/>
      <c r="I23" s="291"/>
      <c r="J23" s="291"/>
      <c r="K23" s="75"/>
      <c r="L23" s="75"/>
      <c r="M23" s="50"/>
      <c r="N23" s="51"/>
      <c r="O23" s="47"/>
      <c r="P23" s="350"/>
      <c r="Q23" s="291"/>
      <c r="R23" s="291"/>
      <c r="S23" s="291"/>
      <c r="T23" s="291"/>
      <c r="U23" s="291"/>
      <c r="V23" s="291"/>
      <c r="W23" s="291"/>
      <c r="X23" s="291"/>
      <c r="Y23" s="75"/>
      <c r="Z23" s="75"/>
      <c r="AA23" s="51"/>
    </row>
    <row r="24" spans="2:27" ht="15.75" thickTop="1">
      <c r="B24" s="465"/>
      <c r="C24"/>
      <c r="D24"/>
      <c r="E24"/>
      <c r="F24"/>
      <c r="G24"/>
      <c r="H24"/>
      <c r="I24"/>
      <c r="J24"/>
      <c r="K24" s="57"/>
      <c r="L24" s="57"/>
      <c r="M24" s="57"/>
      <c r="N24"/>
      <c r="O24" s="47"/>
      <c r="P24"/>
      <c r="Q24"/>
      <c r="R24"/>
      <c r="S24"/>
      <c r="T24"/>
      <c r="U24"/>
      <c r="V24"/>
      <c r="W24"/>
      <c r="X24"/>
      <c r="Y24"/>
      <c r="Z24"/>
      <c r="AA24"/>
    </row>
    <row r="25" spans="2:27" ht="15">
      <c r="B25" s="465" t="s">
        <v>162</v>
      </c>
      <c r="C25" s="516">
        <v>0</v>
      </c>
      <c r="D25"/>
      <c r="E25"/>
      <c r="F25"/>
      <c r="G25"/>
      <c r="H25"/>
      <c r="I25"/>
      <c r="J25"/>
      <c r="K25" s="57"/>
      <c r="L25" s="57"/>
      <c r="M25" s="57"/>
      <c r="N25"/>
      <c r="O25" s="47"/>
      <c r="P25" s="73" t="s">
        <v>388</v>
      </c>
      <c r="Q25" s="516">
        <v>0</v>
      </c>
      <c r="R25" s="516"/>
      <c r="S25"/>
      <c r="T25"/>
      <c r="U25"/>
      <c r="V25"/>
      <c r="W25"/>
      <c r="X25"/>
      <c r="Y25"/>
      <c r="Z25"/>
      <c r="AA25"/>
    </row>
    <row r="26" spans="2:27">
      <c r="C26" s="8"/>
      <c r="N26" s="2"/>
      <c r="Z26" s="2"/>
      <c r="AA26" s="2"/>
    </row>
    <row r="27" spans="2:27" ht="15.75" thickBot="1">
      <c r="B27" s="552" t="s">
        <v>389</v>
      </c>
      <c r="C27" s="552"/>
      <c r="D27" s="552"/>
      <c r="E27" s="552"/>
      <c r="F27" s="552"/>
      <c r="G27" s="552"/>
      <c r="H27" s="552"/>
      <c r="I27"/>
      <c r="J27"/>
      <c r="K27" s="552" t="s">
        <v>390</v>
      </c>
      <c r="L27" s="552"/>
      <c r="M27" s="552"/>
      <c r="N27" s="552"/>
      <c r="O27" s="552"/>
      <c r="P27" s="552"/>
      <c r="Q27" s="552"/>
      <c r="R27"/>
      <c r="Z27" s="2"/>
      <c r="AA27" s="2"/>
    </row>
    <row r="28" spans="2:27" ht="40.5" customHeight="1">
      <c r="B28" s="464"/>
      <c r="C28" s="556" t="s">
        <v>96</v>
      </c>
      <c r="D28" s="589"/>
      <c r="E28" s="589"/>
      <c r="F28" s="590"/>
      <c r="G28" s="559" t="s">
        <v>164</v>
      </c>
      <c r="H28" s="560"/>
      <c r="I28"/>
      <c r="J28"/>
      <c r="K28" s="464"/>
      <c r="L28" s="556" t="s">
        <v>96</v>
      </c>
      <c r="M28" s="589"/>
      <c r="N28" s="589"/>
      <c r="O28" s="590"/>
      <c r="P28" s="559" t="s">
        <v>97</v>
      </c>
      <c r="Q28" s="560"/>
      <c r="R28"/>
      <c r="Z28" s="2"/>
      <c r="AA28" s="2"/>
    </row>
    <row r="29" spans="2:27" ht="48.75" customHeight="1">
      <c r="B29" s="513" t="s">
        <v>92</v>
      </c>
      <c r="C29" s="153" t="s">
        <v>102</v>
      </c>
      <c r="D29" s="153" t="s">
        <v>103</v>
      </c>
      <c r="E29" s="38" t="s">
        <v>104</v>
      </c>
      <c r="F29" s="153" t="s">
        <v>105</v>
      </c>
      <c r="G29" s="153" t="s">
        <v>106</v>
      </c>
      <c r="H29" s="39" t="s">
        <v>107</v>
      </c>
      <c r="I29"/>
      <c r="J29"/>
      <c r="K29" s="513" t="s">
        <v>92</v>
      </c>
      <c r="L29" s="153" t="s">
        <v>102</v>
      </c>
      <c r="M29" s="153" t="s">
        <v>103</v>
      </c>
      <c r="N29" s="38" t="s">
        <v>104</v>
      </c>
      <c r="O29" s="153" t="s">
        <v>105</v>
      </c>
      <c r="P29" s="153" t="s">
        <v>106</v>
      </c>
      <c r="Q29" s="39" t="s">
        <v>107</v>
      </c>
      <c r="R29"/>
      <c r="Z29" s="2"/>
      <c r="AA29" s="2"/>
    </row>
    <row r="30" spans="2:27" ht="26.25">
      <c r="B30" s="40" t="s">
        <v>179</v>
      </c>
      <c r="C30" s="211">
        <v>0</v>
      </c>
      <c r="D30" s="212"/>
      <c r="E30" s="41">
        <v>0</v>
      </c>
      <c r="F30" s="211">
        <v>0</v>
      </c>
      <c r="G30" s="211">
        <v>0</v>
      </c>
      <c r="H30" s="42">
        <v>0</v>
      </c>
      <c r="I30" s="58"/>
      <c r="J30"/>
      <c r="K30" s="40" t="s">
        <v>179</v>
      </c>
      <c r="L30" s="211">
        <v>0</v>
      </c>
      <c r="M30" s="212"/>
      <c r="N30" s="41">
        <v>0</v>
      </c>
      <c r="O30" s="211">
        <v>0</v>
      </c>
      <c r="P30" s="211">
        <v>0</v>
      </c>
      <c r="Q30" s="42">
        <v>0</v>
      </c>
      <c r="R30" s="59"/>
      <c r="Z30" s="2"/>
      <c r="AA30" s="2"/>
    </row>
    <row r="31" spans="2:27" ht="15">
      <c r="B31" s="40" t="s">
        <v>180</v>
      </c>
      <c r="C31" s="211"/>
      <c r="D31" s="212"/>
      <c r="E31" s="41"/>
      <c r="F31" s="211"/>
      <c r="G31" s="211">
        <v>0</v>
      </c>
      <c r="H31" s="42">
        <v>0</v>
      </c>
      <c r="I31" s="58"/>
      <c r="J31"/>
      <c r="K31" s="40" t="s">
        <v>180</v>
      </c>
      <c r="L31" s="211"/>
      <c r="M31" s="212"/>
      <c r="N31" s="41"/>
      <c r="O31" s="211"/>
      <c r="P31" s="211">
        <v>0</v>
      </c>
      <c r="Q31" s="42">
        <v>0</v>
      </c>
      <c r="R31" s="59"/>
      <c r="Z31" s="2"/>
      <c r="AA31" s="2"/>
    </row>
    <row r="32" spans="2:27" ht="15">
      <c r="B32" s="40" t="s">
        <v>174</v>
      </c>
      <c r="C32" s="211">
        <v>0</v>
      </c>
      <c r="D32" s="211">
        <v>0</v>
      </c>
      <c r="E32" s="211">
        <v>0</v>
      </c>
      <c r="F32" s="211">
        <v>55</v>
      </c>
      <c r="G32" s="211">
        <v>55</v>
      </c>
      <c r="H32" s="42">
        <v>55</v>
      </c>
      <c r="I32" s="58"/>
      <c r="J32"/>
      <c r="K32" s="40" t="s">
        <v>174</v>
      </c>
      <c r="L32" s="211">
        <v>0</v>
      </c>
      <c r="M32" s="211">
        <v>0</v>
      </c>
      <c r="N32" s="211">
        <v>0</v>
      </c>
      <c r="O32" s="211">
        <v>55</v>
      </c>
      <c r="P32" s="211">
        <v>55</v>
      </c>
      <c r="Q32" s="42">
        <v>55</v>
      </c>
      <c r="R32" s="59"/>
      <c r="Z32" s="2"/>
      <c r="AA32" s="2"/>
    </row>
    <row r="33" spans="2:27" ht="15">
      <c r="B33" s="40" t="s">
        <v>181</v>
      </c>
      <c r="C33" s="211"/>
      <c r="D33" s="212"/>
      <c r="E33" s="41"/>
      <c r="F33" s="211"/>
      <c r="G33" s="211">
        <v>0</v>
      </c>
      <c r="H33" s="42">
        <v>0</v>
      </c>
      <c r="I33" s="58"/>
      <c r="J33"/>
      <c r="K33" s="40" t="s">
        <v>181</v>
      </c>
      <c r="L33" s="211"/>
      <c r="M33" s="212"/>
      <c r="N33" s="41"/>
      <c r="O33" s="211"/>
      <c r="P33" s="211">
        <v>0</v>
      </c>
      <c r="Q33" s="42">
        <v>0</v>
      </c>
      <c r="R33" s="59"/>
      <c r="Z33" s="2"/>
      <c r="AA33" s="2"/>
    </row>
    <row r="34" spans="2:27" ht="15">
      <c r="B34" s="40" t="s">
        <v>182</v>
      </c>
      <c r="C34" s="211"/>
      <c r="D34" s="212"/>
      <c r="E34" s="41"/>
      <c r="F34" s="211">
        <v>0</v>
      </c>
      <c r="G34" s="211">
        <v>0</v>
      </c>
      <c r="H34" s="42">
        <v>0</v>
      </c>
      <c r="I34" s="58"/>
      <c r="J34"/>
      <c r="K34" s="40" t="s">
        <v>182</v>
      </c>
      <c r="L34" s="211"/>
      <c r="M34" s="212"/>
      <c r="N34" s="41"/>
      <c r="O34" s="211">
        <v>0</v>
      </c>
      <c r="P34" s="211">
        <v>0</v>
      </c>
      <c r="Q34" s="42">
        <v>0</v>
      </c>
      <c r="R34" s="59"/>
      <c r="Z34" s="2"/>
      <c r="AA34" s="2"/>
    </row>
    <row r="35" spans="2:27" ht="15">
      <c r="B35" s="43" t="s">
        <v>119</v>
      </c>
      <c r="C35" s="44">
        <v>0</v>
      </c>
      <c r="D35" s="44"/>
      <c r="E35" s="44">
        <v>0</v>
      </c>
      <c r="F35" s="44">
        <v>55</v>
      </c>
      <c r="G35" s="44">
        <v>55</v>
      </c>
      <c r="H35" s="44">
        <v>55</v>
      </c>
      <c r="I35" s="58"/>
      <c r="J35"/>
      <c r="K35" s="43" t="s">
        <v>119</v>
      </c>
      <c r="L35" s="44">
        <v>0</v>
      </c>
      <c r="M35" s="44"/>
      <c r="N35" s="44">
        <v>0</v>
      </c>
      <c r="O35" s="44">
        <v>55</v>
      </c>
      <c r="P35" s="44">
        <v>55</v>
      </c>
      <c r="Q35" s="46">
        <v>55</v>
      </c>
      <c r="R35" s="59"/>
      <c r="Z35" s="2"/>
      <c r="AA35" s="2"/>
    </row>
    <row r="36" spans="2:27" ht="13.5" customHeight="1">
      <c r="B36" s="529" t="s">
        <v>121</v>
      </c>
      <c r="C36" s="530"/>
      <c r="D36" s="530"/>
      <c r="E36" s="530"/>
      <c r="F36" s="530"/>
      <c r="G36" s="530"/>
      <c r="H36" s="530"/>
      <c r="K36" s="529" t="s">
        <v>121</v>
      </c>
      <c r="L36" s="530"/>
      <c r="M36" s="530"/>
      <c r="N36" s="530"/>
      <c r="O36" s="530"/>
      <c r="P36" s="530"/>
      <c r="Q36" s="530"/>
      <c r="Z36" s="2"/>
      <c r="AA36" s="2"/>
    </row>
    <row r="37" spans="2:27">
      <c r="B37" s="531"/>
      <c r="C37" s="531"/>
      <c r="D37" s="531"/>
      <c r="E37" s="531"/>
      <c r="F37" s="531"/>
      <c r="G37" s="531"/>
      <c r="H37" s="531"/>
      <c r="K37" s="531"/>
      <c r="L37" s="531"/>
      <c r="M37" s="531"/>
      <c r="N37" s="531"/>
      <c r="O37" s="531"/>
      <c r="P37" s="531"/>
      <c r="Q37" s="531"/>
    </row>
    <row r="38" spans="2:27">
      <c r="B38" s="531"/>
      <c r="C38" s="531"/>
      <c r="D38" s="531"/>
      <c r="E38" s="531"/>
      <c r="F38" s="531"/>
      <c r="G38" s="531"/>
      <c r="H38" s="531"/>
      <c r="K38" s="531"/>
      <c r="L38" s="531"/>
      <c r="M38" s="531"/>
      <c r="N38" s="531"/>
      <c r="O38" s="531"/>
      <c r="P38" s="531"/>
      <c r="Q38" s="531"/>
    </row>
    <row r="39" spans="2:27" ht="60.75" customHeight="1">
      <c r="B39" s="531"/>
      <c r="C39" s="531"/>
      <c r="D39" s="531"/>
      <c r="E39" s="531"/>
      <c r="F39" s="531"/>
      <c r="G39" s="531"/>
      <c r="H39" s="531"/>
      <c r="K39" s="531"/>
      <c r="L39" s="531"/>
      <c r="M39" s="531"/>
      <c r="N39" s="531"/>
      <c r="O39" s="531"/>
      <c r="P39" s="531"/>
      <c r="Q39" s="531"/>
    </row>
  </sheetData>
  <mergeCells count="37">
    <mergeCell ref="B36:H39"/>
    <mergeCell ref="K36:Q39"/>
    <mergeCell ref="C28:F28"/>
    <mergeCell ref="G28:H28"/>
    <mergeCell ref="L28:O28"/>
    <mergeCell ref="P28:Q28"/>
    <mergeCell ref="S11:T11"/>
    <mergeCell ref="U11:V11"/>
    <mergeCell ref="W11:X11"/>
    <mergeCell ref="B27:H27"/>
    <mergeCell ref="K27:Q27"/>
    <mergeCell ref="C11:D11"/>
    <mergeCell ref="E11:F11"/>
    <mergeCell ref="G11:H11"/>
    <mergeCell ref="I11:J11"/>
    <mergeCell ref="Q11:R1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U10:V10"/>
    <mergeCell ref="W10:X10"/>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65"/>
  <sheetViews>
    <sheetView zoomScaleNormal="100" zoomScalePageLayoutView="140" workbookViewId="0">
      <pane xSplit="1" ySplit="2" topLeftCell="B3" activePane="bottomRight" state="frozen"/>
      <selection pane="bottomRight" activeCell="B53" sqref="B53:L53"/>
      <selection pane="bottomLeft" activeCell="L24" sqref="L24"/>
      <selection pane="topRight" activeCell="L24" sqref="L24"/>
    </sheetView>
  </sheetViews>
  <sheetFormatPr defaultColWidth="9.7109375" defaultRowHeight="12.75"/>
  <cols>
    <col min="1" max="1" width="9.7109375" style="3"/>
    <col min="2" max="2" width="21.5703125" style="2" customWidth="1"/>
    <col min="3" max="3" width="14.140625" style="2" customWidth="1"/>
    <col min="4" max="4" width="14.7109375" style="2" customWidth="1"/>
    <col min="5" max="5" width="13.5703125" style="2" customWidth="1"/>
    <col min="6" max="6" width="15.5703125" style="2" customWidth="1"/>
    <col min="7" max="7" width="12.7109375" style="2" customWidth="1"/>
    <col min="8" max="8" width="15.42578125" style="2" customWidth="1"/>
    <col min="9" max="9" width="12.28515625" style="2" customWidth="1"/>
    <col min="10" max="10" width="16.42578125" style="4" customWidth="1"/>
    <col min="11" max="11" width="9.7109375" style="4"/>
    <col min="12" max="12" width="12.5703125" style="4" customWidth="1"/>
    <col min="13" max="14" width="9.7109375" style="3"/>
    <col min="15" max="16" width="9.7109375" style="2"/>
    <col min="17" max="17" width="18.140625" style="2" customWidth="1"/>
    <col min="18" max="18" width="9.7109375" style="2"/>
    <col min="19" max="19" width="12.7109375" style="2" customWidth="1"/>
    <col min="20" max="20" width="16.7109375" style="2" customWidth="1"/>
    <col min="21" max="21" width="12.85546875" style="5" customWidth="1"/>
    <col min="22" max="22" width="9.7109375" style="2"/>
    <col min="23" max="23" width="16.28515625" style="2" customWidth="1"/>
    <col min="24" max="24" width="9.7109375" style="2"/>
    <col min="25" max="27" width="9.7109375" style="3"/>
    <col min="28" max="16384" width="9.71093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64</v>
      </c>
      <c r="B3" s="101">
        <f>O9</f>
        <v>103</v>
      </c>
      <c r="C3" s="88">
        <v>3635</v>
      </c>
      <c r="D3" s="138">
        <f>B3*C3</f>
        <v>374405</v>
      </c>
      <c r="E3" s="138">
        <f>H18*$M$18+H35*$M$35+H49*$M$49+H63*$M$63+H76*$M$76+H89*$M$89+H102*$M$102+H115*$M$115+H128*$M$128+H141*$M$141+H154*$M$154+H167*$M$167</f>
        <v>7642.4</v>
      </c>
      <c r="F3" s="138">
        <f>F18*$M$18+F35*$M$35+F49*$M$49+F63*$M$63+F76*$M$76+F89*$M$89+F102*$M$102+F115*$M$115+F128*$M$128+F141*$M$141+F154*$M$154+F167*$M$167</f>
        <v>1208.1199999999999</v>
      </c>
      <c r="G3" s="138">
        <f>J18*$M$18+J35*$M$35+J49*$M$49+J63*$M$63+J76*$M$76+J89*$M$89+J102*$M$102+J115*$M$115+J128*$M$128+J141*$M$141+J154*$M$154+J167*$M$167</f>
        <v>646.24</v>
      </c>
      <c r="H3" s="138">
        <f>D18*$M$18+D35*$M$35+D49*$M$49+D63*$M$63+D76*$M$76+D89*$M$89+D102*$M$102+D115*$M$115+D128*$M$128+D141*$M$141+D154*$M$154+D167*$M$167</f>
        <v>236</v>
      </c>
      <c r="I3" s="138">
        <f>SUM(E3:H3)</f>
        <v>9732.76</v>
      </c>
      <c r="J3" s="135">
        <f>E3*$G$11+F3*$E$11+G3*$I$11+H3*$C$11</f>
        <v>723699.11320000002</v>
      </c>
      <c r="K3" s="89">
        <f>M9*$E$34+AA9*$N$34</f>
        <v>0</v>
      </c>
      <c r="L3" s="135">
        <f>O9*$W$16</f>
        <v>5665</v>
      </c>
      <c r="M3" s="135">
        <f>J3+K3+L3</f>
        <v>729364.11320000002</v>
      </c>
      <c r="N3" s="138">
        <f t="shared" ref="N3:X3" si="0">B3</f>
        <v>103</v>
      </c>
      <c r="O3" s="111">
        <f t="shared" si="0"/>
        <v>3635</v>
      </c>
      <c r="P3" s="138">
        <f t="shared" si="0"/>
        <v>374405</v>
      </c>
      <c r="Q3" s="138">
        <f t="shared" si="0"/>
        <v>7642.4</v>
      </c>
      <c r="R3" s="138">
        <f t="shared" si="0"/>
        <v>1208.1199999999999</v>
      </c>
      <c r="S3" s="138">
        <f t="shared" si="0"/>
        <v>646.24</v>
      </c>
      <c r="T3" s="138">
        <f t="shared" si="0"/>
        <v>236</v>
      </c>
      <c r="U3" s="138">
        <f t="shared" si="0"/>
        <v>9732.76</v>
      </c>
      <c r="V3" s="135">
        <f t="shared" si="0"/>
        <v>723699.11320000002</v>
      </c>
      <c r="W3" s="89">
        <f t="shared" si="0"/>
        <v>0</v>
      </c>
      <c r="X3" s="135">
        <f t="shared" si="0"/>
        <v>5665</v>
      </c>
      <c r="Y3" s="135">
        <f>V3+W3+X3</f>
        <v>729364.11320000002</v>
      </c>
      <c r="Z3" s="138">
        <f t="shared" ref="Z3:AK3" si="1">N3</f>
        <v>103</v>
      </c>
      <c r="AA3" s="111">
        <f t="shared" si="1"/>
        <v>3635</v>
      </c>
      <c r="AB3" s="138">
        <f t="shared" si="1"/>
        <v>374405</v>
      </c>
      <c r="AC3" s="138">
        <f t="shared" si="1"/>
        <v>7642.4</v>
      </c>
      <c r="AD3" s="138">
        <f t="shared" si="1"/>
        <v>1208.1199999999999</v>
      </c>
      <c r="AE3" s="138">
        <f t="shared" si="1"/>
        <v>646.24</v>
      </c>
      <c r="AF3" s="138">
        <f t="shared" si="1"/>
        <v>236</v>
      </c>
      <c r="AG3" s="138">
        <f t="shared" si="1"/>
        <v>9732.76</v>
      </c>
      <c r="AH3" s="135">
        <f t="shared" si="1"/>
        <v>723699.11320000002</v>
      </c>
      <c r="AI3" s="89">
        <f t="shared" si="1"/>
        <v>0</v>
      </c>
      <c r="AJ3" s="135">
        <f t="shared" si="1"/>
        <v>5665</v>
      </c>
      <c r="AK3" s="135">
        <f t="shared" si="1"/>
        <v>729364.11320000002</v>
      </c>
      <c r="AL3" s="138">
        <f t="shared" ref="AL3:AW3" si="2">(B3+N3+Z3)/3</f>
        <v>103</v>
      </c>
      <c r="AM3" s="138">
        <f t="shared" si="2"/>
        <v>3635</v>
      </c>
      <c r="AN3" s="138">
        <f t="shared" si="2"/>
        <v>374405</v>
      </c>
      <c r="AO3" s="138">
        <f t="shared" si="2"/>
        <v>7642.3999999999987</v>
      </c>
      <c r="AP3" s="138">
        <f t="shared" si="2"/>
        <v>1208.1199999999999</v>
      </c>
      <c r="AQ3" s="138">
        <f t="shared" si="2"/>
        <v>646.24</v>
      </c>
      <c r="AR3" s="138">
        <f t="shared" si="2"/>
        <v>236</v>
      </c>
      <c r="AS3" s="138">
        <f t="shared" si="2"/>
        <v>9732.76</v>
      </c>
      <c r="AT3" s="135">
        <f t="shared" si="2"/>
        <v>723699.11320000002</v>
      </c>
      <c r="AU3" s="89">
        <f t="shared" si="2"/>
        <v>0</v>
      </c>
      <c r="AV3" s="135">
        <f t="shared" si="2"/>
        <v>5665</v>
      </c>
      <c r="AW3" s="135">
        <f t="shared" si="2"/>
        <v>729364.11320000002</v>
      </c>
      <c r="AY3" s="201">
        <f>M3+Y3+AK3</f>
        <v>2188092.3396000001</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37.5" customHeight="1">
      <c r="A6" s="91"/>
      <c r="B6" s="92"/>
      <c r="C6" s="146"/>
      <c r="D6" s="86"/>
      <c r="E6" s="86"/>
      <c r="F6" s="86"/>
      <c r="G6" s="86"/>
      <c r="H6" s="86"/>
      <c r="I6" s="86"/>
      <c r="J6" s="94"/>
      <c r="K6" s="94"/>
      <c r="L6" s="94"/>
      <c r="M6" s="94"/>
      <c r="N6" s="95"/>
      <c r="O6" s="95"/>
      <c r="P6" s="95"/>
      <c r="Q6" s="95"/>
      <c r="R6" s="95"/>
      <c r="S6" s="95"/>
      <c r="T6" s="95"/>
      <c r="U6" s="95"/>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391</v>
      </c>
      <c r="C8" s="532"/>
      <c r="D8" s="532"/>
      <c r="E8" s="532"/>
      <c r="F8" s="532"/>
      <c r="G8" s="532"/>
      <c r="H8" s="532"/>
      <c r="I8" s="532"/>
      <c r="J8" s="532"/>
      <c r="K8" s="532"/>
      <c r="L8" s="532"/>
      <c r="M8" s="3"/>
      <c r="N8" s="3"/>
      <c r="O8" s="47" t="s">
        <v>201</v>
      </c>
      <c r="P8" s="2"/>
      <c r="Q8" s="552" t="s">
        <v>392</v>
      </c>
      <c r="R8" s="552"/>
      <c r="S8" s="552"/>
      <c r="T8" s="552"/>
      <c r="U8" s="552"/>
      <c r="V8" s="552"/>
      <c r="W8" s="552"/>
      <c r="X8" s="2"/>
      <c r="Y8" s="3"/>
      <c r="Z8" s="3"/>
      <c r="AA8" s="3"/>
    </row>
    <row r="9" spans="1:51" s="4" customFormat="1" ht="36" customHeight="1">
      <c r="A9" s="3"/>
      <c r="B9" s="533" t="s">
        <v>92</v>
      </c>
      <c r="C9" s="536" t="s">
        <v>93</v>
      </c>
      <c r="D9" s="536"/>
      <c r="E9" s="536"/>
      <c r="F9" s="536"/>
      <c r="G9" s="536"/>
      <c r="H9" s="536"/>
      <c r="I9" s="536"/>
      <c r="J9" s="536"/>
      <c r="K9" s="537" t="s">
        <v>393</v>
      </c>
      <c r="L9" s="538"/>
      <c r="M9" s="3"/>
      <c r="N9" s="3">
        <v>2021</v>
      </c>
      <c r="O9" s="2">
        <v>103</v>
      </c>
      <c r="P9" s="2"/>
      <c r="Q9" s="464"/>
      <c r="R9" s="556" t="s">
        <v>96</v>
      </c>
      <c r="S9" s="557"/>
      <c r="T9" s="557"/>
      <c r="U9" s="558"/>
      <c r="V9" s="559" t="s">
        <v>97</v>
      </c>
      <c r="W9" s="560"/>
      <c r="X9" s="2"/>
      <c r="Y9" s="3"/>
      <c r="Z9" s="3"/>
      <c r="AA9" s="3"/>
    </row>
    <row r="10" spans="1:51" s="4" customFormat="1" ht="38.25">
      <c r="A10" s="3"/>
      <c r="B10" s="534"/>
      <c r="C10" s="543" t="s">
        <v>98</v>
      </c>
      <c r="D10" s="544"/>
      <c r="E10" s="690" t="s">
        <v>394</v>
      </c>
      <c r="F10" s="690"/>
      <c r="G10" s="546" t="s">
        <v>100</v>
      </c>
      <c r="H10" s="547"/>
      <c r="I10" s="548" t="s">
        <v>171</v>
      </c>
      <c r="J10" s="547"/>
      <c r="K10" s="539"/>
      <c r="L10" s="540"/>
      <c r="M10" s="3"/>
      <c r="N10" s="3">
        <v>2022</v>
      </c>
      <c r="O10" s="2">
        <v>103</v>
      </c>
      <c r="P10" s="2"/>
      <c r="Q10" s="513" t="s">
        <v>92</v>
      </c>
      <c r="R10" s="153" t="s">
        <v>102</v>
      </c>
      <c r="S10" s="153" t="s">
        <v>103</v>
      </c>
      <c r="T10" s="38" t="s">
        <v>104</v>
      </c>
      <c r="U10" s="153" t="s">
        <v>105</v>
      </c>
      <c r="V10" s="153" t="s">
        <v>106</v>
      </c>
      <c r="W10" s="39" t="s">
        <v>107</v>
      </c>
      <c r="X10" s="2"/>
      <c r="Y10" s="3"/>
      <c r="Z10" s="3"/>
      <c r="AA10" s="3"/>
    </row>
    <row r="11" spans="1:51" s="4" customFormat="1" ht="25.5">
      <c r="A11" s="3"/>
      <c r="B11" s="534"/>
      <c r="C11" s="651">
        <v>114.8</v>
      </c>
      <c r="D11" s="652"/>
      <c r="E11" s="651">
        <v>91.33</v>
      </c>
      <c r="F11" s="652"/>
      <c r="G11" s="651">
        <v>73.83</v>
      </c>
      <c r="H11" s="652"/>
      <c r="I11" s="651">
        <v>34.090000000000003</v>
      </c>
      <c r="J11" s="652"/>
      <c r="K11" s="541"/>
      <c r="L11" s="542"/>
      <c r="M11" s="3"/>
      <c r="N11" s="3">
        <v>2023</v>
      </c>
      <c r="O11" s="2">
        <v>103</v>
      </c>
      <c r="P11" s="2"/>
      <c r="Q11" s="165" t="s">
        <v>108</v>
      </c>
      <c r="R11" s="222">
        <v>0</v>
      </c>
      <c r="S11" s="223">
        <v>0</v>
      </c>
      <c r="T11" s="166">
        <v>0</v>
      </c>
      <c r="U11" s="222">
        <v>0</v>
      </c>
      <c r="V11" s="222">
        <v>0</v>
      </c>
      <c r="W11" s="167">
        <v>0</v>
      </c>
      <c r="X11" s="2"/>
      <c r="Y11" s="3"/>
      <c r="Z11" s="3"/>
      <c r="AA11" s="3"/>
    </row>
    <row r="12" spans="1:51" s="4" customFormat="1" ht="38.25">
      <c r="A12" s="3"/>
      <c r="B12" s="535"/>
      <c r="C12" s="225" t="s">
        <v>309</v>
      </c>
      <c r="D12" s="226" t="s">
        <v>310</v>
      </c>
      <c r="E12" s="225" t="s">
        <v>309</v>
      </c>
      <c r="F12" s="226" t="s">
        <v>310</v>
      </c>
      <c r="G12" s="225" t="s">
        <v>395</v>
      </c>
      <c r="H12" s="226" t="s">
        <v>310</v>
      </c>
      <c r="I12" s="225" t="s">
        <v>309</v>
      </c>
      <c r="J12" s="226" t="s">
        <v>310</v>
      </c>
      <c r="K12" s="225" t="s">
        <v>106</v>
      </c>
      <c r="L12" s="227" t="s">
        <v>109</v>
      </c>
      <c r="M12" s="3"/>
      <c r="N12" s="3"/>
      <c r="O12" s="2"/>
      <c r="P12" s="2"/>
      <c r="Q12" s="165" t="s">
        <v>110</v>
      </c>
      <c r="R12" s="222">
        <v>0</v>
      </c>
      <c r="S12" s="223"/>
      <c r="T12" s="166">
        <v>0</v>
      </c>
      <c r="U12" s="222">
        <v>0</v>
      </c>
      <c r="V12" s="222">
        <v>0</v>
      </c>
      <c r="W12" s="167">
        <v>0</v>
      </c>
      <c r="X12" s="2"/>
      <c r="Y12" s="3"/>
      <c r="Z12" s="3"/>
      <c r="AA12" s="3"/>
    </row>
    <row r="13" spans="1:51">
      <c r="B13" s="269" t="s">
        <v>111</v>
      </c>
      <c r="C13" s="196">
        <v>0</v>
      </c>
      <c r="D13" s="228">
        <v>2</v>
      </c>
      <c r="E13" s="228">
        <v>0</v>
      </c>
      <c r="F13" s="228">
        <v>1</v>
      </c>
      <c r="G13" s="228">
        <v>0</v>
      </c>
      <c r="H13" s="228">
        <v>1</v>
      </c>
      <c r="I13" s="228">
        <v>0</v>
      </c>
      <c r="J13" s="228">
        <v>0</v>
      </c>
      <c r="K13" s="229">
        <v>0</v>
      </c>
      <c r="L13" s="230">
        <v>395</v>
      </c>
      <c r="Q13" s="165" t="s">
        <v>112</v>
      </c>
      <c r="R13" s="222">
        <v>0</v>
      </c>
      <c r="S13" s="223">
        <v>0</v>
      </c>
      <c r="T13" s="222">
        <v>0</v>
      </c>
      <c r="U13" s="222">
        <v>55</v>
      </c>
      <c r="V13" s="222">
        <v>0</v>
      </c>
      <c r="W13" s="167">
        <v>55</v>
      </c>
    </row>
    <row r="14" spans="1:51">
      <c r="B14" s="269" t="s">
        <v>113</v>
      </c>
      <c r="C14" s="196">
        <v>0</v>
      </c>
      <c r="D14" s="228">
        <v>0</v>
      </c>
      <c r="E14" s="228">
        <v>0</v>
      </c>
      <c r="F14" s="228">
        <v>5</v>
      </c>
      <c r="G14" s="228">
        <v>0</v>
      </c>
      <c r="H14" s="228">
        <v>0</v>
      </c>
      <c r="I14" s="228">
        <v>0</v>
      </c>
      <c r="J14" s="228">
        <v>0</v>
      </c>
      <c r="K14" s="229">
        <v>0</v>
      </c>
      <c r="L14" s="230">
        <v>457</v>
      </c>
      <c r="Q14" s="165" t="s">
        <v>116</v>
      </c>
      <c r="R14" s="222">
        <v>0</v>
      </c>
      <c r="S14" s="223"/>
      <c r="T14" s="166">
        <v>0</v>
      </c>
      <c r="U14" s="222">
        <v>0</v>
      </c>
      <c r="V14" s="222">
        <v>0</v>
      </c>
      <c r="W14" s="167">
        <v>0</v>
      </c>
    </row>
    <row r="15" spans="1:51">
      <c r="B15" s="26" t="s">
        <v>112</v>
      </c>
      <c r="C15" s="196">
        <v>0</v>
      </c>
      <c r="D15" s="228">
        <v>0</v>
      </c>
      <c r="E15" s="228">
        <v>0</v>
      </c>
      <c r="F15" s="228">
        <v>1</v>
      </c>
      <c r="G15" s="228">
        <v>0</v>
      </c>
      <c r="H15" s="228">
        <v>13</v>
      </c>
      <c r="I15" s="228">
        <v>0</v>
      </c>
      <c r="J15" s="228">
        <v>1</v>
      </c>
      <c r="K15" s="229">
        <v>0</v>
      </c>
      <c r="L15" s="230">
        <v>1085</v>
      </c>
      <c r="Q15" s="165" t="s">
        <v>117</v>
      </c>
      <c r="R15" s="222">
        <v>0</v>
      </c>
      <c r="S15" s="223"/>
      <c r="T15" s="166">
        <v>0</v>
      </c>
      <c r="U15" s="222">
        <v>0</v>
      </c>
      <c r="V15" s="222">
        <v>0</v>
      </c>
      <c r="W15" s="167">
        <v>0</v>
      </c>
    </row>
    <row r="16" spans="1:51" ht="25.5">
      <c r="B16" s="269" t="s">
        <v>118</v>
      </c>
      <c r="C16" s="196">
        <v>0</v>
      </c>
      <c r="D16" s="228">
        <v>0</v>
      </c>
      <c r="E16" s="228">
        <v>0</v>
      </c>
      <c r="F16" s="228">
        <v>2.4</v>
      </c>
      <c r="G16" s="228">
        <v>0</v>
      </c>
      <c r="H16" s="228">
        <v>48</v>
      </c>
      <c r="I16" s="228">
        <v>0</v>
      </c>
      <c r="J16" s="228">
        <v>4.8</v>
      </c>
      <c r="K16" s="229">
        <v>0</v>
      </c>
      <c r="L16" s="230">
        <v>3927</v>
      </c>
      <c r="Q16" s="168" t="s">
        <v>119</v>
      </c>
      <c r="R16" s="169">
        <v>0</v>
      </c>
      <c r="S16" s="169"/>
      <c r="T16" s="169">
        <v>0</v>
      </c>
      <c r="U16" s="169">
        <v>55</v>
      </c>
      <c r="V16" s="169">
        <v>0</v>
      </c>
      <c r="W16" s="169">
        <v>55</v>
      </c>
    </row>
    <row r="17" spans="2:23">
      <c r="B17" s="26" t="s">
        <v>120</v>
      </c>
      <c r="C17" s="231">
        <v>0</v>
      </c>
      <c r="D17" s="232">
        <v>0</v>
      </c>
      <c r="E17" s="232">
        <v>0</v>
      </c>
      <c r="F17" s="232">
        <v>2</v>
      </c>
      <c r="G17" s="232">
        <v>0</v>
      </c>
      <c r="H17" s="232">
        <v>26</v>
      </c>
      <c r="I17" s="232">
        <v>0</v>
      </c>
      <c r="J17" s="232">
        <v>2</v>
      </c>
      <c r="K17" s="229">
        <v>0</v>
      </c>
      <c r="L17" s="233">
        <v>2170</v>
      </c>
      <c r="Q17" s="529" t="s">
        <v>121</v>
      </c>
      <c r="R17" s="530"/>
      <c r="S17" s="530"/>
      <c r="T17" s="530"/>
      <c r="U17" s="530"/>
      <c r="V17" s="530"/>
      <c r="W17" s="530"/>
    </row>
    <row r="18" spans="2:23">
      <c r="B18" s="32" t="s">
        <v>122</v>
      </c>
      <c r="C18" s="234">
        <v>0</v>
      </c>
      <c r="D18" s="235">
        <v>2</v>
      </c>
      <c r="E18" s="236">
        <v>0</v>
      </c>
      <c r="F18" s="236">
        <v>11.4</v>
      </c>
      <c r="G18" s="234">
        <v>0</v>
      </c>
      <c r="H18" s="235">
        <v>88</v>
      </c>
      <c r="I18" s="236">
        <v>0</v>
      </c>
      <c r="J18" s="236">
        <v>7.8</v>
      </c>
      <c r="K18" s="237">
        <v>0</v>
      </c>
      <c r="L18" s="238">
        <v>8034</v>
      </c>
      <c r="M18" s="3">
        <v>28</v>
      </c>
      <c r="Q18" s="531"/>
      <c r="R18" s="531"/>
      <c r="S18" s="531"/>
      <c r="T18" s="531"/>
      <c r="U18" s="531"/>
      <c r="V18" s="531"/>
      <c r="W18" s="531"/>
    </row>
    <row r="19" spans="2:23">
      <c r="B19" s="176" t="s">
        <v>123</v>
      </c>
      <c r="C19" s="465"/>
      <c r="D19" s="465"/>
      <c r="E19" s="465"/>
      <c r="F19" s="465"/>
      <c r="G19" s="465"/>
      <c r="H19" s="465"/>
      <c r="I19" s="465"/>
      <c r="J19" s="465"/>
      <c r="K19" s="354"/>
      <c r="L19" s="354"/>
      <c r="Q19" s="531"/>
      <c r="R19" s="531"/>
      <c r="S19" s="531"/>
      <c r="T19" s="531"/>
      <c r="U19" s="531"/>
      <c r="V19" s="531"/>
      <c r="W19" s="531"/>
    </row>
    <row r="20" spans="2:23" ht="15">
      <c r="B20" s="72"/>
      <c r="C20" s="465"/>
      <c r="D20" s="465"/>
      <c r="E20" s="465"/>
      <c r="F20" s="465"/>
      <c r="G20" s="465"/>
      <c r="H20" s="465"/>
      <c r="I20" s="465"/>
      <c r="J20" s="465"/>
      <c r="K20" s="354"/>
      <c r="L20" s="354"/>
      <c r="Q20" s="531"/>
      <c r="R20" s="531"/>
      <c r="S20" s="531"/>
      <c r="T20" s="531"/>
      <c r="U20" s="531"/>
      <c r="V20" s="531"/>
      <c r="W20" s="531"/>
    </row>
    <row r="21" spans="2:23" ht="106.5" customHeight="1">
      <c r="B21" s="350" t="s">
        <v>124</v>
      </c>
      <c r="C21" s="465"/>
      <c r="D21" s="465"/>
      <c r="E21" s="465"/>
      <c r="F21" s="465"/>
      <c r="G21" s="465"/>
      <c r="H21" s="465"/>
      <c r="I21" s="465"/>
      <c r="J21" s="465"/>
      <c r="K21" s="354"/>
      <c r="L21" s="354"/>
      <c r="Q21" s="531"/>
      <c r="R21" s="531"/>
      <c r="S21" s="531"/>
      <c r="T21" s="531"/>
      <c r="U21" s="531"/>
      <c r="V21" s="531"/>
      <c r="W21" s="531"/>
    </row>
    <row r="22" spans="2:23" ht="15" customHeight="1">
      <c r="B22" s="176"/>
      <c r="C22" s="465"/>
      <c r="D22" s="465"/>
      <c r="E22" s="465"/>
      <c r="F22" s="465"/>
      <c r="G22" s="465"/>
      <c r="H22" s="465"/>
      <c r="I22" s="465"/>
      <c r="J22" s="465"/>
      <c r="K22" s="354"/>
      <c r="L22" s="354"/>
      <c r="Q22" s="510"/>
      <c r="R22" s="510"/>
      <c r="S22" s="510"/>
      <c r="T22" s="510"/>
      <c r="U22" s="510"/>
      <c r="V22" s="510"/>
      <c r="W22" s="510"/>
    </row>
    <row r="23" spans="2:23" ht="15" customHeight="1">
      <c r="B23" s="146"/>
      <c r="C23" s="465"/>
      <c r="D23" s="465"/>
      <c r="E23" s="465"/>
      <c r="F23" s="465"/>
      <c r="G23" s="465"/>
      <c r="H23" s="465"/>
      <c r="I23" s="465"/>
      <c r="J23" s="465"/>
      <c r="K23" s="354"/>
      <c r="L23" s="354"/>
      <c r="Q23" s="510"/>
      <c r="R23" s="510"/>
      <c r="S23" s="510"/>
      <c r="T23" s="510"/>
      <c r="U23" s="510"/>
      <c r="V23" s="510"/>
      <c r="W23" s="510"/>
    </row>
    <row r="24" spans="2:23" ht="15">
      <c r="B24"/>
      <c r="C24"/>
      <c r="D24"/>
      <c r="E24"/>
      <c r="F24"/>
      <c r="G24"/>
      <c r="H24"/>
      <c r="I24"/>
      <c r="J24"/>
      <c r="K24"/>
      <c r="L24"/>
    </row>
    <row r="25" spans="2:23">
      <c r="B25" s="532" t="s">
        <v>396</v>
      </c>
      <c r="C25" s="532"/>
      <c r="D25" s="532"/>
      <c r="E25" s="532"/>
      <c r="F25" s="532"/>
      <c r="G25" s="532"/>
      <c r="H25" s="532"/>
      <c r="I25" s="532"/>
      <c r="J25" s="532"/>
      <c r="K25" s="532"/>
      <c r="L25" s="532"/>
    </row>
    <row r="26" spans="2:23" ht="15" customHeight="1">
      <c r="B26" s="533" t="s">
        <v>92</v>
      </c>
      <c r="C26" s="536" t="s">
        <v>93</v>
      </c>
      <c r="D26" s="536"/>
      <c r="E26" s="536"/>
      <c r="F26" s="536"/>
      <c r="G26" s="536"/>
      <c r="H26" s="536"/>
      <c r="I26" s="536"/>
      <c r="J26" s="536"/>
      <c r="K26" s="537" t="s">
        <v>393</v>
      </c>
      <c r="L26" s="538"/>
    </row>
    <row r="27" spans="2:23" ht="36" customHeight="1">
      <c r="B27" s="534"/>
      <c r="C27" s="543" t="s">
        <v>98</v>
      </c>
      <c r="D27" s="544"/>
      <c r="E27" s="690" t="s">
        <v>394</v>
      </c>
      <c r="F27" s="690"/>
      <c r="G27" s="546" t="s">
        <v>100</v>
      </c>
      <c r="H27" s="547"/>
      <c r="I27" s="548" t="s">
        <v>171</v>
      </c>
      <c r="J27" s="547"/>
      <c r="K27" s="539"/>
      <c r="L27" s="540"/>
    </row>
    <row r="28" spans="2:23">
      <c r="B28" s="534"/>
      <c r="C28" s="651">
        <v>114.8</v>
      </c>
      <c r="D28" s="652"/>
      <c r="E28" s="651">
        <v>91.33</v>
      </c>
      <c r="F28" s="652"/>
      <c r="G28" s="651">
        <v>73.83</v>
      </c>
      <c r="H28" s="652"/>
      <c r="I28" s="651">
        <v>34.090000000000003</v>
      </c>
      <c r="J28" s="652"/>
      <c r="K28" s="541"/>
      <c r="L28" s="542"/>
    </row>
    <row r="29" spans="2:23" ht="25.5">
      <c r="B29" s="535"/>
      <c r="C29" s="225" t="s">
        <v>309</v>
      </c>
      <c r="D29" s="226" t="s">
        <v>310</v>
      </c>
      <c r="E29" s="225" t="s">
        <v>309</v>
      </c>
      <c r="F29" s="226" t="s">
        <v>310</v>
      </c>
      <c r="G29" s="225" t="s">
        <v>309</v>
      </c>
      <c r="H29" s="226" t="s">
        <v>310</v>
      </c>
      <c r="I29" s="225" t="s">
        <v>309</v>
      </c>
      <c r="J29" s="226" t="s">
        <v>310</v>
      </c>
      <c r="K29" s="225" t="s">
        <v>106</v>
      </c>
      <c r="L29" s="227" t="s">
        <v>109</v>
      </c>
    </row>
    <row r="30" spans="2:23">
      <c r="B30" s="26" t="s">
        <v>111</v>
      </c>
      <c r="C30" s="196">
        <v>0</v>
      </c>
      <c r="D30" s="228">
        <v>2</v>
      </c>
      <c r="E30" s="228">
        <v>0</v>
      </c>
      <c r="F30" s="228">
        <v>1</v>
      </c>
      <c r="G30" s="228">
        <v>0</v>
      </c>
      <c r="H30" s="228">
        <v>1</v>
      </c>
      <c r="I30" s="228">
        <v>0</v>
      </c>
      <c r="J30" s="228">
        <v>0</v>
      </c>
      <c r="K30" s="229">
        <v>0</v>
      </c>
      <c r="L30" s="230">
        <v>395</v>
      </c>
    </row>
    <row r="31" spans="2:23">
      <c r="B31" s="269" t="s">
        <v>113</v>
      </c>
      <c r="C31" s="196">
        <v>0</v>
      </c>
      <c r="D31" s="228">
        <v>0</v>
      </c>
      <c r="E31" s="228">
        <v>0</v>
      </c>
      <c r="F31" s="228">
        <v>5</v>
      </c>
      <c r="G31" s="228">
        <v>0</v>
      </c>
      <c r="H31" s="228">
        <v>0</v>
      </c>
      <c r="I31" s="228">
        <v>0</v>
      </c>
      <c r="J31" s="228">
        <v>0</v>
      </c>
      <c r="K31" s="229">
        <v>0</v>
      </c>
      <c r="L31" s="230">
        <v>457</v>
      </c>
    </row>
    <row r="32" spans="2:23">
      <c r="B32" s="26" t="s">
        <v>112</v>
      </c>
      <c r="C32" s="196">
        <v>0</v>
      </c>
      <c r="D32" s="228">
        <v>0</v>
      </c>
      <c r="E32" s="228">
        <v>0</v>
      </c>
      <c r="F32" s="228">
        <v>1</v>
      </c>
      <c r="G32" s="228">
        <v>0</v>
      </c>
      <c r="H32" s="228">
        <v>13</v>
      </c>
      <c r="I32" s="228">
        <v>0</v>
      </c>
      <c r="J32" s="228">
        <v>1</v>
      </c>
      <c r="K32" s="229">
        <v>0</v>
      </c>
      <c r="L32" s="230">
        <v>1085</v>
      </c>
    </row>
    <row r="33" spans="2:13" ht="25.5">
      <c r="B33" s="26" t="s">
        <v>118</v>
      </c>
      <c r="C33" s="196">
        <v>0</v>
      </c>
      <c r="D33" s="228">
        <v>0</v>
      </c>
      <c r="E33" s="228">
        <v>0</v>
      </c>
      <c r="F33" s="228">
        <v>0.9</v>
      </c>
      <c r="G33" s="228">
        <v>0</v>
      </c>
      <c r="H33" s="228">
        <v>18</v>
      </c>
      <c r="I33" s="228">
        <v>0</v>
      </c>
      <c r="J33" s="228">
        <v>1.8</v>
      </c>
      <c r="K33" s="229">
        <v>0</v>
      </c>
      <c r="L33" s="230">
        <v>1472</v>
      </c>
    </row>
    <row r="34" spans="2:13">
      <c r="B34" s="26" t="s">
        <v>120</v>
      </c>
      <c r="C34" s="231">
        <v>0</v>
      </c>
      <c r="D34" s="232">
        <v>0</v>
      </c>
      <c r="E34" s="232">
        <v>0</v>
      </c>
      <c r="F34" s="232">
        <v>2</v>
      </c>
      <c r="G34" s="232">
        <v>0</v>
      </c>
      <c r="H34" s="232">
        <v>26</v>
      </c>
      <c r="I34" s="232">
        <v>0</v>
      </c>
      <c r="J34" s="232">
        <v>2</v>
      </c>
      <c r="K34" s="229">
        <v>0</v>
      </c>
      <c r="L34" s="233">
        <v>2170</v>
      </c>
    </row>
    <row r="35" spans="2:13">
      <c r="B35" s="32" t="s">
        <v>122</v>
      </c>
      <c r="C35" s="234">
        <v>0</v>
      </c>
      <c r="D35" s="235">
        <v>2</v>
      </c>
      <c r="E35" s="236">
        <v>0</v>
      </c>
      <c r="F35" s="236">
        <v>9.9</v>
      </c>
      <c r="G35" s="234">
        <v>0</v>
      </c>
      <c r="H35" s="235">
        <v>58</v>
      </c>
      <c r="I35" s="236">
        <v>0</v>
      </c>
      <c r="J35" s="236">
        <v>4.8</v>
      </c>
      <c r="K35" s="237">
        <v>0</v>
      </c>
      <c r="L35" s="238">
        <v>5580</v>
      </c>
      <c r="M35" s="3">
        <v>58</v>
      </c>
    </row>
    <row r="36" spans="2:13">
      <c r="B36" s="176" t="s">
        <v>128</v>
      </c>
      <c r="C36" s="465"/>
      <c r="D36" s="465"/>
      <c r="E36" s="465"/>
      <c r="F36" s="465"/>
      <c r="G36" s="465"/>
      <c r="H36" s="465"/>
      <c r="I36" s="465"/>
      <c r="J36" s="465"/>
      <c r="K36" s="354"/>
      <c r="L36" s="354"/>
    </row>
    <row r="37" spans="2:13">
      <c r="B37" s="350" t="s">
        <v>129</v>
      </c>
      <c r="C37" s="78"/>
      <c r="D37" s="78"/>
      <c r="E37" s="78"/>
      <c r="F37" s="78"/>
      <c r="G37" s="78"/>
      <c r="H37" s="78"/>
      <c r="I37" s="78"/>
      <c r="J37" s="78"/>
      <c r="K37" s="164"/>
      <c r="L37" s="164"/>
    </row>
    <row r="38" spans="2:13" ht="15">
      <c r="B38"/>
      <c r="C38"/>
      <c r="D38"/>
      <c r="E38"/>
      <c r="F38"/>
      <c r="G38"/>
      <c r="H38"/>
      <c r="I38"/>
      <c r="J38"/>
      <c r="K38"/>
      <c r="L38"/>
    </row>
    <row r="39" spans="2:13">
      <c r="B39" s="532" t="s">
        <v>397</v>
      </c>
      <c r="C39" s="532"/>
      <c r="D39" s="532"/>
      <c r="E39" s="532"/>
      <c r="F39" s="532"/>
      <c r="G39" s="532"/>
      <c r="H39" s="532"/>
      <c r="I39" s="532"/>
      <c r="J39" s="532"/>
      <c r="K39" s="532"/>
      <c r="L39" s="532"/>
    </row>
    <row r="40" spans="2:13" ht="15" customHeight="1">
      <c r="B40" s="533" t="s">
        <v>92</v>
      </c>
      <c r="C40" s="536" t="s">
        <v>93</v>
      </c>
      <c r="D40" s="536"/>
      <c r="E40" s="536"/>
      <c r="F40" s="536"/>
      <c r="G40" s="536"/>
      <c r="H40" s="536"/>
      <c r="I40" s="536"/>
      <c r="J40" s="536"/>
      <c r="K40" s="537" t="s">
        <v>161</v>
      </c>
      <c r="L40" s="538"/>
    </row>
    <row r="41" spans="2:13" ht="36.75" customHeight="1">
      <c r="B41" s="534"/>
      <c r="C41" s="543" t="s">
        <v>98</v>
      </c>
      <c r="D41" s="544"/>
      <c r="E41" s="690" t="s">
        <v>394</v>
      </c>
      <c r="F41" s="690"/>
      <c r="G41" s="546" t="s">
        <v>100</v>
      </c>
      <c r="H41" s="547"/>
      <c r="I41" s="548" t="s">
        <v>171</v>
      </c>
      <c r="J41" s="547"/>
      <c r="K41" s="539"/>
      <c r="L41" s="540"/>
    </row>
    <row r="42" spans="2:13">
      <c r="B42" s="534"/>
      <c r="C42" s="651">
        <v>114.8</v>
      </c>
      <c r="D42" s="652"/>
      <c r="E42" s="651">
        <v>91.33</v>
      </c>
      <c r="F42" s="652"/>
      <c r="G42" s="651">
        <v>73.83</v>
      </c>
      <c r="H42" s="652"/>
      <c r="I42" s="651">
        <v>34.090000000000003</v>
      </c>
      <c r="J42" s="652"/>
      <c r="K42" s="541"/>
      <c r="L42" s="542"/>
    </row>
    <row r="43" spans="2:13" ht="25.5">
      <c r="B43" s="535"/>
      <c r="C43" s="225" t="s">
        <v>309</v>
      </c>
      <c r="D43" s="226" t="s">
        <v>310</v>
      </c>
      <c r="E43" s="225" t="s">
        <v>309</v>
      </c>
      <c r="F43" s="226" t="s">
        <v>310</v>
      </c>
      <c r="G43" s="225" t="s">
        <v>309</v>
      </c>
      <c r="H43" s="226" t="s">
        <v>310</v>
      </c>
      <c r="I43" s="225" t="s">
        <v>309</v>
      </c>
      <c r="J43" s="226" t="s">
        <v>310</v>
      </c>
      <c r="K43" s="225" t="s">
        <v>106</v>
      </c>
      <c r="L43" s="227" t="s">
        <v>109</v>
      </c>
    </row>
    <row r="44" spans="2:13">
      <c r="B44" s="26" t="s">
        <v>111</v>
      </c>
      <c r="C44" s="196">
        <v>0</v>
      </c>
      <c r="D44" s="228">
        <v>2</v>
      </c>
      <c r="E44" s="228">
        <v>0</v>
      </c>
      <c r="F44" s="228">
        <v>1</v>
      </c>
      <c r="G44" s="228">
        <v>0</v>
      </c>
      <c r="H44" s="228">
        <v>1</v>
      </c>
      <c r="I44" s="228">
        <v>0</v>
      </c>
      <c r="J44" s="228">
        <v>0</v>
      </c>
      <c r="K44" s="229">
        <v>0</v>
      </c>
      <c r="L44" s="230">
        <v>395</v>
      </c>
    </row>
    <row r="45" spans="2:13">
      <c r="B45" s="26" t="s">
        <v>113</v>
      </c>
      <c r="C45" s="196">
        <v>0</v>
      </c>
      <c r="D45" s="228">
        <v>0</v>
      </c>
      <c r="E45" s="228">
        <v>0</v>
      </c>
      <c r="F45" s="228">
        <v>5</v>
      </c>
      <c r="G45" s="228">
        <v>0</v>
      </c>
      <c r="H45" s="228">
        <v>0</v>
      </c>
      <c r="I45" s="228">
        <v>0</v>
      </c>
      <c r="J45" s="228">
        <v>0</v>
      </c>
      <c r="K45" s="229">
        <v>0</v>
      </c>
      <c r="L45" s="230">
        <v>457</v>
      </c>
    </row>
    <row r="46" spans="2:13">
      <c r="B46" s="26" t="s">
        <v>112</v>
      </c>
      <c r="C46" s="196">
        <v>0</v>
      </c>
      <c r="D46" s="228">
        <v>0</v>
      </c>
      <c r="E46" s="228">
        <v>0</v>
      </c>
      <c r="F46" s="228">
        <v>1</v>
      </c>
      <c r="G46" s="228">
        <v>0</v>
      </c>
      <c r="H46" s="228">
        <v>13</v>
      </c>
      <c r="I46" s="228">
        <v>0</v>
      </c>
      <c r="J46" s="228">
        <v>1</v>
      </c>
      <c r="K46" s="229">
        <v>0</v>
      </c>
      <c r="L46" s="230">
        <v>1085</v>
      </c>
    </row>
    <row r="47" spans="2:13" ht="25.5">
      <c r="B47" s="26" t="s">
        <v>118</v>
      </c>
      <c r="C47" s="196">
        <v>0</v>
      </c>
      <c r="D47" s="228">
        <v>0</v>
      </c>
      <c r="E47" s="228">
        <v>0</v>
      </c>
      <c r="F47" s="228">
        <v>0.9</v>
      </c>
      <c r="G47" s="228">
        <v>0</v>
      </c>
      <c r="H47" s="228">
        <v>18</v>
      </c>
      <c r="I47" s="228">
        <v>0</v>
      </c>
      <c r="J47" s="228">
        <v>1.8</v>
      </c>
      <c r="K47" s="229">
        <v>0</v>
      </c>
      <c r="L47" s="230">
        <v>1472</v>
      </c>
    </row>
    <row r="48" spans="2:13">
      <c r="B48" s="26" t="s">
        <v>120</v>
      </c>
      <c r="C48" s="231">
        <v>0</v>
      </c>
      <c r="D48" s="232">
        <v>0</v>
      </c>
      <c r="E48" s="232">
        <v>0</v>
      </c>
      <c r="F48" s="232">
        <v>2</v>
      </c>
      <c r="G48" s="232">
        <v>0</v>
      </c>
      <c r="H48" s="232">
        <v>26</v>
      </c>
      <c r="I48" s="232">
        <v>0</v>
      </c>
      <c r="J48" s="232">
        <v>2</v>
      </c>
      <c r="K48" s="229">
        <v>0</v>
      </c>
      <c r="L48" s="233">
        <v>2170</v>
      </c>
    </row>
    <row r="49" spans="2:13">
      <c r="B49" s="32" t="s">
        <v>122</v>
      </c>
      <c r="C49" s="234">
        <v>0</v>
      </c>
      <c r="D49" s="235">
        <v>2</v>
      </c>
      <c r="E49" s="236">
        <v>0</v>
      </c>
      <c r="F49" s="236">
        <v>9.9</v>
      </c>
      <c r="G49" s="234">
        <v>0</v>
      </c>
      <c r="H49" s="235">
        <v>58</v>
      </c>
      <c r="I49" s="236">
        <v>0</v>
      </c>
      <c r="J49" s="236">
        <v>4.8</v>
      </c>
      <c r="K49" s="237">
        <v>0</v>
      </c>
      <c r="L49" s="238">
        <v>5580</v>
      </c>
      <c r="M49" s="3">
        <v>24</v>
      </c>
    </row>
    <row r="50" spans="2:13">
      <c r="B50" s="176" t="s">
        <v>128</v>
      </c>
      <c r="C50" s="465"/>
      <c r="D50" s="465"/>
      <c r="E50" s="465"/>
      <c r="F50" s="465"/>
      <c r="G50" s="465"/>
      <c r="H50" s="465"/>
      <c r="I50" s="465"/>
      <c r="J50" s="465"/>
      <c r="K50" s="354"/>
      <c r="L50" s="354"/>
    </row>
    <row r="51" spans="2:13">
      <c r="B51" s="350" t="s">
        <v>129</v>
      </c>
      <c r="C51" s="78"/>
      <c r="D51" s="78"/>
      <c r="E51" s="78"/>
      <c r="F51" s="78"/>
      <c r="G51" s="78"/>
      <c r="H51" s="78"/>
      <c r="I51" s="78"/>
      <c r="J51" s="78"/>
      <c r="K51" s="164"/>
      <c r="L51" s="164"/>
    </row>
    <row r="52" spans="2:13" ht="15">
      <c r="B52"/>
      <c r="C52"/>
      <c r="D52"/>
      <c r="E52"/>
      <c r="F52"/>
      <c r="G52"/>
      <c r="H52"/>
      <c r="I52"/>
      <c r="J52"/>
      <c r="K52"/>
      <c r="L52"/>
    </row>
    <row r="53" spans="2:13">
      <c r="B53" s="532" t="s">
        <v>398</v>
      </c>
      <c r="C53" s="532"/>
      <c r="D53" s="532"/>
      <c r="E53" s="532"/>
      <c r="F53" s="532"/>
      <c r="G53" s="532"/>
      <c r="H53" s="532"/>
      <c r="I53" s="532"/>
      <c r="J53" s="532"/>
      <c r="K53" s="532"/>
      <c r="L53" s="532"/>
    </row>
    <row r="54" spans="2:13" ht="15" customHeight="1">
      <c r="B54" s="641" t="s">
        <v>92</v>
      </c>
      <c r="C54" s="644" t="s">
        <v>93</v>
      </c>
      <c r="D54" s="644"/>
      <c r="E54" s="644"/>
      <c r="F54" s="644"/>
      <c r="G54" s="644"/>
      <c r="H54" s="644"/>
      <c r="I54" s="644"/>
      <c r="J54" s="653"/>
      <c r="K54" s="645" t="s">
        <v>207</v>
      </c>
      <c r="L54" s="646"/>
    </row>
    <row r="55" spans="2:13" ht="42.75" customHeight="1">
      <c r="B55" s="642"/>
      <c r="C55" s="635" t="s">
        <v>98</v>
      </c>
      <c r="D55" s="636"/>
      <c r="E55" s="640" t="s">
        <v>394</v>
      </c>
      <c r="F55" s="639"/>
      <c r="G55" s="640" t="s">
        <v>100</v>
      </c>
      <c r="H55" s="639"/>
      <c r="I55" s="640" t="s">
        <v>171</v>
      </c>
      <c r="J55" s="639"/>
      <c r="K55" s="647"/>
      <c r="L55" s="648"/>
    </row>
    <row r="56" spans="2:13">
      <c r="B56" s="642"/>
      <c r="C56" s="651">
        <v>114.8</v>
      </c>
      <c r="D56" s="652"/>
      <c r="E56" s="651">
        <v>91.33</v>
      </c>
      <c r="F56" s="652"/>
      <c r="G56" s="651">
        <v>73.83</v>
      </c>
      <c r="H56" s="652"/>
      <c r="I56" s="651">
        <v>34.090000000000003</v>
      </c>
      <c r="J56" s="652"/>
      <c r="K56" s="649"/>
      <c r="L56" s="650"/>
    </row>
    <row r="57" spans="2:13" ht="22.5">
      <c r="B57" s="643"/>
      <c r="C57" s="250" t="s">
        <v>309</v>
      </c>
      <c r="D57" s="251" t="s">
        <v>310</v>
      </c>
      <c r="E57" s="250" t="s">
        <v>309</v>
      </c>
      <c r="F57" s="251" t="s">
        <v>310</v>
      </c>
      <c r="G57" s="250" t="s">
        <v>309</v>
      </c>
      <c r="H57" s="251" t="s">
        <v>310</v>
      </c>
      <c r="I57" s="250" t="s">
        <v>309</v>
      </c>
      <c r="J57" s="251" t="s">
        <v>310</v>
      </c>
      <c r="K57" s="250" t="s">
        <v>106</v>
      </c>
      <c r="L57" s="252" t="s">
        <v>109</v>
      </c>
    </row>
    <row r="58" spans="2:13">
      <c r="B58" s="253" t="s">
        <v>111</v>
      </c>
      <c r="C58" s="254">
        <v>0</v>
      </c>
      <c r="D58" s="255">
        <v>2</v>
      </c>
      <c r="E58" s="255">
        <v>0</v>
      </c>
      <c r="F58" s="255">
        <v>1</v>
      </c>
      <c r="G58" s="255">
        <v>0</v>
      </c>
      <c r="H58" s="255">
        <v>1</v>
      </c>
      <c r="I58" s="255">
        <v>0</v>
      </c>
      <c r="J58" s="255">
        <v>0</v>
      </c>
      <c r="K58" s="256">
        <v>0</v>
      </c>
      <c r="L58" s="257">
        <v>395</v>
      </c>
    </row>
    <row r="59" spans="2:13">
      <c r="B59" s="253" t="s">
        <v>113</v>
      </c>
      <c r="C59" s="254">
        <v>0</v>
      </c>
      <c r="D59" s="255">
        <v>0</v>
      </c>
      <c r="E59" s="255">
        <v>0</v>
      </c>
      <c r="F59" s="255">
        <v>5</v>
      </c>
      <c r="G59" s="255">
        <v>0</v>
      </c>
      <c r="H59" s="255">
        <v>0</v>
      </c>
      <c r="I59" s="255">
        <v>0</v>
      </c>
      <c r="J59" s="255">
        <v>0</v>
      </c>
      <c r="K59" s="256">
        <v>0</v>
      </c>
      <c r="L59" s="257">
        <v>457</v>
      </c>
    </row>
    <row r="60" spans="2:13">
      <c r="B60" s="253" t="s">
        <v>112</v>
      </c>
      <c r="C60" s="254">
        <v>0</v>
      </c>
      <c r="D60" s="255">
        <v>0</v>
      </c>
      <c r="E60" s="255">
        <v>0</v>
      </c>
      <c r="F60" s="255">
        <v>1</v>
      </c>
      <c r="G60" s="255">
        <v>0</v>
      </c>
      <c r="H60" s="255">
        <v>13</v>
      </c>
      <c r="I60" s="255">
        <v>0</v>
      </c>
      <c r="J60" s="255">
        <v>1</v>
      </c>
      <c r="K60" s="256">
        <v>0</v>
      </c>
      <c r="L60" s="257">
        <v>1085</v>
      </c>
    </row>
    <row r="61" spans="2:13" ht="22.5">
      <c r="B61" s="253" t="s">
        <v>118</v>
      </c>
      <c r="C61" s="254">
        <v>0</v>
      </c>
      <c r="D61" s="255">
        <v>0</v>
      </c>
      <c r="E61" s="255">
        <v>0</v>
      </c>
      <c r="F61" s="255">
        <v>0.64</v>
      </c>
      <c r="G61" s="255">
        <v>0</v>
      </c>
      <c r="H61" s="255">
        <v>12.8</v>
      </c>
      <c r="I61" s="255">
        <v>0</v>
      </c>
      <c r="J61" s="255">
        <v>1.28</v>
      </c>
      <c r="K61" s="256">
        <v>0</v>
      </c>
      <c r="L61" s="257">
        <v>1047</v>
      </c>
    </row>
    <row r="62" spans="2:13">
      <c r="B62" s="253" t="s">
        <v>120</v>
      </c>
      <c r="C62" s="258">
        <v>0</v>
      </c>
      <c r="D62" s="259">
        <v>0</v>
      </c>
      <c r="E62" s="255">
        <v>0</v>
      </c>
      <c r="F62" s="259">
        <v>2</v>
      </c>
      <c r="G62" s="255">
        <v>0</v>
      </c>
      <c r="H62" s="259">
        <v>26</v>
      </c>
      <c r="I62" s="259">
        <v>0</v>
      </c>
      <c r="J62" s="259">
        <v>2</v>
      </c>
      <c r="K62" s="256">
        <v>0</v>
      </c>
      <c r="L62" s="260">
        <v>2170</v>
      </c>
    </row>
    <row r="63" spans="2:13">
      <c r="B63" s="261" t="s">
        <v>122</v>
      </c>
      <c r="C63" s="262">
        <v>0</v>
      </c>
      <c r="D63" s="263">
        <v>2</v>
      </c>
      <c r="E63" s="264">
        <v>0</v>
      </c>
      <c r="F63" s="265">
        <v>9.64</v>
      </c>
      <c r="G63" s="266">
        <v>0</v>
      </c>
      <c r="H63" s="263">
        <v>52.8</v>
      </c>
      <c r="I63" s="265">
        <v>0</v>
      </c>
      <c r="J63" s="265">
        <v>4.28</v>
      </c>
      <c r="K63" s="267">
        <v>0</v>
      </c>
      <c r="L63" s="268">
        <v>5154</v>
      </c>
      <c r="M63" s="3">
        <v>8</v>
      </c>
    </row>
    <row r="64" spans="2:13">
      <c r="B64" s="176" t="s">
        <v>128</v>
      </c>
    </row>
    <row r="65" spans="2:2">
      <c r="B65" s="350" t="s">
        <v>129</v>
      </c>
    </row>
  </sheetData>
  <mergeCells count="57">
    <mergeCell ref="Q17:W21"/>
    <mergeCell ref="Q8:W8"/>
    <mergeCell ref="R9:U9"/>
    <mergeCell ref="V9:W9"/>
    <mergeCell ref="B53:L53"/>
    <mergeCell ref="B39:L39"/>
    <mergeCell ref="B40:B43"/>
    <mergeCell ref="C40:J40"/>
    <mergeCell ref="K40:L42"/>
    <mergeCell ref="C41:D41"/>
    <mergeCell ref="E41:F41"/>
    <mergeCell ref="G41:H41"/>
    <mergeCell ref="I41:J41"/>
    <mergeCell ref="C42:D42"/>
    <mergeCell ref="E42:F42"/>
    <mergeCell ref="G42:H42"/>
    <mergeCell ref="B54:B57"/>
    <mergeCell ref="C54:J54"/>
    <mergeCell ref="K54:L56"/>
    <mergeCell ref="C55:D55"/>
    <mergeCell ref="E55:F55"/>
    <mergeCell ref="G55:H55"/>
    <mergeCell ref="I55:J55"/>
    <mergeCell ref="C56:D56"/>
    <mergeCell ref="E56:F56"/>
    <mergeCell ref="G56:H56"/>
    <mergeCell ref="I56:J56"/>
    <mergeCell ref="I42:J42"/>
    <mergeCell ref="B25:L25"/>
    <mergeCell ref="B26:B29"/>
    <mergeCell ref="C26:J26"/>
    <mergeCell ref="K26:L28"/>
    <mergeCell ref="C27:D27"/>
    <mergeCell ref="E27:F27"/>
    <mergeCell ref="G27:H27"/>
    <mergeCell ref="I27:J27"/>
    <mergeCell ref="C28:D28"/>
    <mergeCell ref="E28:F28"/>
    <mergeCell ref="G28:H28"/>
    <mergeCell ref="I28:J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9"/>
  <sheetViews>
    <sheetView zoomScaleNormal="100" zoomScalePageLayoutView="140" workbookViewId="0">
      <pane xSplit="1" ySplit="2" topLeftCell="B3" activePane="bottomRight" state="frozen"/>
      <selection pane="bottomRight" activeCell="L29" sqref="L29"/>
      <selection pane="bottomLeft" activeCell="L24" sqref="L24"/>
      <selection pane="topRight" activeCell="L24" sqref="L24"/>
    </sheetView>
  </sheetViews>
  <sheetFormatPr defaultColWidth="12.42578125" defaultRowHeight="12.75"/>
  <cols>
    <col min="1" max="1" width="12.42578125" style="3"/>
    <col min="2" max="2" width="22.5703125" style="2" customWidth="1"/>
    <col min="3" max="9" width="12.42578125" style="2"/>
    <col min="10" max="12" width="12.42578125" style="4"/>
    <col min="13" max="14" width="12.42578125" style="3"/>
    <col min="15" max="20" width="12.42578125" style="2"/>
    <col min="21" max="21" width="12.42578125" style="5"/>
    <col min="22" max="24" width="12.42578125" style="2"/>
    <col min="25" max="27" width="12.42578125" style="3"/>
    <col min="28" max="16384" width="12.4257812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65</v>
      </c>
      <c r="B3" s="138">
        <f>M9+C25</f>
        <v>128</v>
      </c>
      <c r="C3" s="88">
        <v>94</v>
      </c>
      <c r="D3" s="138">
        <f>B3*C3</f>
        <v>12032</v>
      </c>
      <c r="E3" s="138">
        <f>H18*M9+V18*AA9+G18*C25</f>
        <v>1152</v>
      </c>
      <c r="F3" s="138">
        <f>F18*M9+T18*AA9+E18*C25</f>
        <v>320</v>
      </c>
      <c r="G3" s="138">
        <f>J18*M9+X18*AA9+I18*C25</f>
        <v>192</v>
      </c>
      <c r="H3" s="138">
        <f>D18*M9+R18*AA9+C18*C25</f>
        <v>0</v>
      </c>
      <c r="I3" s="138">
        <f>SUM(E3:H3)</f>
        <v>1664</v>
      </c>
      <c r="J3" s="135">
        <f>E3*$G$11+F3*$E$11+G3*$I$11+H3*$C$11</f>
        <v>120823.04000000001</v>
      </c>
      <c r="K3" s="89">
        <f>M9*$E$35+AA9*$N$35</f>
        <v>0</v>
      </c>
      <c r="L3" s="135">
        <f>M9*$H$35+AA9*$O$35+C25*$G$35</f>
        <v>7040</v>
      </c>
      <c r="M3" s="135">
        <f>J3+K3+L3</f>
        <v>127863.04000000001</v>
      </c>
      <c r="N3" s="138">
        <f>M10+AA10+C25</f>
        <v>128</v>
      </c>
      <c r="O3" s="138">
        <f>C3</f>
        <v>94</v>
      </c>
      <c r="P3" s="138">
        <f>N3*O3</f>
        <v>12032</v>
      </c>
      <c r="Q3" s="138">
        <f>H18*M10+V18*AA10+G18*C25</f>
        <v>1152</v>
      </c>
      <c r="R3" s="138">
        <f>F18*M10+T18*AA10+E18*C25</f>
        <v>320</v>
      </c>
      <c r="S3" s="138">
        <f>J18*M10+X18*AA10+I18*C25</f>
        <v>192</v>
      </c>
      <c r="T3" s="138">
        <f>D18*M10+R18*AA10+C18*C25</f>
        <v>0</v>
      </c>
      <c r="U3" s="138">
        <f>Q3+R3+S3+T3</f>
        <v>1664</v>
      </c>
      <c r="V3" s="135">
        <f>Q3*$G$11+R3*$E$11+S3*$I$11+T3*$C$11</f>
        <v>120823.04000000001</v>
      </c>
      <c r="W3" s="89">
        <f>M10*$E$35+AA10*$N$35</f>
        <v>0</v>
      </c>
      <c r="X3" s="135">
        <f>M10*$H$35+AA10*$O$35+C25*$G$35</f>
        <v>7040</v>
      </c>
      <c r="Y3" s="135">
        <f>V3+W3+X3</f>
        <v>127863.04000000001</v>
      </c>
      <c r="Z3" s="138">
        <f>M11+AA11+C25</f>
        <v>128</v>
      </c>
      <c r="AA3" s="138">
        <f>C3</f>
        <v>94</v>
      </c>
      <c r="AB3" s="138">
        <f>Z3*AA3</f>
        <v>12032</v>
      </c>
      <c r="AC3" s="138">
        <f>H18*M11+V18*AA11+G18*C25</f>
        <v>1152</v>
      </c>
      <c r="AD3" s="138">
        <f>F18*M11+T18*AA11+E18*C25</f>
        <v>320</v>
      </c>
      <c r="AE3" s="138">
        <f>J18*M11+X18*AA11+I18*C25</f>
        <v>192</v>
      </c>
      <c r="AF3" s="138">
        <f>D18*M11+R18*AA11+C18*C25</f>
        <v>0</v>
      </c>
      <c r="AG3" s="138">
        <f>AC3+AD3+AE3+AF3</f>
        <v>1664</v>
      </c>
      <c r="AH3" s="135">
        <f>AC3*$G$11+AD3*$E$11+AE3*$I$11+AF3*$C$11</f>
        <v>120823.04000000001</v>
      </c>
      <c r="AI3" s="89">
        <f>M11*$E$35+AA11*$N$35</f>
        <v>0</v>
      </c>
      <c r="AJ3" s="135">
        <f>M11*$H$35+AA11*$O$35+C25*$G$35</f>
        <v>7040</v>
      </c>
      <c r="AK3" s="135">
        <f>AH3+AI3+AJ3</f>
        <v>127863.04000000001</v>
      </c>
      <c r="AL3" s="138">
        <f t="shared" ref="AL3:AW3" si="0">(B3+N3+Z3)/3</f>
        <v>128</v>
      </c>
      <c r="AM3" s="138">
        <f t="shared" si="0"/>
        <v>94</v>
      </c>
      <c r="AN3" s="138">
        <f t="shared" si="0"/>
        <v>12032</v>
      </c>
      <c r="AO3" s="138">
        <f t="shared" si="0"/>
        <v>1152</v>
      </c>
      <c r="AP3" s="138">
        <f t="shared" si="0"/>
        <v>320</v>
      </c>
      <c r="AQ3" s="138">
        <f t="shared" si="0"/>
        <v>192</v>
      </c>
      <c r="AR3" s="138">
        <f t="shared" si="0"/>
        <v>0</v>
      </c>
      <c r="AS3" s="138">
        <f t="shared" si="0"/>
        <v>1664</v>
      </c>
      <c r="AT3" s="135">
        <f t="shared" si="0"/>
        <v>120823.03999999999</v>
      </c>
      <c r="AU3" s="89">
        <f t="shared" si="0"/>
        <v>0</v>
      </c>
      <c r="AV3" s="135">
        <f t="shared" si="0"/>
        <v>7040</v>
      </c>
      <c r="AW3" s="135">
        <f t="shared" si="0"/>
        <v>127863.03999999999</v>
      </c>
      <c r="AY3" s="201">
        <f>M3+Y3+AK3</f>
        <v>383589.12</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37.5" customHeight="1">
      <c r="A6" s="91"/>
      <c r="B6" s="92"/>
      <c r="C6" s="146"/>
      <c r="D6" s="86"/>
      <c r="E6" s="86"/>
      <c r="F6" s="86"/>
      <c r="G6" s="86"/>
      <c r="H6" s="86"/>
      <c r="I6" s="86"/>
      <c r="J6" s="94"/>
      <c r="K6" s="94"/>
      <c r="L6" s="94"/>
      <c r="M6" s="94"/>
      <c r="N6" s="95"/>
      <c r="O6" s="95"/>
      <c r="P6" s="95"/>
      <c r="Q6" s="95"/>
      <c r="R6" s="95"/>
      <c r="S6" s="95"/>
      <c r="T6" s="95"/>
      <c r="U6" s="95"/>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399</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128</v>
      </c>
      <c r="N9" s="82">
        <v>2021</v>
      </c>
      <c r="O9" s="2"/>
      <c r="P9" s="2"/>
      <c r="Q9" s="2"/>
      <c r="R9" s="2"/>
      <c r="S9" s="2"/>
      <c r="T9" s="2"/>
      <c r="U9" s="5"/>
      <c r="V9" s="2"/>
      <c r="W9" s="2"/>
      <c r="X9" s="2"/>
      <c r="Y9" s="3"/>
      <c r="Z9" s="3"/>
      <c r="AA9" s="3"/>
    </row>
    <row r="10" spans="1:51" s="4" customFormat="1" ht="15">
      <c r="A10" s="3"/>
      <c r="B10" s="573"/>
      <c r="C10" s="583" t="s">
        <v>98</v>
      </c>
      <c r="D10" s="584"/>
      <c r="E10" s="583" t="s">
        <v>99</v>
      </c>
      <c r="F10" s="584"/>
      <c r="G10" s="585" t="s">
        <v>100</v>
      </c>
      <c r="H10" s="586"/>
      <c r="I10" s="585" t="s">
        <v>101</v>
      </c>
      <c r="J10" s="586"/>
      <c r="K10" s="579"/>
      <c r="L10" s="580"/>
      <c r="M10">
        <f>M9</f>
        <v>128</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128</v>
      </c>
      <c r="N11" s="82">
        <f>N10+1</f>
        <v>2023</v>
      </c>
      <c r="O11" s="465"/>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v>
      </c>
      <c r="E13" s="209">
        <v>0</v>
      </c>
      <c r="F13" s="209">
        <v>0</v>
      </c>
      <c r="G13" s="27">
        <v>0</v>
      </c>
      <c r="H13" s="208">
        <v>0</v>
      </c>
      <c r="I13" s="209">
        <v>0</v>
      </c>
      <c r="J13" s="209">
        <v>0</v>
      </c>
      <c r="K13" s="210">
        <v>0</v>
      </c>
      <c r="L13" s="28">
        <v>0</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v>
      </c>
      <c r="G14" s="29">
        <v>0</v>
      </c>
      <c r="H14" s="209">
        <v>0</v>
      </c>
      <c r="I14" s="209">
        <v>0</v>
      </c>
      <c r="J14" s="209">
        <v>0</v>
      </c>
      <c r="K14" s="210">
        <v>0</v>
      </c>
      <c r="L14" s="30">
        <v>0</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0.5</v>
      </c>
      <c r="F15" s="209">
        <v>0.5</v>
      </c>
      <c r="G15" s="209">
        <v>2</v>
      </c>
      <c r="H15" s="209">
        <v>2</v>
      </c>
      <c r="I15" s="209">
        <v>0.5</v>
      </c>
      <c r="J15" s="209">
        <v>0.5</v>
      </c>
      <c r="K15" s="210">
        <v>0</v>
      </c>
      <c r="L15" s="30">
        <v>210</v>
      </c>
      <c r="M15"/>
      <c r="N15" s="73"/>
      <c r="O15" s="516"/>
      <c r="P15" s="516"/>
      <c r="Q15" s="73"/>
      <c r="R15"/>
      <c r="S15"/>
      <c r="T15"/>
      <c r="U15" s="516"/>
      <c r="V15" s="516"/>
      <c r="W15"/>
      <c r="X15"/>
      <c r="Y15" s="516"/>
      <c r="Z15" s="74"/>
      <c r="AA15" s="74"/>
      <c r="AB15"/>
      <c r="AC15" s="73"/>
    </row>
    <row r="16" spans="1:51" ht="26.25">
      <c r="B16" s="26" t="s">
        <v>118</v>
      </c>
      <c r="C16" s="209">
        <v>0</v>
      </c>
      <c r="D16" s="209">
        <v>0</v>
      </c>
      <c r="E16" s="209">
        <v>1</v>
      </c>
      <c r="F16" s="209">
        <v>1</v>
      </c>
      <c r="G16" s="209">
        <v>3</v>
      </c>
      <c r="H16" s="209">
        <v>3</v>
      </c>
      <c r="I16" s="209">
        <v>0</v>
      </c>
      <c r="J16" s="209">
        <v>0</v>
      </c>
      <c r="K16" s="210">
        <v>0</v>
      </c>
      <c r="L16" s="30">
        <v>313</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1</v>
      </c>
      <c r="F17" s="160">
        <v>1</v>
      </c>
      <c r="G17" s="160">
        <v>4</v>
      </c>
      <c r="H17" s="160">
        <v>4</v>
      </c>
      <c r="I17" s="160">
        <v>1</v>
      </c>
      <c r="J17" s="160">
        <v>1</v>
      </c>
      <c r="K17" s="210">
        <v>0</v>
      </c>
      <c r="L17" s="31">
        <v>421</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0</v>
      </c>
      <c r="E18" s="35">
        <v>2.5</v>
      </c>
      <c r="F18" s="35">
        <v>2.5</v>
      </c>
      <c r="G18" s="33">
        <v>9</v>
      </c>
      <c r="H18" s="34">
        <v>9</v>
      </c>
      <c r="I18" s="35">
        <v>1.5</v>
      </c>
      <c r="J18" s="35">
        <v>1.5</v>
      </c>
      <c r="K18" s="36">
        <v>0</v>
      </c>
      <c r="L18" s="37">
        <v>944</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6"/>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400</v>
      </c>
      <c r="C27" s="552"/>
      <c r="D27" s="552"/>
      <c r="E27" s="552"/>
      <c r="F27" s="552"/>
      <c r="G27" s="552"/>
      <c r="H27" s="552"/>
      <c r="I27" s="47" t="s">
        <v>201</v>
      </c>
      <c r="J27" s="571"/>
      <c r="K27" s="571"/>
      <c r="L27" s="571"/>
      <c r="M27" s="571"/>
      <c r="N27" s="571"/>
      <c r="O27" s="571"/>
      <c r="P27" s="571"/>
    </row>
    <row r="28" spans="2:29" ht="57.75" customHeight="1">
      <c r="B28" s="464"/>
      <c r="C28" s="556" t="s">
        <v>96</v>
      </c>
      <c r="D28" s="589"/>
      <c r="E28" s="589"/>
      <c r="F28" s="590"/>
      <c r="G28" s="559" t="s">
        <v>164</v>
      </c>
      <c r="H28" s="560"/>
      <c r="I28">
        <f>M9</f>
        <v>128</v>
      </c>
      <c r="J28" s="82">
        <f>N9</f>
        <v>2021</v>
      </c>
      <c r="K28" s="571"/>
      <c r="L28" s="600"/>
      <c r="M28" s="600"/>
      <c r="N28" s="600"/>
      <c r="O28" s="570"/>
      <c r="P28" s="570"/>
    </row>
    <row r="29" spans="2:29" ht="39">
      <c r="B29" s="513" t="s">
        <v>92</v>
      </c>
      <c r="C29" s="153" t="s">
        <v>102</v>
      </c>
      <c r="D29" s="153" t="s">
        <v>103</v>
      </c>
      <c r="E29" s="38" t="s">
        <v>104</v>
      </c>
      <c r="F29" s="153" t="s">
        <v>105</v>
      </c>
      <c r="G29" s="153" t="s">
        <v>106</v>
      </c>
      <c r="H29" s="39" t="s">
        <v>107</v>
      </c>
      <c r="I29">
        <f>I28</f>
        <v>128</v>
      </c>
      <c r="J29" s="82">
        <f t="shared" ref="J29:J30" si="1">N10</f>
        <v>2022</v>
      </c>
      <c r="K29" s="76"/>
      <c r="L29" s="76"/>
      <c r="M29" s="76"/>
      <c r="N29" s="76"/>
      <c r="O29" s="76"/>
      <c r="P29" s="76"/>
    </row>
    <row r="30" spans="2:29" ht="26.25">
      <c r="B30" s="40" t="s">
        <v>108</v>
      </c>
      <c r="C30" s="211">
        <v>0</v>
      </c>
      <c r="D30" s="196">
        <v>0</v>
      </c>
      <c r="E30" s="41">
        <v>0</v>
      </c>
      <c r="F30" s="211">
        <v>0</v>
      </c>
      <c r="G30" s="211">
        <v>0</v>
      </c>
      <c r="H30" s="42">
        <v>0</v>
      </c>
      <c r="I30">
        <f>I28</f>
        <v>128</v>
      </c>
      <c r="J30" s="82">
        <f t="shared" si="1"/>
        <v>2023</v>
      </c>
      <c r="K30" s="41"/>
      <c r="L30" s="78"/>
      <c r="M30" s="41"/>
      <c r="N30" s="41"/>
      <c r="O30" s="41"/>
      <c r="P30" s="41"/>
    </row>
    <row r="31" spans="2:29" ht="15">
      <c r="B31" s="40" t="s">
        <v>368</v>
      </c>
      <c r="C31" s="211">
        <v>0</v>
      </c>
      <c r="D31" s="212">
        <v>0</v>
      </c>
      <c r="E31" s="41">
        <v>0</v>
      </c>
      <c r="F31" s="211">
        <v>0</v>
      </c>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0</v>
      </c>
      <c r="G34" s="211">
        <v>0</v>
      </c>
      <c r="H34" s="42">
        <v>0</v>
      </c>
      <c r="I34"/>
      <c r="J34" s="77"/>
      <c r="K34" s="41"/>
      <c r="L34" s="78"/>
      <c r="M34" s="41"/>
      <c r="N34" s="41"/>
      <c r="O34" s="41"/>
      <c r="P34" s="41"/>
    </row>
    <row r="35" spans="2:16" ht="15">
      <c r="B35" s="43" t="s">
        <v>119</v>
      </c>
      <c r="C35" s="44">
        <v>0</v>
      </c>
      <c r="D35" s="44">
        <v>0</v>
      </c>
      <c r="E35" s="44">
        <v>0</v>
      </c>
      <c r="F35" s="44">
        <v>55</v>
      </c>
      <c r="G35" s="44">
        <v>0</v>
      </c>
      <c r="H35" s="44">
        <v>55</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00.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39"/>
  <sheetViews>
    <sheetView zoomScaleNormal="100" zoomScalePageLayoutView="140" workbookViewId="0">
      <pane xSplit="1" ySplit="2" topLeftCell="B3" activePane="bottomRight" state="frozen"/>
      <selection pane="bottomRight" activeCell="B22" sqref="B22:B23"/>
      <selection pane="bottomLeft" activeCell="L24" sqref="L24"/>
      <selection pane="topRight" activeCell="L24" sqref="L24"/>
    </sheetView>
  </sheetViews>
  <sheetFormatPr defaultColWidth="14.42578125" defaultRowHeight="12.75"/>
  <cols>
    <col min="1" max="1" width="14.42578125" style="3"/>
    <col min="2" max="2" width="18.42578125" style="2" customWidth="1"/>
    <col min="3" max="9" width="14.42578125" style="2"/>
    <col min="10" max="12" width="14.42578125" style="4"/>
    <col min="13" max="14" width="14.42578125" style="3"/>
    <col min="15" max="20" width="14.42578125" style="2"/>
    <col min="21" max="21" width="14.42578125" style="5"/>
    <col min="22" max="24" width="14.42578125" style="2"/>
    <col min="25" max="27" width="14.42578125" style="3"/>
    <col min="28" max="16384" width="14.4257812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22.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66</v>
      </c>
      <c r="B3" s="138">
        <f>M9+C25</f>
        <v>44</v>
      </c>
      <c r="C3" s="88">
        <v>4092</v>
      </c>
      <c r="D3" s="138">
        <f>B3*C3</f>
        <v>180048</v>
      </c>
      <c r="E3" s="138">
        <f>H18*M9+V18*AA9+G18*C25</f>
        <v>2244</v>
      </c>
      <c r="F3" s="138">
        <f>F18*M9+T18*AA9+E18*C25</f>
        <v>286</v>
      </c>
      <c r="G3" s="138">
        <f>J18*M9+X18*AA9+I18*C25</f>
        <v>242</v>
      </c>
      <c r="H3" s="138">
        <f>D18*M9+R18*AA9+C18*C25</f>
        <v>44</v>
      </c>
      <c r="I3" s="138">
        <f>SUM(E3:H3)</f>
        <v>2816</v>
      </c>
      <c r="J3" s="135">
        <f>E3*$G$11+F3*$E$11+G3*$I$11+H3*$C$11</f>
        <v>205095.88</v>
      </c>
      <c r="K3" s="89">
        <f>M9*$E$35+AA9*$N$35</f>
        <v>0</v>
      </c>
      <c r="L3" s="135">
        <f>M9*$H$35+AA9*$O$35+C25*$G$35</f>
        <v>2420</v>
      </c>
      <c r="M3" s="135">
        <f>J3+K3+L3</f>
        <v>207515.88</v>
      </c>
      <c r="N3" s="138">
        <f>M10+AA10+C25</f>
        <v>44</v>
      </c>
      <c r="O3" s="138">
        <f>C3</f>
        <v>4092</v>
      </c>
      <c r="P3" s="138">
        <f>N3*O3</f>
        <v>180048</v>
      </c>
      <c r="Q3" s="138">
        <f>H18*M10+V18*AA10+G18*C25</f>
        <v>2244</v>
      </c>
      <c r="R3" s="138">
        <f>F18*M10+T18*AA10+E18*C25</f>
        <v>286</v>
      </c>
      <c r="S3" s="138">
        <f>J18*M10+X18*AA10+I18*C25</f>
        <v>242</v>
      </c>
      <c r="T3" s="138">
        <f>D18*M10+R18*AA10+C18*C25</f>
        <v>44</v>
      </c>
      <c r="U3" s="138">
        <f>Q3+R3+S3+T3</f>
        <v>2816</v>
      </c>
      <c r="V3" s="135">
        <f>Q3*$G$11+R3*$E$11+S3*$I$11+T3*$C$11</f>
        <v>205095.88</v>
      </c>
      <c r="W3" s="89">
        <f>M10*$E$35+AA10*$N$35</f>
        <v>0</v>
      </c>
      <c r="X3" s="135">
        <f>M10*$H$35+AA10*$O$35+C25*$G$35</f>
        <v>2420</v>
      </c>
      <c r="Y3" s="135">
        <f>V3+W3+X3</f>
        <v>207515.88</v>
      </c>
      <c r="Z3" s="138">
        <f>M11+AA11+C25</f>
        <v>44</v>
      </c>
      <c r="AA3" s="138">
        <f>C3</f>
        <v>4092</v>
      </c>
      <c r="AB3" s="138">
        <f>Z3*AA3</f>
        <v>180048</v>
      </c>
      <c r="AC3" s="138">
        <f>H18*M11+V18*AA11+G18*C25</f>
        <v>2244</v>
      </c>
      <c r="AD3" s="138">
        <f>F18*M11+T18*AA11+E18*C25</f>
        <v>286</v>
      </c>
      <c r="AE3" s="138">
        <f>J18*M11+X18*AA11+I18*C25</f>
        <v>242</v>
      </c>
      <c r="AF3" s="138">
        <f>D18*M11+R18*AA11+C18*C25</f>
        <v>44</v>
      </c>
      <c r="AG3" s="138">
        <f>AC3+AD3+AE3+AF3</f>
        <v>2816</v>
      </c>
      <c r="AH3" s="135">
        <f>AC3*$G$11+AD3*$E$11+AE3*$I$11+AF3*$C$11</f>
        <v>205095.88</v>
      </c>
      <c r="AI3" s="89">
        <f>M11*$E$35+AA11*$N$35</f>
        <v>0</v>
      </c>
      <c r="AJ3" s="135">
        <f>M11*$H$35+AA11*$O$35+C25*$G$35</f>
        <v>2420</v>
      </c>
      <c r="AK3" s="135">
        <f>AH3+AI3+AJ3</f>
        <v>207515.88</v>
      </c>
      <c r="AL3" s="138">
        <f t="shared" ref="AL3:AW3" si="0">(B3+N3+Z3)/3</f>
        <v>44</v>
      </c>
      <c r="AM3" s="138">
        <f t="shared" si="0"/>
        <v>4092</v>
      </c>
      <c r="AN3" s="138">
        <f t="shared" si="0"/>
        <v>180048</v>
      </c>
      <c r="AO3" s="138">
        <f t="shared" si="0"/>
        <v>2244</v>
      </c>
      <c r="AP3" s="138">
        <f t="shared" si="0"/>
        <v>286</v>
      </c>
      <c r="AQ3" s="138">
        <f t="shared" si="0"/>
        <v>242</v>
      </c>
      <c r="AR3" s="138">
        <f t="shared" si="0"/>
        <v>44</v>
      </c>
      <c r="AS3" s="138">
        <f t="shared" si="0"/>
        <v>2816</v>
      </c>
      <c r="AT3" s="135">
        <f t="shared" si="0"/>
        <v>205095.88</v>
      </c>
      <c r="AU3" s="89">
        <f t="shared" si="0"/>
        <v>0</v>
      </c>
      <c r="AV3" s="135">
        <f t="shared" si="0"/>
        <v>2420</v>
      </c>
      <c r="AW3" s="135">
        <f t="shared" si="0"/>
        <v>207515.88</v>
      </c>
      <c r="AY3" s="201">
        <f>M3+Y3+AK3</f>
        <v>622547.64</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114"/>
      <c r="F5" s="115"/>
      <c r="G5" s="114"/>
      <c r="H5" s="114"/>
      <c r="I5" s="93"/>
      <c r="J5" s="87"/>
      <c r="K5" s="11"/>
      <c r="L5" s="11"/>
      <c r="M5" s="18"/>
      <c r="N5" s="17"/>
      <c r="O5" s="17"/>
      <c r="P5" s="17"/>
      <c r="Q5" s="17"/>
      <c r="R5" s="17"/>
      <c r="S5" s="17"/>
      <c r="T5" s="17"/>
      <c r="U5" s="17"/>
      <c r="V5" s="17"/>
      <c r="W5" s="17"/>
      <c r="X5" s="17"/>
      <c r="Y5" s="17"/>
      <c r="Z5" s="14"/>
      <c r="AA5" s="3"/>
    </row>
    <row r="6" spans="1:51" s="4" customFormat="1" ht="37.5" customHeight="1">
      <c r="A6" s="91"/>
      <c r="B6" s="92"/>
      <c r="C6" s="146"/>
      <c r="D6" s="86"/>
      <c r="E6" s="86"/>
      <c r="F6" s="86"/>
      <c r="G6" s="86"/>
      <c r="H6" s="86"/>
      <c r="I6" s="86"/>
      <c r="J6" s="94"/>
      <c r="K6" s="94"/>
      <c r="L6" s="94"/>
      <c r="M6" s="94"/>
      <c r="N6" s="95"/>
      <c r="O6" s="95"/>
      <c r="P6" s="95"/>
      <c r="Q6" s="95"/>
      <c r="R6" s="95"/>
      <c r="S6" s="95"/>
      <c r="T6" s="95"/>
      <c r="U6" s="95"/>
      <c r="V6" s="94"/>
      <c r="W6" s="94"/>
      <c r="X6" s="94"/>
      <c r="Y6" s="94"/>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401</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33" t="s">
        <v>92</v>
      </c>
      <c r="C9" s="536" t="s">
        <v>93</v>
      </c>
      <c r="D9" s="536"/>
      <c r="E9" s="536"/>
      <c r="F9" s="536"/>
      <c r="G9" s="536"/>
      <c r="H9" s="536"/>
      <c r="I9" s="536"/>
      <c r="J9" s="536"/>
      <c r="K9" s="537" t="s">
        <v>161</v>
      </c>
      <c r="L9" s="538"/>
      <c r="M9">
        <v>44</v>
      </c>
      <c r="N9" s="82">
        <v>2021</v>
      </c>
      <c r="O9" s="2"/>
      <c r="P9" s="2"/>
      <c r="Q9" s="2"/>
      <c r="R9" s="2"/>
      <c r="S9" s="2"/>
      <c r="T9" s="2"/>
      <c r="U9" s="5"/>
      <c r="V9" s="2"/>
      <c r="W9" s="2"/>
      <c r="X9" s="2"/>
      <c r="Y9" s="3"/>
      <c r="Z9" s="3"/>
      <c r="AA9" s="3"/>
    </row>
    <row r="10" spans="1:51" s="4" customFormat="1" ht="15">
      <c r="A10" s="3"/>
      <c r="B10" s="534"/>
      <c r="C10" s="543" t="s">
        <v>98</v>
      </c>
      <c r="D10" s="544"/>
      <c r="E10" s="545" t="s">
        <v>99</v>
      </c>
      <c r="F10" s="545"/>
      <c r="G10" s="546" t="s">
        <v>100</v>
      </c>
      <c r="H10" s="547"/>
      <c r="I10" s="548" t="s">
        <v>101</v>
      </c>
      <c r="J10" s="547"/>
      <c r="K10" s="539"/>
      <c r="L10" s="540"/>
      <c r="M10">
        <f>M9</f>
        <v>44</v>
      </c>
      <c r="N10" s="82">
        <v>2022</v>
      </c>
      <c r="O10" s="81"/>
      <c r="P10" s="81"/>
      <c r="Q10" s="81"/>
      <c r="R10" s="81"/>
      <c r="S10" s="81"/>
      <c r="T10" s="81"/>
      <c r="U10" s="81"/>
      <c r="V10" s="81"/>
      <c r="W10" s="81"/>
      <c r="X10" s="81"/>
      <c r="Y10" s="81"/>
      <c r="Z10" s="81"/>
      <c r="AA10" s="81"/>
      <c r="AB10"/>
      <c r="AC10" s="81"/>
    </row>
    <row r="11" spans="1:51" ht="15.75" customHeight="1">
      <c r="B11" s="534"/>
      <c r="C11" s="549">
        <v>114.8</v>
      </c>
      <c r="D11" s="550"/>
      <c r="E11" s="549">
        <v>91.33</v>
      </c>
      <c r="F11" s="550"/>
      <c r="G11" s="549">
        <v>73.83</v>
      </c>
      <c r="H11" s="550"/>
      <c r="I11" s="549">
        <v>34.090000000000003</v>
      </c>
      <c r="J11" s="550"/>
      <c r="K11" s="541"/>
      <c r="L11" s="542"/>
      <c r="M11">
        <f>M9</f>
        <v>44</v>
      </c>
      <c r="N11" s="82">
        <v>2023</v>
      </c>
      <c r="O11" s="465"/>
      <c r="P11" s="465"/>
      <c r="Q11" s="81"/>
      <c r="R11" s="465"/>
      <c r="S11" s="465"/>
      <c r="T11" s="465"/>
      <c r="U11" s="465"/>
      <c r="V11" s="465"/>
      <c r="W11" s="465"/>
      <c r="X11" s="465"/>
      <c r="Y11" s="465"/>
      <c r="Z11" s="521"/>
      <c r="AA11" s="521"/>
      <c r="AB11"/>
      <c r="AC11" s="82"/>
    </row>
    <row r="12" spans="1:51" ht="15" customHeight="1">
      <c r="B12" s="535"/>
      <c r="C12" s="225" t="s">
        <v>106</v>
      </c>
      <c r="D12" s="226" t="s">
        <v>109</v>
      </c>
      <c r="E12" s="225" t="s">
        <v>106</v>
      </c>
      <c r="F12" s="226" t="s">
        <v>109</v>
      </c>
      <c r="G12" s="225" t="s">
        <v>106</v>
      </c>
      <c r="H12" s="226" t="s">
        <v>109</v>
      </c>
      <c r="I12" s="225" t="s">
        <v>106</v>
      </c>
      <c r="J12" s="226" t="s">
        <v>109</v>
      </c>
      <c r="K12" s="225" t="s">
        <v>106</v>
      </c>
      <c r="L12" s="227" t="s">
        <v>109</v>
      </c>
      <c r="M12"/>
      <c r="N12" s="81"/>
      <c r="O12" s="465"/>
      <c r="P12" s="465"/>
      <c r="Q12" s="81"/>
      <c r="R12" s="465"/>
      <c r="S12" s="465"/>
      <c r="T12" s="465"/>
      <c r="U12" s="465"/>
      <c r="V12" s="521"/>
      <c r="W12" s="521"/>
      <c r="X12" s="521"/>
      <c r="Y12" s="521"/>
      <c r="Z12" s="521"/>
      <c r="AA12" s="521"/>
      <c r="AB12"/>
      <c r="AC12" s="82"/>
    </row>
    <row r="13" spans="1:51" ht="15">
      <c r="B13" s="26" t="s">
        <v>111</v>
      </c>
      <c r="C13" s="196">
        <v>0</v>
      </c>
      <c r="D13" s="228">
        <v>1</v>
      </c>
      <c r="E13" s="228">
        <v>0</v>
      </c>
      <c r="F13" s="228">
        <v>1</v>
      </c>
      <c r="G13" s="228">
        <v>0</v>
      </c>
      <c r="H13" s="228">
        <v>2</v>
      </c>
      <c r="I13" s="228">
        <v>0</v>
      </c>
      <c r="J13" s="228">
        <v>1</v>
      </c>
      <c r="K13" s="229">
        <v>0</v>
      </c>
      <c r="L13" s="230">
        <v>388</v>
      </c>
      <c r="M13"/>
      <c r="N13" s="73"/>
      <c r="O13" s="80"/>
      <c r="P13" s="80"/>
      <c r="Q13" s="81"/>
      <c r="R13" s="80"/>
      <c r="S13" s="80"/>
      <c r="T13" s="80"/>
      <c r="U13" s="80"/>
      <c r="V13" s="80"/>
      <c r="W13" s="80"/>
      <c r="X13" s="80"/>
      <c r="Y13" s="80"/>
      <c r="Z13" s="521"/>
      <c r="AA13" s="521"/>
      <c r="AB13"/>
      <c r="AC13" s="82"/>
    </row>
    <row r="14" spans="1:51" ht="15">
      <c r="B14" s="26" t="s">
        <v>113</v>
      </c>
      <c r="C14" s="196">
        <v>0</v>
      </c>
      <c r="D14" s="228">
        <v>0</v>
      </c>
      <c r="E14" s="228">
        <v>0</v>
      </c>
      <c r="F14" s="228">
        <v>1</v>
      </c>
      <c r="G14" s="228">
        <v>0</v>
      </c>
      <c r="H14" s="228">
        <v>2</v>
      </c>
      <c r="I14" s="228">
        <v>0</v>
      </c>
      <c r="J14" s="228">
        <v>0</v>
      </c>
      <c r="K14" s="229">
        <v>0</v>
      </c>
      <c r="L14" s="230">
        <v>239</v>
      </c>
      <c r="M14"/>
      <c r="N14" s="73"/>
      <c r="O14" s="514"/>
      <c r="P14" s="514"/>
      <c r="Q14" s="81"/>
      <c r="R14" s="521"/>
      <c r="S14" s="521"/>
      <c r="T14" s="521"/>
      <c r="U14" s="521"/>
      <c r="V14" s="521"/>
      <c r="W14" s="521"/>
      <c r="X14" s="521"/>
      <c r="Y14" s="514"/>
      <c r="Z14" s="514"/>
      <c r="AA14" s="514"/>
      <c r="AB14"/>
      <c r="AC14" s="81"/>
    </row>
    <row r="15" spans="1:51" ht="15">
      <c r="B15" s="26" t="s">
        <v>112</v>
      </c>
      <c r="C15" s="196">
        <v>0</v>
      </c>
      <c r="D15" s="228">
        <v>0</v>
      </c>
      <c r="E15" s="228">
        <v>0</v>
      </c>
      <c r="F15" s="228">
        <v>1</v>
      </c>
      <c r="G15" s="228">
        <v>0</v>
      </c>
      <c r="H15" s="228">
        <v>13</v>
      </c>
      <c r="I15" s="228">
        <v>0</v>
      </c>
      <c r="J15" s="228">
        <v>1</v>
      </c>
      <c r="K15" s="229">
        <v>0</v>
      </c>
      <c r="L15" s="230">
        <v>1085</v>
      </c>
      <c r="M15"/>
      <c r="N15" s="73"/>
      <c r="O15" s="516"/>
      <c r="P15" s="516"/>
      <c r="Q15" s="73"/>
      <c r="R15"/>
      <c r="S15"/>
      <c r="T15"/>
      <c r="U15" s="516"/>
      <c r="V15" s="516"/>
      <c r="W15"/>
      <c r="X15"/>
      <c r="Y15" s="516"/>
      <c r="Z15" s="74"/>
      <c r="AA15" s="74"/>
      <c r="AB15"/>
      <c r="AC15" s="73"/>
    </row>
    <row r="16" spans="1:51" ht="39">
      <c r="B16" s="26" t="s">
        <v>118</v>
      </c>
      <c r="C16" s="196">
        <v>0</v>
      </c>
      <c r="D16" s="228">
        <v>0</v>
      </c>
      <c r="E16" s="228">
        <v>0</v>
      </c>
      <c r="F16" s="228">
        <v>1.5</v>
      </c>
      <c r="G16" s="228">
        <v>0</v>
      </c>
      <c r="H16" s="228">
        <v>8</v>
      </c>
      <c r="I16" s="228">
        <v>0</v>
      </c>
      <c r="J16" s="228">
        <v>1.5</v>
      </c>
      <c r="K16" s="229">
        <v>0</v>
      </c>
      <c r="L16" s="230">
        <v>779</v>
      </c>
      <c r="M16"/>
      <c r="N16" s="73"/>
      <c r="O16" s="516"/>
      <c r="P16" s="516"/>
      <c r="Q16" s="73"/>
      <c r="R16" s="516"/>
      <c r="S16" s="516"/>
      <c r="T16" s="516"/>
      <c r="U16" s="516"/>
      <c r="V16" s="516"/>
      <c r="W16" s="516"/>
      <c r="X16" s="516"/>
      <c r="Y16" s="516"/>
      <c r="Z16" s="74"/>
      <c r="AA16" s="74"/>
      <c r="AB16"/>
      <c r="AC16" s="73"/>
    </row>
    <row r="17" spans="2:29" ht="15">
      <c r="B17" s="26" t="s">
        <v>120</v>
      </c>
      <c r="C17" s="231">
        <v>0</v>
      </c>
      <c r="D17" s="232">
        <v>0</v>
      </c>
      <c r="E17" s="232">
        <v>0</v>
      </c>
      <c r="F17" s="232">
        <v>2</v>
      </c>
      <c r="G17" s="232">
        <v>0</v>
      </c>
      <c r="H17" s="232">
        <v>26</v>
      </c>
      <c r="I17" s="232">
        <v>0</v>
      </c>
      <c r="J17" s="232">
        <v>2</v>
      </c>
      <c r="K17" s="229">
        <v>0</v>
      </c>
      <c r="L17" s="233">
        <v>2170</v>
      </c>
      <c r="M17"/>
      <c r="N17" s="73"/>
      <c r="O17" s="516"/>
      <c r="P17" s="516"/>
      <c r="Q17" s="73"/>
      <c r="R17" s="516"/>
      <c r="S17" s="516"/>
      <c r="T17" s="516"/>
      <c r="U17" s="516"/>
      <c r="V17" s="516"/>
      <c r="W17" s="516"/>
      <c r="X17" s="516"/>
      <c r="Y17" s="516"/>
      <c r="Z17" s="74"/>
      <c r="AA17" s="74"/>
      <c r="AB17"/>
      <c r="AC17" s="73"/>
    </row>
    <row r="18" spans="2:29" ht="15">
      <c r="B18" s="32" t="s">
        <v>122</v>
      </c>
      <c r="C18" s="234">
        <v>0</v>
      </c>
      <c r="D18" s="235">
        <v>1</v>
      </c>
      <c r="E18" s="236">
        <v>0</v>
      </c>
      <c r="F18" s="236">
        <v>6.5</v>
      </c>
      <c r="G18" s="234">
        <v>0</v>
      </c>
      <c r="H18" s="235">
        <v>51</v>
      </c>
      <c r="I18" s="236">
        <v>0</v>
      </c>
      <c r="J18" s="236">
        <v>5.5</v>
      </c>
      <c r="K18" s="237">
        <v>0</v>
      </c>
      <c r="L18" s="238">
        <v>4661</v>
      </c>
      <c r="M18"/>
      <c r="N18" s="465"/>
      <c r="O18" s="516"/>
      <c r="P18" s="516"/>
      <c r="Q18" s="73"/>
      <c r="R18" s="516"/>
      <c r="S18" s="516"/>
      <c r="T18" s="516"/>
      <c r="U18" s="516"/>
      <c r="V18" s="516"/>
      <c r="W18" s="516"/>
      <c r="X18" s="516"/>
      <c r="Y18" s="516"/>
      <c r="Z18" s="74"/>
      <c r="AA18" s="74"/>
      <c r="AB18"/>
      <c r="AC18" s="73"/>
    </row>
    <row r="19" spans="2:29" ht="15">
      <c r="B19" s="176" t="s">
        <v>123</v>
      </c>
      <c r="C19" s="465"/>
      <c r="D19" s="465"/>
      <c r="E19" s="465"/>
      <c r="F19" s="465"/>
      <c r="G19" s="465"/>
      <c r="H19" s="465"/>
      <c r="I19" s="465"/>
      <c r="J19" s="465"/>
      <c r="K19" s="354"/>
      <c r="L19" s="354"/>
      <c r="M19"/>
      <c r="N19" s="465"/>
      <c r="O19" s="516"/>
      <c r="P19" s="516"/>
      <c r="Q19" s="73"/>
      <c r="R19" s="516"/>
      <c r="S19" s="516"/>
      <c r="T19" s="516"/>
      <c r="U19" s="516"/>
      <c r="V19" s="516"/>
      <c r="W19" s="516"/>
      <c r="X19" s="516"/>
      <c r="Y19" s="516"/>
      <c r="Z19" s="74"/>
      <c r="AA19" s="74"/>
      <c r="AB19"/>
      <c r="AC19" s="73"/>
    </row>
    <row r="20" spans="2:29" ht="15">
      <c r="B20" s="72"/>
      <c r="C20" s="465"/>
      <c r="D20" s="465"/>
      <c r="E20" s="465"/>
      <c r="F20" s="465"/>
      <c r="G20" s="465"/>
      <c r="H20" s="465"/>
      <c r="I20" s="465"/>
      <c r="J20" s="465"/>
      <c r="K20" s="354"/>
      <c r="L20" s="354"/>
      <c r="M20"/>
      <c r="N20" s="465"/>
      <c r="O20" s="516"/>
      <c r="P20" s="516"/>
      <c r="Q20" s="73"/>
      <c r="R20" s="516"/>
      <c r="S20" s="516"/>
      <c r="T20" s="516"/>
      <c r="U20" s="516"/>
      <c r="V20" s="516"/>
      <c r="W20" s="516"/>
      <c r="X20" s="516"/>
      <c r="Y20" s="516"/>
      <c r="Z20" s="74"/>
      <c r="AA20" s="74"/>
      <c r="AB20"/>
      <c r="AC20" s="73"/>
    </row>
    <row r="21" spans="2:29" ht="15">
      <c r="B21" s="350" t="s">
        <v>124</v>
      </c>
      <c r="C21" s="465"/>
      <c r="D21" s="465"/>
      <c r="E21" s="465"/>
      <c r="F21" s="465"/>
      <c r="G21" s="465"/>
      <c r="H21" s="465"/>
      <c r="I21" s="465"/>
      <c r="J21" s="465"/>
      <c r="K21" s="354"/>
      <c r="L21" s="354"/>
      <c r="M21"/>
      <c r="N21" s="465"/>
      <c r="O21" s="516"/>
      <c r="P21" s="516"/>
      <c r="Q21" s="73"/>
      <c r="R21" s="516"/>
      <c r="S21" s="516"/>
      <c r="T21" s="516"/>
      <c r="U21" s="516"/>
      <c r="V21" s="516"/>
      <c r="W21" s="516"/>
      <c r="X21" s="516"/>
      <c r="Y21" s="516"/>
      <c r="Z21" s="74"/>
      <c r="AA21" s="74"/>
      <c r="AB21"/>
      <c r="AC21" s="73"/>
    </row>
    <row r="22" spans="2:29" ht="15">
      <c r="B22" s="176"/>
      <c r="C22" s="465"/>
      <c r="D22" s="465"/>
      <c r="E22" s="465"/>
      <c r="F22" s="465"/>
      <c r="G22" s="465"/>
      <c r="H22" s="465"/>
      <c r="I22" s="465"/>
      <c r="J22" s="465"/>
      <c r="K22" s="354"/>
      <c r="L22" s="354"/>
      <c r="M22"/>
      <c r="N22" s="465"/>
      <c r="O22" s="516"/>
      <c r="P22" s="516"/>
      <c r="Q22" s="73"/>
      <c r="R22" s="516"/>
      <c r="S22" s="516"/>
      <c r="T22" s="516"/>
      <c r="U22" s="516"/>
      <c r="V22" s="516"/>
      <c r="W22" s="516"/>
      <c r="X22" s="516"/>
      <c r="Y22" s="516"/>
      <c r="Z22" s="74"/>
      <c r="AA22" s="74"/>
      <c r="AB22"/>
      <c r="AC22" s="73"/>
    </row>
    <row r="23" spans="2:29" ht="15">
      <c r="B23" s="146"/>
      <c r="C23" s="465"/>
      <c r="D23" s="465"/>
      <c r="E23" s="465"/>
      <c r="F23" s="465"/>
      <c r="G23" s="465"/>
      <c r="H23" s="465"/>
      <c r="I23" s="465"/>
      <c r="J23" s="465"/>
      <c r="K23" s="354"/>
      <c r="L23" s="354"/>
      <c r="M23"/>
      <c r="N23" s="465"/>
      <c r="O23" s="516"/>
      <c r="P23" s="516"/>
      <c r="Q23" s="73"/>
      <c r="R23" s="516"/>
      <c r="S23" s="516"/>
      <c r="T23" s="516"/>
      <c r="U23" s="516"/>
      <c r="V23" s="516"/>
      <c r="W23" s="516"/>
      <c r="X23" s="516"/>
      <c r="Y23" s="516"/>
      <c r="Z23" s="74"/>
      <c r="AA23" s="74"/>
      <c r="AB23"/>
      <c r="AC23" s="73"/>
    </row>
    <row r="24" spans="2:29" ht="15">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402</v>
      </c>
      <c r="C27" s="552"/>
      <c r="D27" s="552"/>
      <c r="E27" s="552"/>
      <c r="F27" s="552"/>
      <c r="G27" s="552"/>
      <c r="H27" s="552"/>
      <c r="I27" s="47" t="s">
        <v>201</v>
      </c>
      <c r="J27" s="571"/>
      <c r="K27" s="571"/>
      <c r="L27" s="571"/>
      <c r="M27" s="571"/>
      <c r="N27" s="571"/>
      <c r="O27" s="571"/>
      <c r="P27" s="571"/>
    </row>
    <row r="28" spans="2:29" ht="43.5" customHeight="1">
      <c r="B28" s="464" t="s">
        <v>95</v>
      </c>
      <c r="C28" s="536" t="s">
        <v>96</v>
      </c>
      <c r="D28" s="536"/>
      <c r="E28" s="536"/>
      <c r="F28" s="553"/>
      <c r="G28" s="554" t="s">
        <v>164</v>
      </c>
      <c r="H28" s="555"/>
      <c r="I28">
        <f>M9</f>
        <v>44</v>
      </c>
      <c r="J28" s="82">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44</v>
      </c>
      <c r="J29" s="82">
        <v>2022</v>
      </c>
      <c r="K29" s="76"/>
      <c r="L29" s="76"/>
      <c r="M29" s="76"/>
      <c r="N29" s="76"/>
      <c r="O29" s="76"/>
      <c r="P29" s="76"/>
    </row>
    <row r="30" spans="2:29" ht="26.25">
      <c r="B30" s="40" t="s">
        <v>108</v>
      </c>
      <c r="C30" s="228" t="s">
        <v>95</v>
      </c>
      <c r="D30" s="228" t="s">
        <v>95</v>
      </c>
      <c r="E30" s="78"/>
      <c r="F30" s="196" t="s">
        <v>95</v>
      </c>
      <c r="G30" s="241">
        <v>0</v>
      </c>
      <c r="H30" s="242">
        <v>0</v>
      </c>
      <c r="I30">
        <f>I28</f>
        <v>44</v>
      </c>
      <c r="J30" s="82">
        <v>2023</v>
      </c>
      <c r="K30" s="41"/>
      <c r="L30" s="78"/>
      <c r="M30" s="41"/>
      <c r="N30" s="41"/>
      <c r="O30" s="41"/>
      <c r="P30" s="41"/>
    </row>
    <row r="31" spans="2:29" ht="15">
      <c r="B31" s="40" t="s">
        <v>110</v>
      </c>
      <c r="C31" s="228" t="s">
        <v>95</v>
      </c>
      <c r="D31" s="228" t="s">
        <v>95</v>
      </c>
      <c r="E31" s="78"/>
      <c r="F31" s="196" t="s">
        <v>95</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28" t="s">
        <v>95</v>
      </c>
      <c r="D33" s="228" t="s">
        <v>95</v>
      </c>
      <c r="E33" s="78"/>
      <c r="F33" s="196" t="s">
        <v>95</v>
      </c>
      <c r="G33" s="241">
        <v>0</v>
      </c>
      <c r="H33" s="242">
        <v>0</v>
      </c>
      <c r="I33"/>
      <c r="J33" s="77"/>
      <c r="K33" s="41"/>
      <c r="L33" s="78"/>
      <c r="M33" s="41"/>
      <c r="N33" s="41"/>
      <c r="O33" s="41"/>
      <c r="P33" s="41"/>
    </row>
    <row r="34" spans="2:16" ht="15">
      <c r="B34" s="40" t="s">
        <v>117</v>
      </c>
      <c r="C34" s="228" t="s">
        <v>95</v>
      </c>
      <c r="D34" s="228" t="s">
        <v>95</v>
      </c>
      <c r="E34" s="78"/>
      <c r="F34" s="196" t="s">
        <v>95</v>
      </c>
      <c r="G34" s="241">
        <v>0</v>
      </c>
      <c r="H34" s="242">
        <v>0</v>
      </c>
      <c r="I34"/>
      <c r="J34" s="77"/>
      <c r="K34" s="41"/>
      <c r="L34" s="78"/>
      <c r="M34" s="41"/>
      <c r="N34" s="41"/>
      <c r="O34" s="41"/>
      <c r="P34" s="41"/>
    </row>
    <row r="35" spans="2:16" ht="15">
      <c r="B35" s="43" t="s">
        <v>119</v>
      </c>
      <c r="C35" s="244">
        <v>0</v>
      </c>
      <c r="D35" s="243" t="s">
        <v>95</v>
      </c>
      <c r="E35" s="244">
        <v>0</v>
      </c>
      <c r="F35" s="244">
        <v>55</v>
      </c>
      <c r="G35" s="244">
        <v>0</v>
      </c>
      <c r="H35" s="244">
        <v>55</v>
      </c>
      <c r="I35" s="45"/>
      <c r="J35" s="79"/>
      <c r="K35" s="41"/>
      <c r="L35" s="41"/>
      <c r="M35" s="41"/>
      <c r="N35" s="41"/>
      <c r="O35" s="41"/>
      <c r="P35" s="41"/>
    </row>
    <row r="36" spans="2:16">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91.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Y43"/>
  <sheetViews>
    <sheetView zoomScaleNormal="100" zoomScalePageLayoutView="140" workbookViewId="0">
      <pane xSplit="1" ySplit="2" topLeftCell="B3" activePane="bottomRight" state="frozen"/>
      <selection pane="bottomRight" activeCell="B23" sqref="B23"/>
      <selection pane="bottomLeft" activeCell="L24" sqref="L24"/>
      <selection pane="topRight" activeCell="L24" sqref="L24"/>
    </sheetView>
  </sheetViews>
  <sheetFormatPr defaultColWidth="8.85546875" defaultRowHeight="12.75"/>
  <cols>
    <col min="1" max="1" width="8.28515625" style="3" customWidth="1"/>
    <col min="2" max="2" width="16" style="2" customWidth="1"/>
    <col min="3" max="3" width="8" style="2" customWidth="1"/>
    <col min="4" max="4" width="12.28515625" style="2" customWidth="1"/>
    <col min="5" max="5" width="15.85546875" style="2" customWidth="1"/>
    <col min="6" max="6" width="12.28515625" style="2" customWidth="1"/>
    <col min="7" max="7" width="8.42578125" style="2" customWidth="1"/>
    <col min="8" max="8" width="12.5703125" style="2" customWidth="1"/>
    <col min="9" max="9" width="8.42578125" style="2" customWidth="1"/>
    <col min="10" max="10" width="14" style="4" customWidth="1"/>
    <col min="11" max="11" width="11.7109375" style="4" customWidth="1"/>
    <col min="12" max="12" width="12.7109375" style="4" customWidth="1"/>
    <col min="13" max="13" width="16.140625" style="3" customWidth="1"/>
    <col min="14" max="14" width="9.42578125" style="3" customWidth="1"/>
    <col min="15" max="15" width="9.5703125" style="2" customWidth="1"/>
    <col min="16" max="16" width="9.42578125" style="2" customWidth="1"/>
    <col min="17"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26</v>
      </c>
      <c r="B3" s="138">
        <f>M9+C25</f>
        <v>1096</v>
      </c>
      <c r="C3" s="111">
        <v>61</v>
      </c>
      <c r="D3" s="138">
        <f>B3*C3</f>
        <v>66856</v>
      </c>
      <c r="E3" s="138">
        <f>H18*M9+V18*AA9+G18*C25</f>
        <v>3288</v>
      </c>
      <c r="F3" s="138">
        <f>F18*M9+T18*AA9+E18*C25</f>
        <v>876.80000000000007</v>
      </c>
      <c r="G3" s="138">
        <f>J18*M9+X18*AA9+I18*C25</f>
        <v>876.80000000000007</v>
      </c>
      <c r="H3" s="138">
        <f>D18*M9+R18*AA9+C18*C25</f>
        <v>0</v>
      </c>
      <c r="I3" s="138">
        <f>SUM(E3:H3)</f>
        <v>5041.6000000000004</v>
      </c>
      <c r="J3" s="135">
        <f>E3*$G$11+F3*$E$11+G3*$I$11+H3*$C$11</f>
        <v>352721.29600000003</v>
      </c>
      <c r="K3" s="89">
        <f>M9*$E$35+AA9*$N$35</f>
        <v>0</v>
      </c>
      <c r="L3" s="135">
        <f>M9*$H$35+AA9*$O$35+C25*$G$35</f>
        <v>60280</v>
      </c>
      <c r="M3" s="135">
        <f>J3+K3+L3</f>
        <v>413001.29600000003</v>
      </c>
      <c r="N3" s="138">
        <f>M10+C25</f>
        <v>1096</v>
      </c>
      <c r="O3" s="138">
        <f>C3</f>
        <v>61</v>
      </c>
      <c r="P3" s="138">
        <f>N3*O3</f>
        <v>66856</v>
      </c>
      <c r="Q3" s="138">
        <f>H18*M10+V18*AA10+G18*C25</f>
        <v>3288</v>
      </c>
      <c r="R3" s="138">
        <f>F18*M10+T18*AA10+E18*C25</f>
        <v>876.80000000000007</v>
      </c>
      <c r="S3" s="138">
        <f>J18*M10+X18*AA10+I18*C25</f>
        <v>876.80000000000007</v>
      </c>
      <c r="T3" s="138">
        <f>D18*M10+R18*AA10+C18*C25</f>
        <v>0</v>
      </c>
      <c r="U3" s="138">
        <f>Q3+R3+S3+T3</f>
        <v>5041.6000000000004</v>
      </c>
      <c r="V3" s="135">
        <f>Q3*$G$11+R3*$E$11+S3*$I$11+T3*$C$11</f>
        <v>352721.29600000003</v>
      </c>
      <c r="W3" s="89">
        <f>M10*$E$35+AA10*$N$35</f>
        <v>0</v>
      </c>
      <c r="X3" s="135">
        <f>M10*$H$35+AA10*$O$35+C25*$G$35</f>
        <v>60280</v>
      </c>
      <c r="Y3" s="135">
        <f>V3+W3+X3</f>
        <v>413001.29600000003</v>
      </c>
      <c r="Z3" s="138">
        <f>M11+C25</f>
        <v>1096</v>
      </c>
      <c r="AA3" s="138">
        <f>C3</f>
        <v>61</v>
      </c>
      <c r="AB3" s="138">
        <f>Z3*AA3</f>
        <v>66856</v>
      </c>
      <c r="AC3" s="138">
        <f>H18*M11+V18*AA11+G18*C25</f>
        <v>3288</v>
      </c>
      <c r="AD3" s="138">
        <f>F18*M11+T18*AA11+E18*C25</f>
        <v>876.80000000000007</v>
      </c>
      <c r="AE3" s="138">
        <f>J18*M11+X18*AA11+I18*C25</f>
        <v>876.80000000000007</v>
      </c>
      <c r="AF3" s="138">
        <f>D18*M11+R18*AA11+C18*C25</f>
        <v>0</v>
      </c>
      <c r="AG3" s="138">
        <f>AC3+AD3+AE3+AF3</f>
        <v>5041.6000000000004</v>
      </c>
      <c r="AH3" s="135">
        <f>AC3*$G$11+AD3*$E$11+AE3*$I$11+AF3*$C$11</f>
        <v>352721.29600000003</v>
      </c>
      <c r="AI3" s="89">
        <f>M11*$E$35+AA11*$N$35</f>
        <v>0</v>
      </c>
      <c r="AJ3" s="135">
        <f>M11*$H$35+AA11*$O$35+C25*$G$35</f>
        <v>60280</v>
      </c>
      <c r="AK3" s="135">
        <f>AH3+AI3+AJ3</f>
        <v>413001.29600000003</v>
      </c>
      <c r="AL3" s="138">
        <f t="shared" ref="AL3:AW3" si="0">(B3+N3+Z3)/3</f>
        <v>1096</v>
      </c>
      <c r="AM3" s="138">
        <f t="shared" si="0"/>
        <v>61</v>
      </c>
      <c r="AN3" s="138">
        <f t="shared" si="0"/>
        <v>66856</v>
      </c>
      <c r="AO3" s="138">
        <f t="shared" si="0"/>
        <v>3288</v>
      </c>
      <c r="AP3" s="138">
        <f t="shared" si="0"/>
        <v>876.80000000000007</v>
      </c>
      <c r="AQ3" s="138">
        <f t="shared" si="0"/>
        <v>876.80000000000007</v>
      </c>
      <c r="AR3" s="138">
        <f t="shared" si="0"/>
        <v>0</v>
      </c>
      <c r="AS3" s="138">
        <f t="shared" si="0"/>
        <v>5041.6000000000004</v>
      </c>
      <c r="AT3" s="135">
        <f t="shared" si="0"/>
        <v>352721.29600000003</v>
      </c>
      <c r="AU3" s="89">
        <f t="shared" si="0"/>
        <v>0</v>
      </c>
      <c r="AV3" s="135">
        <f t="shared" si="0"/>
        <v>60280</v>
      </c>
      <c r="AW3" s="135">
        <f t="shared" si="0"/>
        <v>413001.29600000003</v>
      </c>
      <c r="AY3" s="201">
        <f>M3+Y3+AK3</f>
        <v>1239003.888</v>
      </c>
    </row>
    <row r="4" spans="1:51" s="9" customFormat="1" ht="21.75" customHeight="1">
      <c r="A4" s="85"/>
      <c r="B4" s="2"/>
      <c r="C4" s="95"/>
      <c r="D4" s="86"/>
      <c r="E4" s="86"/>
      <c r="F4" s="86"/>
      <c r="G4" s="86"/>
      <c r="H4" s="86"/>
      <c r="I4" s="86"/>
      <c r="J4" s="87"/>
      <c r="K4" s="87"/>
      <c r="L4" s="87"/>
      <c r="M4" s="87"/>
      <c r="N4" s="17"/>
      <c r="O4" s="17"/>
      <c r="P4" s="17"/>
      <c r="Q4" s="17"/>
      <c r="R4" s="17"/>
      <c r="S4" s="17"/>
      <c r="T4" s="17"/>
      <c r="U4" s="17"/>
      <c r="V4" s="17"/>
      <c r="W4" s="17"/>
      <c r="X4" s="17"/>
      <c r="Y4" s="17"/>
      <c r="Z4" s="13"/>
    </row>
    <row r="5" spans="1:51" s="4" customFormat="1">
      <c r="A5" s="3"/>
      <c r="B5" s="2"/>
      <c r="C5" s="11"/>
      <c r="D5" s="2"/>
      <c r="E5" s="2"/>
      <c r="F5" s="7"/>
      <c r="G5" s="2"/>
      <c r="H5" s="2"/>
      <c r="M5" s="3"/>
      <c r="N5" s="3"/>
      <c r="O5" s="2"/>
      <c r="P5" s="2"/>
      <c r="Q5" s="2"/>
      <c r="R5" s="2"/>
      <c r="S5" s="2"/>
      <c r="T5" s="2"/>
      <c r="U5" s="5"/>
      <c r="V5" s="2"/>
      <c r="W5" s="2"/>
      <c r="X5" s="2"/>
      <c r="Y5" s="3"/>
      <c r="Z5" s="3"/>
      <c r="AA5" s="3"/>
    </row>
    <row r="6" spans="1:51" s="4" customFormat="1" ht="15">
      <c r="A6" s="3"/>
      <c r="B6" s="2"/>
      <c r="C6" s="72"/>
      <c r="D6" s="2"/>
      <c r="E6" s="2"/>
      <c r="F6" s="7"/>
      <c r="G6" s="2"/>
      <c r="H6" s="2"/>
      <c r="I6" s="2"/>
      <c r="M6" s="3"/>
      <c r="N6" s="3"/>
      <c r="O6" s="2"/>
      <c r="P6" s="2"/>
      <c r="Q6" s="2"/>
      <c r="R6" s="2"/>
      <c r="S6" s="2"/>
      <c r="T6" s="2"/>
      <c r="U6" s="5"/>
      <c r="V6" s="2"/>
      <c r="W6" s="2"/>
      <c r="X6" s="2"/>
      <c r="Y6" s="3"/>
      <c r="Z6" s="3"/>
      <c r="AA6" s="3"/>
    </row>
    <row r="7" spans="1:51" s="4" customFormat="1">
      <c r="A7" s="3"/>
      <c r="B7" s="2"/>
      <c r="C7" s="6"/>
      <c r="D7" s="2"/>
      <c r="E7" s="2"/>
      <c r="F7" s="7"/>
      <c r="G7" s="2"/>
      <c r="H7" s="2"/>
      <c r="I7" s="2"/>
      <c r="M7" s="3"/>
      <c r="N7" s="3"/>
      <c r="O7" s="2"/>
      <c r="P7" s="2"/>
      <c r="Q7" s="2"/>
      <c r="R7" s="2"/>
      <c r="S7" s="2"/>
      <c r="T7" s="2"/>
      <c r="U7" s="5"/>
      <c r="V7" s="2"/>
      <c r="W7" s="2"/>
      <c r="X7" s="2"/>
      <c r="Y7" s="3"/>
      <c r="Z7" s="3"/>
      <c r="AA7" s="3"/>
    </row>
    <row r="8" spans="1:51" s="4" customFormat="1" ht="15.75" thickBot="1">
      <c r="A8" s="3"/>
      <c r="B8" s="532" t="s">
        <v>159</v>
      </c>
      <c r="C8" s="532"/>
      <c r="D8" s="532"/>
      <c r="E8" s="532"/>
      <c r="F8" s="532"/>
      <c r="G8" s="532"/>
      <c r="H8" s="532"/>
      <c r="I8" s="532"/>
      <c r="J8" s="532"/>
      <c r="K8" s="532"/>
      <c r="L8" s="532"/>
      <c r="M8" t="s">
        <v>114</v>
      </c>
      <c r="N8" s="81"/>
      <c r="O8" s="2" t="s">
        <v>160</v>
      </c>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1096</v>
      </c>
      <c r="N9" s="82">
        <v>2021</v>
      </c>
      <c r="O9" s="2">
        <v>0</v>
      </c>
      <c r="P9" s="2"/>
      <c r="Q9" s="2"/>
      <c r="R9" s="2"/>
      <c r="S9" s="2"/>
      <c r="T9" s="2"/>
      <c r="U9" s="5"/>
      <c r="V9" s="2"/>
      <c r="W9" s="2"/>
      <c r="X9" s="2"/>
      <c r="Y9" s="3"/>
      <c r="Z9" s="3"/>
      <c r="AA9" s="3"/>
    </row>
    <row r="10" spans="1:51" s="4" customFormat="1" ht="36.75" customHeight="1">
      <c r="A10" s="3"/>
      <c r="B10" s="573"/>
      <c r="C10" s="583" t="s">
        <v>98</v>
      </c>
      <c r="D10" s="584"/>
      <c r="E10" s="583" t="s">
        <v>99</v>
      </c>
      <c r="F10" s="584"/>
      <c r="G10" s="585" t="s">
        <v>100</v>
      </c>
      <c r="H10" s="586"/>
      <c r="I10" s="585" t="s">
        <v>101</v>
      </c>
      <c r="J10" s="586"/>
      <c r="K10" s="579"/>
      <c r="L10" s="580"/>
      <c r="M10">
        <f>M9</f>
        <v>1096</v>
      </c>
      <c r="N10" s="82">
        <v>2022</v>
      </c>
      <c r="O10" s="381">
        <v>0</v>
      </c>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1096</v>
      </c>
      <c r="N11" s="82">
        <v>2023</v>
      </c>
      <c r="O11" s="78">
        <v>0</v>
      </c>
      <c r="P11" s="465"/>
      <c r="Q11" s="81"/>
      <c r="R11" s="465"/>
      <c r="S11" s="465"/>
      <c r="T11" s="465"/>
      <c r="U11" s="465"/>
      <c r="V11" s="465"/>
      <c r="W11" s="465"/>
      <c r="X11" s="465"/>
      <c r="Y11" s="465"/>
      <c r="Z11" s="521"/>
      <c r="AA11" s="521"/>
      <c r="AB11"/>
      <c r="AC11" s="82"/>
    </row>
    <row r="12" spans="1:51" ht="1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v>
      </c>
      <c r="E13" s="209">
        <v>0</v>
      </c>
      <c r="F13" s="209">
        <v>0</v>
      </c>
      <c r="G13" s="27">
        <v>0</v>
      </c>
      <c r="H13" s="208">
        <v>0</v>
      </c>
      <c r="I13" s="209">
        <v>0</v>
      </c>
      <c r="J13" s="209">
        <v>0</v>
      </c>
      <c r="K13" s="210">
        <v>0</v>
      </c>
      <c r="L13" s="28">
        <v>0</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v>
      </c>
      <c r="G14" s="29">
        <v>0</v>
      </c>
      <c r="H14" s="209">
        <v>0</v>
      </c>
      <c r="I14" s="209">
        <v>0</v>
      </c>
      <c r="J14" s="209">
        <v>0</v>
      </c>
      <c r="K14" s="210">
        <v>0</v>
      </c>
      <c r="L14" s="30">
        <v>0</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14">
        <v>0.3</v>
      </c>
      <c r="G15" s="209">
        <v>0</v>
      </c>
      <c r="H15" s="209">
        <v>1</v>
      </c>
      <c r="I15" s="209">
        <v>0</v>
      </c>
      <c r="J15" s="214">
        <v>0.3</v>
      </c>
      <c r="K15" s="210">
        <v>0</v>
      </c>
      <c r="L15" s="30">
        <v>105</v>
      </c>
      <c r="M15"/>
      <c r="N15" s="73" t="s">
        <v>89</v>
      </c>
      <c r="O15" s="516"/>
      <c r="P15" s="516"/>
      <c r="Q15" s="73"/>
      <c r="R15"/>
      <c r="S15"/>
      <c r="T15"/>
      <c r="U15" s="516"/>
      <c r="V15" s="516"/>
      <c r="W15"/>
      <c r="X15"/>
      <c r="Y15" s="516"/>
      <c r="Z15" s="74"/>
      <c r="AA15" s="74"/>
      <c r="AB15"/>
      <c r="AC15" s="73"/>
    </row>
    <row r="16" spans="1:51" ht="39">
      <c r="B16" s="26" t="s">
        <v>118</v>
      </c>
      <c r="C16" s="209">
        <v>0</v>
      </c>
      <c r="D16" s="209">
        <v>0</v>
      </c>
      <c r="E16" s="209">
        <v>0</v>
      </c>
      <c r="F16" s="209">
        <v>0</v>
      </c>
      <c r="G16" s="209">
        <v>0</v>
      </c>
      <c r="H16" s="209">
        <v>0</v>
      </c>
      <c r="I16" s="209">
        <v>0</v>
      </c>
      <c r="J16" s="209">
        <v>0</v>
      </c>
      <c r="K16" s="210">
        <v>0</v>
      </c>
      <c r="L16" s="30">
        <v>0</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0.5</v>
      </c>
      <c r="G17" s="160">
        <v>0</v>
      </c>
      <c r="H17" s="160">
        <v>2</v>
      </c>
      <c r="I17" s="160">
        <v>0</v>
      </c>
      <c r="J17" s="160">
        <v>0.5</v>
      </c>
      <c r="K17" s="210">
        <v>0</v>
      </c>
      <c r="L17" s="31">
        <v>210</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0</v>
      </c>
      <c r="E18" s="35">
        <v>0</v>
      </c>
      <c r="F18" s="56">
        <v>0.8</v>
      </c>
      <c r="G18" s="33">
        <v>0</v>
      </c>
      <c r="H18" s="34">
        <v>3</v>
      </c>
      <c r="I18" s="35">
        <v>0</v>
      </c>
      <c r="J18" s="56">
        <v>0.8</v>
      </c>
      <c r="K18" s="36">
        <v>0</v>
      </c>
      <c r="L18" s="37">
        <v>316</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291"/>
      <c r="G19" s="515"/>
      <c r="H19" s="515"/>
      <c r="I19" s="515"/>
      <c r="J19" s="291"/>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291"/>
      <c r="G20" s="515"/>
      <c r="H20" s="515"/>
      <c r="I20" s="515"/>
      <c r="J20" s="291"/>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291"/>
      <c r="G21" s="515"/>
      <c r="H21" s="515"/>
      <c r="I21" s="515"/>
      <c r="J21" s="291"/>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291"/>
      <c r="G22" s="515"/>
      <c r="H22" s="515"/>
      <c r="I22" s="515"/>
      <c r="J22" s="291"/>
      <c r="K22" s="75"/>
      <c r="L22" s="75"/>
      <c r="M22"/>
      <c r="N22" s="465"/>
      <c r="O22" s="516"/>
      <c r="P22" s="516"/>
      <c r="Q22" s="73"/>
      <c r="R22" s="516"/>
      <c r="S22" s="516"/>
      <c r="T22" s="516"/>
      <c r="U22" s="516"/>
      <c r="V22" s="516"/>
      <c r="W22" s="516"/>
      <c r="X22" s="516"/>
      <c r="Y22" s="516"/>
      <c r="Z22" s="74"/>
      <c r="AA22" s="74"/>
      <c r="AB22"/>
      <c r="AC22" s="73"/>
    </row>
    <row r="23" spans="2:29" ht="15">
      <c r="B23" s="72"/>
      <c r="C23" s="515"/>
      <c r="D23" s="515"/>
      <c r="E23" s="515"/>
      <c r="F23" s="291"/>
      <c r="G23" s="515"/>
      <c r="H23" s="515"/>
      <c r="I23" s="515"/>
      <c r="J23" s="291"/>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521"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45">
      <c r="B27" s="552" t="s">
        <v>163</v>
      </c>
      <c r="C27" s="552"/>
      <c r="D27" s="552"/>
      <c r="E27" s="552"/>
      <c r="F27" s="552"/>
      <c r="G27" s="552"/>
      <c r="H27" s="552"/>
      <c r="I27" s="47" t="s">
        <v>114</v>
      </c>
      <c r="J27" s="571"/>
      <c r="K27" s="571"/>
      <c r="L27" s="571"/>
      <c r="M27" s="571"/>
      <c r="N27" s="571"/>
      <c r="O27" s="571"/>
      <c r="P27" s="571"/>
    </row>
    <row r="28" spans="2:29" ht="45.75" customHeight="1">
      <c r="B28" s="464"/>
      <c r="C28" s="556" t="s">
        <v>96</v>
      </c>
      <c r="D28" s="589"/>
      <c r="E28" s="589"/>
      <c r="F28" s="590"/>
      <c r="G28" s="559" t="s">
        <v>164</v>
      </c>
      <c r="H28" s="560"/>
      <c r="I28">
        <f>M9</f>
        <v>1096</v>
      </c>
      <c r="J28" s="82">
        <v>2021</v>
      </c>
      <c r="K28" s="568"/>
      <c r="L28" s="569"/>
      <c r="M28" s="569"/>
      <c r="N28" s="569"/>
      <c r="O28" s="570"/>
      <c r="P28" s="570"/>
    </row>
    <row r="29" spans="2:29" ht="39">
      <c r="B29" s="513" t="s">
        <v>92</v>
      </c>
      <c r="C29" s="153" t="s">
        <v>102</v>
      </c>
      <c r="D29" s="153" t="s">
        <v>103</v>
      </c>
      <c r="E29" s="38" t="s">
        <v>104</v>
      </c>
      <c r="F29" s="153" t="s">
        <v>105</v>
      </c>
      <c r="G29" s="153" t="s">
        <v>106</v>
      </c>
      <c r="H29" s="39" t="s">
        <v>107</v>
      </c>
      <c r="I29">
        <f>I28</f>
        <v>1096</v>
      </c>
      <c r="J29" s="82">
        <v>2022</v>
      </c>
      <c r="K29" s="76"/>
      <c r="L29" s="76"/>
      <c r="M29" s="76"/>
      <c r="N29" s="76"/>
      <c r="O29" s="76"/>
      <c r="P29" s="76"/>
    </row>
    <row r="30" spans="2:29" ht="51.75">
      <c r="B30" s="40" t="s">
        <v>108</v>
      </c>
      <c r="C30" s="211">
        <v>0</v>
      </c>
      <c r="D30" s="196">
        <v>0</v>
      </c>
      <c r="E30" s="41">
        <v>0</v>
      </c>
      <c r="F30" s="211">
        <v>0</v>
      </c>
      <c r="G30" s="211">
        <v>0</v>
      </c>
      <c r="H30" s="42">
        <v>0</v>
      </c>
      <c r="I30">
        <f>I28</f>
        <v>1096</v>
      </c>
      <c r="J30" s="82">
        <v>2023</v>
      </c>
      <c r="K30" s="41"/>
      <c r="L30" s="78"/>
      <c r="M30" s="41"/>
      <c r="N30" s="41"/>
      <c r="O30" s="41"/>
      <c r="P30" s="41"/>
    </row>
    <row r="31" spans="2:29" ht="26.25">
      <c r="B31" s="40" t="s">
        <v>110</v>
      </c>
      <c r="C31" s="211"/>
      <c r="D31" s="212"/>
      <c r="E31" s="41"/>
      <c r="F31" s="211"/>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0</v>
      </c>
      <c r="G34" s="211">
        <v>0</v>
      </c>
      <c r="H34" s="42">
        <v>0</v>
      </c>
      <c r="I34"/>
      <c r="J34" s="77"/>
      <c r="K34" s="41"/>
      <c r="L34" s="78"/>
      <c r="M34" s="41"/>
      <c r="N34" s="41"/>
      <c r="O34" s="41"/>
      <c r="P34" s="41"/>
    </row>
    <row r="35" spans="2:16" ht="15">
      <c r="B35" s="43" t="s">
        <v>119</v>
      </c>
      <c r="C35" s="44">
        <v>0</v>
      </c>
      <c r="D35" s="44"/>
      <c r="E35" s="44">
        <v>0</v>
      </c>
      <c r="F35" s="44">
        <v>55</v>
      </c>
      <c r="G35" s="44">
        <v>0</v>
      </c>
      <c r="H35" s="44">
        <v>55</v>
      </c>
      <c r="I35" s="45"/>
      <c r="J35" s="79"/>
      <c r="K35" s="41"/>
      <c r="L35" s="41"/>
      <c r="M35" s="41"/>
      <c r="N35" s="41"/>
      <c r="O35" s="41"/>
      <c r="P35" s="41"/>
    </row>
    <row r="36" spans="2:16" ht="13.5" customHeight="1">
      <c r="B36" s="530" t="s">
        <v>165</v>
      </c>
      <c r="C36" s="566"/>
      <c r="D36" s="566"/>
      <c r="E36" s="566"/>
      <c r="F36" s="566"/>
      <c r="G36" s="566"/>
      <c r="H36" s="566"/>
    </row>
    <row r="37" spans="2:16">
      <c r="B37" s="567"/>
      <c r="C37" s="567"/>
      <c r="D37" s="567"/>
      <c r="E37" s="567"/>
      <c r="F37" s="567"/>
      <c r="G37" s="567"/>
      <c r="H37" s="567"/>
    </row>
    <row r="38" spans="2:16">
      <c r="B38" s="567"/>
      <c r="C38" s="567"/>
      <c r="D38" s="567"/>
      <c r="E38" s="567"/>
      <c r="F38" s="567"/>
      <c r="G38" s="567"/>
      <c r="H38" s="567"/>
    </row>
    <row r="39" spans="2:16">
      <c r="B39" s="567"/>
      <c r="C39" s="567"/>
      <c r="D39" s="567"/>
      <c r="E39" s="567"/>
      <c r="F39" s="567"/>
      <c r="G39" s="567"/>
      <c r="H39" s="567"/>
    </row>
    <row r="40" spans="2:16">
      <c r="B40" s="567"/>
      <c r="C40" s="567"/>
      <c r="D40" s="567"/>
      <c r="E40" s="567"/>
      <c r="F40" s="567"/>
      <c r="G40" s="567"/>
      <c r="H40" s="567"/>
    </row>
    <row r="41" spans="2:16">
      <c r="B41" s="567"/>
      <c r="C41" s="567"/>
      <c r="D41" s="567"/>
      <c r="E41" s="567"/>
      <c r="F41" s="567"/>
      <c r="G41" s="567"/>
      <c r="H41" s="567"/>
    </row>
    <row r="42" spans="2:16">
      <c r="B42" s="567"/>
      <c r="C42" s="567"/>
      <c r="D42" s="567"/>
      <c r="E42" s="567"/>
      <c r="F42" s="567"/>
      <c r="G42" s="567"/>
      <c r="H42" s="567"/>
    </row>
    <row r="43" spans="2:16">
      <c r="B43" s="567"/>
      <c r="C43" s="567"/>
      <c r="D43" s="567"/>
      <c r="E43" s="567"/>
      <c r="F43" s="567"/>
      <c r="G43" s="567"/>
      <c r="H43" s="567"/>
    </row>
  </sheetData>
  <mergeCells count="24">
    <mergeCell ref="B36:H43"/>
    <mergeCell ref="AL1:AW1"/>
    <mergeCell ref="B8:L8"/>
    <mergeCell ref="B9:B12"/>
    <mergeCell ref="C9:J9"/>
    <mergeCell ref="K9:L11"/>
    <mergeCell ref="C10:D10"/>
    <mergeCell ref="E10:F10"/>
    <mergeCell ref="G10:H10"/>
    <mergeCell ref="I10:J10"/>
    <mergeCell ref="C11:D11"/>
    <mergeCell ref="E11:F11"/>
    <mergeCell ref="G11:H11"/>
    <mergeCell ref="I11:J11"/>
    <mergeCell ref="C28:F28"/>
    <mergeCell ref="G28:H28"/>
    <mergeCell ref="K28:N28"/>
    <mergeCell ref="O28:P28"/>
    <mergeCell ref="Z1:AK1"/>
    <mergeCell ref="A1:A2"/>
    <mergeCell ref="B1:M1"/>
    <mergeCell ref="N1:Y1"/>
    <mergeCell ref="B27:H27"/>
    <mergeCell ref="J27:P27"/>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1"/>
  <sheetViews>
    <sheetView zoomScaleNormal="100" zoomScalePageLayoutView="140" workbookViewId="0">
      <pane xSplit="1" ySplit="2" topLeftCell="B3" activePane="bottomRight" state="frozen"/>
      <selection pane="bottomRight" activeCell="J27" sqref="J27"/>
      <selection pane="bottomLeft" activeCell="L24" sqref="L24"/>
      <selection pane="topRight" activeCell="L24" sqref="L24"/>
    </sheetView>
  </sheetViews>
  <sheetFormatPr defaultColWidth="11.7109375" defaultRowHeight="12.75"/>
  <cols>
    <col min="1" max="1" width="11.7109375" style="3"/>
    <col min="2" max="2" width="16" style="2" customWidth="1"/>
    <col min="3" max="9" width="11.7109375" style="2"/>
    <col min="10" max="12" width="11.7109375" style="4"/>
    <col min="13" max="14" width="11.7109375" style="3"/>
    <col min="15" max="15" width="11.7109375" style="2"/>
    <col min="16" max="16" width="16.85546875" style="2" customWidth="1"/>
    <col min="17" max="20" width="11.7109375" style="2"/>
    <col min="21" max="21" width="11.7109375" style="5"/>
    <col min="22" max="24" width="11.7109375" style="2"/>
    <col min="25" max="27" width="11.7109375" style="3"/>
    <col min="28" max="16384" width="11.71093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67</v>
      </c>
      <c r="B3" s="138">
        <f>$M$9+$AA$9+$C$25</f>
        <v>9</v>
      </c>
      <c r="C3" s="175">
        <v>1882</v>
      </c>
      <c r="D3" s="138">
        <f>B3*C3</f>
        <v>16938</v>
      </c>
      <c r="E3" s="138">
        <f>$H$18*$M$9+$V$18*$AA$9+$G$18*$C$25+$U$18*$Q$25</f>
        <v>2517</v>
      </c>
      <c r="F3" s="138">
        <f>$F$18*$M$9+$T$18*$AA$9+$E$18*$C$25+$S$18*$Q$25</f>
        <v>738</v>
      </c>
      <c r="G3" s="138">
        <f>$J$18*$M$9+$X$18*$AA$9+$I$18*$C$25+$W$18*$Q$25</f>
        <v>263</v>
      </c>
      <c r="H3" s="138">
        <f>$D$18*$M$9+$R$18*$AA$9+$C$18*$C$25+$Q$18*$Q$25</f>
        <v>186</v>
      </c>
      <c r="I3" s="138">
        <f>SUM(E3:H3)</f>
        <v>3704</v>
      </c>
      <c r="J3" s="135">
        <f>E3*$G$11+F3*$E$11+G3*$I$11+H3*$C$11</f>
        <v>450257.76999999996</v>
      </c>
      <c r="K3" s="89">
        <f>M9*$E$35+AA9*$N$35</f>
        <v>0</v>
      </c>
      <c r="L3" s="135">
        <f>$H$35*$M$9</f>
        <v>17680</v>
      </c>
      <c r="M3" s="135">
        <f>J3+K3+L3</f>
        <v>467937.76999999996</v>
      </c>
      <c r="N3" s="138">
        <f>$M$10+$AA$10+$C$25</f>
        <v>9</v>
      </c>
      <c r="O3" s="138">
        <f>C3</f>
        <v>1882</v>
      </c>
      <c r="P3" s="138">
        <f>N3*O3</f>
        <v>16938</v>
      </c>
      <c r="Q3" s="138">
        <f>$H$18*$M$10+$V$18*$AA$10+$G$18*$C$25+$U$18*$Q$25</f>
        <v>2517</v>
      </c>
      <c r="R3" s="138">
        <f>$F$18*$M$10+$T$18*$AA$10+$E$18*$C$25+$S$18*$Q$25</f>
        <v>738</v>
      </c>
      <c r="S3" s="138">
        <f>$J$18*$M$10+$X$18*$AA$10+$I$18*$C$25+$W$18*$Q$25</f>
        <v>263</v>
      </c>
      <c r="T3" s="138">
        <f>$D$18*$M$10+$R$18*$AA$10+$C$18*$C$25+$Q$18*$Q$25</f>
        <v>186</v>
      </c>
      <c r="U3" s="138">
        <f>SUM(Q3:T3)</f>
        <v>3704</v>
      </c>
      <c r="V3" s="135">
        <f>Q3*$G$11+R3*$E$11+S3*$I$11+T3*$C$11</f>
        <v>450257.76999999996</v>
      </c>
      <c r="W3" s="89">
        <v>0</v>
      </c>
      <c r="X3" s="135">
        <f>$H$35*$M$10</f>
        <v>17680</v>
      </c>
      <c r="Y3" s="135">
        <f>V3+W3+X3</f>
        <v>467937.76999999996</v>
      </c>
      <c r="Z3" s="138">
        <f>$M$11+$AA$11+$C$25</f>
        <v>9</v>
      </c>
      <c r="AA3" s="138">
        <f>C3</f>
        <v>1882</v>
      </c>
      <c r="AB3" s="138">
        <f>Z3*AA3</f>
        <v>16938</v>
      </c>
      <c r="AC3" s="138">
        <f>$H$18*$M$11+$V$18*$AA$11+$G$18*$C$25+$U$18*$Q$25</f>
        <v>2517</v>
      </c>
      <c r="AD3" s="138">
        <f>$F$18*$M$11+$T$18*$AA$11+$E$18*$C$25+$S$18*$Q$25</f>
        <v>738</v>
      </c>
      <c r="AE3" s="138">
        <f>$J$18*$M$11+$X$18*$AA$11+$I$18*$C$25+$W$18*$Q$25</f>
        <v>263</v>
      </c>
      <c r="AF3" s="138">
        <f>$D$18*$M$11+$R$18*$AA$11+$C$18*$C$25+$Q$18*$Q$25</f>
        <v>186</v>
      </c>
      <c r="AG3" s="138">
        <f>SUM(AC3:AF3)</f>
        <v>3704</v>
      </c>
      <c r="AH3" s="135">
        <f>AC3*$G$11+AD3*$E$11+AE3*$I$11+AF3*$C$11</f>
        <v>450257.76999999996</v>
      </c>
      <c r="AI3" s="89">
        <v>0</v>
      </c>
      <c r="AJ3" s="135">
        <f>$H$35*$M$11</f>
        <v>17680</v>
      </c>
      <c r="AK3" s="135">
        <f>AH3+AI3+AJ3</f>
        <v>467937.76999999996</v>
      </c>
      <c r="AL3" s="138">
        <f t="shared" ref="AL3:AW3" si="0">(B3+N3+Z3)/3</f>
        <v>9</v>
      </c>
      <c r="AM3" s="138">
        <f t="shared" si="0"/>
        <v>1882</v>
      </c>
      <c r="AN3" s="138">
        <f t="shared" si="0"/>
        <v>16938</v>
      </c>
      <c r="AO3" s="138">
        <f t="shared" si="0"/>
        <v>2517</v>
      </c>
      <c r="AP3" s="138">
        <f t="shared" si="0"/>
        <v>738</v>
      </c>
      <c r="AQ3" s="138">
        <f t="shared" si="0"/>
        <v>263</v>
      </c>
      <c r="AR3" s="138">
        <f t="shared" si="0"/>
        <v>186</v>
      </c>
      <c r="AS3" s="138">
        <f t="shared" si="0"/>
        <v>3704</v>
      </c>
      <c r="AT3" s="135">
        <f t="shared" si="0"/>
        <v>450257.76999999996</v>
      </c>
      <c r="AU3" s="89">
        <f t="shared" si="0"/>
        <v>0</v>
      </c>
      <c r="AV3" s="135">
        <f t="shared" si="0"/>
        <v>17680</v>
      </c>
      <c r="AW3" s="135">
        <f t="shared" si="0"/>
        <v>467937.76999999996</v>
      </c>
      <c r="AX3" s="10"/>
      <c r="AY3" s="201">
        <f>M3+Y3+AK3</f>
        <v>1403813.3099999998</v>
      </c>
    </row>
    <row r="4" spans="1:51" s="4" customFormat="1">
      <c r="A4" s="91"/>
      <c r="B4" s="102"/>
      <c r="C4" s="92"/>
      <c r="D4" s="92"/>
      <c r="E4" s="92"/>
      <c r="F4" s="92"/>
      <c r="G4" s="92"/>
      <c r="H4" s="92"/>
      <c r="I4" s="92"/>
      <c r="J4" s="92"/>
      <c r="K4" s="92"/>
      <c r="L4" s="92"/>
      <c r="M4" s="92"/>
      <c r="N4" s="102"/>
      <c r="O4" s="92"/>
      <c r="P4" s="92"/>
      <c r="Q4" s="92"/>
      <c r="R4" s="92"/>
      <c r="S4" s="92"/>
      <c r="T4" s="92"/>
      <c r="U4" s="92"/>
      <c r="V4" s="92"/>
      <c r="W4" s="92"/>
      <c r="X4" s="92"/>
      <c r="Y4" s="92"/>
      <c r="Z4" s="102"/>
      <c r="AA4" s="92"/>
      <c r="AB4" s="92"/>
      <c r="AC4" s="92"/>
      <c r="AD4" s="92"/>
      <c r="AE4" s="92"/>
      <c r="AF4" s="92"/>
      <c r="AG4" s="92"/>
      <c r="AH4" s="92"/>
      <c r="AI4" s="92"/>
      <c r="AJ4" s="92"/>
      <c r="AK4" s="92"/>
      <c r="AL4" s="98"/>
      <c r="AM4" s="98"/>
      <c r="AN4" s="98"/>
      <c r="AO4" s="98"/>
      <c r="AP4" s="98"/>
      <c r="AQ4" s="98"/>
      <c r="AR4" s="98"/>
      <c r="AS4" s="98"/>
      <c r="AT4" s="124"/>
      <c r="AU4" s="124"/>
      <c r="AV4" s="124"/>
      <c r="AW4" s="124"/>
      <c r="AX4" s="3"/>
      <c r="AY4" s="3"/>
    </row>
    <row r="5" spans="1:51" s="4" customFormat="1">
      <c r="A5" s="3"/>
      <c r="B5" s="2"/>
      <c r="C5" s="1"/>
      <c r="D5" s="2"/>
      <c r="E5" s="2"/>
      <c r="F5" s="7"/>
      <c r="G5" s="2"/>
      <c r="H5" s="2"/>
      <c r="I5" s="2"/>
      <c r="M5" s="3"/>
      <c r="N5" s="2"/>
      <c r="O5" s="1"/>
      <c r="P5" s="2"/>
      <c r="Q5" s="2"/>
      <c r="R5" s="7"/>
      <c r="S5" s="2"/>
      <c r="T5" s="2"/>
      <c r="U5" s="2"/>
      <c r="Y5" s="3"/>
      <c r="Z5" s="2"/>
      <c r="AA5" s="1"/>
      <c r="AB5" s="2"/>
      <c r="AC5" s="2"/>
      <c r="AD5" s="7"/>
      <c r="AE5" s="2"/>
      <c r="AF5" s="2"/>
      <c r="AG5" s="2"/>
      <c r="AK5" s="3"/>
      <c r="AL5" s="122"/>
      <c r="AM5" s="96"/>
      <c r="AN5" s="96"/>
      <c r="AO5" s="96"/>
      <c r="AP5" s="96"/>
      <c r="AQ5" s="96"/>
      <c r="AR5" s="96"/>
      <c r="AS5" s="98"/>
      <c r="AT5" s="11"/>
      <c r="AU5" s="11"/>
      <c r="AV5" s="11"/>
      <c r="AW5" s="18"/>
      <c r="AX5" s="3"/>
      <c r="AY5" s="3"/>
    </row>
    <row r="6" spans="1:51" s="4" customFormat="1" ht="15">
      <c r="A6" s="91"/>
      <c r="B6" s="92"/>
      <c r="C6" s="145"/>
      <c r="D6" s="85"/>
      <c r="E6" s="85"/>
      <c r="F6" s="85"/>
      <c r="G6" s="85"/>
      <c r="H6" s="85"/>
      <c r="I6" s="12"/>
      <c r="J6" s="103"/>
      <c r="K6" s="103"/>
      <c r="L6" s="103"/>
      <c r="M6" s="103"/>
      <c r="N6" s="105"/>
      <c r="O6" s="102"/>
      <c r="P6" s="85"/>
      <c r="Q6" s="85"/>
      <c r="R6" s="85"/>
      <c r="S6" s="85"/>
      <c r="T6" s="85"/>
      <c r="U6" s="12"/>
      <c r="V6" s="103"/>
      <c r="W6" s="103"/>
      <c r="X6" s="103"/>
      <c r="Y6" s="103"/>
      <c r="Z6" s="105"/>
      <c r="AA6" s="102"/>
      <c r="AB6" s="85"/>
      <c r="AC6" s="85"/>
      <c r="AD6" s="85"/>
      <c r="AE6" s="85"/>
      <c r="AF6" s="85"/>
      <c r="AG6" s="12"/>
      <c r="AH6" s="103"/>
      <c r="AI6" s="103"/>
      <c r="AJ6" s="103"/>
      <c r="AK6" s="103"/>
      <c r="AL6" s="113"/>
      <c r="AM6" s="113"/>
      <c r="AN6" s="113"/>
      <c r="AO6" s="131"/>
      <c r="AP6" s="131"/>
      <c r="AQ6" s="131"/>
      <c r="AR6" s="131"/>
      <c r="AS6" s="131"/>
      <c r="AT6" s="132"/>
      <c r="AU6" s="132"/>
      <c r="AV6" s="132"/>
      <c r="AW6" s="132"/>
      <c r="AX6" s="3"/>
      <c r="AY6" s="3"/>
    </row>
    <row r="7" spans="1:51" s="4" customFormat="1">
      <c r="A7" s="3"/>
      <c r="B7" s="2"/>
      <c r="C7" s="11"/>
      <c r="D7" s="2"/>
      <c r="E7" s="2"/>
      <c r="F7" s="7"/>
      <c r="G7" s="2"/>
      <c r="H7" s="2"/>
      <c r="M7" s="3"/>
      <c r="N7" s="122"/>
      <c r="O7" s="96"/>
      <c r="P7" s="96"/>
      <c r="Q7" s="96"/>
      <c r="R7" s="96"/>
      <c r="S7" s="96"/>
      <c r="T7" s="96"/>
      <c r="U7" s="98"/>
      <c r="V7" s="2"/>
      <c r="W7" s="2"/>
      <c r="X7" s="2"/>
      <c r="Y7" s="3"/>
      <c r="Z7" s="3"/>
      <c r="AA7" s="3"/>
    </row>
    <row r="8" spans="1:51" s="4" customFormat="1" ht="30">
      <c r="A8" s="3"/>
      <c r="B8" s="532" t="s">
        <v>403</v>
      </c>
      <c r="C8" s="532"/>
      <c r="D8" s="532"/>
      <c r="E8" s="532"/>
      <c r="F8" s="532"/>
      <c r="G8" s="532"/>
      <c r="H8" s="532"/>
      <c r="I8" s="532"/>
      <c r="J8" s="532"/>
      <c r="K8" s="532"/>
      <c r="L8" s="532"/>
      <c r="M8" s="47" t="s">
        <v>201</v>
      </c>
      <c r="N8"/>
      <c r="O8" s="47"/>
      <c r="P8" s="532" t="s">
        <v>404</v>
      </c>
      <c r="Q8" s="532"/>
      <c r="R8" s="532"/>
      <c r="S8" s="532"/>
      <c r="T8" s="532"/>
      <c r="U8" s="532"/>
      <c r="V8" s="532"/>
      <c r="W8" s="532"/>
      <c r="X8" s="532"/>
      <c r="Y8" s="532"/>
      <c r="Z8" s="532"/>
      <c r="AA8" s="47" t="s">
        <v>201</v>
      </c>
    </row>
    <row r="9" spans="1:51" s="4" customFormat="1" ht="15">
      <c r="A9" s="3"/>
      <c r="B9" s="691" t="s">
        <v>92</v>
      </c>
      <c r="C9" s="536" t="s">
        <v>93</v>
      </c>
      <c r="D9" s="536"/>
      <c r="E9" s="536"/>
      <c r="F9" s="536"/>
      <c r="G9" s="536"/>
      <c r="H9" s="536"/>
      <c r="I9" s="536"/>
      <c r="J9" s="536"/>
      <c r="K9" s="537" t="s">
        <v>161</v>
      </c>
      <c r="L9" s="538"/>
      <c r="M9" s="514">
        <v>1</v>
      </c>
      <c r="N9">
        <v>2021</v>
      </c>
      <c r="O9" s="47"/>
      <c r="P9" s="533" t="s">
        <v>92</v>
      </c>
      <c r="Q9" s="536" t="s">
        <v>93</v>
      </c>
      <c r="R9" s="536"/>
      <c r="S9" s="536"/>
      <c r="T9" s="536"/>
      <c r="U9" s="536"/>
      <c r="V9" s="536"/>
      <c r="W9" s="536"/>
      <c r="X9" s="536"/>
      <c r="Y9" s="537" t="s">
        <v>405</v>
      </c>
      <c r="Z9" s="538"/>
      <c r="AA9">
        <v>8</v>
      </c>
    </row>
    <row r="10" spans="1:51" s="4" customFormat="1" ht="30.75" customHeight="1">
      <c r="A10" s="3"/>
      <c r="B10" s="692"/>
      <c r="C10" s="543" t="s">
        <v>98</v>
      </c>
      <c r="D10" s="544"/>
      <c r="E10" s="545" t="s">
        <v>99</v>
      </c>
      <c r="F10" s="545"/>
      <c r="G10" s="546" t="s">
        <v>100</v>
      </c>
      <c r="H10" s="547"/>
      <c r="I10" s="548" t="s">
        <v>101</v>
      </c>
      <c r="J10" s="547"/>
      <c r="K10" s="539"/>
      <c r="L10" s="540"/>
      <c r="M10" s="514">
        <v>1</v>
      </c>
      <c r="N10">
        <v>2022</v>
      </c>
      <c r="O10" s="47"/>
      <c r="P10" s="534"/>
      <c r="Q10" s="543" t="s">
        <v>98</v>
      </c>
      <c r="R10" s="544"/>
      <c r="S10" s="545" t="s">
        <v>99</v>
      </c>
      <c r="T10" s="545"/>
      <c r="U10" s="546" t="s">
        <v>100</v>
      </c>
      <c r="V10" s="547"/>
      <c r="W10" s="548" t="s">
        <v>101</v>
      </c>
      <c r="X10" s="547"/>
      <c r="Y10" s="539"/>
      <c r="Z10" s="540"/>
      <c r="AA10">
        <v>8</v>
      </c>
    </row>
    <row r="11" spans="1:51" s="4" customFormat="1" ht="15">
      <c r="A11" s="133"/>
      <c r="B11" s="692"/>
      <c r="C11" s="549">
        <v>114.8</v>
      </c>
      <c r="D11" s="550"/>
      <c r="E11" s="549">
        <v>132.31</v>
      </c>
      <c r="F11" s="550"/>
      <c r="G11" s="549">
        <v>123.46</v>
      </c>
      <c r="H11" s="550"/>
      <c r="I11" s="549">
        <v>77.989999999999995</v>
      </c>
      <c r="J11" s="550"/>
      <c r="K11" s="541"/>
      <c r="L11" s="542"/>
      <c r="M11" s="514">
        <v>1</v>
      </c>
      <c r="N11">
        <v>2023</v>
      </c>
      <c r="O11" s="47"/>
      <c r="P11" s="534"/>
      <c r="Q11" s="549">
        <v>114.8</v>
      </c>
      <c r="R11" s="550"/>
      <c r="S11" s="549">
        <v>132.31</v>
      </c>
      <c r="T11" s="550"/>
      <c r="U11" s="549">
        <v>123.46</v>
      </c>
      <c r="V11" s="550"/>
      <c r="W11" s="549">
        <v>77.989999999999995</v>
      </c>
      <c r="X11" s="550"/>
      <c r="Y11" s="541"/>
      <c r="Z11" s="542"/>
      <c r="AA11">
        <v>8</v>
      </c>
    </row>
    <row r="12" spans="1:51" s="4" customFormat="1" ht="26.25">
      <c r="A12" s="3"/>
      <c r="B12" s="693"/>
      <c r="C12" s="225" t="s">
        <v>106</v>
      </c>
      <c r="D12" s="226" t="s">
        <v>109</v>
      </c>
      <c r="E12" s="225" t="s">
        <v>106</v>
      </c>
      <c r="F12" s="226" t="s">
        <v>109</v>
      </c>
      <c r="G12" s="225" t="s">
        <v>106</v>
      </c>
      <c r="H12" s="226" t="s">
        <v>109</v>
      </c>
      <c r="I12" s="225" t="s">
        <v>106</v>
      </c>
      <c r="J12" s="226" t="s">
        <v>109</v>
      </c>
      <c r="K12" s="225" t="s">
        <v>106</v>
      </c>
      <c r="L12" s="226" t="s">
        <v>109</v>
      </c>
      <c r="M12" s="514"/>
      <c r="N12"/>
      <c r="O12" s="47"/>
      <c r="P12" s="535"/>
      <c r="Q12" s="225" t="s">
        <v>106</v>
      </c>
      <c r="R12" s="226" t="s">
        <v>109</v>
      </c>
      <c r="S12" s="225" t="s">
        <v>106</v>
      </c>
      <c r="T12" s="226" t="s">
        <v>109</v>
      </c>
      <c r="U12" s="225" t="s">
        <v>106</v>
      </c>
      <c r="V12" s="226" t="s">
        <v>109</v>
      </c>
      <c r="W12" s="225" t="s">
        <v>106</v>
      </c>
      <c r="X12" s="226" t="s">
        <v>109</v>
      </c>
      <c r="Y12" s="225" t="s">
        <v>106</v>
      </c>
      <c r="Z12" s="226" t="s">
        <v>109</v>
      </c>
      <c r="AA12"/>
    </row>
    <row r="13" spans="1:51" ht="15">
      <c r="B13" s="318" t="s">
        <v>111</v>
      </c>
      <c r="C13" s="319">
        <v>0</v>
      </c>
      <c r="D13" s="320">
        <v>25</v>
      </c>
      <c r="E13" s="320">
        <v>0</v>
      </c>
      <c r="F13" s="320">
        <v>67.3</v>
      </c>
      <c r="G13" s="320">
        <v>0</v>
      </c>
      <c r="H13" s="320">
        <v>171.3</v>
      </c>
      <c r="I13" s="320">
        <v>0</v>
      </c>
      <c r="J13" s="320">
        <v>68</v>
      </c>
      <c r="K13" s="321">
        <v>0</v>
      </c>
      <c r="L13" s="322">
        <v>38228</v>
      </c>
      <c r="M13" s="50"/>
      <c r="N13" s="51"/>
      <c r="O13" s="47"/>
      <c r="P13" s="318" t="s">
        <v>111</v>
      </c>
      <c r="Q13" s="319">
        <v>8.5</v>
      </c>
      <c r="R13" s="320">
        <v>8.5</v>
      </c>
      <c r="S13" s="320">
        <v>22.3</v>
      </c>
      <c r="T13" s="320">
        <v>22.3</v>
      </c>
      <c r="U13" s="320">
        <v>57.3</v>
      </c>
      <c r="V13" s="320">
        <v>57.3</v>
      </c>
      <c r="W13" s="320">
        <v>21</v>
      </c>
      <c r="X13" s="320">
        <v>21</v>
      </c>
      <c r="Y13" s="321">
        <v>12638</v>
      </c>
      <c r="Z13" s="322">
        <v>12638</v>
      </c>
      <c r="AA13" s="51"/>
    </row>
    <row r="14" spans="1:51" ht="15">
      <c r="B14" s="318" t="s">
        <v>113</v>
      </c>
      <c r="C14" s="319">
        <v>0</v>
      </c>
      <c r="D14" s="320">
        <v>25</v>
      </c>
      <c r="E14" s="320">
        <v>0</v>
      </c>
      <c r="F14" s="320">
        <v>64.3</v>
      </c>
      <c r="G14" s="320">
        <v>0</v>
      </c>
      <c r="H14" s="320">
        <v>132.30000000000001</v>
      </c>
      <c r="I14" s="320">
        <v>0</v>
      </c>
      <c r="J14" s="320">
        <v>0</v>
      </c>
      <c r="K14" s="321">
        <v>0</v>
      </c>
      <c r="L14" s="322">
        <v>27713</v>
      </c>
      <c r="M14" s="50"/>
      <c r="N14" s="51"/>
      <c r="O14" s="47"/>
      <c r="P14" s="318" t="s">
        <v>113</v>
      </c>
      <c r="Q14" s="461">
        <v>8.5</v>
      </c>
      <c r="R14" s="320">
        <v>8.5</v>
      </c>
      <c r="S14" s="462">
        <v>19.3</v>
      </c>
      <c r="T14" s="320">
        <v>19.3</v>
      </c>
      <c r="U14" s="462">
        <v>18.3</v>
      </c>
      <c r="V14" s="320">
        <v>18.3</v>
      </c>
      <c r="W14" s="462">
        <v>0</v>
      </c>
      <c r="X14" s="320">
        <v>0</v>
      </c>
      <c r="Y14" s="321">
        <v>5788</v>
      </c>
      <c r="Z14" s="322">
        <v>5788</v>
      </c>
      <c r="AA14" s="51"/>
    </row>
    <row r="15" spans="1:51" ht="15">
      <c r="B15" s="318" t="s">
        <v>112</v>
      </c>
      <c r="C15" s="319">
        <v>0</v>
      </c>
      <c r="D15" s="320">
        <v>0</v>
      </c>
      <c r="E15" s="320" t="s">
        <v>95</v>
      </c>
      <c r="F15" s="320">
        <v>1</v>
      </c>
      <c r="G15" s="320" t="s">
        <v>95</v>
      </c>
      <c r="H15" s="320">
        <v>13</v>
      </c>
      <c r="I15" s="320" t="s">
        <v>95</v>
      </c>
      <c r="J15" s="320">
        <v>1</v>
      </c>
      <c r="K15" s="321">
        <v>0</v>
      </c>
      <c r="L15" s="322">
        <v>1815</v>
      </c>
      <c r="M15" s="50"/>
      <c r="N15" s="51"/>
      <c r="O15" s="47"/>
      <c r="P15" s="318" t="s">
        <v>112</v>
      </c>
      <c r="Q15" s="319">
        <v>0</v>
      </c>
      <c r="R15" s="320">
        <v>0</v>
      </c>
      <c r="S15" s="320">
        <v>1</v>
      </c>
      <c r="T15" s="320">
        <v>1</v>
      </c>
      <c r="U15" s="320">
        <v>13</v>
      </c>
      <c r="V15" s="320">
        <v>13</v>
      </c>
      <c r="W15" s="320">
        <v>1</v>
      </c>
      <c r="X15" s="320">
        <v>1</v>
      </c>
      <c r="Y15" s="321">
        <v>1815</v>
      </c>
      <c r="Z15" s="322">
        <v>1815</v>
      </c>
      <c r="AA15" s="51"/>
    </row>
    <row r="16" spans="1:51" ht="39">
      <c r="B16" s="318" t="s">
        <v>118</v>
      </c>
      <c r="C16" s="319">
        <v>0</v>
      </c>
      <c r="D16" s="320">
        <v>0</v>
      </c>
      <c r="E16" s="320">
        <v>0</v>
      </c>
      <c r="F16" s="320">
        <v>67.3</v>
      </c>
      <c r="G16" s="320">
        <v>0</v>
      </c>
      <c r="H16" s="320">
        <v>342.5</v>
      </c>
      <c r="I16" s="320">
        <v>0</v>
      </c>
      <c r="J16" s="320">
        <v>0</v>
      </c>
      <c r="K16" s="321">
        <v>0</v>
      </c>
      <c r="L16" s="322">
        <v>51197</v>
      </c>
      <c r="M16" s="50"/>
      <c r="N16" s="51"/>
      <c r="O16" s="47"/>
      <c r="P16" s="318" t="s">
        <v>118</v>
      </c>
      <c r="Q16" s="461">
        <v>0</v>
      </c>
      <c r="R16" s="320">
        <v>0</v>
      </c>
      <c r="S16" s="462">
        <v>22.3</v>
      </c>
      <c r="T16" s="320">
        <v>22.3</v>
      </c>
      <c r="U16" s="462">
        <v>114.5</v>
      </c>
      <c r="V16" s="320">
        <v>114.5</v>
      </c>
      <c r="W16" s="462">
        <v>0</v>
      </c>
      <c r="X16" s="320">
        <v>0</v>
      </c>
      <c r="Y16" s="321">
        <v>17092</v>
      </c>
      <c r="Z16" s="322">
        <v>17092</v>
      </c>
      <c r="AA16" s="51"/>
    </row>
    <row r="17" spans="2:27" ht="15">
      <c r="B17" s="269" t="s">
        <v>120</v>
      </c>
      <c r="C17" s="310">
        <v>0</v>
      </c>
      <c r="D17" s="311">
        <v>0</v>
      </c>
      <c r="E17" s="311" t="s">
        <v>95</v>
      </c>
      <c r="F17" s="311">
        <v>2</v>
      </c>
      <c r="G17" s="311" t="s">
        <v>95</v>
      </c>
      <c r="H17" s="311">
        <v>26</v>
      </c>
      <c r="I17" s="311" t="s">
        <v>95</v>
      </c>
      <c r="J17" s="311">
        <v>2</v>
      </c>
      <c r="K17" s="309">
        <v>0</v>
      </c>
      <c r="L17" s="312">
        <v>3631</v>
      </c>
      <c r="M17" s="50"/>
      <c r="N17" s="51"/>
      <c r="O17" s="47"/>
      <c r="P17" s="318" t="s">
        <v>120</v>
      </c>
      <c r="Q17" s="323">
        <v>0</v>
      </c>
      <c r="R17" s="324">
        <v>0</v>
      </c>
      <c r="S17" s="324">
        <v>2</v>
      </c>
      <c r="T17" s="324">
        <v>2</v>
      </c>
      <c r="U17" s="324">
        <v>26</v>
      </c>
      <c r="V17" s="324">
        <v>26</v>
      </c>
      <c r="W17" s="324">
        <v>2</v>
      </c>
      <c r="X17" s="324">
        <v>2</v>
      </c>
      <c r="Y17" s="321">
        <v>3631</v>
      </c>
      <c r="Z17" s="325">
        <v>3631</v>
      </c>
      <c r="AA17" s="51"/>
    </row>
    <row r="18" spans="2:27" ht="15">
      <c r="B18" s="308" t="s">
        <v>122</v>
      </c>
      <c r="C18" s="313">
        <v>0</v>
      </c>
      <c r="D18" s="314">
        <v>50</v>
      </c>
      <c r="E18" s="315">
        <v>0</v>
      </c>
      <c r="F18" s="315">
        <v>202</v>
      </c>
      <c r="G18" s="313">
        <v>0</v>
      </c>
      <c r="H18" s="314">
        <v>685</v>
      </c>
      <c r="I18" s="315">
        <v>0</v>
      </c>
      <c r="J18" s="315">
        <v>71</v>
      </c>
      <c r="K18" s="316">
        <v>0</v>
      </c>
      <c r="L18" s="317">
        <v>122584</v>
      </c>
      <c r="M18" s="50">
        <f>M10*L18</f>
        <v>122584</v>
      </c>
      <c r="N18" s="51"/>
      <c r="O18" s="47"/>
      <c r="P18" s="32" t="s">
        <v>122</v>
      </c>
      <c r="Q18" s="234">
        <v>17</v>
      </c>
      <c r="R18" s="235">
        <v>17</v>
      </c>
      <c r="S18" s="236">
        <v>67</v>
      </c>
      <c r="T18" s="236">
        <v>67</v>
      </c>
      <c r="U18" s="234">
        <v>229</v>
      </c>
      <c r="V18" s="235">
        <v>229</v>
      </c>
      <c r="W18" s="236">
        <v>24</v>
      </c>
      <c r="X18" s="236">
        <v>24</v>
      </c>
      <c r="Y18" s="237">
        <v>40964</v>
      </c>
      <c r="Z18" s="238">
        <v>40964</v>
      </c>
      <c r="AA18" s="57">
        <f>Z18*AA10</f>
        <v>327712</v>
      </c>
    </row>
    <row r="19" spans="2:27" ht="15">
      <c r="B19" s="176" t="s">
        <v>123</v>
      </c>
      <c r="C19" s="357"/>
      <c r="D19" s="357"/>
      <c r="E19" s="357"/>
      <c r="F19" s="357"/>
      <c r="G19" s="357"/>
      <c r="H19" s="357"/>
      <c r="I19" s="357"/>
      <c r="J19" s="357"/>
      <c r="K19" s="358"/>
      <c r="L19" s="358"/>
      <c r="M19" s="50"/>
      <c r="N19" s="51" t="s">
        <v>89</v>
      </c>
      <c r="O19" s="47"/>
      <c r="P19" s="176" t="s">
        <v>128</v>
      </c>
      <c r="Q19" s="465"/>
      <c r="R19" s="465"/>
      <c r="S19" s="465"/>
      <c r="T19" s="465"/>
      <c r="U19" s="465"/>
      <c r="V19" s="465"/>
      <c r="W19" s="465"/>
      <c r="X19" s="465"/>
      <c r="Y19" s="354"/>
      <c r="Z19" s="354"/>
      <c r="AA19" s="57"/>
    </row>
    <row r="20" spans="2:27" ht="15">
      <c r="B20" s="72"/>
      <c r="C20" s="357"/>
      <c r="D20" s="357"/>
      <c r="E20" s="357"/>
      <c r="F20" s="357"/>
      <c r="G20" s="357"/>
      <c r="H20" s="357"/>
      <c r="I20" s="357"/>
      <c r="J20" s="357"/>
      <c r="K20" s="358"/>
      <c r="L20" s="358"/>
      <c r="M20" s="50"/>
      <c r="N20" s="51"/>
      <c r="O20" s="47"/>
      <c r="P20" s="176"/>
      <c r="Q20" s="465"/>
      <c r="R20" s="465"/>
      <c r="S20" s="465"/>
      <c r="T20" s="465"/>
      <c r="U20" s="465"/>
      <c r="V20" s="465"/>
      <c r="W20" s="465"/>
      <c r="X20" s="465"/>
      <c r="Y20" s="354"/>
      <c r="Z20" s="354"/>
      <c r="AA20" s="57"/>
    </row>
    <row r="21" spans="2:27" ht="15">
      <c r="B21" s="350" t="s">
        <v>124</v>
      </c>
      <c r="C21" s="357"/>
      <c r="D21" s="357"/>
      <c r="E21" s="357"/>
      <c r="F21" s="357"/>
      <c r="G21" s="357"/>
      <c r="H21" s="357"/>
      <c r="I21" s="357"/>
      <c r="J21" s="357"/>
      <c r="K21" s="358"/>
      <c r="L21" s="358"/>
      <c r="M21" s="50"/>
      <c r="N21" s="51"/>
      <c r="O21" s="47"/>
      <c r="P21" s="350" t="s">
        <v>129</v>
      </c>
      <c r="Q21" s="465"/>
      <c r="R21" s="465"/>
      <c r="S21" s="465"/>
      <c r="T21" s="465"/>
      <c r="U21" s="465"/>
      <c r="V21" s="465"/>
      <c r="W21" s="465"/>
      <c r="X21" s="465"/>
      <c r="Y21" s="354"/>
      <c r="Z21" s="354"/>
      <c r="AA21" s="57"/>
    </row>
    <row r="22" spans="2:27" ht="15">
      <c r="B22" s="176"/>
      <c r="C22" s="357"/>
      <c r="D22" s="357"/>
      <c r="E22" s="357"/>
      <c r="F22" s="357"/>
      <c r="G22" s="357"/>
      <c r="H22" s="357"/>
      <c r="I22" s="357"/>
      <c r="J22" s="357"/>
      <c r="K22" s="358"/>
      <c r="L22" s="358"/>
      <c r="M22" s="50"/>
      <c r="N22" s="51"/>
      <c r="O22" s="47"/>
      <c r="P22" s="350"/>
      <c r="Q22" s="465"/>
      <c r="R22" s="465"/>
      <c r="S22" s="465"/>
      <c r="T22" s="465"/>
      <c r="U22" s="465"/>
      <c r="V22" s="465"/>
      <c r="W22" s="465"/>
      <c r="X22" s="465"/>
      <c r="Y22" s="354"/>
      <c r="Z22" s="354"/>
      <c r="AA22" s="57"/>
    </row>
    <row r="23" spans="2:27" ht="15">
      <c r="B23" s="145"/>
      <c r="C23" s="357"/>
      <c r="D23" s="357"/>
      <c r="E23" s="357"/>
      <c r="F23" s="357"/>
      <c r="G23" s="357"/>
      <c r="H23" s="357"/>
      <c r="I23" s="357"/>
      <c r="J23" s="357"/>
      <c r="K23" s="358"/>
      <c r="L23" s="358"/>
      <c r="M23" s="50"/>
      <c r="N23" s="51"/>
      <c r="O23" s="47"/>
      <c r="P23" s="350"/>
      <c r="Q23" s="465"/>
      <c r="R23" s="465"/>
      <c r="S23" s="465"/>
      <c r="T23" s="465"/>
      <c r="U23" s="465"/>
      <c r="V23" s="465"/>
      <c r="W23" s="465"/>
      <c r="X23" s="465"/>
      <c r="Y23" s="354"/>
      <c r="Z23" s="354"/>
      <c r="AA23" s="57"/>
    </row>
    <row r="24" spans="2:27" ht="15">
      <c r="B24" s="465"/>
      <c r="C24"/>
      <c r="D24"/>
      <c r="E24"/>
      <c r="F24"/>
      <c r="G24"/>
      <c r="H24"/>
      <c r="I24"/>
      <c r="J24"/>
      <c r="K24" s="57"/>
      <c r="L24" s="57"/>
      <c r="M24" s="57"/>
      <c r="N24"/>
      <c r="O24" s="47"/>
      <c r="P24"/>
      <c r="Q24"/>
      <c r="R24"/>
      <c r="S24"/>
      <c r="T24"/>
      <c r="U24"/>
      <c r="V24"/>
      <c r="W24"/>
      <c r="X24"/>
      <c r="Y24"/>
      <c r="Z24"/>
      <c r="AA24" s="57">
        <f>Y18*Q25</f>
        <v>0</v>
      </c>
    </row>
    <row r="25" spans="2:27" ht="15">
      <c r="B25" s="465" t="s">
        <v>162</v>
      </c>
      <c r="C25" s="516">
        <v>0</v>
      </c>
      <c r="D25"/>
      <c r="E25"/>
      <c r="F25"/>
      <c r="G25"/>
      <c r="H25"/>
      <c r="I25"/>
      <c r="J25"/>
      <c r="K25" s="57"/>
      <c r="L25" s="57"/>
      <c r="M25" s="57"/>
      <c r="N25"/>
      <c r="O25" s="47"/>
      <c r="P25" s="73" t="s">
        <v>162</v>
      </c>
      <c r="Q25" s="516">
        <v>0</v>
      </c>
      <c r="R25" s="516"/>
      <c r="S25"/>
      <c r="T25"/>
      <c r="U25"/>
      <c r="V25"/>
      <c r="W25"/>
      <c r="X25"/>
      <c r="Y25"/>
      <c r="Z25"/>
      <c r="AA25"/>
    </row>
    <row r="26" spans="2:27">
      <c r="C26" s="8"/>
      <c r="N26" s="2"/>
      <c r="Z26" s="2"/>
      <c r="AA26" s="2"/>
    </row>
    <row r="27" spans="2:27" ht="15">
      <c r="B27" s="552" t="s">
        <v>406</v>
      </c>
      <c r="C27" s="552"/>
      <c r="D27" s="552"/>
      <c r="E27" s="552"/>
      <c r="F27" s="552"/>
      <c r="G27" s="552"/>
      <c r="H27" s="552"/>
      <c r="I27"/>
      <c r="J27"/>
      <c r="K27" s="571"/>
      <c r="L27" s="571"/>
      <c r="M27" s="571"/>
      <c r="N27" s="571"/>
      <c r="O27" s="571"/>
      <c r="P27" s="571"/>
      <c r="Q27" s="571"/>
      <c r="R27"/>
      <c r="Z27" s="2"/>
      <c r="AA27" s="2"/>
    </row>
    <row r="28" spans="2:27" ht="33" customHeight="1">
      <c r="B28" s="469" t="s">
        <v>95</v>
      </c>
      <c r="C28" s="694" t="s">
        <v>96</v>
      </c>
      <c r="D28" s="694"/>
      <c r="E28" s="694"/>
      <c r="F28" s="695"/>
      <c r="G28" s="696" t="s">
        <v>164</v>
      </c>
      <c r="H28" s="697"/>
      <c r="I28"/>
      <c r="J28"/>
      <c r="K28" s="465"/>
      <c r="L28" s="571"/>
      <c r="M28" s="600"/>
      <c r="N28" s="600"/>
      <c r="O28" s="600"/>
      <c r="P28" s="570"/>
      <c r="Q28" s="570"/>
      <c r="R28"/>
      <c r="Z28" s="2"/>
      <c r="AA28" s="2"/>
    </row>
    <row r="29" spans="2:27" ht="51.75">
      <c r="B29" s="326" t="s">
        <v>92</v>
      </c>
      <c r="C29" s="327" t="s">
        <v>329</v>
      </c>
      <c r="D29" s="327" t="s">
        <v>103</v>
      </c>
      <c r="E29" s="328" t="s">
        <v>104</v>
      </c>
      <c r="F29" s="329" t="s">
        <v>105</v>
      </c>
      <c r="G29" s="327" t="s">
        <v>106</v>
      </c>
      <c r="H29" s="330" t="s">
        <v>107</v>
      </c>
      <c r="I29"/>
      <c r="J29"/>
      <c r="K29" s="517"/>
      <c r="L29" s="76"/>
      <c r="M29" s="76"/>
      <c r="N29" s="76"/>
      <c r="O29" s="76"/>
      <c r="P29" s="76"/>
      <c r="Q29" s="76"/>
      <c r="R29"/>
      <c r="Z29" s="2"/>
      <c r="AA29" s="2"/>
    </row>
    <row r="30" spans="2:27" ht="54.75">
      <c r="B30" s="331" t="s">
        <v>407</v>
      </c>
      <c r="C30" s="320" t="s">
        <v>95</v>
      </c>
      <c r="D30" s="320" t="s">
        <v>95</v>
      </c>
      <c r="E30" s="334" t="s">
        <v>95</v>
      </c>
      <c r="F30" s="463">
        <v>17680</v>
      </c>
      <c r="G30" s="332">
        <v>17680</v>
      </c>
      <c r="H30" s="333">
        <v>17680</v>
      </c>
      <c r="I30" s="58"/>
      <c r="J30"/>
      <c r="K30" s="77"/>
      <c r="L30" s="41"/>
      <c r="M30" s="51">
        <f>E3*$G$11</f>
        <v>310748.82</v>
      </c>
      <c r="N30" s="41"/>
      <c r="O30" s="41"/>
      <c r="P30" s="41"/>
      <c r="Q30" s="41"/>
      <c r="R30" s="59"/>
      <c r="Z30" s="2"/>
      <c r="AA30" s="2"/>
    </row>
    <row r="31" spans="2:27" ht="26.25">
      <c r="B31" s="331" t="s">
        <v>110</v>
      </c>
      <c r="C31" s="320" t="s">
        <v>95</v>
      </c>
      <c r="D31" s="320" t="s">
        <v>95</v>
      </c>
      <c r="E31" s="334"/>
      <c r="F31" s="319" t="s">
        <v>95</v>
      </c>
      <c r="G31" s="332">
        <v>0</v>
      </c>
      <c r="H31" s="333">
        <v>0</v>
      </c>
      <c r="M31" s="51">
        <f>F3*$E$11</f>
        <v>97644.78</v>
      </c>
    </row>
    <row r="32" spans="2:27" ht="15">
      <c r="B32" s="331" t="s">
        <v>112</v>
      </c>
      <c r="C32" s="332">
        <v>0</v>
      </c>
      <c r="D32" s="332">
        <v>0</v>
      </c>
      <c r="E32" s="332">
        <v>0</v>
      </c>
      <c r="F32" s="332">
        <v>0</v>
      </c>
      <c r="G32" s="332">
        <v>0</v>
      </c>
      <c r="H32" s="333">
        <v>0</v>
      </c>
      <c r="M32" s="51">
        <f>G3*$I$11</f>
        <v>20511.37</v>
      </c>
    </row>
    <row r="33" spans="2:13">
      <c r="B33" s="331" t="s">
        <v>116</v>
      </c>
      <c r="C33" s="320" t="s">
        <v>95</v>
      </c>
      <c r="D33" s="320" t="s">
        <v>95</v>
      </c>
      <c r="E33" s="334" t="s">
        <v>95</v>
      </c>
      <c r="F33" s="319" t="s">
        <v>95</v>
      </c>
      <c r="G33" s="332">
        <v>0</v>
      </c>
      <c r="H33" s="333">
        <v>0</v>
      </c>
      <c r="M33" s="61">
        <f>H3*$C$11</f>
        <v>21352.799999999999</v>
      </c>
    </row>
    <row r="34" spans="2:13" ht="15.75">
      <c r="B34" s="331" t="s">
        <v>408</v>
      </c>
      <c r="C34" s="320" t="s">
        <v>95</v>
      </c>
      <c r="D34" s="320" t="s">
        <v>95</v>
      </c>
      <c r="E34" s="334" t="s">
        <v>95</v>
      </c>
      <c r="F34" s="319" t="s">
        <v>95</v>
      </c>
      <c r="G34" s="332">
        <v>0</v>
      </c>
      <c r="H34" s="333">
        <v>0</v>
      </c>
    </row>
    <row r="35" spans="2:13">
      <c r="B35" s="43" t="s">
        <v>119</v>
      </c>
      <c r="C35" s="244">
        <v>0</v>
      </c>
      <c r="D35" s="243" t="s">
        <v>95</v>
      </c>
      <c r="E35" s="244">
        <v>0</v>
      </c>
      <c r="F35" s="244">
        <v>17680</v>
      </c>
      <c r="G35" s="244">
        <v>17680</v>
      </c>
      <c r="H35" s="244">
        <v>17680</v>
      </c>
      <c r="I35" s="4">
        <f>H35*M10</f>
        <v>17680</v>
      </c>
    </row>
    <row r="36" spans="2:13" ht="12.75" customHeight="1">
      <c r="B36" s="529" t="s">
        <v>121</v>
      </c>
      <c r="C36" s="530"/>
      <c r="D36" s="530"/>
      <c r="E36" s="530"/>
      <c r="F36" s="530"/>
      <c r="G36" s="530"/>
      <c r="H36" s="530"/>
    </row>
    <row r="37" spans="2:13">
      <c r="B37" s="531"/>
      <c r="C37" s="531"/>
      <c r="D37" s="531"/>
      <c r="E37" s="531"/>
      <c r="F37" s="531"/>
      <c r="G37" s="531"/>
      <c r="H37" s="531"/>
    </row>
    <row r="38" spans="2:13">
      <c r="B38" s="531"/>
      <c r="C38" s="531"/>
      <c r="D38" s="531"/>
      <c r="E38" s="531"/>
      <c r="F38" s="531"/>
      <c r="G38" s="531"/>
      <c r="H38" s="531"/>
    </row>
    <row r="39" spans="2:13" ht="82.5" customHeight="1">
      <c r="B39" s="531"/>
      <c r="C39" s="531"/>
      <c r="D39" s="531"/>
      <c r="E39" s="531"/>
      <c r="F39" s="531"/>
      <c r="G39" s="531"/>
      <c r="H39" s="531"/>
    </row>
    <row r="41" spans="2:13">
      <c r="B41" s="2" t="s">
        <v>409</v>
      </c>
    </row>
  </sheetData>
  <mergeCells count="36">
    <mergeCell ref="B36:H39"/>
    <mergeCell ref="C28:F28"/>
    <mergeCell ref="G28:H28"/>
    <mergeCell ref="L28:O28"/>
    <mergeCell ref="P28:Q28"/>
    <mergeCell ref="S11:T11"/>
    <mergeCell ref="U11:V11"/>
    <mergeCell ref="W11:X11"/>
    <mergeCell ref="B27:H27"/>
    <mergeCell ref="K27:Q27"/>
    <mergeCell ref="C11:D11"/>
    <mergeCell ref="E11:F11"/>
    <mergeCell ref="G11:H11"/>
    <mergeCell ref="I11:J11"/>
    <mergeCell ref="Q11:R1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U10:V10"/>
    <mergeCell ref="W10:X10"/>
    <mergeCell ref="A1:A2"/>
    <mergeCell ref="B1:M1"/>
    <mergeCell ref="AL1:AW1"/>
    <mergeCell ref="N1:Y1"/>
    <mergeCell ref="Z1:AK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Y39"/>
  <sheetViews>
    <sheetView zoomScaleNormal="100" zoomScalePageLayoutView="140" workbookViewId="0">
      <pane xSplit="1" ySplit="2" topLeftCell="B3" activePane="bottomRight" state="frozen"/>
      <selection pane="bottomRight" activeCell="L23" sqref="L23"/>
      <selection pane="bottomLeft" activeCell="L24" sqref="L24"/>
      <selection pane="topRight" activeCell="L24" sqref="L24"/>
    </sheetView>
  </sheetViews>
  <sheetFormatPr defaultColWidth="9.7109375" defaultRowHeight="12.75"/>
  <cols>
    <col min="1" max="1" width="9.7109375" style="3"/>
    <col min="2" max="2" width="18.140625" style="2" customWidth="1"/>
    <col min="3" max="3" width="14.85546875" style="2" customWidth="1"/>
    <col min="4" max="4" width="12.85546875" style="2" customWidth="1"/>
    <col min="5" max="5" width="15.140625" style="2" customWidth="1"/>
    <col min="6" max="6" width="12.85546875" style="2" customWidth="1"/>
    <col min="7" max="7" width="9.7109375" style="2"/>
    <col min="8" max="8" width="16.42578125" style="2" customWidth="1"/>
    <col min="9" max="9" width="9.7109375" style="2"/>
    <col min="10" max="10" width="16.28515625" style="4" customWidth="1"/>
    <col min="11" max="11" width="9.7109375" style="4"/>
    <col min="12" max="12" width="15.42578125" style="4" customWidth="1"/>
    <col min="13" max="14" width="9.7109375" style="3"/>
    <col min="15" max="20" width="9.7109375" style="2"/>
    <col min="21" max="21" width="9.7109375" style="5"/>
    <col min="22" max="24" width="9.7109375" style="2"/>
    <col min="25" max="27" width="9.7109375" style="3"/>
    <col min="28" max="16384" width="9.71093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69</v>
      </c>
      <c r="B3" s="138">
        <f>M9+C25</f>
        <v>5</v>
      </c>
      <c r="C3" s="100">
        <v>465</v>
      </c>
      <c r="D3" s="138">
        <f>B3*C3</f>
        <v>2325</v>
      </c>
      <c r="E3" s="138">
        <f>H18*M9+V18*AA9+G18*C25</f>
        <v>185</v>
      </c>
      <c r="F3" s="138">
        <f>F18*M9+T18*AA9+E18*C25</f>
        <v>25</v>
      </c>
      <c r="G3" s="138">
        <f>J18*M9+X18*AA9+I18*C25</f>
        <v>20</v>
      </c>
      <c r="H3" s="138">
        <f>D18*M9+R18*AA9+C18*C25</f>
        <v>5</v>
      </c>
      <c r="I3" s="138">
        <f>SUM(E3:H3)</f>
        <v>235</v>
      </c>
      <c r="J3" s="135">
        <f>E3*$G$11+F3*$E$11+G3*$I$11+H3*$C$11</f>
        <v>17197.599999999999</v>
      </c>
      <c r="K3" s="89">
        <f>M9*$E$35+AA9*$N$35</f>
        <v>0</v>
      </c>
      <c r="L3" s="135">
        <f>M9*$H$35+AA9*$O$35+C25*$G$35</f>
        <v>275</v>
      </c>
      <c r="M3" s="135">
        <f>J3+K3+L3</f>
        <v>17472.599999999999</v>
      </c>
      <c r="N3" s="138">
        <f>M10+AA10+C25</f>
        <v>5</v>
      </c>
      <c r="O3" s="138">
        <f>C3</f>
        <v>465</v>
      </c>
      <c r="P3" s="138">
        <f>N3*O3</f>
        <v>2325</v>
      </c>
      <c r="Q3" s="138">
        <f>H18*M10+V18*AA10+G18*C25</f>
        <v>185</v>
      </c>
      <c r="R3" s="138">
        <f>F18*M10+T18*AA10+E18*C25</f>
        <v>25</v>
      </c>
      <c r="S3" s="138">
        <f>J18*M10+X18*AA10+I18*C25</f>
        <v>20</v>
      </c>
      <c r="T3" s="138">
        <f>D18*M10+R18*AA10+C18*C25</f>
        <v>5</v>
      </c>
      <c r="U3" s="138">
        <f>Q3+R3+S3+T3</f>
        <v>235</v>
      </c>
      <c r="V3" s="135">
        <f>Q3*$G$11+R3*$E$11+S3*$I$11+T3*$C$11</f>
        <v>17197.599999999999</v>
      </c>
      <c r="W3" s="89">
        <f>M10*$E$35+AA10*$N$35</f>
        <v>0</v>
      </c>
      <c r="X3" s="135">
        <f>M10*$H$35+AA10*$O$35+C25*$G$35</f>
        <v>275</v>
      </c>
      <c r="Y3" s="135">
        <f>V3+W3+X3</f>
        <v>17472.599999999999</v>
      </c>
      <c r="Z3" s="138">
        <f>M11+AA11+C25</f>
        <v>5</v>
      </c>
      <c r="AA3" s="138">
        <f>C3</f>
        <v>465</v>
      </c>
      <c r="AB3" s="138">
        <f>Z3*AA3</f>
        <v>2325</v>
      </c>
      <c r="AC3" s="138">
        <f>H18*M11+V18*AA11+G18*C25</f>
        <v>185</v>
      </c>
      <c r="AD3" s="138">
        <f>F18*M11+T18*AA11+E18*C25</f>
        <v>25</v>
      </c>
      <c r="AE3" s="138">
        <f>J18*M11+X18*AA11+I18*C25</f>
        <v>20</v>
      </c>
      <c r="AF3" s="138">
        <f>D18*M11+R18*AA11+C18*C25</f>
        <v>5</v>
      </c>
      <c r="AG3" s="138">
        <f>AC3+AD3+AE3+AF3</f>
        <v>235</v>
      </c>
      <c r="AH3" s="135">
        <f>AC3*$G$11+AD3*$E$11+AE3*$I$11+AF3*$C$11</f>
        <v>17197.599999999999</v>
      </c>
      <c r="AI3" s="89">
        <f>M11*$E$35+AA11*$N$35</f>
        <v>0</v>
      </c>
      <c r="AJ3" s="135">
        <f>M11*$H$35+AA11*$O$35+C25*$G$35</f>
        <v>275</v>
      </c>
      <c r="AK3" s="135">
        <f>AH3+AI3+AJ3</f>
        <v>17472.599999999999</v>
      </c>
      <c r="AL3" s="138">
        <f t="shared" ref="AL3:AW3" si="0">(B3+N3+Z3)/3</f>
        <v>5</v>
      </c>
      <c r="AM3" s="138">
        <f t="shared" si="0"/>
        <v>465</v>
      </c>
      <c r="AN3" s="138">
        <f t="shared" si="0"/>
        <v>2325</v>
      </c>
      <c r="AO3" s="138">
        <f t="shared" si="0"/>
        <v>185</v>
      </c>
      <c r="AP3" s="138">
        <f t="shared" si="0"/>
        <v>25</v>
      </c>
      <c r="AQ3" s="138">
        <f t="shared" si="0"/>
        <v>20</v>
      </c>
      <c r="AR3" s="138">
        <f t="shared" si="0"/>
        <v>5</v>
      </c>
      <c r="AS3" s="138">
        <f t="shared" si="0"/>
        <v>235</v>
      </c>
      <c r="AT3" s="135">
        <f t="shared" si="0"/>
        <v>17197.599999999999</v>
      </c>
      <c r="AU3" s="89">
        <f t="shared" si="0"/>
        <v>0</v>
      </c>
      <c r="AV3" s="135">
        <f t="shared" si="0"/>
        <v>275</v>
      </c>
      <c r="AW3" s="135">
        <f t="shared" si="0"/>
        <v>17472.599999999999</v>
      </c>
      <c r="AY3" s="201">
        <f>M3+Y3+AK3</f>
        <v>52417.799999999996</v>
      </c>
    </row>
    <row r="4" spans="1:51" s="4" customFormat="1">
      <c r="A4" s="91"/>
      <c r="B4" s="102"/>
      <c r="C4" s="92"/>
      <c r="D4" s="92"/>
      <c r="E4" s="92"/>
      <c r="F4" s="92"/>
      <c r="G4" s="92"/>
      <c r="H4" s="92"/>
      <c r="I4" s="92"/>
      <c r="J4" s="92"/>
      <c r="K4" s="92"/>
      <c r="L4" s="92"/>
      <c r="M4" s="92"/>
      <c r="N4" s="98"/>
      <c r="O4" s="98"/>
      <c r="P4" s="98"/>
      <c r="Q4" s="98"/>
      <c r="R4" s="98"/>
      <c r="S4" s="98"/>
      <c r="T4" s="98"/>
      <c r="U4" s="98"/>
      <c r="V4" s="124"/>
      <c r="W4" s="124"/>
      <c r="X4" s="124"/>
      <c r="Y4" s="124"/>
      <c r="Z4" s="3"/>
      <c r="AA4" s="3"/>
    </row>
    <row r="5" spans="1:51" s="4" customFormat="1">
      <c r="A5" s="3"/>
      <c r="B5" s="2"/>
      <c r="C5" s="1"/>
      <c r="D5" s="2"/>
      <c r="E5" s="2"/>
      <c r="F5" s="7"/>
      <c r="G5" s="2"/>
      <c r="H5" s="2"/>
      <c r="I5" s="2"/>
      <c r="M5" s="3"/>
      <c r="N5" s="122"/>
      <c r="O5" s="96"/>
      <c r="P5" s="96"/>
      <c r="Q5" s="96"/>
      <c r="R5" s="96"/>
      <c r="S5" s="96"/>
      <c r="T5" s="96"/>
      <c r="U5" s="98"/>
      <c r="V5" s="11"/>
      <c r="W5" s="11"/>
      <c r="X5" s="11"/>
      <c r="Y5" s="18"/>
      <c r="Z5" s="3"/>
      <c r="AA5" s="3"/>
    </row>
    <row r="6" spans="1:51" s="4" customFormat="1" ht="15">
      <c r="A6" s="91"/>
      <c r="B6" s="92"/>
      <c r="C6" s="144"/>
      <c r="D6" s="85"/>
      <c r="E6" s="85"/>
      <c r="F6" s="85"/>
      <c r="G6" s="85"/>
      <c r="H6" s="85"/>
      <c r="I6" s="12"/>
      <c r="J6" s="103"/>
      <c r="K6" s="103"/>
      <c r="L6" s="103"/>
      <c r="M6" s="103"/>
      <c r="N6" s="96"/>
      <c r="O6" s="96"/>
      <c r="P6" s="96"/>
      <c r="Q6" s="96"/>
      <c r="R6" s="96"/>
      <c r="S6" s="96"/>
      <c r="T6" s="96"/>
      <c r="U6" s="96"/>
      <c r="V6" s="11"/>
      <c r="W6" s="11"/>
      <c r="X6" s="11"/>
      <c r="Y6" s="11"/>
      <c r="Z6" s="3"/>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410</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ustomHeight="1">
      <c r="A9" s="3"/>
      <c r="B9" s="533" t="s">
        <v>92</v>
      </c>
      <c r="C9" s="536" t="s">
        <v>93</v>
      </c>
      <c r="D9" s="536"/>
      <c r="E9" s="536"/>
      <c r="F9" s="536"/>
      <c r="G9" s="536"/>
      <c r="H9" s="536"/>
      <c r="I9" s="536"/>
      <c r="J9" s="536"/>
      <c r="K9" s="537" t="s">
        <v>161</v>
      </c>
      <c r="L9" s="538"/>
      <c r="M9">
        <v>5</v>
      </c>
      <c r="N9" s="82">
        <v>2021</v>
      </c>
      <c r="O9" s="2"/>
      <c r="P9" s="2"/>
      <c r="Q9" s="2"/>
      <c r="R9" s="2"/>
      <c r="S9" s="2"/>
      <c r="T9" s="2"/>
      <c r="U9" s="5"/>
      <c r="V9" s="2"/>
      <c r="W9" s="2"/>
      <c r="X9" s="2"/>
      <c r="Y9" s="3"/>
      <c r="Z9" s="3"/>
      <c r="AA9" s="3"/>
    </row>
    <row r="10" spans="1:51" s="4" customFormat="1" ht="29.25" customHeight="1">
      <c r="A10" s="3"/>
      <c r="B10" s="534"/>
      <c r="C10" s="543" t="s">
        <v>98</v>
      </c>
      <c r="D10" s="544"/>
      <c r="E10" s="545" t="s">
        <v>99</v>
      </c>
      <c r="F10" s="545"/>
      <c r="G10" s="546" t="s">
        <v>100</v>
      </c>
      <c r="H10" s="547"/>
      <c r="I10" s="548" t="s">
        <v>101</v>
      </c>
      <c r="J10" s="547"/>
      <c r="K10" s="539"/>
      <c r="L10" s="540"/>
      <c r="M10">
        <f>M9</f>
        <v>5</v>
      </c>
      <c r="N10" s="82">
        <v>2022</v>
      </c>
      <c r="O10" s="81"/>
      <c r="P10" s="81"/>
      <c r="Q10" s="81"/>
      <c r="R10" s="81"/>
      <c r="S10" s="81"/>
      <c r="T10" s="81"/>
      <c r="U10" s="81"/>
      <c r="V10" s="81"/>
      <c r="W10" s="81"/>
      <c r="X10" s="81"/>
      <c r="Y10" s="81"/>
      <c r="Z10" s="81"/>
      <c r="AA10" s="81"/>
      <c r="AB10"/>
      <c r="AC10" s="81"/>
    </row>
    <row r="11" spans="1:51" ht="15.75" customHeight="1">
      <c r="B11" s="534"/>
      <c r="C11" s="549">
        <v>114.8</v>
      </c>
      <c r="D11" s="550"/>
      <c r="E11" s="549">
        <v>91.33</v>
      </c>
      <c r="F11" s="550"/>
      <c r="G11" s="549">
        <v>73.83</v>
      </c>
      <c r="H11" s="550"/>
      <c r="I11" s="549">
        <v>34.090000000000003</v>
      </c>
      <c r="J11" s="550"/>
      <c r="K11" s="541"/>
      <c r="L11" s="542"/>
      <c r="M11">
        <f>M9</f>
        <v>5</v>
      </c>
      <c r="N11" s="82">
        <v>2023</v>
      </c>
      <c r="O11" s="465"/>
      <c r="P11" s="465"/>
      <c r="Q11" s="81"/>
      <c r="R11" s="465"/>
      <c r="S11" s="465"/>
      <c r="T11" s="465"/>
      <c r="U11" s="465"/>
      <c r="V11" s="465"/>
      <c r="W11" s="465"/>
      <c r="X11" s="465"/>
      <c r="Y11" s="465"/>
      <c r="Z11" s="521"/>
      <c r="AA11" s="521"/>
      <c r="AB11"/>
      <c r="AC11" s="82"/>
    </row>
    <row r="12" spans="1:51" ht="38.25" customHeight="1">
      <c r="B12" s="535"/>
      <c r="C12" s="225" t="s">
        <v>106</v>
      </c>
      <c r="D12" s="226" t="s">
        <v>109</v>
      </c>
      <c r="E12" s="225" t="s">
        <v>106</v>
      </c>
      <c r="F12" s="226" t="s">
        <v>109</v>
      </c>
      <c r="G12" s="225" t="s">
        <v>106</v>
      </c>
      <c r="H12" s="226" t="s">
        <v>109</v>
      </c>
      <c r="I12" s="225" t="s">
        <v>106</v>
      </c>
      <c r="J12" s="226" t="s">
        <v>109</v>
      </c>
      <c r="K12" s="225" t="s">
        <v>106</v>
      </c>
      <c r="L12" s="227" t="s">
        <v>109</v>
      </c>
      <c r="M12"/>
      <c r="N12" s="81"/>
      <c r="O12" s="465"/>
      <c r="P12" s="465"/>
      <c r="Q12" s="81"/>
      <c r="R12" s="465"/>
      <c r="S12" s="465"/>
      <c r="T12" s="465"/>
      <c r="U12" s="465"/>
      <c r="V12" s="521"/>
      <c r="W12" s="521"/>
      <c r="X12" s="521"/>
      <c r="Y12" s="521"/>
      <c r="Z12" s="521"/>
      <c r="AA12" s="521"/>
      <c r="AB12"/>
      <c r="AC12" s="82"/>
    </row>
    <row r="13" spans="1:51" ht="15">
      <c r="B13" s="26" t="s">
        <v>111</v>
      </c>
      <c r="C13" s="196">
        <v>0</v>
      </c>
      <c r="D13" s="228">
        <v>1</v>
      </c>
      <c r="E13" s="228">
        <v>0</v>
      </c>
      <c r="F13" s="228">
        <v>1</v>
      </c>
      <c r="G13" s="228">
        <v>0</v>
      </c>
      <c r="H13" s="228">
        <v>2</v>
      </c>
      <c r="I13" s="228">
        <v>0</v>
      </c>
      <c r="J13" s="228">
        <v>0.5</v>
      </c>
      <c r="K13" s="229">
        <v>0</v>
      </c>
      <c r="L13" s="230">
        <v>371</v>
      </c>
      <c r="M13"/>
      <c r="N13" s="73"/>
      <c r="O13" s="80"/>
      <c r="P13" s="80"/>
      <c r="Q13" s="81"/>
      <c r="R13" s="80"/>
      <c r="S13" s="80"/>
      <c r="T13" s="80"/>
      <c r="U13" s="80"/>
      <c r="V13" s="80"/>
      <c r="W13" s="80"/>
      <c r="X13" s="80"/>
      <c r="Y13" s="80"/>
      <c r="Z13" s="521"/>
      <c r="AA13" s="521"/>
      <c r="AB13"/>
      <c r="AC13" s="82"/>
    </row>
    <row r="14" spans="1:51" ht="15">
      <c r="B14" s="26" t="s">
        <v>113</v>
      </c>
      <c r="C14" s="196">
        <v>0</v>
      </c>
      <c r="D14" s="228">
        <v>0</v>
      </c>
      <c r="E14" s="228">
        <v>0</v>
      </c>
      <c r="F14" s="228">
        <v>1</v>
      </c>
      <c r="G14" s="228">
        <v>0</v>
      </c>
      <c r="H14" s="228">
        <v>12</v>
      </c>
      <c r="I14" s="228">
        <v>0</v>
      </c>
      <c r="J14" s="228">
        <v>0.5</v>
      </c>
      <c r="K14" s="229">
        <v>0</v>
      </c>
      <c r="L14" s="230">
        <v>994</v>
      </c>
      <c r="M14"/>
      <c r="N14" s="73"/>
      <c r="O14" s="514"/>
      <c r="P14" s="514"/>
      <c r="Q14" s="81"/>
      <c r="R14" s="521"/>
      <c r="S14" s="521"/>
      <c r="T14" s="521"/>
      <c r="U14" s="521"/>
      <c r="V14" s="521"/>
      <c r="W14" s="521"/>
      <c r="X14" s="521"/>
      <c r="Y14" s="514"/>
      <c r="Z14" s="514"/>
      <c r="AA14" s="514"/>
      <c r="AB14"/>
      <c r="AC14" s="81"/>
    </row>
    <row r="15" spans="1:51" ht="15">
      <c r="B15" s="26" t="s">
        <v>112</v>
      </c>
      <c r="C15" s="196">
        <v>0</v>
      </c>
      <c r="D15" s="228">
        <v>0</v>
      </c>
      <c r="E15" s="228">
        <v>0</v>
      </c>
      <c r="F15" s="228">
        <v>0.5</v>
      </c>
      <c r="G15" s="228">
        <v>0</v>
      </c>
      <c r="H15" s="228">
        <v>5</v>
      </c>
      <c r="I15" s="228">
        <v>0</v>
      </c>
      <c r="J15" s="228">
        <v>0.5</v>
      </c>
      <c r="K15" s="229">
        <v>0</v>
      </c>
      <c r="L15" s="230">
        <v>432</v>
      </c>
      <c r="M15"/>
      <c r="N15" s="73"/>
      <c r="O15" s="516"/>
      <c r="P15" s="516"/>
      <c r="Q15" s="73"/>
      <c r="R15"/>
      <c r="S15"/>
      <c r="T15"/>
      <c r="U15" s="516"/>
      <c r="V15" s="516"/>
      <c r="W15"/>
      <c r="X15"/>
      <c r="Y15" s="516"/>
      <c r="Z15" s="74"/>
      <c r="AA15" s="74"/>
      <c r="AB15"/>
      <c r="AC15" s="73"/>
    </row>
    <row r="16" spans="1:51" ht="39">
      <c r="B16" s="26" t="s">
        <v>118</v>
      </c>
      <c r="C16" s="196">
        <v>0</v>
      </c>
      <c r="D16" s="228">
        <v>0</v>
      </c>
      <c r="E16" s="228">
        <v>0</v>
      </c>
      <c r="F16" s="228">
        <v>1.5</v>
      </c>
      <c r="G16" s="228">
        <v>0</v>
      </c>
      <c r="H16" s="228">
        <v>8</v>
      </c>
      <c r="I16" s="228">
        <v>0</v>
      </c>
      <c r="J16" s="228">
        <v>1.5</v>
      </c>
      <c r="K16" s="229">
        <v>0</v>
      </c>
      <c r="L16" s="230">
        <v>779</v>
      </c>
      <c r="M16"/>
      <c r="N16" s="73"/>
      <c r="O16" s="516"/>
      <c r="P16" s="516"/>
      <c r="Q16" s="73"/>
      <c r="R16" s="516"/>
      <c r="S16" s="516"/>
      <c r="T16" s="516"/>
      <c r="U16" s="516"/>
      <c r="V16" s="516"/>
      <c r="W16" s="516"/>
      <c r="X16" s="516"/>
      <c r="Y16" s="516"/>
      <c r="Z16" s="74"/>
      <c r="AA16" s="74"/>
      <c r="AB16"/>
      <c r="AC16" s="73"/>
    </row>
    <row r="17" spans="2:29" ht="15">
      <c r="B17" s="26" t="s">
        <v>120</v>
      </c>
      <c r="C17" s="231">
        <v>0</v>
      </c>
      <c r="D17" s="232">
        <v>0</v>
      </c>
      <c r="E17" s="232">
        <v>0</v>
      </c>
      <c r="F17" s="232">
        <v>1</v>
      </c>
      <c r="G17" s="232">
        <v>0</v>
      </c>
      <c r="H17" s="232">
        <v>10</v>
      </c>
      <c r="I17" s="232">
        <v>0</v>
      </c>
      <c r="J17" s="232">
        <v>1</v>
      </c>
      <c r="K17" s="229">
        <v>0</v>
      </c>
      <c r="L17" s="233">
        <v>864</v>
      </c>
      <c r="M17"/>
      <c r="N17" s="73"/>
      <c r="O17" s="516"/>
      <c r="P17" s="516"/>
      <c r="Q17" s="73"/>
      <c r="R17" s="516"/>
      <c r="S17" s="516"/>
      <c r="T17" s="516"/>
      <c r="U17" s="516"/>
      <c r="V17" s="516"/>
      <c r="W17" s="516"/>
      <c r="X17" s="516"/>
      <c r="Y17" s="516"/>
      <c r="Z17" s="74"/>
      <c r="AA17" s="74"/>
      <c r="AB17"/>
      <c r="AC17" s="73"/>
    </row>
    <row r="18" spans="2:29" ht="15">
      <c r="B18" s="32" t="s">
        <v>122</v>
      </c>
      <c r="C18" s="234">
        <v>0</v>
      </c>
      <c r="D18" s="235">
        <v>1</v>
      </c>
      <c r="E18" s="236">
        <v>0</v>
      </c>
      <c r="F18" s="236">
        <v>5</v>
      </c>
      <c r="G18" s="234">
        <v>0</v>
      </c>
      <c r="H18" s="235">
        <v>37</v>
      </c>
      <c r="I18" s="236">
        <v>0</v>
      </c>
      <c r="J18" s="236">
        <v>4</v>
      </c>
      <c r="K18" s="237">
        <v>0</v>
      </c>
      <c r="L18" s="238">
        <v>3440</v>
      </c>
      <c r="M18"/>
      <c r="N18" s="465"/>
      <c r="O18" s="516"/>
      <c r="P18" s="516"/>
      <c r="Q18" s="73"/>
      <c r="R18" s="516"/>
      <c r="S18" s="516"/>
      <c r="T18" s="516"/>
      <c r="U18" s="516"/>
      <c r="V18" s="516"/>
      <c r="W18" s="516"/>
      <c r="X18" s="516"/>
      <c r="Y18" s="516"/>
      <c r="Z18" s="74"/>
      <c r="AA18" s="74"/>
      <c r="AB18"/>
      <c r="AC18" s="73"/>
    </row>
    <row r="19" spans="2:29" ht="15">
      <c r="B19" s="176" t="s">
        <v>123</v>
      </c>
      <c r="D19" s="465"/>
      <c r="E19" s="465"/>
      <c r="F19" s="465"/>
      <c r="G19" s="465"/>
      <c r="H19" s="465"/>
      <c r="I19" s="465"/>
      <c r="J19" s="465"/>
      <c r="K19" s="354"/>
      <c r="L19" s="354"/>
      <c r="M19"/>
      <c r="N19" s="465"/>
      <c r="O19" s="516"/>
      <c r="P19" s="516"/>
      <c r="Q19" s="73"/>
      <c r="R19" s="516"/>
      <c r="S19" s="516"/>
      <c r="T19" s="516"/>
      <c r="U19" s="516"/>
      <c r="V19" s="516"/>
      <c r="W19" s="516"/>
      <c r="X19" s="516"/>
      <c r="Y19" s="516"/>
      <c r="Z19" s="74"/>
      <c r="AA19" s="74"/>
      <c r="AB19"/>
      <c r="AC19" s="73"/>
    </row>
    <row r="20" spans="2:29" ht="15">
      <c r="B20" s="72"/>
      <c r="D20" s="465"/>
      <c r="E20" s="465"/>
      <c r="F20" s="465"/>
      <c r="G20" s="465"/>
      <c r="H20" s="465"/>
      <c r="I20" s="465"/>
      <c r="J20" s="465"/>
      <c r="K20" s="354"/>
      <c r="L20" s="354"/>
      <c r="M20"/>
      <c r="N20" s="465"/>
      <c r="O20" s="516"/>
      <c r="P20" s="516"/>
      <c r="Q20" s="73"/>
      <c r="R20" s="516"/>
      <c r="S20" s="516"/>
      <c r="T20" s="516"/>
      <c r="U20" s="516"/>
      <c r="V20" s="516"/>
      <c r="W20" s="516"/>
      <c r="X20" s="516"/>
      <c r="Y20" s="516"/>
      <c r="Z20" s="74"/>
      <c r="AA20" s="74"/>
      <c r="AB20"/>
      <c r="AC20" s="73"/>
    </row>
    <row r="21" spans="2:29" ht="15">
      <c r="B21" s="350" t="s">
        <v>124</v>
      </c>
      <c r="D21" s="465"/>
      <c r="E21" s="465"/>
      <c r="F21" s="465"/>
      <c r="G21" s="465"/>
      <c r="H21" s="465"/>
      <c r="I21" s="465"/>
      <c r="J21" s="465"/>
      <c r="K21" s="354"/>
      <c r="L21" s="354"/>
      <c r="M21"/>
      <c r="N21" s="465"/>
      <c r="O21" s="516"/>
      <c r="P21" s="516"/>
      <c r="Q21" s="73"/>
      <c r="R21" s="516"/>
      <c r="S21" s="516"/>
      <c r="T21" s="516"/>
      <c r="U21" s="516"/>
      <c r="V21" s="516"/>
      <c r="W21" s="516"/>
      <c r="X21" s="516"/>
      <c r="Y21" s="516"/>
      <c r="Z21" s="74"/>
      <c r="AA21" s="74"/>
      <c r="AB21"/>
      <c r="AC21" s="73"/>
    </row>
    <row r="22" spans="2:29" ht="15">
      <c r="B22" s="176"/>
      <c r="C22" s="350"/>
      <c r="D22" s="465"/>
      <c r="E22" s="465"/>
      <c r="F22" s="465" t="s">
        <v>89</v>
      </c>
      <c r="G22" s="465"/>
      <c r="H22" s="465"/>
      <c r="I22" s="465"/>
      <c r="J22" s="465"/>
      <c r="K22" s="354"/>
      <c r="L22" s="354"/>
      <c r="M22"/>
      <c r="N22" s="465"/>
      <c r="O22" s="516"/>
      <c r="P22" s="516"/>
      <c r="Q22" s="73"/>
      <c r="R22" s="516"/>
      <c r="S22" s="516"/>
      <c r="T22" s="516"/>
      <c r="U22" s="516"/>
      <c r="V22" s="516"/>
      <c r="W22" s="516"/>
      <c r="X22" s="516"/>
      <c r="Y22" s="516"/>
      <c r="Z22" s="74"/>
      <c r="AA22" s="74"/>
      <c r="AB22"/>
      <c r="AC22" s="73"/>
    </row>
    <row r="23" spans="2:29" ht="15">
      <c r="B23" s="144"/>
      <c r="C23" s="350"/>
      <c r="D23" s="465"/>
      <c r="E23" s="465"/>
      <c r="F23" s="465"/>
      <c r="G23" s="465"/>
      <c r="H23" s="465"/>
      <c r="I23" s="465"/>
      <c r="J23" s="465"/>
      <c r="K23" s="354"/>
      <c r="L23" s="354"/>
      <c r="M23"/>
      <c r="N23" s="465"/>
      <c r="O23" s="516"/>
      <c r="P23" s="516"/>
      <c r="Q23" s="73"/>
      <c r="R23" s="516"/>
      <c r="S23" s="516"/>
      <c r="T23" s="516"/>
      <c r="U23" s="516"/>
      <c r="V23" s="516"/>
      <c r="W23" s="516"/>
      <c r="X23" s="516"/>
      <c r="Y23" s="516"/>
      <c r="Z23" s="74"/>
      <c r="AA23" s="74"/>
      <c r="AB23"/>
      <c r="AC23" s="73"/>
    </row>
    <row r="24" spans="2:29" ht="15">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411</v>
      </c>
      <c r="C27" s="552"/>
      <c r="D27" s="552"/>
      <c r="E27" s="552"/>
      <c r="F27" s="552"/>
      <c r="G27" s="552"/>
      <c r="H27" s="552"/>
      <c r="I27" s="47" t="s">
        <v>201</v>
      </c>
      <c r="J27" s="571"/>
      <c r="K27" s="571"/>
      <c r="L27" s="571"/>
      <c r="M27" s="571"/>
      <c r="N27" s="571"/>
      <c r="O27" s="571"/>
      <c r="P27" s="571"/>
    </row>
    <row r="28" spans="2:29" ht="47.25" customHeight="1">
      <c r="B28" s="464" t="s">
        <v>95</v>
      </c>
      <c r="C28" s="536" t="s">
        <v>96</v>
      </c>
      <c r="D28" s="536"/>
      <c r="E28" s="536"/>
      <c r="F28" s="553"/>
      <c r="G28" s="554" t="s">
        <v>164</v>
      </c>
      <c r="H28" s="555"/>
      <c r="I28">
        <f>M9</f>
        <v>5</v>
      </c>
      <c r="J28" s="82">
        <v>2021</v>
      </c>
      <c r="K28" s="571"/>
      <c r="L28" s="600"/>
      <c r="M28" s="600"/>
      <c r="N28" s="600"/>
      <c r="O28" s="570"/>
      <c r="P28" s="570"/>
    </row>
    <row r="29" spans="2:29" ht="39">
      <c r="B29" s="239" t="s">
        <v>92</v>
      </c>
      <c r="C29" s="226" t="s">
        <v>102</v>
      </c>
      <c r="D29" s="226" t="s">
        <v>103</v>
      </c>
      <c r="E29" s="225" t="s">
        <v>104</v>
      </c>
      <c r="F29" s="240" t="s">
        <v>105</v>
      </c>
      <c r="G29" s="226" t="s">
        <v>106</v>
      </c>
      <c r="H29" s="227" t="s">
        <v>107</v>
      </c>
      <c r="I29">
        <f>I28</f>
        <v>5</v>
      </c>
      <c r="J29" s="82">
        <v>2022</v>
      </c>
      <c r="K29" s="76"/>
      <c r="L29" s="76"/>
      <c r="M29" s="76"/>
      <c r="N29" s="76"/>
      <c r="O29" s="76"/>
      <c r="P29" s="76"/>
    </row>
    <row r="30" spans="2:29" ht="26.25">
      <c r="B30" s="40" t="s">
        <v>108</v>
      </c>
      <c r="C30" s="228" t="s">
        <v>95</v>
      </c>
      <c r="D30" s="228" t="s">
        <v>95</v>
      </c>
      <c r="E30" s="78"/>
      <c r="F30" s="196" t="s">
        <v>95</v>
      </c>
      <c r="G30" s="241">
        <v>0</v>
      </c>
      <c r="H30" s="242">
        <v>0</v>
      </c>
      <c r="I30">
        <f>I28</f>
        <v>5</v>
      </c>
      <c r="J30" s="82">
        <v>2023</v>
      </c>
      <c r="K30" s="41"/>
      <c r="L30" s="78"/>
      <c r="M30" s="41"/>
      <c r="N30" s="41"/>
      <c r="O30" s="41"/>
      <c r="P30" s="41"/>
    </row>
    <row r="31" spans="2:29" ht="15">
      <c r="B31" s="40" t="s">
        <v>110</v>
      </c>
      <c r="C31" s="228" t="s">
        <v>95</v>
      </c>
      <c r="D31" s="228" t="s">
        <v>95</v>
      </c>
      <c r="E31" s="78"/>
      <c r="F31" s="196" t="s">
        <v>95</v>
      </c>
      <c r="G31" s="241">
        <v>0</v>
      </c>
      <c r="H31" s="242">
        <v>0</v>
      </c>
      <c r="I31"/>
      <c r="J31" s="77"/>
      <c r="K31" s="41"/>
      <c r="L31"/>
      <c r="M31" s="41"/>
      <c r="N31" s="41"/>
      <c r="O31" s="41"/>
      <c r="P31" s="41"/>
    </row>
    <row r="32" spans="2:29" ht="15">
      <c r="B32" s="40" t="s">
        <v>112</v>
      </c>
      <c r="C32" s="241">
        <v>0</v>
      </c>
      <c r="D32" s="241">
        <v>0</v>
      </c>
      <c r="E32" s="241">
        <v>0</v>
      </c>
      <c r="F32" s="241">
        <v>55</v>
      </c>
      <c r="G32" s="241">
        <v>0</v>
      </c>
      <c r="H32" s="242">
        <v>55</v>
      </c>
      <c r="I32"/>
      <c r="J32" s="77"/>
      <c r="K32" s="41"/>
      <c r="L32" s="41"/>
      <c r="M32" s="41"/>
      <c r="N32" s="41"/>
      <c r="O32" s="41"/>
      <c r="P32" s="41"/>
    </row>
    <row r="33" spans="2:16" ht="15">
      <c r="B33" s="40" t="s">
        <v>116</v>
      </c>
      <c r="C33" s="228" t="s">
        <v>95</v>
      </c>
      <c r="D33" s="228" t="s">
        <v>95</v>
      </c>
      <c r="E33" s="78"/>
      <c r="F33" s="196" t="s">
        <v>95</v>
      </c>
      <c r="G33" s="241">
        <v>0</v>
      </c>
      <c r="H33" s="242">
        <v>0</v>
      </c>
      <c r="I33"/>
      <c r="J33" s="77"/>
      <c r="K33" s="41"/>
      <c r="L33" s="78"/>
      <c r="M33" s="41"/>
      <c r="N33" s="41"/>
      <c r="O33" s="41"/>
      <c r="P33" s="41"/>
    </row>
    <row r="34" spans="2:16" ht="15">
      <c r="B34" s="40" t="s">
        <v>117</v>
      </c>
      <c r="C34" s="228" t="s">
        <v>95</v>
      </c>
      <c r="D34" s="228" t="s">
        <v>95</v>
      </c>
      <c r="E34" s="78"/>
      <c r="F34" s="196" t="s">
        <v>95</v>
      </c>
      <c r="G34" s="241">
        <v>0</v>
      </c>
      <c r="H34" s="242">
        <v>0</v>
      </c>
      <c r="I34"/>
      <c r="J34" s="77"/>
      <c r="K34" s="41"/>
      <c r="L34" s="78"/>
      <c r="M34" s="41"/>
      <c r="N34" s="41"/>
      <c r="O34" s="41"/>
      <c r="P34" s="41"/>
    </row>
    <row r="35" spans="2:16" ht="15">
      <c r="B35" s="43" t="s">
        <v>119</v>
      </c>
      <c r="C35" s="244">
        <v>0</v>
      </c>
      <c r="D35" s="243" t="s">
        <v>95</v>
      </c>
      <c r="E35" s="244">
        <v>0</v>
      </c>
      <c r="F35" s="244">
        <v>55</v>
      </c>
      <c r="G35" s="244">
        <v>0</v>
      </c>
      <c r="H35" s="244">
        <v>55</v>
      </c>
      <c r="I35" s="45"/>
      <c r="J35" s="79"/>
      <c r="K35" s="41"/>
      <c r="L35" s="41"/>
      <c r="M35" s="41"/>
      <c r="N35" s="41"/>
      <c r="O35" s="41"/>
      <c r="P35" s="41"/>
    </row>
    <row r="36" spans="2:16">
      <c r="C36" s="529" t="s">
        <v>121</v>
      </c>
      <c r="D36" s="530"/>
      <c r="E36" s="530"/>
      <c r="F36" s="530"/>
      <c r="G36" s="530"/>
      <c r="H36" s="530"/>
      <c r="I36" s="530"/>
    </row>
    <row r="37" spans="2:16">
      <c r="C37" s="531"/>
      <c r="D37" s="531"/>
      <c r="E37" s="531"/>
      <c r="F37" s="531"/>
      <c r="G37" s="531"/>
      <c r="H37" s="531"/>
      <c r="I37" s="531"/>
    </row>
    <row r="38" spans="2:16">
      <c r="C38" s="531"/>
      <c r="D38" s="531"/>
      <c r="E38" s="531"/>
      <c r="F38" s="531"/>
      <c r="G38" s="531"/>
      <c r="H38" s="531"/>
      <c r="I38" s="531"/>
    </row>
    <row r="39" spans="2:16" ht="114" customHeight="1">
      <c r="C39" s="531"/>
      <c r="D39" s="531"/>
      <c r="E39" s="531"/>
      <c r="F39" s="531"/>
      <c r="G39" s="531"/>
      <c r="H39" s="531"/>
      <c r="I39" s="531"/>
    </row>
  </sheetData>
  <mergeCells count="24">
    <mergeCell ref="C36:I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Y43"/>
  <sheetViews>
    <sheetView zoomScaleNormal="100" zoomScalePageLayoutView="140" workbookViewId="0">
      <pane xSplit="1" ySplit="2" topLeftCell="B3" activePane="bottomRight" state="frozen"/>
      <selection pane="bottomRight" activeCell="L31" sqref="L31"/>
      <selection pane="bottomLeft" activeCell="L24" sqref="L24"/>
      <selection pane="topRight" activeCell="L24" sqref="L24"/>
    </sheetView>
  </sheetViews>
  <sheetFormatPr defaultColWidth="12.42578125" defaultRowHeight="12.75"/>
  <cols>
    <col min="1" max="1" width="12.42578125" style="3"/>
    <col min="2" max="2" width="24.140625" style="2" customWidth="1"/>
    <col min="3" max="7" width="12.42578125" style="2"/>
    <col min="8" max="8" width="16.140625" style="2" customWidth="1"/>
    <col min="9" max="9" width="12.42578125" style="2"/>
    <col min="10" max="12" width="12.42578125" style="4"/>
    <col min="13" max="14" width="12.42578125" style="3"/>
    <col min="15" max="20" width="12.42578125" style="2"/>
    <col min="21" max="21" width="12.42578125" style="5"/>
    <col min="22" max="24" width="12.42578125" style="2"/>
    <col min="25" max="27" width="12.42578125" style="3"/>
    <col min="28" max="16384" width="12.4257812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71</v>
      </c>
      <c r="B3" s="138">
        <f>M9+C25</f>
        <v>167</v>
      </c>
      <c r="C3" s="111">
        <v>1661</v>
      </c>
      <c r="D3" s="138">
        <f>B3*C3</f>
        <v>277387</v>
      </c>
      <c r="E3" s="138">
        <f>H18*M9+V18*AA9+G18*C25</f>
        <v>7014</v>
      </c>
      <c r="F3" s="138">
        <f>F18*M9+T18*AA9+E18*C25</f>
        <v>1002</v>
      </c>
      <c r="G3" s="138">
        <f>J18*M9+X18*AA9+I18*C25</f>
        <v>835</v>
      </c>
      <c r="H3" s="138">
        <f>D18*M9+R18*AA9+C18*C25</f>
        <v>167</v>
      </c>
      <c r="I3" s="138">
        <f>SUM(E3:H3)</f>
        <v>9018</v>
      </c>
      <c r="J3" s="135">
        <f>E3*$G$11+F3*$E$11+G3*$I$11+H3*$C$11</f>
        <v>656993.03</v>
      </c>
      <c r="K3" s="89">
        <f>M9*$E$35+AA9*$N$35</f>
        <v>0</v>
      </c>
      <c r="L3" s="135">
        <f>M9*$H$35+AA9*$O$35+C25*$G$35</f>
        <v>9185</v>
      </c>
      <c r="M3" s="135">
        <f>J3+K3+L3</f>
        <v>666178.03</v>
      </c>
      <c r="N3" s="138">
        <f>M10+AA10+C25</f>
        <v>167</v>
      </c>
      <c r="O3" s="138">
        <f>C3</f>
        <v>1661</v>
      </c>
      <c r="P3" s="138">
        <f>N3*O3</f>
        <v>277387</v>
      </c>
      <c r="Q3" s="138">
        <f>H18*M10+V18*AA10+G18*C25</f>
        <v>7014</v>
      </c>
      <c r="R3" s="138">
        <f>F18*M10+T18*AA10+E18*C25</f>
        <v>1002</v>
      </c>
      <c r="S3" s="138">
        <f>J18*M10+X18*AA10+I18*C25</f>
        <v>835</v>
      </c>
      <c r="T3" s="138">
        <f>D18*M10+R18*AA10+C18*C25</f>
        <v>167</v>
      </c>
      <c r="U3" s="138">
        <f>Q3+R3+S3+T3</f>
        <v>9018</v>
      </c>
      <c r="V3" s="135">
        <f>Q3*$G$11+R3*$E$11+S3*$I$11+T3*$C$11</f>
        <v>656993.03</v>
      </c>
      <c r="W3" s="89">
        <f>M10*$E$35+AA10*$N$35</f>
        <v>0</v>
      </c>
      <c r="X3" s="135">
        <f>M10*$H$35+AA10*$O$35+C25*$G$35</f>
        <v>9185</v>
      </c>
      <c r="Y3" s="135">
        <f>V3+W3+X3</f>
        <v>666178.03</v>
      </c>
      <c r="Z3" s="138">
        <f>M11+AA11+C25</f>
        <v>167</v>
      </c>
      <c r="AA3" s="138">
        <f>C3</f>
        <v>1661</v>
      </c>
      <c r="AB3" s="138">
        <f>Z3*AA3</f>
        <v>277387</v>
      </c>
      <c r="AC3" s="138">
        <f>H18*M11+V18*AA11+G18*C25</f>
        <v>7014</v>
      </c>
      <c r="AD3" s="138">
        <f>F18*M11+T18*AA11+E18*C25</f>
        <v>1002</v>
      </c>
      <c r="AE3" s="138">
        <f>J18*M11+X18*AA11+I18*C25</f>
        <v>835</v>
      </c>
      <c r="AF3" s="138">
        <f>D18*M11+R18*AA11+C18*C25</f>
        <v>167</v>
      </c>
      <c r="AG3" s="138">
        <f>AC3+AD3+AE3+AF3</f>
        <v>9018</v>
      </c>
      <c r="AH3" s="135">
        <f>AC3*$G$11+AD3*$E$11+AE3*$I$11+AF3*$C$11</f>
        <v>656993.03</v>
      </c>
      <c r="AI3" s="89">
        <f>M11*$E$35+AA11*$N$35</f>
        <v>0</v>
      </c>
      <c r="AJ3" s="135">
        <f>M11*$H$35+AA11*$O$35+C25*$G$35</f>
        <v>9185</v>
      </c>
      <c r="AK3" s="135">
        <f>AH3+AI3+AJ3</f>
        <v>666178.03</v>
      </c>
      <c r="AL3" s="138">
        <f t="shared" ref="AL3:AW3" si="0">(B3+N3+Z3)/3</f>
        <v>167</v>
      </c>
      <c r="AM3" s="138">
        <f t="shared" si="0"/>
        <v>1661</v>
      </c>
      <c r="AN3" s="138">
        <f t="shared" si="0"/>
        <v>277387</v>
      </c>
      <c r="AO3" s="138">
        <f t="shared" si="0"/>
        <v>7014</v>
      </c>
      <c r="AP3" s="138">
        <f t="shared" si="0"/>
        <v>1002</v>
      </c>
      <c r="AQ3" s="138">
        <f t="shared" si="0"/>
        <v>835</v>
      </c>
      <c r="AR3" s="138">
        <f t="shared" si="0"/>
        <v>167</v>
      </c>
      <c r="AS3" s="138">
        <f t="shared" si="0"/>
        <v>9018</v>
      </c>
      <c r="AT3" s="135">
        <f t="shared" si="0"/>
        <v>656993.03</v>
      </c>
      <c r="AU3" s="89">
        <f t="shared" si="0"/>
        <v>0</v>
      </c>
      <c r="AV3" s="135">
        <f t="shared" si="0"/>
        <v>9185</v>
      </c>
      <c r="AW3" s="135">
        <f t="shared" si="0"/>
        <v>666178.03</v>
      </c>
      <c r="AY3" s="201">
        <f>M3+Y3+AK3</f>
        <v>1998534.09</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7"/>
      <c r="O6" s="17"/>
      <c r="P6" s="17"/>
      <c r="Q6" s="17"/>
      <c r="R6" s="17"/>
      <c r="S6" s="17"/>
      <c r="T6" s="17"/>
      <c r="U6" s="17"/>
      <c r="V6" s="17"/>
      <c r="W6" s="17"/>
      <c r="X6" s="17"/>
      <c r="Y6" s="17"/>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412</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33" t="s">
        <v>92</v>
      </c>
      <c r="C9" s="536" t="s">
        <v>93</v>
      </c>
      <c r="D9" s="536"/>
      <c r="E9" s="536"/>
      <c r="F9" s="536"/>
      <c r="G9" s="536"/>
      <c r="H9" s="536"/>
      <c r="I9" s="536"/>
      <c r="J9" s="536"/>
      <c r="K9" s="537" t="s">
        <v>161</v>
      </c>
      <c r="L9" s="538"/>
      <c r="M9">
        <v>167</v>
      </c>
      <c r="N9" s="82">
        <v>2021</v>
      </c>
      <c r="O9" s="2"/>
      <c r="P9" s="2"/>
      <c r="Q9" s="2"/>
      <c r="R9" s="2"/>
      <c r="S9" s="2"/>
      <c r="T9" s="2"/>
      <c r="U9" s="5"/>
      <c r="V9" s="2"/>
      <c r="W9" s="2"/>
      <c r="X9" s="2"/>
      <c r="Y9" s="3"/>
      <c r="Z9" s="3"/>
      <c r="AA9" s="3"/>
    </row>
    <row r="10" spans="1:51" s="4" customFormat="1" ht="29.25" customHeight="1">
      <c r="A10" s="3"/>
      <c r="B10" s="534"/>
      <c r="C10" s="543" t="s">
        <v>98</v>
      </c>
      <c r="D10" s="544"/>
      <c r="E10" s="545" t="s">
        <v>99</v>
      </c>
      <c r="F10" s="545"/>
      <c r="G10" s="546" t="s">
        <v>100</v>
      </c>
      <c r="H10" s="547"/>
      <c r="I10" s="548" t="s">
        <v>101</v>
      </c>
      <c r="J10" s="547"/>
      <c r="K10" s="539"/>
      <c r="L10" s="540"/>
      <c r="M10">
        <v>167</v>
      </c>
      <c r="N10" s="82">
        <v>2022</v>
      </c>
      <c r="O10" s="81"/>
      <c r="P10" s="81"/>
      <c r="Q10" s="81"/>
      <c r="R10" s="81"/>
      <c r="S10" s="81"/>
      <c r="T10" s="81"/>
      <c r="U10" s="81"/>
      <c r="V10" s="81"/>
      <c r="W10" s="81"/>
      <c r="X10" s="81"/>
      <c r="Y10" s="81"/>
      <c r="Z10" s="81"/>
      <c r="AA10" s="81"/>
      <c r="AB10"/>
      <c r="AC10" s="81"/>
    </row>
    <row r="11" spans="1:51" ht="15.75" customHeight="1">
      <c r="B11" s="534"/>
      <c r="C11" s="549">
        <v>114.8</v>
      </c>
      <c r="D11" s="550"/>
      <c r="E11" s="549">
        <v>91.33</v>
      </c>
      <c r="F11" s="550"/>
      <c r="G11" s="549">
        <v>73.83</v>
      </c>
      <c r="H11" s="550"/>
      <c r="I11" s="549">
        <v>34.090000000000003</v>
      </c>
      <c r="J11" s="550"/>
      <c r="K11" s="541"/>
      <c r="L11" s="542"/>
      <c r="M11">
        <v>167</v>
      </c>
      <c r="N11" s="82">
        <v>2023</v>
      </c>
      <c r="O11" s="465"/>
      <c r="P11" s="465"/>
      <c r="Q11" s="81"/>
      <c r="R11" s="465"/>
      <c r="S11" s="465"/>
      <c r="T11" s="465"/>
      <c r="U11" s="465"/>
      <c r="V11" s="465"/>
      <c r="W11" s="465"/>
      <c r="X11" s="465"/>
      <c r="Y11" s="465"/>
      <c r="Z11" s="521"/>
      <c r="AA11" s="521"/>
      <c r="AB11"/>
      <c r="AC11" s="82"/>
    </row>
    <row r="12" spans="1:51" ht="15" customHeight="1">
      <c r="B12" s="535"/>
      <c r="C12" s="225" t="s">
        <v>106</v>
      </c>
      <c r="D12" s="226" t="s">
        <v>109</v>
      </c>
      <c r="E12" s="225" t="s">
        <v>106</v>
      </c>
      <c r="F12" s="226" t="s">
        <v>109</v>
      </c>
      <c r="G12" s="225" t="s">
        <v>106</v>
      </c>
      <c r="H12" s="226" t="s">
        <v>109</v>
      </c>
      <c r="I12" s="225" t="s">
        <v>106</v>
      </c>
      <c r="J12" s="226" t="s">
        <v>109</v>
      </c>
      <c r="K12" s="225" t="s">
        <v>106</v>
      </c>
      <c r="L12" s="226" t="s">
        <v>109</v>
      </c>
      <c r="M12"/>
      <c r="N12" s="81"/>
      <c r="O12" s="465"/>
      <c r="P12" s="465"/>
      <c r="Q12" s="81"/>
      <c r="R12" s="465"/>
      <c r="S12" s="465"/>
      <c r="T12" s="465"/>
      <c r="U12" s="465"/>
      <c r="V12" s="521"/>
      <c r="W12" s="521"/>
      <c r="X12" s="521"/>
      <c r="Y12" s="521"/>
      <c r="Z12" s="521"/>
      <c r="AA12" s="521"/>
      <c r="AB12"/>
      <c r="AC12" s="82"/>
    </row>
    <row r="13" spans="1:51" ht="15">
      <c r="B13" s="26" t="s">
        <v>111</v>
      </c>
      <c r="C13" s="196">
        <v>3</v>
      </c>
      <c r="D13" s="228">
        <v>1</v>
      </c>
      <c r="E13" s="228">
        <v>3</v>
      </c>
      <c r="F13" s="228">
        <v>1</v>
      </c>
      <c r="G13" s="228">
        <v>3</v>
      </c>
      <c r="H13" s="228">
        <v>1</v>
      </c>
      <c r="I13" s="228">
        <v>3</v>
      </c>
      <c r="J13" s="228">
        <v>1</v>
      </c>
      <c r="K13" s="229">
        <v>942</v>
      </c>
      <c r="L13" s="230">
        <v>314</v>
      </c>
      <c r="M13"/>
      <c r="N13" s="73"/>
      <c r="O13" s="80"/>
      <c r="P13" s="80"/>
      <c r="Q13" s="81"/>
      <c r="R13" s="80"/>
      <c r="S13" s="80"/>
      <c r="T13" s="80"/>
      <c r="U13" s="80"/>
      <c r="V13" s="80"/>
      <c r="W13" s="80"/>
      <c r="X13" s="80"/>
      <c r="Y13" s="80"/>
      <c r="Z13" s="521"/>
      <c r="AA13" s="521"/>
      <c r="AB13"/>
      <c r="AC13" s="82"/>
    </row>
    <row r="14" spans="1:51" ht="15">
      <c r="B14" s="26" t="s">
        <v>113</v>
      </c>
      <c r="C14" s="196">
        <v>0</v>
      </c>
      <c r="D14" s="228">
        <v>0</v>
      </c>
      <c r="E14" s="228">
        <v>2</v>
      </c>
      <c r="F14" s="228">
        <v>1</v>
      </c>
      <c r="G14" s="228">
        <v>1</v>
      </c>
      <c r="H14" s="228">
        <v>1</v>
      </c>
      <c r="I14" s="228">
        <v>2</v>
      </c>
      <c r="J14" s="228">
        <v>1</v>
      </c>
      <c r="K14" s="229">
        <v>325</v>
      </c>
      <c r="L14" s="230">
        <v>199</v>
      </c>
      <c r="M14"/>
      <c r="N14" s="73"/>
      <c r="O14" s="514"/>
      <c r="P14" s="514"/>
      <c r="Q14" s="81"/>
      <c r="R14" s="521"/>
      <c r="S14" s="521"/>
      <c r="T14" s="521"/>
      <c r="U14" s="521"/>
      <c r="V14" s="521"/>
      <c r="W14" s="521"/>
      <c r="X14" s="521"/>
      <c r="Y14" s="514"/>
      <c r="Z14" s="514"/>
      <c r="AA14" s="514"/>
      <c r="AB14"/>
      <c r="AC14" s="81"/>
    </row>
    <row r="15" spans="1:51" ht="15">
      <c r="B15" s="26" t="s">
        <v>112</v>
      </c>
      <c r="C15" s="196">
        <v>0</v>
      </c>
      <c r="D15" s="228">
        <v>0</v>
      </c>
      <c r="E15" s="228">
        <v>1</v>
      </c>
      <c r="F15" s="228">
        <v>1</v>
      </c>
      <c r="G15" s="228">
        <v>13</v>
      </c>
      <c r="H15" s="228">
        <v>13</v>
      </c>
      <c r="I15" s="228">
        <v>1</v>
      </c>
      <c r="J15" s="228">
        <v>1</v>
      </c>
      <c r="K15" s="229">
        <v>1085</v>
      </c>
      <c r="L15" s="230">
        <v>1085</v>
      </c>
      <c r="M15"/>
      <c r="N15" s="73"/>
      <c r="O15" s="516"/>
      <c r="P15" s="516"/>
      <c r="Q15" s="73"/>
      <c r="R15"/>
      <c r="S15"/>
      <c r="T15"/>
      <c r="U15" s="516"/>
      <c r="V15" s="516"/>
      <c r="W15"/>
      <c r="X15"/>
      <c r="Y15" s="516"/>
      <c r="Z15" s="74"/>
      <c r="AA15" s="74"/>
      <c r="AB15"/>
      <c r="AC15" s="73"/>
    </row>
    <row r="16" spans="1:51" ht="26.25">
      <c r="B16" s="26" t="s">
        <v>118</v>
      </c>
      <c r="C16" s="196">
        <v>0</v>
      </c>
      <c r="D16" s="228">
        <v>0</v>
      </c>
      <c r="E16" s="228">
        <v>2</v>
      </c>
      <c r="F16" s="228">
        <v>1</v>
      </c>
      <c r="G16" s="228">
        <v>2</v>
      </c>
      <c r="H16" s="228">
        <v>1</v>
      </c>
      <c r="I16" s="228">
        <v>0</v>
      </c>
      <c r="J16" s="228">
        <v>0</v>
      </c>
      <c r="K16" s="229">
        <v>330</v>
      </c>
      <c r="L16" s="230">
        <v>165</v>
      </c>
      <c r="M16"/>
      <c r="N16" s="73"/>
      <c r="O16" s="516"/>
      <c r="P16" s="516"/>
      <c r="Q16" s="73"/>
      <c r="R16" s="516"/>
      <c r="S16" s="516"/>
      <c r="T16" s="516"/>
      <c r="U16" s="516"/>
      <c r="V16" s="516"/>
      <c r="W16" s="516"/>
      <c r="X16" s="516"/>
      <c r="Y16" s="516"/>
      <c r="Z16" s="74"/>
      <c r="AA16" s="74"/>
      <c r="AB16"/>
      <c r="AC16" s="73"/>
    </row>
    <row r="17" spans="2:29" ht="15">
      <c r="B17" s="26" t="s">
        <v>120</v>
      </c>
      <c r="C17" s="231">
        <v>0</v>
      </c>
      <c r="D17" s="232">
        <v>0</v>
      </c>
      <c r="E17" s="78">
        <v>2</v>
      </c>
      <c r="F17" s="458">
        <v>2</v>
      </c>
      <c r="G17" s="458">
        <v>26</v>
      </c>
      <c r="H17" s="458">
        <v>26</v>
      </c>
      <c r="I17" s="458">
        <v>2</v>
      </c>
      <c r="J17" s="458">
        <v>2</v>
      </c>
      <c r="K17" s="459">
        <v>2170</v>
      </c>
      <c r="L17" s="233">
        <v>2170</v>
      </c>
      <c r="M17"/>
      <c r="N17" s="73"/>
      <c r="O17" s="516"/>
      <c r="P17" s="516"/>
      <c r="Q17" s="73"/>
      <c r="R17" s="516"/>
      <c r="S17" s="516"/>
      <c r="T17" s="516"/>
      <c r="U17" s="516"/>
      <c r="V17" s="516"/>
      <c r="W17" s="516"/>
      <c r="X17" s="516"/>
      <c r="Y17" s="516"/>
      <c r="Z17" s="74"/>
      <c r="AA17" s="74"/>
      <c r="AB17"/>
      <c r="AC17" s="73"/>
    </row>
    <row r="18" spans="2:29" ht="15">
      <c r="B18" s="32" t="s">
        <v>122</v>
      </c>
      <c r="C18" s="234">
        <v>3</v>
      </c>
      <c r="D18" s="235">
        <v>1</v>
      </c>
      <c r="E18" s="246">
        <v>10</v>
      </c>
      <c r="F18" s="246">
        <v>6</v>
      </c>
      <c r="G18" s="247">
        <v>45</v>
      </c>
      <c r="H18" s="248">
        <v>42</v>
      </c>
      <c r="I18" s="246">
        <v>8</v>
      </c>
      <c r="J18" s="246">
        <v>5</v>
      </c>
      <c r="K18" s="237">
        <v>4853</v>
      </c>
      <c r="L18" s="238">
        <v>3934</v>
      </c>
      <c r="M18"/>
      <c r="N18" s="465"/>
      <c r="O18" s="516"/>
      <c r="P18" s="516"/>
      <c r="Q18" s="73"/>
      <c r="R18" s="516"/>
      <c r="S18" s="516"/>
      <c r="T18" s="516"/>
      <c r="U18" s="516"/>
      <c r="V18" s="516"/>
      <c r="W18" s="516"/>
      <c r="X18" s="516"/>
      <c r="Y18" s="516"/>
      <c r="Z18" s="74"/>
      <c r="AA18" s="74"/>
      <c r="AB18"/>
      <c r="AC18" s="73"/>
    </row>
    <row r="19" spans="2:29" ht="15">
      <c r="B19" s="176" t="s">
        <v>123</v>
      </c>
      <c r="C19" s="465"/>
      <c r="D19" s="465"/>
      <c r="E19" s="465"/>
      <c r="F19" s="465"/>
      <c r="G19" s="465"/>
      <c r="H19" s="465"/>
      <c r="I19" s="465"/>
      <c r="J19" s="465"/>
      <c r="K19" s="354"/>
      <c r="L19" s="354"/>
      <c r="M19"/>
      <c r="N19" s="465"/>
      <c r="O19" s="516"/>
      <c r="P19" s="516"/>
      <c r="Q19" s="73"/>
      <c r="R19" s="516"/>
      <c r="S19" s="516"/>
      <c r="T19" s="516"/>
      <c r="U19" s="516"/>
      <c r="V19" s="516"/>
      <c r="W19" s="516"/>
      <c r="X19" s="516"/>
      <c r="Y19" s="516"/>
      <c r="Z19" s="74"/>
      <c r="AA19" s="74"/>
      <c r="AB19"/>
      <c r="AC19" s="73"/>
    </row>
    <row r="20" spans="2:29" ht="15">
      <c r="B20" s="72"/>
      <c r="C20" s="465"/>
      <c r="D20" s="465"/>
      <c r="E20" s="465"/>
      <c r="F20" s="465"/>
      <c r="G20" s="465"/>
      <c r="H20" s="465"/>
      <c r="I20" s="465"/>
      <c r="J20" s="465"/>
      <c r="K20" s="354"/>
      <c r="L20" s="354"/>
      <c r="M20"/>
      <c r="N20" s="465"/>
      <c r="O20" s="516"/>
      <c r="P20" s="516"/>
      <c r="Q20" s="73"/>
      <c r="R20" s="516"/>
      <c r="S20" s="516"/>
      <c r="T20" s="516"/>
      <c r="U20" s="516"/>
      <c r="V20" s="516"/>
      <c r="W20" s="516"/>
      <c r="X20" s="516"/>
      <c r="Y20" s="516"/>
      <c r="Z20" s="74"/>
      <c r="AA20" s="74"/>
      <c r="AB20"/>
      <c r="AC20" s="73"/>
    </row>
    <row r="21" spans="2:29" ht="15">
      <c r="B21" s="350" t="s">
        <v>124</v>
      </c>
      <c r="C21" s="465"/>
      <c r="D21" s="465"/>
      <c r="E21" s="465"/>
      <c r="F21" s="465"/>
      <c r="G21" s="465"/>
      <c r="H21" s="465"/>
      <c r="I21" s="465"/>
      <c r="J21" s="465"/>
      <c r="K21" s="354"/>
      <c r="L21" s="354"/>
      <c r="M21"/>
      <c r="N21" s="465"/>
      <c r="O21" s="516"/>
      <c r="P21" s="516"/>
      <c r="Q21" s="73"/>
      <c r="R21" s="516"/>
      <c r="S21" s="516"/>
      <c r="T21" s="516"/>
      <c r="U21" s="516"/>
      <c r="V21" s="516"/>
      <c r="W21" s="516"/>
      <c r="X21" s="516"/>
      <c r="Y21" s="516"/>
      <c r="Z21" s="74"/>
      <c r="AA21" s="74"/>
      <c r="AB21"/>
      <c r="AC21" s="73"/>
    </row>
    <row r="22" spans="2:29" ht="15">
      <c r="B22" s="176"/>
      <c r="C22" s="465"/>
      <c r="D22" s="465"/>
      <c r="E22" s="465"/>
      <c r="F22" s="465"/>
      <c r="G22" s="465" t="s">
        <v>89</v>
      </c>
      <c r="H22" s="465"/>
      <c r="I22" s="465"/>
      <c r="J22" s="465"/>
      <c r="K22" s="354"/>
      <c r="L22" s="354"/>
      <c r="M22"/>
      <c r="N22" s="465"/>
      <c r="O22" s="516"/>
      <c r="P22" s="516"/>
      <c r="Q22" s="73"/>
      <c r="R22" s="516"/>
      <c r="S22" s="516"/>
      <c r="T22" s="516"/>
      <c r="U22" s="516"/>
      <c r="V22" s="516"/>
      <c r="W22" s="516"/>
      <c r="X22" s="516"/>
      <c r="Y22" s="516"/>
      <c r="Z22" s="74"/>
      <c r="AA22" s="74"/>
      <c r="AB22"/>
      <c r="AC22" s="73"/>
    </row>
    <row r="23" spans="2:29" ht="15">
      <c r="B23" s="141"/>
      <c r="C23" s="465"/>
      <c r="D23" s="465"/>
      <c r="E23" s="465"/>
      <c r="F23" s="465"/>
      <c r="G23" s="465"/>
      <c r="H23" s="465"/>
      <c r="I23" s="465"/>
      <c r="J23" s="465"/>
      <c r="K23" s="354"/>
      <c r="L23" s="354"/>
      <c r="M23"/>
      <c r="N23" s="465"/>
      <c r="O23" s="516"/>
      <c r="P23" s="516"/>
      <c r="Q23" s="73"/>
      <c r="R23" s="516"/>
      <c r="S23" s="516"/>
      <c r="T23" s="516"/>
      <c r="U23" s="516"/>
      <c r="V23" s="516"/>
      <c r="W23" s="516"/>
      <c r="X23" s="516"/>
      <c r="Y23" s="516"/>
      <c r="Z23" s="74"/>
      <c r="AA23" s="74"/>
      <c r="AB23"/>
      <c r="AC23" s="73"/>
    </row>
    <row r="24" spans="2:29" ht="15">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6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413</v>
      </c>
      <c r="C27" s="552"/>
      <c r="D27" s="552"/>
      <c r="E27" s="552"/>
      <c r="F27" s="552"/>
      <c r="G27" s="552"/>
      <c r="H27" s="552"/>
      <c r="I27" s="47" t="s">
        <v>201</v>
      </c>
      <c r="J27" s="571"/>
      <c r="K27" s="571"/>
      <c r="L27" s="571"/>
      <c r="M27" s="571"/>
      <c r="N27" s="571"/>
      <c r="O27" s="571"/>
      <c r="P27" s="571"/>
    </row>
    <row r="28" spans="2:29" ht="41.25" customHeight="1">
      <c r="B28" s="464" t="s">
        <v>95</v>
      </c>
      <c r="C28" s="536" t="s">
        <v>96</v>
      </c>
      <c r="D28" s="536"/>
      <c r="E28" s="536"/>
      <c r="F28" s="553"/>
      <c r="G28" s="554" t="s">
        <v>164</v>
      </c>
      <c r="H28" s="555"/>
      <c r="I28">
        <f>M9</f>
        <v>167</v>
      </c>
      <c r="J28" s="82">
        <v>2021</v>
      </c>
      <c r="K28" s="571"/>
      <c r="L28" s="600"/>
      <c r="M28" s="600"/>
      <c r="N28" s="600"/>
      <c r="O28" s="570"/>
      <c r="P28" s="570"/>
    </row>
    <row r="29" spans="2:29" ht="39">
      <c r="B29" s="239" t="s">
        <v>92</v>
      </c>
      <c r="C29" s="226" t="s">
        <v>102</v>
      </c>
      <c r="D29" s="226" t="s">
        <v>103</v>
      </c>
      <c r="E29" s="225" t="s">
        <v>104</v>
      </c>
      <c r="F29" s="240" t="s">
        <v>105</v>
      </c>
      <c r="G29" s="226" t="s">
        <v>106</v>
      </c>
      <c r="H29" s="227" t="s">
        <v>107</v>
      </c>
      <c r="I29">
        <f>M10</f>
        <v>167</v>
      </c>
      <c r="J29" s="82">
        <v>2022</v>
      </c>
      <c r="K29" s="76"/>
      <c r="L29" s="76"/>
      <c r="M29" s="76"/>
      <c r="N29" s="76"/>
      <c r="O29" s="76"/>
      <c r="P29" s="76"/>
    </row>
    <row r="30" spans="2:29" ht="26.25">
      <c r="B30" s="40" t="s">
        <v>108</v>
      </c>
      <c r="C30" s="241">
        <v>0</v>
      </c>
      <c r="D30" s="228">
        <v>0</v>
      </c>
      <c r="E30" s="229">
        <v>0</v>
      </c>
      <c r="F30" s="245">
        <v>0</v>
      </c>
      <c r="G30" s="241">
        <v>0</v>
      </c>
      <c r="H30" s="242">
        <v>0</v>
      </c>
      <c r="I30">
        <f>M11</f>
        <v>167</v>
      </c>
      <c r="J30" s="82">
        <v>2023</v>
      </c>
      <c r="K30" s="41"/>
      <c r="L30" s="78"/>
      <c r="M30" s="41"/>
      <c r="N30" s="41"/>
      <c r="O30" s="41"/>
      <c r="P30" s="41"/>
    </row>
    <row r="31" spans="2:29" ht="15">
      <c r="B31" s="40" t="s">
        <v>110</v>
      </c>
      <c r="C31" s="241">
        <v>0</v>
      </c>
      <c r="D31" s="228">
        <v>0</v>
      </c>
      <c r="E31" s="229">
        <v>0</v>
      </c>
      <c r="F31" s="245">
        <v>0</v>
      </c>
      <c r="G31" s="241">
        <v>0</v>
      </c>
      <c r="H31" s="242">
        <v>0</v>
      </c>
      <c r="I31"/>
      <c r="J31" s="77"/>
      <c r="K31" s="41"/>
      <c r="L31"/>
      <c r="M31" s="41"/>
      <c r="N31" s="41"/>
      <c r="O31" s="41"/>
      <c r="P31" s="41"/>
    </row>
    <row r="32" spans="2:29" ht="15">
      <c r="B32" s="40" t="s">
        <v>112</v>
      </c>
      <c r="C32" s="241">
        <v>0</v>
      </c>
      <c r="D32" s="228">
        <v>0</v>
      </c>
      <c r="E32" s="241">
        <v>0</v>
      </c>
      <c r="F32" s="241">
        <v>55</v>
      </c>
      <c r="G32" s="241">
        <v>55</v>
      </c>
      <c r="H32" s="242">
        <v>55</v>
      </c>
      <c r="I32"/>
      <c r="J32" s="77"/>
      <c r="K32" s="41"/>
      <c r="L32" s="41"/>
      <c r="M32" s="41"/>
      <c r="N32" s="41"/>
      <c r="O32" s="41"/>
      <c r="P32" s="41"/>
    </row>
    <row r="33" spans="2:16" ht="15">
      <c r="B33" s="40" t="s">
        <v>116</v>
      </c>
      <c r="C33" s="241">
        <v>0</v>
      </c>
      <c r="D33" s="228">
        <v>0</v>
      </c>
      <c r="E33" s="229">
        <v>0</v>
      </c>
      <c r="F33" s="245">
        <v>0</v>
      </c>
      <c r="G33" s="241">
        <v>0</v>
      </c>
      <c r="H33" s="242">
        <v>0</v>
      </c>
      <c r="I33"/>
      <c r="J33" s="77"/>
      <c r="K33" s="41"/>
      <c r="L33" s="78"/>
      <c r="M33" s="41"/>
      <c r="N33" s="41"/>
      <c r="O33" s="41"/>
      <c r="P33" s="41"/>
    </row>
    <row r="34" spans="2:16" ht="15">
      <c r="B34" s="40" t="s">
        <v>117</v>
      </c>
      <c r="C34" s="241">
        <v>0</v>
      </c>
      <c r="D34" s="228">
        <v>0</v>
      </c>
      <c r="E34" s="229">
        <v>0</v>
      </c>
      <c r="F34" s="245">
        <v>105</v>
      </c>
      <c r="G34" s="241">
        <v>105</v>
      </c>
      <c r="H34" s="242">
        <v>0</v>
      </c>
      <c r="I34"/>
      <c r="J34" s="77"/>
      <c r="K34" s="41"/>
      <c r="L34" s="78"/>
      <c r="M34" s="41"/>
      <c r="N34" s="41"/>
      <c r="O34" s="41"/>
      <c r="P34" s="41"/>
    </row>
    <row r="35" spans="2:16" ht="15">
      <c r="B35" s="43" t="s">
        <v>119</v>
      </c>
      <c r="C35" s="244">
        <v>0</v>
      </c>
      <c r="D35" s="243" t="s">
        <v>95</v>
      </c>
      <c r="E35" s="244">
        <v>0</v>
      </c>
      <c r="F35" s="244">
        <v>160</v>
      </c>
      <c r="G35" s="244">
        <v>160</v>
      </c>
      <c r="H35" s="244">
        <v>55</v>
      </c>
      <c r="I35" s="45"/>
      <c r="J35" s="79"/>
      <c r="K35" s="41"/>
      <c r="L35" s="41"/>
      <c r="M35" s="41"/>
      <c r="N35" s="41"/>
      <c r="O35" s="41"/>
      <c r="P35" s="41"/>
    </row>
    <row r="36" spans="2:16">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84" customHeight="1">
      <c r="B39" s="531"/>
      <c r="C39" s="531"/>
      <c r="D39" s="531"/>
      <c r="E39" s="531"/>
      <c r="F39" s="531"/>
      <c r="G39" s="531"/>
      <c r="H39" s="531"/>
    </row>
    <row r="43" spans="2:16">
      <c r="B43" s="249" t="s">
        <v>414</v>
      </c>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Y39"/>
  <sheetViews>
    <sheetView zoomScaleNormal="100" zoomScalePageLayoutView="140" workbookViewId="0">
      <pane xSplit="1" ySplit="2" topLeftCell="B3" activePane="bottomRight" state="frozen"/>
      <selection pane="bottomRight" activeCell="E6" sqref="E6"/>
      <selection pane="bottomLeft" activeCell="L24" sqref="L24"/>
      <selection pane="topRight" activeCell="L24" sqref="L24"/>
    </sheetView>
  </sheetViews>
  <sheetFormatPr defaultColWidth="8.5703125" defaultRowHeight="12.75"/>
  <cols>
    <col min="1" max="1" width="8.5703125" style="3"/>
    <col min="2" max="2" width="18.5703125" style="2" customWidth="1"/>
    <col min="3" max="3" width="14.42578125" style="2" customWidth="1"/>
    <col min="4" max="4" width="13" style="2" customWidth="1"/>
    <col min="5" max="5" width="15.85546875" style="2" customWidth="1"/>
    <col min="6" max="6" width="13.28515625" style="2" customWidth="1"/>
    <col min="7" max="7" width="14.28515625" style="2" customWidth="1"/>
    <col min="8" max="8" width="21.42578125" style="2" customWidth="1"/>
    <col min="9" max="9" width="8.5703125" style="2"/>
    <col min="10" max="10" width="13.140625" style="4" bestFit="1" customWidth="1"/>
    <col min="11" max="12" width="8.5703125" style="4"/>
    <col min="13" max="13" width="10.85546875" style="3" bestFit="1" customWidth="1"/>
    <col min="14" max="14" width="8.5703125" style="3"/>
    <col min="15" max="20" width="8.5703125" style="2"/>
    <col min="21" max="21" width="8.5703125" style="5"/>
    <col min="22" max="22" width="11.42578125" style="2" bestFit="1" customWidth="1"/>
    <col min="23" max="24" width="8.5703125" style="2"/>
    <col min="25" max="25" width="9.5703125" style="3" bestFit="1" customWidth="1"/>
    <col min="26" max="27" width="8.5703125" style="3"/>
    <col min="28" max="33" width="8.5703125" style="2"/>
    <col min="34" max="34" width="11.42578125" style="2" bestFit="1" customWidth="1"/>
    <col min="35" max="36" width="8.5703125" style="2"/>
    <col min="37" max="37" width="9.5703125" style="2" bestFit="1" customWidth="1"/>
    <col min="38" max="45" width="8.5703125" style="2"/>
    <col min="46" max="46" width="11.42578125" style="2" bestFit="1" customWidth="1"/>
    <col min="47" max="48" width="8.5703125" style="2"/>
    <col min="49" max="49" width="9.5703125" style="2" bestFit="1" customWidth="1"/>
    <col min="50" max="16384" width="8.570312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203" t="s">
        <v>72</v>
      </c>
      <c r="B3" s="138">
        <f>M9+C25</f>
        <v>87</v>
      </c>
      <c r="C3" s="111">
        <v>62</v>
      </c>
      <c r="D3" s="138">
        <f>B3*C3</f>
        <v>5394</v>
      </c>
      <c r="E3" s="138">
        <f>H18*M9+V18*AA9+G18*C25</f>
        <v>783</v>
      </c>
      <c r="F3" s="138">
        <f>F18*M9+T18*AA9+E18*C25</f>
        <v>217.5</v>
      </c>
      <c r="G3" s="138">
        <f>J18*M9+X18*AA9+I18*C25</f>
        <v>130.5</v>
      </c>
      <c r="H3" s="138">
        <f>D18*M9+R18*AA9+C18*C25</f>
        <v>0</v>
      </c>
      <c r="I3" s="138">
        <f>SUM(E3:H3)</f>
        <v>1131</v>
      </c>
      <c r="J3" s="135">
        <f>E3*$G$11+F3*$E$11+G3*$I$11+H3*$C$11</f>
        <v>82121.909999999989</v>
      </c>
      <c r="K3" s="89">
        <f>M9*$E$35+AA9*$N$35</f>
        <v>0</v>
      </c>
      <c r="L3" s="135">
        <f>M9*$H$35+AA9*$O$35+C25*$G$35</f>
        <v>4785</v>
      </c>
      <c r="M3" s="135">
        <f>J3+K3+L3</f>
        <v>86906.909999999989</v>
      </c>
      <c r="N3" s="138">
        <f>M10+AA10+C25</f>
        <v>87</v>
      </c>
      <c r="O3" s="138">
        <f>C3</f>
        <v>62</v>
      </c>
      <c r="P3" s="138">
        <f>N3*O3</f>
        <v>5394</v>
      </c>
      <c r="Q3" s="138">
        <f>H18*M10+V18*AA10+G18*C25</f>
        <v>783</v>
      </c>
      <c r="R3" s="138">
        <f>F18*M10+T18*AA10+E18*C25</f>
        <v>217.5</v>
      </c>
      <c r="S3" s="138">
        <f>J18*M10+X18*AA10+I18*C25</f>
        <v>130.5</v>
      </c>
      <c r="T3" s="138">
        <f>D18*M10+R18*AA10+C18*C25</f>
        <v>0</v>
      </c>
      <c r="U3" s="138">
        <f>Q3+R3+S3+T3</f>
        <v>1131</v>
      </c>
      <c r="V3" s="135">
        <f>Q3*$G$11+R3*$E$11+S3*$I$11+T3*$C$11</f>
        <v>82121.909999999989</v>
      </c>
      <c r="W3" s="89">
        <f>M10*$E$35+AA10*$N$35</f>
        <v>0</v>
      </c>
      <c r="X3" s="135">
        <f>M10*$H$35+AA10*$O$35+C25*$G$35</f>
        <v>4785</v>
      </c>
      <c r="Y3" s="135">
        <f>V3+W3+X3</f>
        <v>86906.909999999989</v>
      </c>
      <c r="Z3" s="138">
        <f>M11+AA11+C25</f>
        <v>87</v>
      </c>
      <c r="AA3" s="138">
        <f>C3</f>
        <v>62</v>
      </c>
      <c r="AB3" s="138">
        <f>Z3*AA3</f>
        <v>5394</v>
      </c>
      <c r="AC3" s="138">
        <f>H18*M11+V18*AA11+G18*C25</f>
        <v>783</v>
      </c>
      <c r="AD3" s="138">
        <f>F18*M11+T18*AA11+E18*C25</f>
        <v>217.5</v>
      </c>
      <c r="AE3" s="138">
        <f>J18*M11+X18*AA11+I18*C25</f>
        <v>130.5</v>
      </c>
      <c r="AF3" s="138">
        <f>D18*M11+R18*AA11+C18*C25</f>
        <v>0</v>
      </c>
      <c r="AG3" s="138">
        <f>AC3+AD3+AE3+AF3</f>
        <v>1131</v>
      </c>
      <c r="AH3" s="135">
        <f>AC3*$G$11+AD3*$E$11+AE3*$I$11+AF3*$C$11</f>
        <v>82121.909999999989</v>
      </c>
      <c r="AI3" s="89">
        <f>M11*$E$35+AA11*$N$35</f>
        <v>0</v>
      </c>
      <c r="AJ3" s="135">
        <f>M11*$H$35+AA11*$O$35+C25*$G$35</f>
        <v>4785</v>
      </c>
      <c r="AK3" s="135">
        <f>AH3+AI3+AJ3</f>
        <v>86906.909999999989</v>
      </c>
      <c r="AL3" s="138">
        <f t="shared" ref="AL3:AW3" si="0">(B3+N3+Z3)/3</f>
        <v>87</v>
      </c>
      <c r="AM3" s="138">
        <f t="shared" si="0"/>
        <v>62</v>
      </c>
      <c r="AN3" s="138">
        <f t="shared" si="0"/>
        <v>5394</v>
      </c>
      <c r="AO3" s="138">
        <f t="shared" si="0"/>
        <v>783</v>
      </c>
      <c r="AP3" s="138">
        <f t="shared" si="0"/>
        <v>217.5</v>
      </c>
      <c r="AQ3" s="138">
        <f t="shared" si="0"/>
        <v>130.5</v>
      </c>
      <c r="AR3" s="138">
        <f t="shared" si="0"/>
        <v>0</v>
      </c>
      <c r="AS3" s="138">
        <f t="shared" si="0"/>
        <v>1131</v>
      </c>
      <c r="AT3" s="135">
        <f t="shared" si="0"/>
        <v>82121.909999999989</v>
      </c>
      <c r="AU3" s="89">
        <f t="shared" si="0"/>
        <v>0</v>
      </c>
      <c r="AV3" s="135">
        <f t="shared" si="0"/>
        <v>4785</v>
      </c>
      <c r="AW3" s="135">
        <f t="shared" si="0"/>
        <v>86906.909999999989</v>
      </c>
      <c r="AY3" s="201">
        <f>M3+Y3+AK3</f>
        <v>260720.72999999998</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3"/>
      <c r="B5" s="15"/>
      <c r="C5" s="15"/>
      <c r="D5" s="15"/>
      <c r="E5" s="15"/>
      <c r="F5" s="16"/>
      <c r="G5" s="15"/>
      <c r="H5" s="15"/>
      <c r="I5" s="15"/>
      <c r="J5" s="11"/>
      <c r="K5" s="11"/>
      <c r="L5" s="11"/>
      <c r="M5" s="18"/>
      <c r="N5" s="14"/>
      <c r="O5" s="15"/>
      <c r="P5" s="15"/>
      <c r="Q5" s="15"/>
      <c r="R5" s="15"/>
      <c r="S5" s="15"/>
      <c r="T5" s="15"/>
      <c r="U5" s="17"/>
      <c r="V5" s="15"/>
      <c r="W5" s="15"/>
      <c r="X5" s="15"/>
      <c r="Y5" s="14"/>
      <c r="Z5" s="14"/>
      <c r="AA5" s="3"/>
    </row>
    <row r="6" spans="1:51" s="4" customFormat="1" ht="37.5" customHeight="1">
      <c r="A6" s="91"/>
      <c r="B6" s="92"/>
      <c r="C6" s="141"/>
      <c r="D6" s="95"/>
      <c r="E6" s="95"/>
      <c r="F6" s="95"/>
      <c r="G6" s="95"/>
      <c r="H6" s="95"/>
      <c r="I6" s="95"/>
      <c r="J6" s="87"/>
      <c r="K6" s="87"/>
      <c r="L6" s="87"/>
      <c r="M6" s="87"/>
      <c r="N6" s="17"/>
      <c r="O6" s="17"/>
      <c r="P6" s="17"/>
      <c r="Q6" s="17"/>
      <c r="R6" s="17"/>
      <c r="S6" s="17"/>
      <c r="T6" s="17"/>
      <c r="U6" s="17"/>
      <c r="V6" s="17"/>
      <c r="W6" s="17"/>
      <c r="X6" s="17"/>
      <c r="Y6" s="17"/>
      <c r="Z6" s="14"/>
      <c r="AA6" s="3"/>
    </row>
    <row r="7" spans="1:51" s="4" customFormat="1">
      <c r="A7" s="3"/>
      <c r="B7" s="2"/>
      <c r="C7" s="11"/>
      <c r="D7" s="2"/>
      <c r="E7" s="2"/>
      <c r="F7" s="7"/>
      <c r="G7" s="2"/>
      <c r="H7" s="2"/>
      <c r="M7" s="3"/>
      <c r="N7" s="3"/>
      <c r="O7" s="2"/>
      <c r="P7" s="2"/>
      <c r="Q7" s="2"/>
      <c r="R7" s="2"/>
      <c r="S7" s="2"/>
      <c r="T7" s="2"/>
      <c r="U7" s="5"/>
      <c r="V7" s="2"/>
      <c r="W7" s="2"/>
      <c r="X7" s="2"/>
      <c r="Y7" s="3"/>
      <c r="Z7" s="3"/>
      <c r="AA7" s="3"/>
    </row>
    <row r="8" spans="1:51" s="4" customFormat="1" ht="30">
      <c r="A8" s="3"/>
      <c r="B8" s="532" t="s">
        <v>415</v>
      </c>
      <c r="C8" s="532"/>
      <c r="D8" s="532"/>
      <c r="E8" s="532"/>
      <c r="F8" s="532"/>
      <c r="G8" s="532"/>
      <c r="H8" s="532"/>
      <c r="I8" s="532"/>
      <c r="J8" s="532"/>
      <c r="K8" s="532"/>
      <c r="L8" s="532"/>
      <c r="M8" s="47" t="s">
        <v>201</v>
      </c>
      <c r="N8" s="81"/>
      <c r="O8" s="2"/>
      <c r="P8" s="2"/>
      <c r="Q8" s="2"/>
      <c r="R8" s="2"/>
      <c r="S8" s="2"/>
      <c r="T8" s="2"/>
      <c r="U8" s="5"/>
      <c r="V8" s="2"/>
      <c r="W8" s="2"/>
      <c r="X8" s="2"/>
      <c r="Y8" s="3"/>
      <c r="Z8" s="3"/>
      <c r="AA8" s="3"/>
    </row>
    <row r="9" spans="1:51" s="4" customFormat="1" ht="15">
      <c r="A9" s="3"/>
      <c r="B9" s="572" t="s">
        <v>92</v>
      </c>
      <c r="C9" s="556" t="s">
        <v>93</v>
      </c>
      <c r="D9" s="575"/>
      <c r="E9" s="575"/>
      <c r="F9" s="575"/>
      <c r="G9" s="575"/>
      <c r="H9" s="575"/>
      <c r="I9" s="575"/>
      <c r="J9" s="576"/>
      <c r="K9" s="577" t="s">
        <v>161</v>
      </c>
      <c r="L9" s="578"/>
      <c r="M9">
        <v>87</v>
      </c>
      <c r="N9" s="82">
        <v>2021</v>
      </c>
      <c r="O9" s="2"/>
      <c r="P9" s="2"/>
      <c r="Q9" s="2"/>
      <c r="R9" s="2"/>
      <c r="S9" s="2"/>
      <c r="T9" s="2"/>
      <c r="U9" s="5"/>
      <c r="V9" s="2"/>
      <c r="W9" s="2"/>
      <c r="X9" s="2"/>
      <c r="Y9" s="3"/>
      <c r="Z9" s="3"/>
      <c r="AA9" s="3"/>
    </row>
    <row r="10" spans="1:51" s="4" customFormat="1" ht="39" customHeight="1">
      <c r="A10" s="3"/>
      <c r="B10" s="573"/>
      <c r="C10" s="583" t="s">
        <v>98</v>
      </c>
      <c r="D10" s="584"/>
      <c r="E10" s="583" t="s">
        <v>99</v>
      </c>
      <c r="F10" s="584"/>
      <c r="G10" s="585" t="s">
        <v>100</v>
      </c>
      <c r="H10" s="586"/>
      <c r="I10" s="585" t="s">
        <v>101</v>
      </c>
      <c r="J10" s="586"/>
      <c r="K10" s="579"/>
      <c r="L10" s="580"/>
      <c r="M10">
        <f>M9</f>
        <v>87</v>
      </c>
      <c r="N10" s="82">
        <f>N9+1</f>
        <v>2022</v>
      </c>
      <c r="O10" s="81"/>
      <c r="P10" s="81"/>
      <c r="Q10" s="81"/>
      <c r="R10" s="81"/>
      <c r="S10" s="81"/>
      <c r="T10" s="81"/>
      <c r="U10" s="81"/>
      <c r="V10" s="81"/>
      <c r="W10" s="81"/>
      <c r="X10" s="81"/>
      <c r="Y10" s="81"/>
      <c r="Z10" s="81"/>
      <c r="AA10" s="81"/>
      <c r="AB10"/>
      <c r="AC10" s="81"/>
    </row>
    <row r="11" spans="1:51" ht="15.75" customHeight="1">
      <c r="B11" s="573"/>
      <c r="C11" s="587">
        <v>114.8</v>
      </c>
      <c r="D11" s="588"/>
      <c r="E11" s="587">
        <v>91.33</v>
      </c>
      <c r="F11" s="588"/>
      <c r="G11" s="587">
        <v>73.83</v>
      </c>
      <c r="H11" s="588"/>
      <c r="I11" s="587">
        <v>34.090000000000003</v>
      </c>
      <c r="J11" s="588"/>
      <c r="K11" s="581"/>
      <c r="L11" s="582"/>
      <c r="M11">
        <f>M9</f>
        <v>87</v>
      </c>
      <c r="N11" s="82">
        <f>N10+1</f>
        <v>2023</v>
      </c>
      <c r="O11" s="465"/>
      <c r="P11" s="465"/>
      <c r="Q11" s="81"/>
      <c r="R11" s="465"/>
      <c r="S11" s="465"/>
      <c r="T11" s="465"/>
      <c r="U11" s="465"/>
      <c r="V11" s="465"/>
      <c r="W11" s="465"/>
      <c r="X11" s="465"/>
      <c r="Y11" s="465"/>
      <c r="Z11" s="521"/>
      <c r="AA11" s="521"/>
      <c r="AB11"/>
      <c r="AC11" s="82"/>
    </row>
    <row r="12" spans="1:51" ht="47.25" customHeight="1">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1"/>
      <c r="R12" s="465"/>
      <c r="S12" s="465"/>
      <c r="T12" s="465"/>
      <c r="U12" s="465"/>
      <c r="V12" s="521"/>
      <c r="W12" s="521"/>
      <c r="X12" s="521"/>
      <c r="Y12" s="521"/>
      <c r="Z12" s="521"/>
      <c r="AA12" s="521"/>
      <c r="AB12"/>
      <c r="AC12" s="82"/>
    </row>
    <row r="13" spans="1:51" ht="15">
      <c r="B13" s="26" t="s">
        <v>111</v>
      </c>
      <c r="C13" s="208">
        <v>0</v>
      </c>
      <c r="D13" s="208">
        <v>0</v>
      </c>
      <c r="E13" s="209">
        <v>0</v>
      </c>
      <c r="F13" s="209">
        <v>0</v>
      </c>
      <c r="G13" s="27">
        <v>0</v>
      </c>
      <c r="H13" s="208">
        <v>0</v>
      </c>
      <c r="I13" s="209">
        <v>0</v>
      </c>
      <c r="J13" s="209">
        <v>0</v>
      </c>
      <c r="K13" s="210">
        <v>0</v>
      </c>
      <c r="L13" s="28">
        <v>0</v>
      </c>
      <c r="M13"/>
      <c r="N13" s="73"/>
      <c r="O13" s="80"/>
      <c r="P13" s="80"/>
      <c r="Q13" s="81"/>
      <c r="R13" s="80"/>
      <c r="S13" s="80"/>
      <c r="T13" s="80"/>
      <c r="U13" s="80"/>
      <c r="V13" s="80"/>
      <c r="W13" s="80"/>
      <c r="X13" s="80"/>
      <c r="Y13" s="80"/>
      <c r="Z13" s="521"/>
      <c r="AA13" s="521"/>
      <c r="AB13"/>
      <c r="AC13" s="82"/>
    </row>
    <row r="14" spans="1:51" ht="15">
      <c r="B14" s="26" t="s">
        <v>113</v>
      </c>
      <c r="C14" s="209">
        <v>0</v>
      </c>
      <c r="D14" s="209">
        <v>0</v>
      </c>
      <c r="E14" s="209">
        <v>0</v>
      </c>
      <c r="F14" s="209">
        <v>0</v>
      </c>
      <c r="G14" s="29">
        <v>0</v>
      </c>
      <c r="H14" s="209">
        <v>0</v>
      </c>
      <c r="I14" s="209">
        <v>0</v>
      </c>
      <c r="J14" s="209">
        <v>0</v>
      </c>
      <c r="K14" s="210">
        <v>0</v>
      </c>
      <c r="L14" s="30">
        <v>0</v>
      </c>
      <c r="M14"/>
      <c r="N14" s="73"/>
      <c r="O14" s="514"/>
      <c r="P14" s="514"/>
      <c r="Q14" s="81"/>
      <c r="R14" s="521"/>
      <c r="S14" s="521"/>
      <c r="T14" s="521"/>
      <c r="U14" s="521"/>
      <c r="V14" s="521"/>
      <c r="W14" s="521"/>
      <c r="X14" s="521"/>
      <c r="Y14" s="514"/>
      <c r="Z14" s="514"/>
      <c r="AA14" s="514"/>
      <c r="AB14"/>
      <c r="AC14" s="81"/>
    </row>
    <row r="15" spans="1:51" ht="15">
      <c r="B15" s="26" t="s">
        <v>112</v>
      </c>
      <c r="C15" s="209">
        <v>0</v>
      </c>
      <c r="D15" s="209">
        <v>0</v>
      </c>
      <c r="E15" s="209">
        <v>0</v>
      </c>
      <c r="F15" s="209">
        <v>0.5</v>
      </c>
      <c r="G15" s="209">
        <v>0</v>
      </c>
      <c r="H15" s="209">
        <v>2</v>
      </c>
      <c r="I15" s="209">
        <v>0</v>
      </c>
      <c r="J15" s="209">
        <v>0.5</v>
      </c>
      <c r="K15" s="210">
        <v>0</v>
      </c>
      <c r="L15" s="30">
        <v>210</v>
      </c>
      <c r="M15"/>
      <c r="N15" s="73"/>
      <c r="O15" s="516"/>
      <c r="P15" s="516"/>
      <c r="Q15" s="73"/>
      <c r="R15"/>
      <c r="S15"/>
      <c r="T15"/>
      <c r="U15" s="516"/>
      <c r="V15" s="516"/>
      <c r="W15"/>
      <c r="X15"/>
      <c r="Y15" s="516"/>
      <c r="Z15" s="74"/>
      <c r="AA15" s="74"/>
      <c r="AB15"/>
      <c r="AC15" s="73"/>
    </row>
    <row r="16" spans="1:51" ht="39">
      <c r="B16" s="26" t="s">
        <v>118</v>
      </c>
      <c r="C16" s="209">
        <v>0</v>
      </c>
      <c r="D16" s="209">
        <v>0</v>
      </c>
      <c r="E16" s="209">
        <v>0</v>
      </c>
      <c r="F16" s="209">
        <v>1</v>
      </c>
      <c r="G16" s="209">
        <v>0</v>
      </c>
      <c r="H16" s="209">
        <v>3</v>
      </c>
      <c r="I16" s="209">
        <v>0</v>
      </c>
      <c r="J16" s="209">
        <v>0</v>
      </c>
      <c r="K16" s="210">
        <v>0</v>
      </c>
      <c r="L16" s="30">
        <v>313</v>
      </c>
      <c r="M16"/>
      <c r="N16" s="73"/>
      <c r="O16" s="516"/>
      <c r="P16" s="516"/>
      <c r="Q16" s="73"/>
      <c r="R16" s="516"/>
      <c r="S16" s="516"/>
      <c r="T16" s="516"/>
      <c r="U16" s="516"/>
      <c r="V16" s="516"/>
      <c r="W16" s="516"/>
      <c r="X16" s="516"/>
      <c r="Y16" s="516"/>
      <c r="Z16" s="74"/>
      <c r="AA16" s="74"/>
      <c r="AB16"/>
      <c r="AC16" s="73"/>
    </row>
    <row r="17" spans="2:29" ht="15">
      <c r="B17" s="26" t="s">
        <v>120</v>
      </c>
      <c r="C17" s="160">
        <v>0</v>
      </c>
      <c r="D17" s="160">
        <v>0</v>
      </c>
      <c r="E17" s="160">
        <v>0</v>
      </c>
      <c r="F17" s="160">
        <v>1</v>
      </c>
      <c r="G17" s="160">
        <v>0</v>
      </c>
      <c r="H17" s="160">
        <v>4</v>
      </c>
      <c r="I17" s="160">
        <v>0</v>
      </c>
      <c r="J17" s="160">
        <v>1</v>
      </c>
      <c r="K17" s="210">
        <v>0</v>
      </c>
      <c r="L17" s="31">
        <v>421</v>
      </c>
      <c r="M17"/>
      <c r="N17" s="73"/>
      <c r="O17" s="516"/>
      <c r="P17" s="516"/>
      <c r="Q17" s="73"/>
      <c r="R17" s="516"/>
      <c r="S17" s="516"/>
      <c r="T17" s="516"/>
      <c r="U17" s="516"/>
      <c r="V17" s="516"/>
      <c r="W17" s="516"/>
      <c r="X17" s="516"/>
      <c r="Y17" s="516"/>
      <c r="Z17" s="74"/>
      <c r="AA17" s="74"/>
      <c r="AB17"/>
      <c r="AC17" s="73"/>
    </row>
    <row r="18" spans="2:29" ht="15.75" thickBot="1">
      <c r="B18" s="32" t="s">
        <v>122</v>
      </c>
      <c r="C18" s="33">
        <v>0</v>
      </c>
      <c r="D18" s="34">
        <v>0</v>
      </c>
      <c r="E18" s="35">
        <v>0</v>
      </c>
      <c r="F18" s="35">
        <v>2.5</v>
      </c>
      <c r="G18" s="33">
        <v>0</v>
      </c>
      <c r="H18" s="34">
        <v>9</v>
      </c>
      <c r="I18" s="35">
        <v>0</v>
      </c>
      <c r="J18" s="35">
        <v>1.5</v>
      </c>
      <c r="K18" s="36">
        <v>0</v>
      </c>
      <c r="L18" s="37">
        <v>944</v>
      </c>
      <c r="M18"/>
      <c r="N18" s="465"/>
      <c r="O18" s="516"/>
      <c r="P18" s="516"/>
      <c r="Q18" s="73"/>
      <c r="R18" s="516"/>
      <c r="S18" s="516"/>
      <c r="T18" s="516"/>
      <c r="U18" s="516"/>
      <c r="V18" s="516"/>
      <c r="W18" s="516"/>
      <c r="X18" s="516"/>
      <c r="Y18" s="516"/>
      <c r="Z18" s="74"/>
      <c r="AA18" s="74"/>
      <c r="AB18"/>
      <c r="AC18" s="73"/>
    </row>
    <row r="19" spans="2:29" ht="15">
      <c r="B19" s="176" t="s">
        <v>123</v>
      </c>
      <c r="C19" s="515"/>
      <c r="D19" s="515"/>
      <c r="E19" s="515"/>
      <c r="F19" s="515"/>
      <c r="G19" s="515"/>
      <c r="H19" s="515"/>
      <c r="I19" s="515"/>
      <c r="J19" s="515"/>
      <c r="K19" s="75"/>
      <c r="L19" s="75"/>
      <c r="M19"/>
      <c r="N19" s="465"/>
      <c r="O19" s="516"/>
      <c r="P19" s="516"/>
      <c r="Q19" s="73"/>
      <c r="R19" s="516"/>
      <c r="S19" s="516"/>
      <c r="T19" s="516"/>
      <c r="U19" s="516"/>
      <c r="V19" s="516"/>
      <c r="W19" s="516"/>
      <c r="X19" s="516"/>
      <c r="Y19" s="516"/>
      <c r="Z19" s="74"/>
      <c r="AA19" s="74"/>
      <c r="AB19"/>
      <c r="AC19" s="73"/>
    </row>
    <row r="20" spans="2:29" ht="15">
      <c r="B20" s="72"/>
      <c r="C20" s="515"/>
      <c r="D20" s="515"/>
      <c r="E20" s="515"/>
      <c r="F20" s="515"/>
      <c r="G20" s="515"/>
      <c r="H20" s="515"/>
      <c r="I20" s="515"/>
      <c r="J20" s="515"/>
      <c r="K20" s="75"/>
      <c r="L20" s="75"/>
      <c r="M20"/>
      <c r="N20" s="465"/>
      <c r="O20" s="516"/>
      <c r="P20" s="516"/>
      <c r="Q20" s="73"/>
      <c r="R20" s="516"/>
      <c r="S20" s="516"/>
      <c r="T20" s="516"/>
      <c r="U20" s="516"/>
      <c r="V20" s="516"/>
      <c r="W20" s="516"/>
      <c r="X20" s="516"/>
      <c r="Y20" s="516"/>
      <c r="Z20" s="74"/>
      <c r="AA20" s="74"/>
      <c r="AB20"/>
      <c r="AC20" s="73"/>
    </row>
    <row r="21" spans="2:29" ht="15">
      <c r="B21" s="350" t="s">
        <v>124</v>
      </c>
      <c r="C21" s="515"/>
      <c r="D21" s="515"/>
      <c r="E21" s="515"/>
      <c r="F21" s="515"/>
      <c r="G21" s="515"/>
      <c r="H21" s="515"/>
      <c r="I21" s="515"/>
      <c r="J21" s="515"/>
      <c r="K21" s="75"/>
      <c r="L21" s="75"/>
      <c r="M21"/>
      <c r="N21" s="465"/>
      <c r="O21" s="516"/>
      <c r="P21" s="516"/>
      <c r="Q21" s="73"/>
      <c r="R21" s="516"/>
      <c r="S21" s="516"/>
      <c r="T21" s="516"/>
      <c r="U21" s="516"/>
      <c r="V21" s="516"/>
      <c r="W21" s="516"/>
      <c r="X21" s="516"/>
      <c r="Y21" s="516"/>
      <c r="Z21" s="74"/>
      <c r="AA21" s="74"/>
      <c r="AB21"/>
      <c r="AC21" s="73"/>
    </row>
    <row r="22" spans="2:29" ht="15">
      <c r="B22" s="176"/>
      <c r="C22" s="515"/>
      <c r="D22" s="515"/>
      <c r="E22" s="515"/>
      <c r="F22" s="515"/>
      <c r="G22" s="515"/>
      <c r="H22" s="515"/>
      <c r="I22" s="515"/>
      <c r="J22" s="515"/>
      <c r="K22" s="75"/>
      <c r="L22" s="75"/>
      <c r="M22"/>
      <c r="N22" s="465"/>
      <c r="O22" s="516"/>
      <c r="P22" s="516"/>
      <c r="Q22" s="73"/>
      <c r="R22" s="516"/>
      <c r="S22" s="516"/>
      <c r="T22" s="516"/>
      <c r="U22" s="516"/>
      <c r="V22" s="516"/>
      <c r="W22" s="516"/>
      <c r="X22" s="516"/>
      <c r="Y22" s="516"/>
      <c r="Z22" s="74"/>
      <c r="AA22" s="74"/>
      <c r="AB22"/>
      <c r="AC22" s="73"/>
    </row>
    <row r="23" spans="2:29" ht="15">
      <c r="B23" s="141"/>
      <c r="C23" s="515"/>
      <c r="D23" s="515"/>
      <c r="E23" s="515"/>
      <c r="F23" s="515"/>
      <c r="G23" s="515"/>
      <c r="H23" s="515"/>
      <c r="I23" s="515"/>
      <c r="J23" s="515"/>
      <c r="K23" s="75"/>
      <c r="L23" s="75"/>
      <c r="M23"/>
      <c r="N23" s="465"/>
      <c r="O23" s="516"/>
      <c r="P23" s="516"/>
      <c r="Q23" s="73"/>
      <c r="R23" s="516"/>
      <c r="S23" s="516"/>
      <c r="T23" s="516"/>
      <c r="U23" s="516"/>
      <c r="V23" s="516"/>
      <c r="W23" s="516"/>
      <c r="X23" s="516"/>
      <c r="Y23" s="516"/>
      <c r="Z23" s="74"/>
      <c r="AA23" s="74"/>
      <c r="AB23"/>
      <c r="AC23" s="73"/>
    </row>
    <row r="24" spans="2:29" ht="15.75" thickTop="1">
      <c r="B24" s="73"/>
      <c r="C24" s="516"/>
      <c r="D24" s="516"/>
      <c r="E24" s="516"/>
      <c r="F24" s="516"/>
      <c r="G24" s="516"/>
      <c r="H24" s="516"/>
      <c r="I24" s="516"/>
      <c r="J24" s="516"/>
      <c r="K24" s="74"/>
      <c r="L24" s="74"/>
      <c r="M24"/>
      <c r="N24" s="73"/>
      <c r="O24" s="516"/>
      <c r="P24" s="516"/>
      <c r="Q24" s="73"/>
      <c r="R24" s="516"/>
      <c r="S24" s="516"/>
      <c r="T24" s="516"/>
      <c r="U24" s="516"/>
      <c r="V24" s="516"/>
      <c r="W24" s="516"/>
      <c r="X24" s="516"/>
      <c r="Y24" s="516"/>
      <c r="Z24" s="74"/>
      <c r="AA24" s="74"/>
      <c r="AB24"/>
      <c r="AC24" s="73"/>
    </row>
    <row r="25" spans="2:29" ht="15">
      <c r="B25" s="465" t="s">
        <v>162</v>
      </c>
      <c r="C25" s="382">
        <v>0</v>
      </c>
      <c r="D25" s="515"/>
      <c r="E25" s="515"/>
      <c r="F25" s="515"/>
      <c r="G25" s="515"/>
      <c r="H25" s="515"/>
      <c r="I25" s="515"/>
      <c r="J25" s="515"/>
      <c r="K25" s="75"/>
      <c r="L25" s="75"/>
      <c r="M25"/>
      <c r="N25" s="465"/>
      <c r="O25" s="515"/>
      <c r="P25" s="515"/>
      <c r="Q25" s="465"/>
      <c r="R25" s="515"/>
      <c r="S25" s="515"/>
      <c r="T25" s="515"/>
      <c r="U25" s="515"/>
      <c r="V25" s="515"/>
      <c r="W25" s="515"/>
      <c r="X25" s="515"/>
      <c r="Y25" s="515"/>
      <c r="Z25" s="75"/>
      <c r="AA25" s="75"/>
      <c r="AB25"/>
      <c r="AC25" s="465"/>
    </row>
    <row r="26" spans="2:29">
      <c r="C26" s="8"/>
    </row>
    <row r="27" spans="2:29" ht="30">
      <c r="B27" s="552" t="s">
        <v>416</v>
      </c>
      <c r="C27" s="552"/>
      <c r="D27" s="552"/>
      <c r="E27" s="552"/>
      <c r="F27" s="552"/>
      <c r="G27" s="552"/>
      <c r="H27" s="552"/>
      <c r="I27" s="47" t="s">
        <v>201</v>
      </c>
      <c r="J27" s="571"/>
      <c r="K27" s="571"/>
      <c r="L27" s="571"/>
      <c r="M27" s="571"/>
      <c r="N27" s="571"/>
      <c r="O27" s="571"/>
      <c r="P27" s="571"/>
    </row>
    <row r="28" spans="2:29" ht="45.75" customHeight="1">
      <c r="B28" s="464"/>
      <c r="C28" s="556" t="s">
        <v>96</v>
      </c>
      <c r="D28" s="589"/>
      <c r="E28" s="589"/>
      <c r="F28" s="590"/>
      <c r="G28" s="559" t="s">
        <v>164</v>
      </c>
      <c r="H28" s="560"/>
      <c r="I28">
        <f>M9</f>
        <v>87</v>
      </c>
      <c r="J28" s="82">
        <f>N9</f>
        <v>2021</v>
      </c>
      <c r="K28" s="571"/>
      <c r="L28" s="600"/>
      <c r="M28" s="600"/>
      <c r="N28" s="600"/>
      <c r="O28" s="570"/>
      <c r="P28" s="570"/>
    </row>
    <row r="29" spans="2:29" ht="39">
      <c r="B29" s="513" t="s">
        <v>92</v>
      </c>
      <c r="C29" s="153" t="s">
        <v>102</v>
      </c>
      <c r="D29" s="153" t="s">
        <v>103</v>
      </c>
      <c r="E29" s="38" t="s">
        <v>104</v>
      </c>
      <c r="F29" s="153" t="s">
        <v>105</v>
      </c>
      <c r="G29" s="153" t="s">
        <v>106</v>
      </c>
      <c r="H29" s="39" t="s">
        <v>107</v>
      </c>
      <c r="I29">
        <f>I28</f>
        <v>87</v>
      </c>
      <c r="J29" s="82">
        <f t="shared" ref="J29:J30" si="1">N10</f>
        <v>2022</v>
      </c>
      <c r="K29" s="76"/>
      <c r="L29" s="76"/>
      <c r="M29" s="76"/>
      <c r="N29" s="76"/>
      <c r="O29" s="76"/>
      <c r="P29" s="76"/>
    </row>
    <row r="30" spans="2:29" ht="26.25">
      <c r="B30" s="40" t="s">
        <v>108</v>
      </c>
      <c r="C30" s="211">
        <v>0</v>
      </c>
      <c r="D30" s="196">
        <v>0</v>
      </c>
      <c r="E30" s="41">
        <v>0</v>
      </c>
      <c r="F30" s="211">
        <v>0</v>
      </c>
      <c r="G30" s="211">
        <v>0</v>
      </c>
      <c r="H30" s="42">
        <v>0</v>
      </c>
      <c r="I30">
        <f>I28</f>
        <v>87</v>
      </c>
      <c r="J30" s="82">
        <f t="shared" si="1"/>
        <v>2023</v>
      </c>
      <c r="K30" s="41"/>
      <c r="L30" s="78"/>
      <c r="M30" s="41"/>
      <c r="N30" s="41"/>
      <c r="O30" s="41"/>
      <c r="P30" s="41"/>
    </row>
    <row r="31" spans="2:29" ht="15">
      <c r="B31" s="40" t="s">
        <v>368</v>
      </c>
      <c r="C31" s="211">
        <v>0</v>
      </c>
      <c r="D31" s="212">
        <v>0</v>
      </c>
      <c r="E31" s="41">
        <v>0</v>
      </c>
      <c r="F31" s="211">
        <v>0</v>
      </c>
      <c r="G31" s="211">
        <v>0</v>
      </c>
      <c r="H31" s="42">
        <v>0</v>
      </c>
      <c r="I31"/>
      <c r="J31" s="77"/>
      <c r="K31" s="41"/>
      <c r="L31"/>
      <c r="M31" s="41"/>
      <c r="N31" s="41"/>
      <c r="O31" s="41"/>
      <c r="P31" s="41"/>
    </row>
    <row r="32" spans="2:29" ht="15">
      <c r="B32" s="40" t="s">
        <v>112</v>
      </c>
      <c r="C32" s="211">
        <v>0</v>
      </c>
      <c r="D32" s="211">
        <v>0</v>
      </c>
      <c r="E32" s="211">
        <v>0</v>
      </c>
      <c r="F32" s="211">
        <v>55</v>
      </c>
      <c r="G32" s="211">
        <v>0</v>
      </c>
      <c r="H32" s="42">
        <v>55</v>
      </c>
      <c r="I32"/>
      <c r="J32" s="77"/>
      <c r="K32" s="41"/>
      <c r="L32" s="41"/>
      <c r="M32" s="41"/>
      <c r="N32" s="41"/>
      <c r="O32" s="41"/>
      <c r="P32" s="41"/>
    </row>
    <row r="33" spans="2:16" ht="15">
      <c r="B33" s="40" t="s">
        <v>116</v>
      </c>
      <c r="C33" s="211">
        <v>0</v>
      </c>
      <c r="D33" s="196">
        <v>0</v>
      </c>
      <c r="E33" s="41">
        <v>0</v>
      </c>
      <c r="F33" s="211">
        <v>0</v>
      </c>
      <c r="G33" s="211">
        <v>0</v>
      </c>
      <c r="H33" s="42">
        <v>0</v>
      </c>
      <c r="I33"/>
      <c r="J33" s="77"/>
      <c r="K33" s="41"/>
      <c r="L33" s="78"/>
      <c r="M33" s="41"/>
      <c r="N33" s="41"/>
      <c r="O33" s="41"/>
      <c r="P33" s="41"/>
    </row>
    <row r="34" spans="2:16" ht="15">
      <c r="B34" s="40" t="s">
        <v>117</v>
      </c>
      <c r="C34" s="211">
        <v>0</v>
      </c>
      <c r="D34" s="196">
        <v>0</v>
      </c>
      <c r="E34" s="41">
        <v>0</v>
      </c>
      <c r="F34" s="211">
        <v>0</v>
      </c>
      <c r="G34" s="211">
        <v>0</v>
      </c>
      <c r="H34" s="42">
        <v>0</v>
      </c>
      <c r="I34"/>
      <c r="J34" s="77"/>
      <c r="K34" s="41"/>
      <c r="L34" s="78"/>
      <c r="M34" s="41"/>
      <c r="N34" s="41"/>
      <c r="O34" s="41"/>
      <c r="P34" s="41"/>
    </row>
    <row r="35" spans="2:16" ht="15">
      <c r="B35" s="43" t="s">
        <v>119</v>
      </c>
      <c r="C35" s="44">
        <v>0</v>
      </c>
      <c r="D35" s="44">
        <v>0</v>
      </c>
      <c r="E35" s="44">
        <v>0</v>
      </c>
      <c r="F35" s="44">
        <v>55</v>
      </c>
      <c r="G35" s="44">
        <v>0</v>
      </c>
      <c r="H35" s="44">
        <v>55</v>
      </c>
      <c r="I35" s="45"/>
      <c r="J35" s="79"/>
      <c r="K35" s="41"/>
      <c r="L35" s="41"/>
      <c r="M35" s="41"/>
      <c r="N35" s="41"/>
      <c r="O35" s="41"/>
      <c r="P35" s="41"/>
    </row>
    <row r="36" spans="2:16" ht="13.5" customHeight="1">
      <c r="B36" s="529" t="s">
        <v>121</v>
      </c>
      <c r="C36" s="530"/>
      <c r="D36" s="530"/>
      <c r="E36" s="530"/>
      <c r="F36" s="530"/>
      <c r="G36" s="530"/>
      <c r="H36" s="530"/>
    </row>
    <row r="37" spans="2:16">
      <c r="B37" s="531"/>
      <c r="C37" s="531"/>
      <c r="D37" s="531"/>
      <c r="E37" s="531"/>
      <c r="F37" s="531"/>
      <c r="G37" s="531"/>
      <c r="H37" s="531"/>
    </row>
    <row r="38" spans="2:16">
      <c r="B38" s="531"/>
      <c r="C38" s="531"/>
      <c r="D38" s="531"/>
      <c r="E38" s="531"/>
      <c r="F38" s="531"/>
      <c r="G38" s="531"/>
      <c r="H38" s="531"/>
    </row>
    <row r="39" spans="2:16" ht="129.75" customHeight="1">
      <c r="B39" s="531"/>
      <c r="C39" s="531"/>
      <c r="D39" s="531"/>
      <c r="E39" s="531"/>
      <c r="F39" s="531"/>
      <c r="G39" s="531"/>
      <c r="H39" s="531"/>
    </row>
  </sheetData>
  <mergeCells count="24">
    <mergeCell ref="B36:H39"/>
    <mergeCell ref="B27:H27"/>
    <mergeCell ref="J27:P27"/>
    <mergeCell ref="C28:F28"/>
    <mergeCell ref="G28:H28"/>
    <mergeCell ref="K28:N28"/>
    <mergeCell ref="O28:P28"/>
    <mergeCell ref="B8:L8"/>
    <mergeCell ref="B9:B12"/>
    <mergeCell ref="C9:J9"/>
    <mergeCell ref="K9:L11"/>
    <mergeCell ref="C10:D10"/>
    <mergeCell ref="E10:F10"/>
    <mergeCell ref="G10:H10"/>
    <mergeCell ref="I10:J10"/>
    <mergeCell ref="C11:D11"/>
    <mergeCell ref="E11:F11"/>
    <mergeCell ref="G11:H11"/>
    <mergeCell ref="I11:J11"/>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3"/>
  <sheetViews>
    <sheetView topLeftCell="A14" zoomScaleNormal="100" zoomScalePageLayoutView="140" workbookViewId="0">
      <selection activeCell="C6" sqref="C6"/>
    </sheetView>
  </sheetViews>
  <sheetFormatPr defaultColWidth="8.85546875" defaultRowHeight="12.75"/>
  <cols>
    <col min="1" max="1" width="17.7109375" style="3" bestFit="1" customWidth="1"/>
    <col min="2" max="2" width="14" style="2" customWidth="1"/>
    <col min="3" max="3" width="7.85546875" style="2" customWidth="1"/>
    <col min="4" max="4" width="14.85546875" style="2" customWidth="1"/>
    <col min="5" max="5" width="12.42578125" style="2" customWidth="1"/>
    <col min="6" max="6" width="21.7109375" style="2" customWidth="1"/>
    <col min="7" max="7" width="6.5703125" style="2" bestFit="1" customWidth="1"/>
    <col min="8" max="8" width="11.42578125" style="2" customWidth="1"/>
    <col min="9" max="9" width="10.28515625" style="2" customWidth="1"/>
    <col min="10" max="10" width="13.5703125" style="4" customWidth="1"/>
    <col min="11" max="11" width="8.7109375" style="4" bestFit="1" customWidth="1"/>
    <col min="12" max="12" width="10.140625" style="4" customWidth="1"/>
    <col min="13" max="13" width="11.85546875" style="3" customWidth="1"/>
    <col min="14" max="14" width="13.7109375" style="3" customWidth="1"/>
    <col min="15" max="15" width="7.85546875" style="2" bestFit="1" customWidth="1"/>
    <col min="16" max="16" width="13.85546875" style="2" customWidth="1"/>
    <col min="17" max="17" width="7.28515625" style="2" bestFit="1" customWidth="1"/>
    <col min="18" max="18" width="8.42578125" style="2" customWidth="1"/>
    <col min="19" max="19" width="6.5703125" style="2" bestFit="1" customWidth="1"/>
    <col min="20" max="20" width="8.28515625" style="2" bestFit="1" customWidth="1"/>
    <col min="21" max="21" width="6.5703125" style="5" bestFit="1" customWidth="1"/>
    <col min="22" max="24" width="8.7109375" style="2" bestFit="1" customWidth="1"/>
    <col min="25" max="25" width="8.7109375" style="3" bestFit="1" customWidth="1"/>
    <col min="26" max="26" width="12.42578125" style="3" customWidth="1"/>
    <col min="27" max="27" width="8.85546875" style="3"/>
    <col min="28" max="37" width="8.85546875" style="2"/>
    <col min="38" max="38" width="10.28515625" style="2" customWidth="1"/>
    <col min="39"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166</v>
      </c>
      <c r="B3" s="138">
        <f>M9+AA9+C25</f>
        <v>2</v>
      </c>
      <c r="C3" s="138">
        <v>31</v>
      </c>
      <c r="D3" s="138">
        <f>B3*C3</f>
        <v>62</v>
      </c>
      <c r="E3" s="138">
        <f>H18*M9+V18*AA9+G18*C25</f>
        <v>33</v>
      </c>
      <c r="F3" s="138">
        <f>F18*M9+T18*AA9+E18*C25</f>
        <v>5.0999999999999996</v>
      </c>
      <c r="G3" s="138">
        <f>J18*M9+X18*AA9+I18*C25</f>
        <v>4.05</v>
      </c>
      <c r="H3" s="138">
        <f>D18*M9+R18*AA9+C18*C25</f>
        <v>2</v>
      </c>
      <c r="I3" s="138">
        <f>SUM(E3:H3)</f>
        <v>44.15</v>
      </c>
      <c r="J3" s="135">
        <f>E3*$G$11+F3*$E$11+G3*$I$11+H3*$C$11</f>
        <v>3269.8374999999996</v>
      </c>
      <c r="K3" s="89">
        <v>0</v>
      </c>
      <c r="L3" s="135">
        <f>M9*$H$35+AA9*$P$35+C25*$G$35</f>
        <v>6118</v>
      </c>
      <c r="M3" s="135">
        <f>J3+K3+L3</f>
        <v>9387.8374999999996</v>
      </c>
      <c r="N3" s="138">
        <f>M10+AA10+C25</f>
        <v>2</v>
      </c>
      <c r="O3" s="138">
        <f>C3</f>
        <v>31</v>
      </c>
      <c r="P3" s="138">
        <f>N3*O3</f>
        <v>62</v>
      </c>
      <c r="Q3" s="138">
        <f>H18*M10+V18*AA10+G18*C25</f>
        <v>33</v>
      </c>
      <c r="R3" s="138">
        <f>F18*M10+T18*AA10+E18*C25</f>
        <v>5.0999999999999996</v>
      </c>
      <c r="S3" s="138">
        <f>J18*M10+X18*AA10+I18*C25</f>
        <v>4.05</v>
      </c>
      <c r="T3" s="138">
        <f>D18*M10+R18*AA10+C18*C25</f>
        <v>2</v>
      </c>
      <c r="U3" s="138">
        <f>Q3+R3+S3+T3</f>
        <v>44.15</v>
      </c>
      <c r="V3" s="135">
        <f>Q3*$G$11+R3*$E$11+S3*$I$11+T3*$C$11</f>
        <v>3269.8374999999996</v>
      </c>
      <c r="W3" s="89">
        <f>K3</f>
        <v>0</v>
      </c>
      <c r="X3" s="135">
        <f>M10*$H$35+AA10*$P$35+C25*$G$35</f>
        <v>6118</v>
      </c>
      <c r="Y3" s="135">
        <f>V3+W3+X3</f>
        <v>9387.8374999999996</v>
      </c>
      <c r="Z3" s="138">
        <f>M11+AA11+C25</f>
        <v>2</v>
      </c>
      <c r="AA3" s="138">
        <f>C3</f>
        <v>31</v>
      </c>
      <c r="AB3" s="138">
        <f>Z3*AA3</f>
        <v>62</v>
      </c>
      <c r="AC3" s="138">
        <f>H18*M11+V18*AA11+G18*C25</f>
        <v>33</v>
      </c>
      <c r="AD3" s="138">
        <f>F18*M11+T18*AA11+E18*C25</f>
        <v>5.0999999999999996</v>
      </c>
      <c r="AE3" s="138">
        <f>J18*M11+X18*AA11+I18*C25</f>
        <v>4.05</v>
      </c>
      <c r="AF3" s="138">
        <f>D18*M11+R18*AA11+C18*C25</f>
        <v>2</v>
      </c>
      <c r="AG3" s="138">
        <f>AC3+AD3+AE3+AF3</f>
        <v>44.15</v>
      </c>
      <c r="AH3" s="135">
        <f>AC3*$G$11+AD3*$E$11+AE3*$I$11+AF3*$C$11</f>
        <v>3269.8374999999996</v>
      </c>
      <c r="AI3" s="89">
        <v>0</v>
      </c>
      <c r="AJ3" s="135">
        <f>M11*$H$35+AA11*$P$35+C25*$G$35</f>
        <v>6118</v>
      </c>
      <c r="AK3" s="135">
        <f>AH3+AI3+AJ3</f>
        <v>9387.8374999999996</v>
      </c>
      <c r="AL3" s="138">
        <f t="shared" ref="AL3:AW3" si="0">(B3+N3+Z3)/3</f>
        <v>2</v>
      </c>
      <c r="AM3" s="138">
        <f t="shared" si="0"/>
        <v>31</v>
      </c>
      <c r="AN3" s="138">
        <f t="shared" si="0"/>
        <v>62</v>
      </c>
      <c r="AO3" s="138">
        <f t="shared" si="0"/>
        <v>33</v>
      </c>
      <c r="AP3" s="138">
        <f t="shared" si="0"/>
        <v>5.0999999999999996</v>
      </c>
      <c r="AQ3" s="138">
        <f t="shared" si="0"/>
        <v>4.05</v>
      </c>
      <c r="AR3" s="138">
        <f t="shared" si="0"/>
        <v>2</v>
      </c>
      <c r="AS3" s="138">
        <f t="shared" si="0"/>
        <v>44.15</v>
      </c>
      <c r="AT3" s="135">
        <f t="shared" si="0"/>
        <v>3269.8374999999996</v>
      </c>
      <c r="AU3" s="89">
        <f t="shared" si="0"/>
        <v>0</v>
      </c>
      <c r="AV3" s="135">
        <f t="shared" si="0"/>
        <v>6118</v>
      </c>
      <c r="AW3" s="135">
        <f t="shared" si="0"/>
        <v>9387.8374999999996</v>
      </c>
      <c r="AY3" s="201">
        <f>M3+Y3+AK3</f>
        <v>28163.512499999997</v>
      </c>
    </row>
    <row r="4" spans="1:51" s="4" customFormat="1">
      <c r="A4" s="3"/>
      <c r="B4" s="15"/>
      <c r="C4" s="15"/>
      <c r="D4" s="15"/>
      <c r="E4" s="15"/>
      <c r="F4" s="16"/>
      <c r="G4" s="15"/>
      <c r="H4" s="15"/>
      <c r="I4" s="15"/>
      <c r="J4" s="11"/>
      <c r="K4" s="11"/>
      <c r="L4" s="11"/>
      <c r="M4" s="18"/>
      <c r="N4" s="14"/>
      <c r="O4" s="15"/>
      <c r="P4" s="15"/>
      <c r="Q4" s="15"/>
      <c r="R4" s="15"/>
      <c r="S4" s="15"/>
      <c r="T4" s="15"/>
      <c r="U4" s="17"/>
      <c r="V4" s="15"/>
      <c r="W4" s="15"/>
      <c r="X4" s="15"/>
      <c r="Y4" s="14"/>
      <c r="Z4" s="14"/>
      <c r="AA4" s="3"/>
    </row>
    <row r="5" spans="1:51" s="4" customFormat="1">
      <c r="A5" s="3"/>
      <c r="B5" s="2"/>
      <c r="C5" s="11"/>
      <c r="D5" s="2"/>
      <c r="E5" s="2"/>
      <c r="F5" s="7"/>
      <c r="G5" s="2"/>
      <c r="H5" s="2"/>
      <c r="M5" s="3"/>
      <c r="N5" s="3"/>
      <c r="O5" s="2"/>
      <c r="P5" s="2"/>
      <c r="Q5" s="2"/>
      <c r="R5" s="2"/>
      <c r="S5" s="2"/>
      <c r="T5" s="2"/>
      <c r="U5" s="5"/>
      <c r="V5" s="2"/>
      <c r="W5" s="2"/>
      <c r="X5" s="2"/>
      <c r="Y5" s="3"/>
      <c r="Z5" s="3"/>
      <c r="AA5" s="3"/>
    </row>
    <row r="6" spans="1:51" s="4" customFormat="1" ht="15">
      <c r="A6" s="3"/>
      <c r="B6" s="2"/>
      <c r="C6" s="72"/>
      <c r="D6" s="2"/>
      <c r="E6" s="2"/>
      <c r="F6" s="7"/>
      <c r="G6" s="2"/>
      <c r="H6" s="2"/>
      <c r="I6" s="2"/>
      <c r="M6" s="3"/>
      <c r="N6" s="3"/>
      <c r="O6" s="2"/>
      <c r="P6" s="2"/>
      <c r="Q6" s="2"/>
      <c r="R6" s="2"/>
      <c r="S6" s="2"/>
      <c r="T6" s="2"/>
      <c r="U6" s="5"/>
      <c r="V6" s="2"/>
      <c r="W6" s="2"/>
      <c r="X6" s="2"/>
      <c r="Y6" s="3"/>
      <c r="Z6" s="3"/>
      <c r="AA6" s="3"/>
    </row>
    <row r="7" spans="1:51" s="4" customFormat="1">
      <c r="A7" s="3"/>
      <c r="B7" s="2"/>
      <c r="C7" s="6"/>
      <c r="D7" s="2"/>
      <c r="E7" s="2"/>
      <c r="F7" s="7"/>
      <c r="G7" s="2"/>
      <c r="H7" s="2"/>
      <c r="I7" s="2"/>
      <c r="M7" s="3"/>
      <c r="N7" s="3"/>
      <c r="O7" s="2"/>
      <c r="P7" s="2"/>
      <c r="Q7" s="2"/>
      <c r="R7" s="2"/>
      <c r="S7" s="2"/>
      <c r="T7" s="2"/>
      <c r="U7" s="5"/>
      <c r="V7" s="2"/>
      <c r="W7" s="2"/>
      <c r="X7" s="2"/>
      <c r="Y7" s="3"/>
      <c r="Z7" s="3"/>
      <c r="AA7" s="3"/>
    </row>
    <row r="8" spans="1:51" s="4" customFormat="1" ht="30">
      <c r="A8" s="72"/>
      <c r="B8" s="532" t="s">
        <v>167</v>
      </c>
      <c r="C8" s="532"/>
      <c r="D8" s="532"/>
      <c r="E8" s="532"/>
      <c r="F8" s="532"/>
      <c r="G8" s="532"/>
      <c r="H8" s="532"/>
      <c r="I8" s="532"/>
      <c r="J8" s="532"/>
      <c r="K8" s="532"/>
      <c r="L8" s="532"/>
      <c r="M8" s="47" t="s">
        <v>114</v>
      </c>
      <c r="N8" s="81"/>
      <c r="O8" s="81"/>
      <c r="P8" s="532" t="s">
        <v>168</v>
      </c>
      <c r="Q8" s="532"/>
      <c r="R8" s="532"/>
      <c r="S8" s="532"/>
      <c r="T8" s="532"/>
      <c r="U8" s="532"/>
      <c r="V8" s="532"/>
      <c r="W8" s="532"/>
      <c r="X8" s="532"/>
      <c r="Y8" s="532"/>
      <c r="Z8" s="532"/>
      <c r="AA8" s="370" t="s">
        <v>114</v>
      </c>
      <c r="AB8" s="81"/>
      <c r="AC8" s="81"/>
      <c r="AD8" s="81"/>
      <c r="AE8" s="81"/>
      <c r="AF8" s="81"/>
      <c r="AG8" s="81"/>
      <c r="AH8" s="81"/>
      <c r="AI8" s="81"/>
      <c r="AJ8" s="81"/>
      <c r="AK8" s="81"/>
    </row>
    <row r="9" spans="1:51" ht="15">
      <c r="B9" s="572" t="s">
        <v>92</v>
      </c>
      <c r="C9" s="575" t="s">
        <v>93</v>
      </c>
      <c r="D9" s="575"/>
      <c r="E9" s="575"/>
      <c r="F9" s="575"/>
      <c r="G9" s="575"/>
      <c r="H9" s="575"/>
      <c r="I9" s="575"/>
      <c r="J9" s="575"/>
      <c r="K9" s="577" t="s">
        <v>169</v>
      </c>
      <c r="L9" s="578"/>
      <c r="M9">
        <v>1</v>
      </c>
      <c r="N9" s="82">
        <v>2021</v>
      </c>
      <c r="O9" s="465"/>
      <c r="P9" s="572" t="s">
        <v>92</v>
      </c>
      <c r="Q9" s="556" t="s">
        <v>93</v>
      </c>
      <c r="R9" s="575"/>
      <c r="S9" s="575"/>
      <c r="T9" s="575"/>
      <c r="U9" s="575"/>
      <c r="V9" s="575"/>
      <c r="W9" s="575"/>
      <c r="X9" s="576"/>
      <c r="Y9" s="577" t="s">
        <v>170</v>
      </c>
      <c r="Z9" s="592"/>
      <c r="AA9">
        <v>1</v>
      </c>
      <c r="AB9" s="82">
        <f>N9</f>
        <v>2021</v>
      </c>
      <c r="AC9" s="465"/>
      <c r="AD9" s="465"/>
      <c r="AE9" s="465"/>
      <c r="AF9" s="465"/>
      <c r="AG9" s="465"/>
      <c r="AH9" s="465"/>
      <c r="AI9" s="465"/>
      <c r="AJ9" s="521"/>
      <c r="AK9" s="521"/>
    </row>
    <row r="10" spans="1:51" ht="40.5" customHeight="1">
      <c r="B10" s="573"/>
      <c r="C10" s="591" t="s">
        <v>98</v>
      </c>
      <c r="D10" s="584"/>
      <c r="E10" s="571" t="s">
        <v>99</v>
      </c>
      <c r="F10" s="571"/>
      <c r="G10" s="585" t="s">
        <v>100</v>
      </c>
      <c r="H10" s="586"/>
      <c r="I10" s="585" t="s">
        <v>171</v>
      </c>
      <c r="J10" s="586"/>
      <c r="K10" s="579"/>
      <c r="L10" s="580"/>
      <c r="M10">
        <v>1</v>
      </c>
      <c r="N10" s="82">
        <f>N9+1</f>
        <v>2022</v>
      </c>
      <c r="O10" s="465"/>
      <c r="P10" s="573"/>
      <c r="Q10" s="583" t="s">
        <v>98</v>
      </c>
      <c r="R10" s="584"/>
      <c r="S10" s="583" t="s">
        <v>99</v>
      </c>
      <c r="T10" s="584"/>
      <c r="U10" s="585" t="s">
        <v>100</v>
      </c>
      <c r="V10" s="586"/>
      <c r="W10" s="585" t="s">
        <v>171</v>
      </c>
      <c r="X10" s="586"/>
      <c r="Y10" s="579"/>
      <c r="Z10" s="570"/>
      <c r="AA10">
        <v>1</v>
      </c>
      <c r="AB10" s="82">
        <f t="shared" ref="AB10:AB11" si="1">N10</f>
        <v>2022</v>
      </c>
      <c r="AC10" s="465"/>
      <c r="AD10" s="465"/>
      <c r="AE10" s="465"/>
      <c r="AF10" s="521"/>
      <c r="AG10" s="521"/>
      <c r="AH10" s="521"/>
      <c r="AI10" s="521"/>
      <c r="AJ10" s="521"/>
      <c r="AK10" s="521"/>
    </row>
    <row r="11" spans="1:51" ht="15" customHeight="1">
      <c r="B11" s="573"/>
      <c r="C11" s="587">
        <v>114.8</v>
      </c>
      <c r="D11" s="588"/>
      <c r="E11" s="587">
        <v>91.33</v>
      </c>
      <c r="F11" s="588"/>
      <c r="G11" s="587">
        <v>73.83</v>
      </c>
      <c r="H11" s="588"/>
      <c r="I11" s="587">
        <v>34.090000000000003</v>
      </c>
      <c r="J11" s="588"/>
      <c r="K11" s="581"/>
      <c r="L11" s="582"/>
      <c r="M11">
        <v>1</v>
      </c>
      <c r="N11" s="82">
        <f>N10+1</f>
        <v>2023</v>
      </c>
      <c r="O11" s="80"/>
      <c r="P11" s="573"/>
      <c r="Q11" s="587">
        <v>114.8</v>
      </c>
      <c r="R11" s="588"/>
      <c r="S11" s="587">
        <v>91.33</v>
      </c>
      <c r="T11" s="588"/>
      <c r="U11" s="587">
        <v>73.83</v>
      </c>
      <c r="V11" s="588"/>
      <c r="W11" s="587">
        <v>34.090000000000003</v>
      </c>
      <c r="X11" s="588"/>
      <c r="Y11" s="581"/>
      <c r="Z11" s="593"/>
      <c r="AA11">
        <v>1</v>
      </c>
      <c r="AB11" s="82">
        <f t="shared" si="1"/>
        <v>2023</v>
      </c>
      <c r="AC11" s="80"/>
      <c r="AD11" s="80"/>
      <c r="AE11" s="80"/>
      <c r="AF11" s="80"/>
      <c r="AG11" s="80"/>
      <c r="AH11" s="80"/>
      <c r="AI11" s="80"/>
      <c r="AJ11" s="521"/>
      <c r="AK11" s="521"/>
    </row>
    <row r="12" spans="1:51" ht="26.25">
      <c r="B12" s="574"/>
      <c r="C12" s="24" t="s">
        <v>106</v>
      </c>
      <c r="D12" s="25" t="s">
        <v>109</v>
      </c>
      <c r="E12" s="24" t="s">
        <v>106</v>
      </c>
      <c r="F12" s="25" t="s">
        <v>109</v>
      </c>
      <c r="G12" s="24" t="s">
        <v>106</v>
      </c>
      <c r="H12" s="25" t="s">
        <v>109</v>
      </c>
      <c r="I12" s="24" t="s">
        <v>106</v>
      </c>
      <c r="J12" s="25" t="s">
        <v>109</v>
      </c>
      <c r="K12" s="24" t="s">
        <v>106</v>
      </c>
      <c r="L12" s="48" t="s">
        <v>109</v>
      </c>
      <c r="M12"/>
      <c r="N12" s="81"/>
      <c r="O12" s="514"/>
      <c r="P12" s="574"/>
      <c r="Q12" s="24" t="s">
        <v>106</v>
      </c>
      <c r="R12" s="25" t="s">
        <v>109</v>
      </c>
      <c r="S12" s="24" t="s">
        <v>106</v>
      </c>
      <c r="T12" s="25" t="s">
        <v>109</v>
      </c>
      <c r="U12" s="24" t="s">
        <v>106</v>
      </c>
      <c r="V12" s="25" t="s">
        <v>109</v>
      </c>
      <c r="W12" s="24" t="s">
        <v>106</v>
      </c>
      <c r="X12" s="25" t="s">
        <v>109</v>
      </c>
      <c r="Y12" s="24" t="s">
        <v>106</v>
      </c>
      <c r="Z12" s="24" t="s">
        <v>109</v>
      </c>
      <c r="AA12" s="81"/>
      <c r="AB12" s="514"/>
      <c r="AC12" s="514"/>
      <c r="AD12" s="514"/>
      <c r="AE12" s="514"/>
      <c r="AF12" s="514"/>
      <c r="AG12" s="514"/>
      <c r="AH12" s="514"/>
      <c r="AI12" s="514"/>
      <c r="AJ12" s="514"/>
      <c r="AK12" s="514"/>
    </row>
    <row r="13" spans="1:51" ht="15">
      <c r="B13" s="26" t="s">
        <v>172</v>
      </c>
      <c r="C13" s="208">
        <v>0</v>
      </c>
      <c r="D13" s="208">
        <v>1</v>
      </c>
      <c r="E13" s="209">
        <v>0</v>
      </c>
      <c r="F13" s="209">
        <v>0.2</v>
      </c>
      <c r="G13" s="27">
        <v>0</v>
      </c>
      <c r="H13" s="208">
        <v>2</v>
      </c>
      <c r="I13" s="209">
        <v>0</v>
      </c>
      <c r="J13" s="209">
        <v>0.1</v>
      </c>
      <c r="K13" s="210">
        <v>0</v>
      </c>
      <c r="L13" s="28">
        <v>284</v>
      </c>
      <c r="M13"/>
      <c r="N13" s="73"/>
      <c r="O13" s="516"/>
      <c r="P13" s="26" t="s">
        <v>111</v>
      </c>
      <c r="Q13" s="208">
        <v>0</v>
      </c>
      <c r="R13" s="208">
        <v>1</v>
      </c>
      <c r="S13" s="209">
        <v>0</v>
      </c>
      <c r="T13" s="209">
        <v>1.2</v>
      </c>
      <c r="U13" s="27">
        <v>0</v>
      </c>
      <c r="V13" s="208">
        <v>12</v>
      </c>
      <c r="W13" s="209">
        <v>0</v>
      </c>
      <c r="X13" s="209">
        <v>0.6</v>
      </c>
      <c r="Y13" s="210">
        <v>0</v>
      </c>
      <c r="Z13" s="83">
        <v>1131</v>
      </c>
      <c r="AA13" s="73"/>
      <c r="AB13" s="516"/>
      <c r="AC13" s="516"/>
      <c r="AD13" s="516"/>
      <c r="AE13" s="516"/>
      <c r="AF13" s="516"/>
      <c r="AG13" s="516"/>
      <c r="AH13" s="516"/>
      <c r="AI13" s="516"/>
      <c r="AJ13" s="74"/>
      <c r="AK13" s="74"/>
    </row>
    <row r="14" spans="1:51" ht="15">
      <c r="B14" s="26" t="s">
        <v>173</v>
      </c>
      <c r="C14" s="209">
        <v>0</v>
      </c>
      <c r="D14" s="209">
        <v>0</v>
      </c>
      <c r="E14" s="209">
        <v>0</v>
      </c>
      <c r="F14" s="209">
        <v>0.5</v>
      </c>
      <c r="G14" s="29">
        <v>0</v>
      </c>
      <c r="H14" s="209">
        <v>5</v>
      </c>
      <c r="I14" s="209">
        <v>0</v>
      </c>
      <c r="J14" s="209">
        <v>0.25</v>
      </c>
      <c r="K14" s="210">
        <v>0</v>
      </c>
      <c r="L14" s="30">
        <v>423</v>
      </c>
      <c r="M14"/>
      <c r="N14" s="73"/>
      <c r="O14" s="516"/>
      <c r="P14" s="26" t="s">
        <v>113</v>
      </c>
      <c r="Q14" s="209">
        <v>0</v>
      </c>
      <c r="R14" s="209">
        <v>0</v>
      </c>
      <c r="S14" s="209">
        <v>0</v>
      </c>
      <c r="T14" s="209">
        <v>0</v>
      </c>
      <c r="U14" s="29">
        <v>0</v>
      </c>
      <c r="V14" s="209">
        <v>0</v>
      </c>
      <c r="W14" s="209">
        <v>0</v>
      </c>
      <c r="X14" s="209">
        <v>0</v>
      </c>
      <c r="Y14" s="210">
        <v>0</v>
      </c>
      <c r="Z14" s="210">
        <v>0</v>
      </c>
      <c r="AA14" s="73"/>
      <c r="AB14" s="516"/>
      <c r="AC14" s="516"/>
      <c r="AD14" s="516"/>
      <c r="AE14" s="516"/>
      <c r="AF14" s="516"/>
      <c r="AG14" s="516"/>
      <c r="AH14" s="516"/>
      <c r="AI14" s="516"/>
      <c r="AJ14" s="74"/>
      <c r="AK14" s="74"/>
    </row>
    <row r="15" spans="1:51" ht="15">
      <c r="B15" s="26" t="s">
        <v>174</v>
      </c>
      <c r="C15" s="209">
        <v>0</v>
      </c>
      <c r="D15" s="209">
        <v>0</v>
      </c>
      <c r="E15" s="209">
        <v>0</v>
      </c>
      <c r="F15" s="209">
        <v>0.5</v>
      </c>
      <c r="G15" s="209">
        <v>0</v>
      </c>
      <c r="H15" s="209">
        <v>2</v>
      </c>
      <c r="I15" s="209">
        <v>0</v>
      </c>
      <c r="J15" s="209">
        <v>0.5</v>
      </c>
      <c r="K15" s="210">
        <v>0</v>
      </c>
      <c r="L15" s="30">
        <v>210</v>
      </c>
      <c r="M15"/>
      <c r="N15" s="73"/>
      <c r="O15" s="516"/>
      <c r="P15" s="26" t="s">
        <v>174</v>
      </c>
      <c r="Q15" s="209">
        <v>0</v>
      </c>
      <c r="R15" s="209">
        <v>0</v>
      </c>
      <c r="S15" s="209">
        <v>0</v>
      </c>
      <c r="T15" s="209">
        <v>0.5</v>
      </c>
      <c r="U15" s="209">
        <v>0</v>
      </c>
      <c r="V15" s="209">
        <v>2</v>
      </c>
      <c r="W15" s="209">
        <v>0</v>
      </c>
      <c r="X15" s="209">
        <v>0.5</v>
      </c>
      <c r="Y15" s="210">
        <v>0</v>
      </c>
      <c r="Z15" s="210">
        <v>210</v>
      </c>
      <c r="AA15" s="73"/>
      <c r="AB15" s="516"/>
      <c r="AC15" s="516"/>
      <c r="AD15" s="516"/>
      <c r="AE15" s="516"/>
      <c r="AF15" s="516"/>
      <c r="AG15" s="516"/>
      <c r="AH15" s="516"/>
      <c r="AI15" s="516"/>
      <c r="AJ15" s="74"/>
      <c r="AK15" s="74"/>
    </row>
    <row r="16" spans="1:51" ht="39">
      <c r="B16" s="26" t="s">
        <v>175</v>
      </c>
      <c r="C16" s="209">
        <v>0</v>
      </c>
      <c r="D16" s="209">
        <v>0</v>
      </c>
      <c r="E16" s="209">
        <v>0</v>
      </c>
      <c r="F16" s="209">
        <v>0.1</v>
      </c>
      <c r="G16" s="209">
        <v>0</v>
      </c>
      <c r="H16" s="209">
        <v>1</v>
      </c>
      <c r="I16" s="209">
        <v>0</v>
      </c>
      <c r="J16" s="209">
        <v>0.05</v>
      </c>
      <c r="K16" s="210">
        <v>0</v>
      </c>
      <c r="L16" s="30">
        <v>85</v>
      </c>
      <c r="M16"/>
      <c r="N16" s="73"/>
      <c r="O16" s="516"/>
      <c r="P16" s="26" t="s">
        <v>118</v>
      </c>
      <c r="Q16" s="209">
        <v>0</v>
      </c>
      <c r="R16" s="209">
        <v>0</v>
      </c>
      <c r="S16" s="209">
        <v>0</v>
      </c>
      <c r="T16" s="209">
        <v>0.1</v>
      </c>
      <c r="U16" s="209">
        <v>0</v>
      </c>
      <c r="V16" s="209">
        <v>1</v>
      </c>
      <c r="W16" s="209">
        <v>0</v>
      </c>
      <c r="X16" s="209">
        <v>0.05</v>
      </c>
      <c r="Y16" s="210">
        <v>0</v>
      </c>
      <c r="Z16" s="210">
        <v>85</v>
      </c>
      <c r="AA16" s="73"/>
      <c r="AB16" s="516"/>
      <c r="AC16" s="516"/>
      <c r="AD16" s="516"/>
      <c r="AE16" s="516"/>
      <c r="AF16" s="516"/>
      <c r="AG16" s="516"/>
      <c r="AH16" s="516"/>
      <c r="AI16" s="516"/>
      <c r="AJ16" s="74"/>
      <c r="AK16" s="74"/>
    </row>
    <row r="17" spans="2:37" ht="15">
      <c r="B17" s="26" t="s">
        <v>176</v>
      </c>
      <c r="C17" s="160">
        <v>0</v>
      </c>
      <c r="D17" s="160">
        <v>0</v>
      </c>
      <c r="E17" s="160">
        <v>0</v>
      </c>
      <c r="F17" s="160">
        <v>1</v>
      </c>
      <c r="G17" s="160">
        <v>0</v>
      </c>
      <c r="H17" s="160">
        <v>4</v>
      </c>
      <c r="I17" s="160">
        <v>0</v>
      </c>
      <c r="J17" s="160">
        <v>1</v>
      </c>
      <c r="K17" s="210">
        <v>0</v>
      </c>
      <c r="L17" s="31">
        <v>421</v>
      </c>
      <c r="M17"/>
      <c r="N17" s="73"/>
      <c r="O17" s="516"/>
      <c r="P17" s="26" t="s">
        <v>176</v>
      </c>
      <c r="Q17" s="160">
        <v>0</v>
      </c>
      <c r="R17" s="160">
        <v>0</v>
      </c>
      <c r="S17" s="160">
        <v>0</v>
      </c>
      <c r="T17" s="160">
        <v>1</v>
      </c>
      <c r="U17" s="160">
        <v>0</v>
      </c>
      <c r="V17" s="160">
        <v>4</v>
      </c>
      <c r="W17" s="160">
        <v>0</v>
      </c>
      <c r="X17" s="160">
        <v>1</v>
      </c>
      <c r="Y17" s="210">
        <v>0</v>
      </c>
      <c r="Z17" s="210">
        <v>421</v>
      </c>
      <c r="AA17" s="73"/>
      <c r="AB17" s="516"/>
      <c r="AC17" s="516"/>
      <c r="AD17" s="516"/>
      <c r="AE17" s="516"/>
      <c r="AF17" s="516"/>
      <c r="AG17" s="516"/>
      <c r="AH17" s="516"/>
      <c r="AI17" s="516"/>
      <c r="AJ17" s="74"/>
      <c r="AK17" s="74"/>
    </row>
    <row r="18" spans="2:37" ht="15">
      <c r="B18" s="32" t="s">
        <v>119</v>
      </c>
      <c r="C18" s="33">
        <v>0</v>
      </c>
      <c r="D18" s="34">
        <v>1</v>
      </c>
      <c r="E18" s="35">
        <v>0</v>
      </c>
      <c r="F18" s="35">
        <v>2.2999999999999998</v>
      </c>
      <c r="G18" s="33">
        <v>0</v>
      </c>
      <c r="H18" s="34">
        <v>14</v>
      </c>
      <c r="I18" s="35">
        <v>0</v>
      </c>
      <c r="J18" s="35">
        <v>1.9</v>
      </c>
      <c r="K18" s="36">
        <v>0</v>
      </c>
      <c r="L18" s="37">
        <v>1423</v>
      </c>
      <c r="M18"/>
      <c r="N18" s="465"/>
      <c r="O18" s="515"/>
      <c r="P18" s="32" t="s">
        <v>119</v>
      </c>
      <c r="Q18" s="33">
        <v>0</v>
      </c>
      <c r="R18" s="34">
        <v>1</v>
      </c>
      <c r="S18" s="35">
        <v>0</v>
      </c>
      <c r="T18" s="35">
        <v>2.8</v>
      </c>
      <c r="U18" s="33">
        <v>0</v>
      </c>
      <c r="V18" s="34">
        <v>19</v>
      </c>
      <c r="W18" s="35">
        <v>0</v>
      </c>
      <c r="X18" s="35">
        <v>2.15</v>
      </c>
      <c r="Y18" s="36">
        <v>0</v>
      </c>
      <c r="Z18" s="84">
        <v>1847</v>
      </c>
      <c r="AA18" s="465"/>
      <c r="AB18" s="515"/>
      <c r="AC18" s="515"/>
      <c r="AD18" s="515"/>
      <c r="AE18" s="515"/>
      <c r="AF18" s="515"/>
      <c r="AG18" s="515"/>
      <c r="AH18" s="515"/>
      <c r="AI18" s="515"/>
      <c r="AJ18" s="75"/>
      <c r="AK18" s="75"/>
    </row>
    <row r="19" spans="2:37" ht="15">
      <c r="B19" s="176" t="s">
        <v>123</v>
      </c>
      <c r="C19" s="515"/>
      <c r="D19" s="515"/>
      <c r="E19" s="515"/>
      <c r="F19" s="515"/>
      <c r="G19" s="515"/>
      <c r="H19" s="515"/>
      <c r="I19" s="515"/>
      <c r="J19" s="515"/>
      <c r="K19" s="75"/>
      <c r="L19" s="75"/>
      <c r="M19"/>
      <c r="N19" s="465"/>
      <c r="O19" s="515"/>
      <c r="P19" s="176" t="s">
        <v>128</v>
      </c>
      <c r="Q19" s="515"/>
      <c r="R19" s="515"/>
      <c r="S19" s="515"/>
      <c r="T19" s="515"/>
      <c r="U19" s="515"/>
      <c r="V19" s="515"/>
      <c r="W19" s="515"/>
      <c r="X19" s="515"/>
      <c r="Y19" s="75"/>
      <c r="Z19" s="75"/>
      <c r="AA19" s="465"/>
      <c r="AB19" s="515"/>
      <c r="AC19" s="515"/>
      <c r="AD19" s="515"/>
      <c r="AE19" s="515"/>
      <c r="AF19" s="515"/>
      <c r="AG19" s="515"/>
      <c r="AH19" s="515"/>
      <c r="AI19" s="515"/>
      <c r="AJ19" s="75"/>
      <c r="AK19" s="75"/>
    </row>
    <row r="20" spans="2:37" ht="15">
      <c r="B20" s="72"/>
      <c r="C20" s="515"/>
      <c r="D20" s="515"/>
      <c r="E20" s="515"/>
      <c r="F20" s="515"/>
      <c r="G20" s="515"/>
      <c r="H20" s="515"/>
      <c r="I20" s="515"/>
      <c r="J20" s="515"/>
      <c r="K20" s="75"/>
      <c r="L20" s="75"/>
      <c r="M20"/>
      <c r="N20" s="465"/>
      <c r="O20" s="515"/>
      <c r="P20" s="176"/>
      <c r="Q20" s="515"/>
      <c r="R20" s="515"/>
      <c r="S20" s="515"/>
      <c r="T20" s="515"/>
      <c r="U20" s="515"/>
      <c r="V20" s="515"/>
      <c r="W20" s="515"/>
      <c r="X20" s="515"/>
      <c r="Y20" s="75"/>
      <c r="Z20" s="75"/>
      <c r="AA20" s="465"/>
      <c r="AB20" s="515"/>
      <c r="AC20" s="515"/>
      <c r="AD20" s="515"/>
      <c r="AE20" s="515"/>
      <c r="AF20" s="515"/>
      <c r="AG20" s="515"/>
      <c r="AH20" s="515"/>
      <c r="AI20" s="515"/>
      <c r="AJ20" s="75"/>
      <c r="AK20" s="75"/>
    </row>
    <row r="21" spans="2:37" ht="15">
      <c r="B21" s="350" t="s">
        <v>124</v>
      </c>
      <c r="C21" s="515"/>
      <c r="D21" s="515"/>
      <c r="E21" s="515"/>
      <c r="F21" s="515"/>
      <c r="G21" s="515"/>
      <c r="H21" s="515"/>
      <c r="I21" s="515"/>
      <c r="J21" s="515"/>
      <c r="K21" s="75"/>
      <c r="L21" s="75"/>
      <c r="M21"/>
      <c r="N21" s="465"/>
      <c r="O21" s="515"/>
      <c r="P21" s="350" t="s">
        <v>129</v>
      </c>
      <c r="Q21" s="515"/>
      <c r="R21" s="515"/>
      <c r="S21" s="515"/>
      <c r="T21" s="515"/>
      <c r="U21" s="515"/>
      <c r="V21" s="515"/>
      <c r="W21" s="515"/>
      <c r="X21" s="515"/>
      <c r="Y21" s="75"/>
      <c r="Z21" s="75"/>
      <c r="AA21" s="465"/>
      <c r="AB21" s="515"/>
      <c r="AC21" s="515"/>
      <c r="AD21" s="515"/>
      <c r="AE21" s="515"/>
      <c r="AF21" s="515"/>
      <c r="AG21" s="515"/>
      <c r="AH21" s="515"/>
      <c r="AI21" s="515"/>
      <c r="AJ21" s="75"/>
      <c r="AK21" s="75"/>
    </row>
    <row r="22" spans="2:37" ht="15">
      <c r="B22" s="176"/>
      <c r="C22" s="515"/>
      <c r="D22" s="515"/>
      <c r="E22" s="515"/>
      <c r="F22" s="515"/>
      <c r="G22" s="515"/>
      <c r="H22" s="515"/>
      <c r="I22" s="515"/>
      <c r="J22" s="515"/>
      <c r="K22" s="75"/>
      <c r="L22" s="75"/>
      <c r="M22"/>
      <c r="N22" s="465"/>
      <c r="O22" s="515"/>
      <c r="P22" s="350"/>
      <c r="Q22" s="515"/>
      <c r="R22" s="515"/>
      <c r="S22" s="515"/>
      <c r="T22" s="515"/>
      <c r="U22" s="515"/>
      <c r="V22" s="515"/>
      <c r="W22" s="515"/>
      <c r="X22" s="515"/>
      <c r="Y22" s="75"/>
      <c r="Z22" s="75"/>
      <c r="AA22" s="465"/>
      <c r="AB22" s="515"/>
      <c r="AC22" s="515"/>
      <c r="AD22" s="515"/>
      <c r="AE22" s="515"/>
      <c r="AF22" s="515"/>
      <c r="AG22" s="515"/>
      <c r="AH22" s="515"/>
      <c r="AI22" s="515"/>
      <c r="AJ22" s="75"/>
      <c r="AK22" s="75"/>
    </row>
    <row r="23" spans="2:37" ht="15">
      <c r="B23" s="72"/>
      <c r="C23" s="515"/>
      <c r="D23" s="515"/>
      <c r="E23" s="515"/>
      <c r="F23" s="515"/>
      <c r="G23" s="515"/>
      <c r="H23" s="515"/>
      <c r="I23" s="515"/>
      <c r="J23" s="515"/>
      <c r="K23" s="75"/>
      <c r="L23" s="75"/>
      <c r="M23"/>
      <c r="N23" s="465"/>
      <c r="O23" s="515"/>
      <c r="P23" s="350"/>
      <c r="Q23" s="515"/>
      <c r="R23" s="515"/>
      <c r="S23" s="515"/>
      <c r="T23" s="515"/>
      <c r="U23" s="515"/>
      <c r="V23" s="515"/>
      <c r="W23" s="515"/>
      <c r="X23" s="515"/>
      <c r="Y23" s="75"/>
      <c r="Z23" s="75"/>
      <c r="AA23" s="465"/>
      <c r="AB23" s="515"/>
      <c r="AC23" s="515"/>
      <c r="AD23" s="515"/>
      <c r="AE23" s="515"/>
      <c r="AF23" s="515"/>
      <c r="AG23" s="515"/>
      <c r="AH23" s="515"/>
      <c r="AI23" s="515"/>
      <c r="AJ23" s="75"/>
      <c r="AK23" s="75"/>
    </row>
    <row r="24" spans="2:37">
      <c r="C24" s="8"/>
    </row>
    <row r="25" spans="2:37">
      <c r="B25" s="521" t="s">
        <v>162</v>
      </c>
      <c r="C25" s="62">
        <v>0</v>
      </c>
    </row>
    <row r="26" spans="2:37">
      <c r="C26" s="8"/>
    </row>
    <row r="27" spans="2:37" ht="31.5" customHeight="1">
      <c r="B27" s="236" t="s">
        <v>177</v>
      </c>
      <c r="C27" s="236"/>
      <c r="D27" s="236"/>
      <c r="E27" s="236"/>
      <c r="F27" s="236"/>
      <c r="G27" s="236"/>
      <c r="H27" s="236"/>
      <c r="I27" s="371" t="s">
        <v>114</v>
      </c>
      <c r="J27" s="552" t="s">
        <v>178</v>
      </c>
      <c r="K27" s="552"/>
      <c r="L27" s="552"/>
      <c r="M27" s="552"/>
      <c r="N27" s="552"/>
      <c r="O27" s="552"/>
      <c r="P27" s="552"/>
      <c r="Q27" s="360" t="s">
        <v>114</v>
      </c>
    </row>
    <row r="28" spans="2:37" ht="36.75" customHeight="1">
      <c r="B28" s="464"/>
      <c r="C28" s="556" t="s">
        <v>96</v>
      </c>
      <c r="D28" s="589"/>
      <c r="E28" s="589"/>
      <c r="F28" s="590"/>
      <c r="G28" s="559" t="s">
        <v>97</v>
      </c>
      <c r="H28" s="560"/>
      <c r="I28">
        <v>1</v>
      </c>
      <c r="J28" s="464"/>
      <c r="K28" s="594" t="s">
        <v>96</v>
      </c>
      <c r="L28" s="536"/>
      <c r="M28" s="536"/>
      <c r="N28" s="536"/>
      <c r="O28" s="595" t="s">
        <v>97</v>
      </c>
      <c r="P28" s="554"/>
      <c r="Q28" s="249">
        <v>1</v>
      </c>
    </row>
    <row r="29" spans="2:37" ht="39">
      <c r="B29" s="513" t="s">
        <v>92</v>
      </c>
      <c r="C29" s="153" t="s">
        <v>102</v>
      </c>
      <c r="D29" s="153" t="s">
        <v>103</v>
      </c>
      <c r="E29" s="38" t="s">
        <v>104</v>
      </c>
      <c r="F29" s="153" t="s">
        <v>105</v>
      </c>
      <c r="G29" s="153" t="s">
        <v>106</v>
      </c>
      <c r="H29" s="39" t="s">
        <v>107</v>
      </c>
      <c r="I29"/>
      <c r="J29" s="239" t="s">
        <v>92</v>
      </c>
      <c r="K29" s="282" t="s">
        <v>102</v>
      </c>
      <c r="L29" s="282" t="s">
        <v>103</v>
      </c>
      <c r="M29" s="372" t="s">
        <v>104</v>
      </c>
      <c r="N29" s="282" t="s">
        <v>105</v>
      </c>
      <c r="O29" s="282" t="s">
        <v>106</v>
      </c>
      <c r="P29" s="373" t="s">
        <v>107</v>
      </c>
    </row>
    <row r="30" spans="2:37" ht="51.75">
      <c r="B30" s="40" t="s">
        <v>179</v>
      </c>
      <c r="C30" s="211">
        <v>0</v>
      </c>
      <c r="D30" s="196"/>
      <c r="E30" s="41">
        <v>0</v>
      </c>
      <c r="F30" s="211">
        <v>0</v>
      </c>
      <c r="G30" s="211">
        <v>0</v>
      </c>
      <c r="H30" s="42">
        <v>0</v>
      </c>
      <c r="I30"/>
      <c r="J30" s="40" t="s">
        <v>179</v>
      </c>
      <c r="K30" s="245">
        <v>0</v>
      </c>
      <c r="L30" s="196"/>
      <c r="M30" s="229">
        <v>0</v>
      </c>
      <c r="N30" s="245">
        <v>0</v>
      </c>
      <c r="O30" s="245">
        <v>0</v>
      </c>
      <c r="P30" s="230">
        <v>0</v>
      </c>
    </row>
    <row r="31" spans="2:37" ht="26.25">
      <c r="B31" s="40" t="s">
        <v>180</v>
      </c>
      <c r="C31" s="211">
        <v>0</v>
      </c>
      <c r="D31" s="212"/>
      <c r="E31" s="41">
        <v>0</v>
      </c>
      <c r="F31" s="211">
        <v>0</v>
      </c>
      <c r="G31" s="211">
        <v>0</v>
      </c>
      <c r="H31" s="42">
        <v>0</v>
      </c>
      <c r="I31"/>
      <c r="J31" s="40" t="s">
        <v>180</v>
      </c>
      <c r="K31" s="245">
        <v>0</v>
      </c>
      <c r="L31" s="196"/>
      <c r="M31" s="229">
        <v>0</v>
      </c>
      <c r="N31" s="245">
        <v>6008</v>
      </c>
      <c r="O31" s="245">
        <v>0</v>
      </c>
      <c r="P31" s="230">
        <v>6008</v>
      </c>
    </row>
    <row r="32" spans="2:37" ht="15">
      <c r="B32" s="40" t="s">
        <v>174</v>
      </c>
      <c r="C32" s="211">
        <v>0</v>
      </c>
      <c r="D32" s="211"/>
      <c r="E32" s="211">
        <v>0</v>
      </c>
      <c r="F32" s="211">
        <v>55</v>
      </c>
      <c r="G32" s="211">
        <v>0</v>
      </c>
      <c r="H32" s="42">
        <v>55</v>
      </c>
      <c r="I32"/>
      <c r="J32" s="40" t="s">
        <v>174</v>
      </c>
      <c r="K32" s="245">
        <v>0</v>
      </c>
      <c r="L32" s="196"/>
      <c r="M32" s="245">
        <v>0</v>
      </c>
      <c r="N32" s="245">
        <v>55</v>
      </c>
      <c r="O32" s="245">
        <v>0</v>
      </c>
      <c r="P32" s="230">
        <v>55</v>
      </c>
    </row>
    <row r="33" spans="2:16" ht="15">
      <c r="B33" s="40" t="s">
        <v>181</v>
      </c>
      <c r="C33" s="211">
        <v>0</v>
      </c>
      <c r="D33" s="196"/>
      <c r="E33" s="41">
        <v>0</v>
      </c>
      <c r="F33" s="211">
        <v>0</v>
      </c>
      <c r="G33" s="211">
        <v>0</v>
      </c>
      <c r="H33" s="42">
        <v>0</v>
      </c>
      <c r="I33"/>
      <c r="J33" s="40" t="s">
        <v>181</v>
      </c>
      <c r="K33" s="245">
        <v>0</v>
      </c>
      <c r="L33" s="196"/>
      <c r="M33" s="229">
        <v>0</v>
      </c>
      <c r="N33" s="245">
        <v>0</v>
      </c>
      <c r="O33" s="245">
        <v>0</v>
      </c>
      <c r="P33" s="230">
        <v>0</v>
      </c>
    </row>
    <row r="34" spans="2:16" ht="15">
      <c r="B34" s="40" t="s">
        <v>182</v>
      </c>
      <c r="C34" s="211">
        <v>0</v>
      </c>
      <c r="D34" s="196"/>
      <c r="E34" s="41">
        <v>0</v>
      </c>
      <c r="F34" s="211">
        <v>0</v>
      </c>
      <c r="G34" s="211">
        <v>0</v>
      </c>
      <c r="H34" s="42">
        <v>0</v>
      </c>
      <c r="I34"/>
      <c r="J34" s="40" t="s">
        <v>182</v>
      </c>
      <c r="K34" s="245">
        <v>0</v>
      </c>
      <c r="L34" s="196"/>
      <c r="M34" s="229">
        <v>0</v>
      </c>
      <c r="N34" s="245">
        <v>0</v>
      </c>
      <c r="O34" s="245">
        <v>0</v>
      </c>
      <c r="P34" s="230">
        <v>0</v>
      </c>
    </row>
    <row r="35" spans="2:16" ht="15">
      <c r="B35" s="43" t="s">
        <v>119</v>
      </c>
      <c r="C35" s="44">
        <v>0</v>
      </c>
      <c r="D35" s="44"/>
      <c r="E35" s="44">
        <v>0</v>
      </c>
      <c r="F35" s="44">
        <v>55</v>
      </c>
      <c r="G35" s="44">
        <v>0</v>
      </c>
      <c r="H35" s="44">
        <v>55</v>
      </c>
      <c r="I35" s="45"/>
      <c r="J35" s="43" t="s">
        <v>122</v>
      </c>
      <c r="K35" s="375">
        <v>0</v>
      </c>
      <c r="L35" s="374"/>
      <c r="M35" s="375">
        <v>0</v>
      </c>
      <c r="N35" s="375">
        <v>6063</v>
      </c>
      <c r="O35" s="375">
        <v>0</v>
      </c>
      <c r="P35" s="376">
        <v>6063</v>
      </c>
    </row>
    <row r="36" spans="2:16" ht="13.5" customHeight="1">
      <c r="B36" s="530" t="s">
        <v>183</v>
      </c>
      <c r="C36" s="566"/>
      <c r="D36" s="566"/>
      <c r="E36" s="566"/>
      <c r="F36" s="566"/>
      <c r="G36" s="566"/>
      <c r="H36" s="566"/>
      <c r="J36" s="530" t="s">
        <v>184</v>
      </c>
      <c r="K36" s="566"/>
      <c r="L36" s="566"/>
      <c r="M36" s="566"/>
      <c r="N36" s="566"/>
      <c r="O36" s="566"/>
      <c r="P36" s="566"/>
    </row>
    <row r="37" spans="2:16">
      <c r="B37" s="567"/>
      <c r="C37" s="567"/>
      <c r="D37" s="567"/>
      <c r="E37" s="567"/>
      <c r="F37" s="567"/>
      <c r="G37" s="567"/>
      <c r="H37" s="567"/>
      <c r="J37" s="567"/>
      <c r="K37" s="567"/>
      <c r="L37" s="567"/>
      <c r="M37" s="567"/>
      <c r="N37" s="567"/>
      <c r="O37" s="567"/>
      <c r="P37" s="567"/>
    </row>
    <row r="38" spans="2:16">
      <c r="B38" s="567"/>
      <c r="C38" s="567"/>
      <c r="D38" s="567"/>
      <c r="E38" s="567"/>
      <c r="F38" s="567"/>
      <c r="G38" s="567"/>
      <c r="H38" s="567"/>
      <c r="J38" s="567"/>
      <c r="K38" s="567"/>
      <c r="L38" s="567"/>
      <c r="M38" s="567"/>
      <c r="N38" s="567"/>
      <c r="O38" s="567"/>
      <c r="P38" s="567"/>
    </row>
    <row r="39" spans="2:16">
      <c r="B39" s="567"/>
      <c r="C39" s="567"/>
      <c r="D39" s="567"/>
      <c r="E39" s="567"/>
      <c r="F39" s="567"/>
      <c r="G39" s="567"/>
      <c r="H39" s="567"/>
      <c r="J39" s="567"/>
      <c r="K39" s="567"/>
      <c r="L39" s="567"/>
      <c r="M39" s="567"/>
      <c r="N39" s="567"/>
      <c r="O39" s="567"/>
      <c r="P39" s="567"/>
    </row>
    <row r="40" spans="2:16">
      <c r="B40" s="567"/>
      <c r="C40" s="567"/>
      <c r="D40" s="567"/>
      <c r="E40" s="567"/>
      <c r="F40" s="567"/>
      <c r="G40" s="567"/>
      <c r="H40" s="567"/>
      <c r="J40" s="567"/>
      <c r="K40" s="567"/>
      <c r="L40" s="567"/>
      <c r="M40" s="567"/>
      <c r="N40" s="567"/>
      <c r="O40" s="567"/>
      <c r="P40" s="567"/>
    </row>
    <row r="41" spans="2:16">
      <c r="B41" s="567"/>
      <c r="C41" s="567"/>
      <c r="D41" s="567"/>
      <c r="E41" s="567"/>
      <c r="F41" s="567"/>
      <c r="G41" s="567"/>
      <c r="H41" s="567"/>
      <c r="J41" s="567"/>
      <c r="K41" s="567"/>
      <c r="L41" s="567"/>
      <c r="M41" s="567"/>
      <c r="N41" s="567"/>
      <c r="O41" s="567"/>
      <c r="P41" s="567"/>
    </row>
    <row r="42" spans="2:16">
      <c r="B42" s="567"/>
      <c r="C42" s="567"/>
      <c r="D42" s="567"/>
      <c r="E42" s="567"/>
      <c r="F42" s="567"/>
      <c r="G42" s="567"/>
      <c r="H42" s="567"/>
      <c r="J42" s="567"/>
      <c r="K42" s="567"/>
      <c r="L42" s="567"/>
      <c r="M42" s="567"/>
      <c r="N42" s="567"/>
      <c r="O42" s="567"/>
      <c r="P42" s="567"/>
    </row>
    <row r="43" spans="2:16" ht="20.25" customHeight="1">
      <c r="B43" s="567"/>
      <c r="C43" s="567"/>
      <c r="D43" s="567"/>
      <c r="E43" s="567"/>
      <c r="F43" s="567"/>
      <c r="G43" s="567"/>
      <c r="H43" s="567"/>
      <c r="J43" s="567"/>
      <c r="K43" s="567"/>
      <c r="L43" s="567"/>
      <c r="M43" s="567"/>
      <c r="N43" s="567"/>
      <c r="O43" s="567"/>
      <c r="P43" s="567"/>
    </row>
  </sheetData>
  <mergeCells count="36">
    <mergeCell ref="B36:H43"/>
    <mergeCell ref="J36:P43"/>
    <mergeCell ref="W11:X11"/>
    <mergeCell ref="Y9:Z11"/>
    <mergeCell ref="W10:X10"/>
    <mergeCell ref="C28:F28"/>
    <mergeCell ref="G28:H28"/>
    <mergeCell ref="K28:N28"/>
    <mergeCell ref="O28:P28"/>
    <mergeCell ref="J27:P27"/>
    <mergeCell ref="B9:B12"/>
    <mergeCell ref="P9:P12"/>
    <mergeCell ref="Q9:X9"/>
    <mergeCell ref="S10:T10"/>
    <mergeCell ref="U10:V10"/>
    <mergeCell ref="Z1:AK1"/>
    <mergeCell ref="AL1:AW1"/>
    <mergeCell ref="A1:A2"/>
    <mergeCell ref="B1:M1"/>
    <mergeCell ref="N1:Y1"/>
    <mergeCell ref="B8:L8"/>
    <mergeCell ref="P8:Z8"/>
    <mergeCell ref="S11:T11"/>
    <mergeCell ref="U11:V11"/>
    <mergeCell ref="C9:J9"/>
    <mergeCell ref="K9:L11"/>
    <mergeCell ref="C10:D10"/>
    <mergeCell ref="E10:F10"/>
    <mergeCell ref="G10:H10"/>
    <mergeCell ref="I10:J10"/>
    <mergeCell ref="Q10:R10"/>
    <mergeCell ref="Q11:R11"/>
    <mergeCell ref="C11:D11"/>
    <mergeCell ref="E11:F11"/>
    <mergeCell ref="G11:H11"/>
    <mergeCell ref="I11:J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8"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Y43"/>
  <sheetViews>
    <sheetView zoomScaleNormal="100" zoomScalePageLayoutView="140" workbookViewId="0">
      <pane xSplit="1" ySplit="2" topLeftCell="B22" activePane="bottomRight" state="frozen"/>
      <selection pane="bottomRight" activeCell="S40" sqref="S40"/>
      <selection pane="bottomLeft" activeCell="L24" sqref="L24"/>
      <selection pane="topRight" activeCell="L24" sqref="L24"/>
    </sheetView>
  </sheetViews>
  <sheetFormatPr defaultColWidth="8.85546875" defaultRowHeight="12.75"/>
  <cols>
    <col min="1" max="1" width="8.28515625" style="3" customWidth="1"/>
    <col min="2" max="2" width="15.28515625" style="2" customWidth="1"/>
    <col min="3" max="3" width="12.7109375" style="2" customWidth="1"/>
    <col min="4" max="4" width="11.28515625" style="2" customWidth="1"/>
    <col min="5" max="5" width="12.7109375" style="2" customWidth="1"/>
    <col min="6" max="6" width="13" style="2" customWidth="1"/>
    <col min="7" max="7" width="12.7109375" style="2" customWidth="1"/>
    <col min="8" max="8" width="13.140625" style="2" customWidth="1"/>
    <col min="9" max="9" width="8.42578125" style="2" customWidth="1"/>
    <col min="10" max="10" width="14" style="4" customWidth="1"/>
    <col min="11" max="11" width="11.7109375" style="4" customWidth="1"/>
    <col min="12" max="12" width="12.7109375" style="4" customWidth="1"/>
    <col min="13" max="13" width="16.140625" style="3" customWidth="1"/>
    <col min="14" max="14" width="15.140625" style="3" customWidth="1"/>
    <col min="15" max="15" width="16.140625" style="2" customWidth="1"/>
    <col min="16" max="16" width="21.42578125" style="2" customWidth="1"/>
    <col min="17" max="17" width="10" style="2" customWidth="1"/>
    <col min="18" max="20" width="8.42578125" style="2" customWidth="1"/>
    <col min="21" max="21" width="8.42578125" style="5" customWidth="1"/>
    <col min="22" max="22" width="9.85546875" style="2" customWidth="1"/>
    <col min="23" max="24" width="10.140625" style="2" customWidth="1"/>
    <col min="25" max="25" width="11.85546875" style="3" customWidth="1"/>
    <col min="26" max="26" width="12.42578125" style="3" customWidth="1"/>
    <col min="27" max="27" width="15.42578125" style="3" customWidth="1"/>
    <col min="28"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28</v>
      </c>
      <c r="B3" s="138">
        <f>M9+AA9+C25</f>
        <v>7</v>
      </c>
      <c r="C3" s="111">
        <v>23</v>
      </c>
      <c r="D3" s="138">
        <f>B3*C3</f>
        <v>161</v>
      </c>
      <c r="E3" s="138">
        <f>H18*M9+V18*AA9+G18*C25</f>
        <v>378.5</v>
      </c>
      <c r="F3" s="138">
        <f>F18*M9+T18*AA9+E18*C25</f>
        <v>47.4</v>
      </c>
      <c r="G3" s="138">
        <f>J18*M9+X18*AA9+I18*C25</f>
        <v>13.45</v>
      </c>
      <c r="H3" s="138">
        <f>D18*M9+R18*AA9+C18*C25</f>
        <v>7</v>
      </c>
      <c r="I3" s="138">
        <f>SUM(E3:H3)</f>
        <v>446.34999999999997</v>
      </c>
      <c r="J3" s="135">
        <f>E3*$G$11+F3*$E$11+G3*$I$11+H3*$C$11</f>
        <v>33535.807500000003</v>
      </c>
      <c r="K3" s="89">
        <f>M9*$E$35+AA9*$N$35</f>
        <v>0</v>
      </c>
      <c r="L3" s="135">
        <f>M9*$H$35+AA9*$Q$35+C25*$G$35</f>
        <v>4471</v>
      </c>
      <c r="M3" s="135">
        <f>J3+K3+L3</f>
        <v>38006.807500000003</v>
      </c>
      <c r="N3" s="138">
        <f>M10+AA10+C25</f>
        <v>7</v>
      </c>
      <c r="O3" s="138">
        <f>C3</f>
        <v>23</v>
      </c>
      <c r="P3" s="138">
        <f>N3*O3</f>
        <v>161</v>
      </c>
      <c r="Q3" s="138">
        <f>H18*M10+V18*AA10+G18*C25</f>
        <v>378.5</v>
      </c>
      <c r="R3" s="138">
        <f>F18*M10+T18*AA10+E18*C25</f>
        <v>47.4</v>
      </c>
      <c r="S3" s="138">
        <f>J18*M10+X18*AA10+I18*C25</f>
        <v>13.45</v>
      </c>
      <c r="T3" s="138">
        <f>D18*M10+R18*AA10+C18*C25</f>
        <v>7</v>
      </c>
      <c r="U3" s="138">
        <f>Q3+R3+S3+T3</f>
        <v>446.34999999999997</v>
      </c>
      <c r="V3" s="135">
        <f>Q3*$G$11+R3*$E$11+S3*$I$11+T3*$C$11</f>
        <v>33535.807500000003</v>
      </c>
      <c r="W3" s="89">
        <f>M10*$E$35+AA10*$N$35</f>
        <v>0</v>
      </c>
      <c r="X3" s="135">
        <f>M10*$H$35+AA10*$Q$35+C25*$G$35</f>
        <v>4471</v>
      </c>
      <c r="Y3" s="135">
        <f>V3+W3+X3</f>
        <v>38006.807500000003</v>
      </c>
      <c r="Z3" s="138">
        <f>M11+AA11+C25</f>
        <v>7</v>
      </c>
      <c r="AA3" s="138">
        <f>C3</f>
        <v>23</v>
      </c>
      <c r="AB3" s="138">
        <f>Z3*AA3</f>
        <v>161</v>
      </c>
      <c r="AC3" s="138">
        <f>H18*M11+V18*AA11+G18*C25</f>
        <v>378.5</v>
      </c>
      <c r="AD3" s="138">
        <f>F18*M11+T18*AA11+E18*C25</f>
        <v>47.4</v>
      </c>
      <c r="AE3" s="138">
        <f>J18*M11+X18*AA11+I18*C25</f>
        <v>13.45</v>
      </c>
      <c r="AF3" s="138">
        <f>D18*M11+R18*AA11+C18*C25</f>
        <v>7</v>
      </c>
      <c r="AG3" s="138">
        <f>AC3+AD3+AE3+AF3</f>
        <v>446.34999999999997</v>
      </c>
      <c r="AH3" s="135">
        <f>AC3*$G$11+AD3*$E$11+AE3*$I$11+AF3*$C$11</f>
        <v>33535.807500000003</v>
      </c>
      <c r="AI3" s="89">
        <f>M11*$E$35+AA11*$N$35</f>
        <v>0</v>
      </c>
      <c r="AJ3" s="135">
        <f>M11*$F$35+AA11*$O$35+C25*$F$35</f>
        <v>4471</v>
      </c>
      <c r="AK3" s="135">
        <f>AH3+AI3+AJ3</f>
        <v>38006.807500000003</v>
      </c>
      <c r="AL3" s="138">
        <f t="shared" ref="AL3:AW3" si="0">(B3+N3+Z3)/3</f>
        <v>7</v>
      </c>
      <c r="AM3" s="138">
        <f t="shared" si="0"/>
        <v>23</v>
      </c>
      <c r="AN3" s="138">
        <f t="shared" si="0"/>
        <v>161</v>
      </c>
      <c r="AO3" s="138">
        <f t="shared" si="0"/>
        <v>378.5</v>
      </c>
      <c r="AP3" s="138">
        <f t="shared" si="0"/>
        <v>47.4</v>
      </c>
      <c r="AQ3" s="138">
        <f t="shared" si="0"/>
        <v>13.449999999999998</v>
      </c>
      <c r="AR3" s="138">
        <f t="shared" si="0"/>
        <v>7</v>
      </c>
      <c r="AS3" s="138">
        <f t="shared" si="0"/>
        <v>446.34999999999997</v>
      </c>
      <c r="AT3" s="135">
        <f t="shared" si="0"/>
        <v>33535.807500000003</v>
      </c>
      <c r="AU3" s="89">
        <f t="shared" si="0"/>
        <v>0</v>
      </c>
      <c r="AV3" s="135">
        <f t="shared" si="0"/>
        <v>4471</v>
      </c>
      <c r="AW3" s="135">
        <f t="shared" si="0"/>
        <v>38006.807500000003</v>
      </c>
      <c r="AY3" s="201">
        <f>M3+Y3+AK3</f>
        <v>114020.42250000002</v>
      </c>
    </row>
    <row r="4" spans="1:51" ht="12.75" customHeight="1">
      <c r="A4" s="2"/>
      <c r="J4" s="2"/>
      <c r="K4" s="2"/>
      <c r="L4" s="2"/>
      <c r="M4" s="2"/>
      <c r="N4" s="2"/>
      <c r="U4" s="2"/>
      <c r="Y4" s="2"/>
      <c r="Z4" s="2"/>
      <c r="AA4" s="2"/>
    </row>
    <row r="5" spans="1:51" ht="12.75" customHeight="1">
      <c r="A5" s="2"/>
      <c r="J5" s="2"/>
      <c r="K5" s="2"/>
      <c r="L5" s="2"/>
      <c r="M5" s="2"/>
      <c r="N5" s="2"/>
      <c r="U5" s="2"/>
      <c r="Y5" s="2"/>
      <c r="Z5" s="2"/>
      <c r="AA5" s="2"/>
    </row>
    <row r="6" spans="1:51" ht="37.5" customHeight="1">
      <c r="A6" s="2"/>
      <c r="C6" s="72"/>
      <c r="J6" s="2"/>
      <c r="K6" s="2"/>
      <c r="L6" s="2"/>
      <c r="M6" s="2"/>
      <c r="N6" s="2"/>
      <c r="U6" s="2"/>
      <c r="Y6" s="2"/>
      <c r="Z6" s="2"/>
      <c r="AA6" s="2"/>
    </row>
    <row r="7" spans="1:51" ht="12.75" customHeight="1">
      <c r="A7" s="2"/>
      <c r="J7" s="2"/>
      <c r="K7" s="2"/>
      <c r="L7" s="2"/>
      <c r="M7" s="2"/>
      <c r="N7" s="2"/>
      <c r="U7" s="2"/>
      <c r="Y7" s="2"/>
      <c r="Z7" s="2"/>
      <c r="AA7" s="2"/>
    </row>
    <row r="8" spans="1:51" ht="12.75" customHeight="1" thickBot="1">
      <c r="A8" s="2"/>
      <c r="B8" s="532" t="s">
        <v>185</v>
      </c>
      <c r="C8" s="532"/>
      <c r="D8" s="532"/>
      <c r="E8" s="532"/>
      <c r="F8" s="532"/>
      <c r="G8" s="532"/>
      <c r="H8" s="532"/>
      <c r="I8" s="532"/>
      <c r="J8" s="532"/>
      <c r="K8" s="532"/>
      <c r="L8" s="532"/>
      <c r="M8" s="517" t="s">
        <v>114</v>
      </c>
      <c r="N8"/>
      <c r="O8" s="47"/>
      <c r="P8" s="532" t="s">
        <v>186</v>
      </c>
      <c r="Q8" s="532"/>
      <c r="R8" s="532"/>
      <c r="S8" s="532"/>
      <c r="T8" s="532"/>
      <c r="U8" s="532"/>
      <c r="V8" s="532"/>
      <c r="W8" s="532"/>
      <c r="X8" s="532"/>
      <c r="Y8" s="532"/>
      <c r="Z8" s="532"/>
      <c r="AA8" t="s">
        <v>114</v>
      </c>
      <c r="AB8" s="4"/>
      <c r="AC8" s="4"/>
    </row>
    <row r="9" spans="1:51" ht="12.75" customHeight="1" thickTop="1">
      <c r="A9" s="2"/>
      <c r="B9" s="572" t="s">
        <v>92</v>
      </c>
      <c r="C9" s="575" t="s">
        <v>93</v>
      </c>
      <c r="D9" s="575"/>
      <c r="E9" s="575"/>
      <c r="F9" s="575"/>
      <c r="G9" s="575"/>
      <c r="H9" s="575"/>
      <c r="I9" s="575"/>
      <c r="J9" s="575"/>
      <c r="K9" s="577" t="s">
        <v>169</v>
      </c>
      <c r="L9" s="578"/>
      <c r="M9" s="514">
        <v>2</v>
      </c>
      <c r="N9">
        <v>2021</v>
      </c>
      <c r="O9" s="47"/>
      <c r="P9" s="572" t="s">
        <v>92</v>
      </c>
      <c r="Q9" s="575" t="s">
        <v>93</v>
      </c>
      <c r="R9" s="575"/>
      <c r="S9" s="575"/>
      <c r="T9" s="575"/>
      <c r="U9" s="575"/>
      <c r="V9" s="575"/>
      <c r="W9" s="575"/>
      <c r="X9" s="575"/>
      <c r="Y9" s="577" t="s">
        <v>161</v>
      </c>
      <c r="Z9" s="578"/>
      <c r="AA9">
        <v>5</v>
      </c>
      <c r="AB9">
        <f>N9</f>
        <v>2021</v>
      </c>
      <c r="AC9" s="47"/>
    </row>
    <row r="10" spans="1:51" ht="12.75" customHeight="1">
      <c r="A10" s="2"/>
      <c r="B10" s="573"/>
      <c r="C10" s="591" t="s">
        <v>98</v>
      </c>
      <c r="D10" s="584"/>
      <c r="E10" s="571" t="s">
        <v>99</v>
      </c>
      <c r="F10" s="571"/>
      <c r="G10" s="585" t="s">
        <v>100</v>
      </c>
      <c r="H10" s="586"/>
      <c r="I10" s="585" t="s">
        <v>101</v>
      </c>
      <c r="J10" s="586"/>
      <c r="K10" s="579"/>
      <c r="L10" s="580"/>
      <c r="M10" s="514">
        <v>2</v>
      </c>
      <c r="N10">
        <f>N9+1</f>
        <v>2022</v>
      </c>
      <c r="O10" s="47"/>
      <c r="P10" s="573"/>
      <c r="Q10" s="591" t="s">
        <v>98</v>
      </c>
      <c r="R10" s="584"/>
      <c r="S10" s="571" t="s">
        <v>99</v>
      </c>
      <c r="T10" s="571"/>
      <c r="U10" s="585" t="s">
        <v>100</v>
      </c>
      <c r="V10" s="586"/>
      <c r="W10" s="585" t="s">
        <v>101</v>
      </c>
      <c r="X10" s="586"/>
      <c r="Y10" s="579"/>
      <c r="Z10" s="580"/>
      <c r="AA10">
        <v>5</v>
      </c>
      <c r="AB10">
        <f>AB9+1</f>
        <v>2022</v>
      </c>
      <c r="AC10" s="47"/>
    </row>
    <row r="11" spans="1:51" ht="12.75" customHeight="1">
      <c r="A11" s="2"/>
      <c r="B11" s="573"/>
      <c r="C11" s="587">
        <v>114.8</v>
      </c>
      <c r="D11" s="588"/>
      <c r="E11" s="587">
        <v>91.33</v>
      </c>
      <c r="F11" s="588"/>
      <c r="G11" s="587">
        <v>73.83</v>
      </c>
      <c r="H11" s="588"/>
      <c r="I11" s="587">
        <v>34.090000000000003</v>
      </c>
      <c r="J11" s="588"/>
      <c r="K11" s="581"/>
      <c r="L11" s="582"/>
      <c r="M11" s="514">
        <v>2</v>
      </c>
      <c r="N11">
        <f>N10+1</f>
        <v>2023</v>
      </c>
      <c r="O11" s="47"/>
      <c r="P11" s="573"/>
      <c r="Q11" s="587">
        <v>114.8</v>
      </c>
      <c r="R11" s="588"/>
      <c r="S11" s="587">
        <v>91.33</v>
      </c>
      <c r="T11" s="588"/>
      <c r="U11" s="587">
        <v>73.83</v>
      </c>
      <c r="V11" s="588"/>
      <c r="W11" s="587">
        <v>34.090000000000003</v>
      </c>
      <c r="X11" s="588"/>
      <c r="Y11" s="581"/>
      <c r="Z11" s="582"/>
      <c r="AA11">
        <v>5</v>
      </c>
      <c r="AB11">
        <f>AB10+1</f>
        <v>2023</v>
      </c>
      <c r="AC11" s="47"/>
    </row>
    <row r="12" spans="1:51" ht="12.75" customHeight="1">
      <c r="A12" s="2"/>
      <c r="B12" s="574"/>
      <c r="C12" s="24" t="s">
        <v>106</v>
      </c>
      <c r="D12" s="25" t="s">
        <v>109</v>
      </c>
      <c r="E12" s="24" t="s">
        <v>106</v>
      </c>
      <c r="F12" s="25" t="s">
        <v>109</v>
      </c>
      <c r="G12" s="24" t="s">
        <v>106</v>
      </c>
      <c r="H12" s="25" t="s">
        <v>109</v>
      </c>
      <c r="I12" s="24" t="s">
        <v>106</v>
      </c>
      <c r="J12" s="25" t="s">
        <v>109</v>
      </c>
      <c r="K12" s="24" t="s">
        <v>106</v>
      </c>
      <c r="L12" s="48" t="s">
        <v>109</v>
      </c>
      <c r="M12" s="514"/>
      <c r="N12"/>
      <c r="O12" s="47"/>
      <c r="P12" s="574"/>
      <c r="Q12" s="24" t="s">
        <v>106</v>
      </c>
      <c r="R12" s="25" t="s">
        <v>109</v>
      </c>
      <c r="S12" s="24" t="s">
        <v>106</v>
      </c>
      <c r="T12" s="25" t="s">
        <v>109</v>
      </c>
      <c r="U12" s="24" t="s">
        <v>106</v>
      </c>
      <c r="V12" s="25" t="s">
        <v>109</v>
      </c>
      <c r="W12" s="24" t="s">
        <v>106</v>
      </c>
      <c r="X12" s="25" t="s">
        <v>109</v>
      </c>
      <c r="Y12" s="24" t="s">
        <v>106</v>
      </c>
      <c r="Z12" s="48" t="s">
        <v>109</v>
      </c>
      <c r="AA12"/>
    </row>
    <row r="13" spans="1:51" ht="12.75" customHeight="1">
      <c r="A13" s="2"/>
      <c r="B13" s="26" t="s">
        <v>111</v>
      </c>
      <c r="C13" s="213">
        <v>0</v>
      </c>
      <c r="D13" s="213">
        <v>1</v>
      </c>
      <c r="E13" s="214">
        <v>0</v>
      </c>
      <c r="F13" s="214">
        <v>0.2</v>
      </c>
      <c r="G13" s="49">
        <v>0</v>
      </c>
      <c r="H13" s="213">
        <v>2</v>
      </c>
      <c r="I13" s="214">
        <v>0</v>
      </c>
      <c r="J13" s="214">
        <v>0.1</v>
      </c>
      <c r="K13" s="210">
        <v>0</v>
      </c>
      <c r="L13" s="28">
        <v>284</v>
      </c>
      <c r="M13" s="50"/>
      <c r="N13" s="51"/>
      <c r="O13" s="47"/>
      <c r="P13" s="26" t="s">
        <v>111</v>
      </c>
      <c r="Q13" s="213">
        <v>0</v>
      </c>
      <c r="R13" s="213">
        <v>1</v>
      </c>
      <c r="S13" s="214">
        <v>0</v>
      </c>
      <c r="T13" s="214">
        <v>0.2</v>
      </c>
      <c r="U13" s="49">
        <v>0</v>
      </c>
      <c r="V13" s="213">
        <v>2</v>
      </c>
      <c r="W13" s="214">
        <v>0</v>
      </c>
      <c r="X13" s="214">
        <v>0.1</v>
      </c>
      <c r="Y13" s="210">
        <v>0</v>
      </c>
      <c r="Z13" s="28">
        <v>284</v>
      </c>
      <c r="AA13" s="51"/>
    </row>
    <row r="14" spans="1:51" ht="12.75" customHeight="1">
      <c r="A14" s="2"/>
      <c r="B14" s="26" t="s">
        <v>113</v>
      </c>
      <c r="C14" s="214">
        <v>0</v>
      </c>
      <c r="D14" s="214">
        <v>0</v>
      </c>
      <c r="E14" s="214">
        <v>0</v>
      </c>
      <c r="F14" s="214">
        <v>0.1</v>
      </c>
      <c r="G14" s="52">
        <v>0</v>
      </c>
      <c r="H14" s="214">
        <v>1</v>
      </c>
      <c r="I14" s="214">
        <v>0</v>
      </c>
      <c r="J14" s="214">
        <v>0.05</v>
      </c>
      <c r="K14" s="210">
        <v>0</v>
      </c>
      <c r="L14" s="30">
        <v>85</v>
      </c>
      <c r="M14" s="50"/>
      <c r="N14" s="51"/>
      <c r="O14" s="47"/>
      <c r="P14" s="26" t="s">
        <v>113</v>
      </c>
      <c r="Q14" s="214">
        <v>0</v>
      </c>
      <c r="R14" s="214">
        <v>0</v>
      </c>
      <c r="S14" s="214">
        <v>0</v>
      </c>
      <c r="T14" s="214">
        <v>0.1</v>
      </c>
      <c r="U14" s="52">
        <v>0</v>
      </c>
      <c r="V14" s="214">
        <v>1</v>
      </c>
      <c r="W14" s="214">
        <v>0</v>
      </c>
      <c r="X14" s="214">
        <v>0.05</v>
      </c>
      <c r="Y14" s="210">
        <v>0</v>
      </c>
      <c r="Z14" s="30">
        <v>85</v>
      </c>
      <c r="AA14" s="51"/>
    </row>
    <row r="15" spans="1:51" ht="12.75" customHeight="1">
      <c r="A15" s="2"/>
      <c r="B15" s="26" t="s">
        <v>112</v>
      </c>
      <c r="C15" s="214">
        <v>0</v>
      </c>
      <c r="D15" s="214">
        <v>0</v>
      </c>
      <c r="E15" s="215">
        <v>0</v>
      </c>
      <c r="F15" s="214">
        <v>0.5</v>
      </c>
      <c r="G15" s="52">
        <v>0</v>
      </c>
      <c r="H15" s="214">
        <v>2</v>
      </c>
      <c r="I15" s="214">
        <v>0</v>
      </c>
      <c r="J15" s="214">
        <v>0.5</v>
      </c>
      <c r="K15" s="210">
        <v>0</v>
      </c>
      <c r="L15" s="30">
        <v>210</v>
      </c>
      <c r="M15" s="50"/>
      <c r="N15" s="51"/>
      <c r="O15" s="47"/>
      <c r="P15" s="26" t="s">
        <v>112</v>
      </c>
      <c r="Q15" s="214">
        <v>0</v>
      </c>
      <c r="R15" s="214">
        <v>0</v>
      </c>
      <c r="S15" s="215">
        <v>0</v>
      </c>
      <c r="T15" s="214">
        <v>0.5</v>
      </c>
      <c r="U15" s="52">
        <v>0</v>
      </c>
      <c r="V15" s="214">
        <v>2</v>
      </c>
      <c r="W15" s="214">
        <v>0</v>
      </c>
      <c r="X15" s="214">
        <v>0.5</v>
      </c>
      <c r="Y15" s="210">
        <v>0</v>
      </c>
      <c r="Z15" s="30">
        <v>210</v>
      </c>
      <c r="AA15" s="51"/>
    </row>
    <row r="16" spans="1:51" ht="24" customHeight="1">
      <c r="A16" s="2"/>
      <c r="B16" s="26" t="s">
        <v>118</v>
      </c>
      <c r="C16" s="214">
        <v>0</v>
      </c>
      <c r="D16" s="214">
        <v>0</v>
      </c>
      <c r="E16" s="214">
        <v>0</v>
      </c>
      <c r="F16" s="214">
        <v>1.9</v>
      </c>
      <c r="G16" s="214">
        <v>0</v>
      </c>
      <c r="H16" s="214">
        <v>19</v>
      </c>
      <c r="I16" s="214">
        <v>0</v>
      </c>
      <c r="J16" s="214">
        <v>0.95</v>
      </c>
      <c r="K16" s="210">
        <v>0</v>
      </c>
      <c r="L16" s="30">
        <v>1609</v>
      </c>
      <c r="M16" s="50"/>
      <c r="N16" s="51"/>
      <c r="O16" s="47"/>
      <c r="P16" s="26" t="s">
        <v>175</v>
      </c>
      <c r="Q16" s="214">
        <v>0</v>
      </c>
      <c r="R16" s="214">
        <v>0</v>
      </c>
      <c r="S16" s="214">
        <v>0</v>
      </c>
      <c r="T16" s="214">
        <v>6.15</v>
      </c>
      <c r="U16" s="214">
        <v>0</v>
      </c>
      <c r="V16" s="214">
        <v>55.5</v>
      </c>
      <c r="W16" s="214">
        <v>0</v>
      </c>
      <c r="X16" s="214">
        <v>0</v>
      </c>
      <c r="Y16" s="210">
        <v>0</v>
      </c>
      <c r="Z16" s="30">
        <v>4659</v>
      </c>
      <c r="AA16" s="51"/>
    </row>
    <row r="17" spans="2:27" ht="15">
      <c r="B17" s="26" t="s">
        <v>120</v>
      </c>
      <c r="C17" s="53">
        <v>0</v>
      </c>
      <c r="D17" s="53">
        <v>0</v>
      </c>
      <c r="E17" s="215">
        <v>0</v>
      </c>
      <c r="F17" s="215">
        <v>1</v>
      </c>
      <c r="G17" s="215">
        <v>0</v>
      </c>
      <c r="H17" s="215">
        <v>4</v>
      </c>
      <c r="I17" s="215">
        <v>0</v>
      </c>
      <c r="J17" s="215">
        <v>1</v>
      </c>
      <c r="K17" s="210">
        <v>0</v>
      </c>
      <c r="L17" s="31">
        <v>421</v>
      </c>
      <c r="M17" s="50"/>
      <c r="N17" s="51"/>
      <c r="O17" s="47"/>
      <c r="P17" s="26" t="s">
        <v>120</v>
      </c>
      <c r="Q17" s="53">
        <v>0</v>
      </c>
      <c r="R17" s="53">
        <v>0</v>
      </c>
      <c r="S17" s="215">
        <v>0</v>
      </c>
      <c r="T17" s="215">
        <v>1</v>
      </c>
      <c r="U17" s="215">
        <v>0</v>
      </c>
      <c r="V17" s="215">
        <v>4</v>
      </c>
      <c r="W17" s="215">
        <v>0</v>
      </c>
      <c r="X17" s="215">
        <v>1</v>
      </c>
      <c r="Y17" s="210">
        <v>0</v>
      </c>
      <c r="Z17" s="31">
        <v>421</v>
      </c>
      <c r="AA17" s="51"/>
    </row>
    <row r="18" spans="2:27" ht="15.75" thickBot="1">
      <c r="B18" s="32" t="s">
        <v>122</v>
      </c>
      <c r="C18" s="54">
        <v>0</v>
      </c>
      <c r="D18" s="55">
        <v>1</v>
      </c>
      <c r="E18" s="56">
        <v>0</v>
      </c>
      <c r="F18" s="56">
        <v>3.7</v>
      </c>
      <c r="G18" s="54">
        <v>0</v>
      </c>
      <c r="H18" s="55">
        <v>28</v>
      </c>
      <c r="I18" s="56">
        <v>0</v>
      </c>
      <c r="J18" s="56">
        <v>2.6</v>
      </c>
      <c r="K18" s="36">
        <v>0</v>
      </c>
      <c r="L18" s="37">
        <v>2609</v>
      </c>
      <c r="M18" s="50"/>
      <c r="N18" s="51"/>
      <c r="O18" s="47"/>
      <c r="P18" s="32" t="s">
        <v>122</v>
      </c>
      <c r="Q18" s="54">
        <v>0</v>
      </c>
      <c r="R18" s="55">
        <v>1</v>
      </c>
      <c r="S18" s="56">
        <v>0</v>
      </c>
      <c r="T18" s="56">
        <v>8</v>
      </c>
      <c r="U18" s="54">
        <v>0</v>
      </c>
      <c r="V18" s="55">
        <v>64.5</v>
      </c>
      <c r="W18" s="56">
        <v>0</v>
      </c>
      <c r="X18" s="56">
        <v>1.65</v>
      </c>
      <c r="Y18" s="36">
        <v>0</v>
      </c>
      <c r="Z18" s="37">
        <v>5659</v>
      </c>
      <c r="AA18" s="51"/>
    </row>
    <row r="19" spans="2:27" ht="15">
      <c r="B19" s="176" t="s">
        <v>123</v>
      </c>
      <c r="C19" s="291"/>
      <c r="D19" s="291"/>
      <c r="E19" s="291"/>
      <c r="F19" s="291"/>
      <c r="G19" s="291"/>
      <c r="H19" s="291"/>
      <c r="I19" s="291"/>
      <c r="J19" s="291"/>
      <c r="K19" s="75"/>
      <c r="L19" s="75"/>
      <c r="M19" s="50"/>
      <c r="N19" s="51"/>
      <c r="O19" s="47"/>
      <c r="P19" s="176" t="s">
        <v>128</v>
      </c>
      <c r="Q19" s="291"/>
      <c r="R19" s="291"/>
      <c r="S19" s="291"/>
      <c r="T19" s="291"/>
      <c r="U19" s="291"/>
      <c r="V19" s="291"/>
      <c r="W19" s="291"/>
      <c r="X19" s="291"/>
      <c r="Y19" s="75"/>
      <c r="Z19" s="75"/>
      <c r="AA19" s="51"/>
    </row>
    <row r="20" spans="2:27" ht="15">
      <c r="B20" s="72"/>
      <c r="C20" s="291"/>
      <c r="D20" s="291"/>
      <c r="E20" s="291"/>
      <c r="F20" s="291"/>
      <c r="G20" s="291"/>
      <c r="H20" s="291"/>
      <c r="I20" s="291"/>
      <c r="J20" s="291"/>
      <c r="K20" s="75"/>
      <c r="L20" s="75"/>
      <c r="M20" s="50"/>
      <c r="N20" s="51"/>
      <c r="O20" s="47"/>
      <c r="P20" s="176"/>
      <c r="Q20" s="291"/>
      <c r="R20" s="291"/>
      <c r="S20" s="291"/>
      <c r="T20" s="291"/>
      <c r="U20" s="291"/>
      <c r="V20" s="291"/>
      <c r="W20" s="291"/>
      <c r="X20" s="291"/>
      <c r="Y20" s="75"/>
      <c r="Z20" s="75"/>
      <c r="AA20" s="51"/>
    </row>
    <row r="21" spans="2:27" ht="15">
      <c r="B21" s="350" t="s">
        <v>124</v>
      </c>
      <c r="C21" s="291"/>
      <c r="D21" s="291"/>
      <c r="E21" s="291"/>
      <c r="F21" s="291"/>
      <c r="G21" s="291"/>
      <c r="H21" s="291"/>
      <c r="I21" s="291"/>
      <c r="J21" s="291"/>
      <c r="K21" s="75"/>
      <c r="L21" s="75"/>
      <c r="M21" s="50"/>
      <c r="N21" s="51"/>
      <c r="O21" s="47"/>
      <c r="P21" s="350" t="s">
        <v>129</v>
      </c>
      <c r="Q21" s="291"/>
      <c r="R21" s="291"/>
      <c r="S21" s="291"/>
      <c r="T21" s="291"/>
      <c r="U21" s="291"/>
      <c r="V21" s="291"/>
      <c r="W21" s="291"/>
      <c r="X21" s="291"/>
      <c r="Y21" s="75"/>
      <c r="Z21" s="75"/>
      <c r="AA21" s="51"/>
    </row>
    <row r="22" spans="2:27" ht="15">
      <c r="B22" s="176"/>
      <c r="C22" s="291"/>
      <c r="D22" s="291"/>
      <c r="E22" s="291"/>
      <c r="F22" s="291"/>
      <c r="G22" s="291"/>
      <c r="H22" s="291"/>
      <c r="I22" s="291"/>
      <c r="J22" s="291"/>
      <c r="K22" s="75"/>
      <c r="L22" s="75"/>
      <c r="M22" s="50"/>
      <c r="N22" s="51"/>
      <c r="O22" s="47"/>
      <c r="P22" s="350"/>
      <c r="Q22" s="291"/>
      <c r="R22" s="291"/>
      <c r="S22" s="291"/>
      <c r="T22" s="291"/>
      <c r="U22" s="291"/>
      <c r="V22" s="291"/>
      <c r="W22" s="291"/>
      <c r="X22" s="291"/>
      <c r="Y22" s="75"/>
      <c r="Z22" s="75"/>
      <c r="AA22" s="51"/>
    </row>
    <row r="23" spans="2:27" ht="15">
      <c r="B23" s="72"/>
      <c r="C23" s="291"/>
      <c r="D23" s="291"/>
      <c r="E23" s="291"/>
      <c r="F23" s="291"/>
      <c r="G23" s="291"/>
      <c r="H23" s="291"/>
      <c r="I23" s="291"/>
      <c r="J23" s="291"/>
      <c r="K23" s="75"/>
      <c r="L23" s="75"/>
      <c r="M23" s="50"/>
      <c r="N23" s="51"/>
      <c r="O23" s="47"/>
      <c r="P23" s="350"/>
      <c r="Q23" s="291"/>
      <c r="R23" s="291"/>
      <c r="S23" s="291"/>
      <c r="T23" s="291"/>
      <c r="U23" s="291"/>
      <c r="V23" s="291"/>
      <c r="W23" s="291"/>
      <c r="X23" s="291"/>
      <c r="Y23" s="75"/>
      <c r="Z23" s="75"/>
      <c r="AA23" s="51"/>
    </row>
    <row r="24" spans="2:27" ht="15.75" thickTop="1">
      <c r="B24" s="465"/>
      <c r="C24"/>
      <c r="D24"/>
      <c r="E24"/>
      <c r="F24"/>
      <c r="G24"/>
      <c r="H24"/>
      <c r="I24"/>
      <c r="J24"/>
      <c r="K24" s="57"/>
      <c r="L24" s="57"/>
      <c r="M24" s="57"/>
      <c r="N24"/>
      <c r="O24" s="47"/>
      <c r="P24"/>
      <c r="Q24"/>
      <c r="R24"/>
      <c r="S24"/>
      <c r="T24"/>
      <c r="U24"/>
      <c r="V24"/>
      <c r="W24"/>
      <c r="X24"/>
      <c r="Y24"/>
      <c r="Z24"/>
      <c r="AA24"/>
    </row>
    <row r="25" spans="2:27" ht="15">
      <c r="B25" s="521" t="s">
        <v>162</v>
      </c>
      <c r="C25" s="516">
        <v>0</v>
      </c>
      <c r="D25"/>
      <c r="E25"/>
      <c r="F25"/>
      <c r="G25"/>
      <c r="H25"/>
      <c r="I25"/>
      <c r="J25"/>
      <c r="K25" s="57"/>
      <c r="L25" s="57"/>
      <c r="M25" s="57"/>
      <c r="N25"/>
      <c r="O25" s="47"/>
      <c r="P25"/>
      <c r="Q25" s="516">
        <v>0</v>
      </c>
      <c r="R25" s="516"/>
      <c r="S25"/>
      <c r="T25"/>
      <c r="U25"/>
      <c r="V25"/>
      <c r="W25"/>
      <c r="X25"/>
      <c r="Y25"/>
      <c r="Z25"/>
      <c r="AA25"/>
    </row>
    <row r="26" spans="2:27">
      <c r="C26" s="8"/>
      <c r="N26" s="2"/>
      <c r="Z26" s="2"/>
      <c r="AA26" s="2"/>
    </row>
    <row r="27" spans="2:27" ht="22.5" customHeight="1">
      <c r="B27" s="596" t="s">
        <v>187</v>
      </c>
      <c r="C27" s="596"/>
      <c r="D27" s="596"/>
      <c r="E27" s="596"/>
      <c r="F27" s="596"/>
      <c r="G27" s="596"/>
      <c r="H27" s="596"/>
      <c r="I27"/>
      <c r="J27"/>
      <c r="K27" s="596" t="s">
        <v>188</v>
      </c>
      <c r="L27" s="596"/>
      <c r="M27" s="596"/>
      <c r="N27" s="596"/>
      <c r="O27" s="596"/>
      <c r="P27" s="596"/>
      <c r="Q27" s="596"/>
      <c r="R27"/>
      <c r="Z27" s="2"/>
      <c r="AA27" s="2"/>
    </row>
    <row r="28" spans="2:27" ht="44.25" customHeight="1">
      <c r="B28" s="464" t="s">
        <v>95</v>
      </c>
      <c r="C28" s="536" t="s">
        <v>96</v>
      </c>
      <c r="D28" s="536"/>
      <c r="E28" s="536"/>
      <c r="F28" s="553"/>
      <c r="G28" s="554" t="s">
        <v>97</v>
      </c>
      <c r="H28" s="555"/>
      <c r="I28"/>
      <c r="J28"/>
      <c r="K28" s="464"/>
      <c r="L28" s="556" t="s">
        <v>96</v>
      </c>
      <c r="M28" s="589"/>
      <c r="N28" s="589"/>
      <c r="O28" s="590"/>
      <c r="P28" s="559" t="s">
        <v>97</v>
      </c>
      <c r="Q28" s="560"/>
      <c r="R28"/>
      <c r="Z28" s="2"/>
      <c r="AA28" s="2"/>
    </row>
    <row r="29" spans="2:27" ht="39">
      <c r="B29" s="239" t="s">
        <v>92</v>
      </c>
      <c r="C29" s="226" t="s">
        <v>102</v>
      </c>
      <c r="D29" s="226" t="s">
        <v>103</v>
      </c>
      <c r="E29" s="225" t="s">
        <v>104</v>
      </c>
      <c r="F29" s="240" t="s">
        <v>105</v>
      </c>
      <c r="G29" s="226" t="s">
        <v>106</v>
      </c>
      <c r="H29" s="227" t="s">
        <v>107</v>
      </c>
      <c r="I29"/>
      <c r="J29"/>
      <c r="K29" s="513" t="s">
        <v>92</v>
      </c>
      <c r="L29" s="153" t="s">
        <v>102</v>
      </c>
      <c r="M29" s="153" t="s">
        <v>103</v>
      </c>
      <c r="N29" s="38" t="s">
        <v>104</v>
      </c>
      <c r="O29" s="153" t="s">
        <v>105</v>
      </c>
      <c r="P29" s="153" t="s">
        <v>106</v>
      </c>
      <c r="Q29" s="39" t="s">
        <v>107</v>
      </c>
      <c r="R29"/>
      <c r="Z29" s="2"/>
      <c r="AA29" s="2"/>
    </row>
    <row r="30" spans="2:27" ht="54.75">
      <c r="B30" s="40" t="s">
        <v>189</v>
      </c>
      <c r="C30" s="228" t="s">
        <v>95</v>
      </c>
      <c r="D30" s="228" t="s">
        <v>95</v>
      </c>
      <c r="E30" s="78"/>
      <c r="F30" s="196" t="s">
        <v>95</v>
      </c>
      <c r="G30" s="241">
        <v>0</v>
      </c>
      <c r="H30" s="242">
        <v>0</v>
      </c>
      <c r="I30" s="58"/>
      <c r="J30"/>
      <c r="K30" s="40" t="s">
        <v>108</v>
      </c>
      <c r="L30" s="211"/>
      <c r="M30" s="212"/>
      <c r="N30" s="41"/>
      <c r="O30" s="211"/>
      <c r="P30" s="211">
        <v>0</v>
      </c>
      <c r="Q30" s="42">
        <v>0</v>
      </c>
      <c r="R30" s="59"/>
      <c r="Z30" s="2"/>
      <c r="AA30" s="2"/>
    </row>
    <row r="31" spans="2:27" ht="29.25">
      <c r="B31" s="40" t="s">
        <v>190</v>
      </c>
      <c r="C31" s="228" t="s">
        <v>95</v>
      </c>
      <c r="D31" s="228" t="s">
        <v>95</v>
      </c>
      <c r="E31" s="78"/>
      <c r="F31" s="196" t="s">
        <v>95</v>
      </c>
      <c r="G31" s="241">
        <v>0</v>
      </c>
      <c r="H31" s="242">
        <v>0</v>
      </c>
      <c r="I31" s="58"/>
      <c r="J31"/>
      <c r="K31" s="40" t="s">
        <v>110</v>
      </c>
      <c r="L31" s="211"/>
      <c r="M31" s="212"/>
      <c r="N31" s="41"/>
      <c r="O31" s="211"/>
      <c r="P31" s="211">
        <v>0</v>
      </c>
      <c r="Q31" s="42">
        <v>0</v>
      </c>
      <c r="R31" s="59"/>
      <c r="Z31" s="2"/>
      <c r="AA31" s="2"/>
    </row>
    <row r="32" spans="2:27" ht="26.25">
      <c r="B32" s="40" t="s">
        <v>191</v>
      </c>
      <c r="C32" s="241">
        <v>0</v>
      </c>
      <c r="D32" s="241">
        <v>0</v>
      </c>
      <c r="E32" s="241">
        <v>0</v>
      </c>
      <c r="F32" s="241">
        <v>55</v>
      </c>
      <c r="G32" s="241">
        <v>0</v>
      </c>
      <c r="H32" s="242">
        <v>55</v>
      </c>
      <c r="I32" s="58"/>
      <c r="J32"/>
      <c r="K32" s="40" t="s">
        <v>112</v>
      </c>
      <c r="L32" s="211">
        <v>0</v>
      </c>
      <c r="M32" s="211">
        <v>0</v>
      </c>
      <c r="N32" s="211">
        <v>0</v>
      </c>
      <c r="O32" s="211">
        <v>55</v>
      </c>
      <c r="P32" s="211">
        <v>0</v>
      </c>
      <c r="Q32" s="42">
        <v>55</v>
      </c>
      <c r="R32" s="59"/>
      <c r="Z32" s="2"/>
      <c r="AA32" s="2"/>
    </row>
    <row r="33" spans="2:27" ht="15">
      <c r="B33" s="40" t="s">
        <v>116</v>
      </c>
      <c r="C33" s="228" t="s">
        <v>95</v>
      </c>
      <c r="D33" s="228" t="s">
        <v>95</v>
      </c>
      <c r="E33" s="78"/>
      <c r="F33" s="196" t="s">
        <v>95</v>
      </c>
      <c r="G33" s="241">
        <v>0</v>
      </c>
      <c r="H33" s="242">
        <v>0</v>
      </c>
      <c r="I33" s="58"/>
      <c r="J33"/>
      <c r="K33" s="40" t="s">
        <v>116</v>
      </c>
      <c r="L33" s="211"/>
      <c r="M33" s="212"/>
      <c r="N33" s="41"/>
      <c r="O33" s="211"/>
      <c r="P33" s="211">
        <v>0</v>
      </c>
      <c r="Q33" s="42">
        <v>0</v>
      </c>
      <c r="R33" s="59"/>
      <c r="Z33" s="2"/>
      <c r="AA33" s="2"/>
    </row>
    <row r="34" spans="2:27" ht="26.25">
      <c r="B34" s="40" t="s">
        <v>192</v>
      </c>
      <c r="C34" s="228" t="s">
        <v>95</v>
      </c>
      <c r="D34" s="228" t="s">
        <v>95</v>
      </c>
      <c r="E34" s="78"/>
      <c r="F34" s="245">
        <v>2043</v>
      </c>
      <c r="G34" s="241">
        <v>0</v>
      </c>
      <c r="H34" s="242">
        <v>2043</v>
      </c>
      <c r="I34" s="58"/>
      <c r="J34"/>
      <c r="K34" s="40" t="s">
        <v>117</v>
      </c>
      <c r="L34" s="211"/>
      <c r="M34" s="212"/>
      <c r="N34" s="41"/>
      <c r="O34" s="211">
        <v>0</v>
      </c>
      <c r="P34" s="211">
        <v>0</v>
      </c>
      <c r="Q34" s="42">
        <v>0</v>
      </c>
      <c r="R34" s="59"/>
      <c r="Z34" s="2"/>
      <c r="AA34" s="2"/>
    </row>
    <row r="35" spans="2:27" ht="15">
      <c r="B35" s="43" t="s">
        <v>119</v>
      </c>
      <c r="C35" s="244">
        <v>0</v>
      </c>
      <c r="D35" s="243" t="s">
        <v>95</v>
      </c>
      <c r="E35" s="244">
        <v>0</v>
      </c>
      <c r="F35" s="244">
        <v>2098</v>
      </c>
      <c r="G35" s="244">
        <v>0</v>
      </c>
      <c r="H35" s="244">
        <v>2098</v>
      </c>
      <c r="I35" s="58"/>
      <c r="J35"/>
      <c r="K35" s="43" t="s">
        <v>119</v>
      </c>
      <c r="L35" s="44">
        <v>0</v>
      </c>
      <c r="M35" s="44"/>
      <c r="N35" s="44">
        <v>0</v>
      </c>
      <c r="O35" s="44">
        <v>55</v>
      </c>
      <c r="P35" s="44">
        <v>0</v>
      </c>
      <c r="Q35" s="46">
        <v>55</v>
      </c>
      <c r="R35" s="59"/>
      <c r="Z35" s="2"/>
      <c r="AA35" s="2"/>
    </row>
    <row r="36" spans="2:27" ht="13.5" customHeight="1">
      <c r="B36" s="530" t="s">
        <v>193</v>
      </c>
      <c r="C36" s="530"/>
      <c r="D36" s="530"/>
      <c r="E36" s="530"/>
      <c r="F36" s="530"/>
      <c r="G36" s="530"/>
      <c r="H36" s="530"/>
      <c r="K36" s="530" t="s">
        <v>194</v>
      </c>
      <c r="L36" s="566"/>
      <c r="M36" s="566"/>
      <c r="N36" s="566"/>
      <c r="O36" s="566"/>
      <c r="P36" s="566"/>
      <c r="Q36" s="566"/>
      <c r="Z36" s="2"/>
      <c r="AA36" s="2"/>
    </row>
    <row r="37" spans="2:27">
      <c r="B37" s="531"/>
      <c r="C37" s="531"/>
      <c r="D37" s="531"/>
      <c r="E37" s="531"/>
      <c r="F37" s="531"/>
      <c r="G37" s="531"/>
      <c r="H37" s="531"/>
      <c r="K37" s="567"/>
      <c r="L37" s="567"/>
      <c r="M37" s="567"/>
      <c r="N37" s="567"/>
      <c r="O37" s="567"/>
      <c r="P37" s="567"/>
      <c r="Q37" s="567"/>
      <c r="Z37" s="2"/>
      <c r="AA37" s="2"/>
    </row>
    <row r="38" spans="2:27">
      <c r="B38" s="531"/>
      <c r="C38" s="531"/>
      <c r="D38" s="531"/>
      <c r="E38" s="531"/>
      <c r="F38" s="531"/>
      <c r="G38" s="531"/>
      <c r="H38" s="531"/>
      <c r="K38" s="567"/>
      <c r="L38" s="567"/>
      <c r="M38" s="567"/>
      <c r="N38" s="567"/>
      <c r="O38" s="567"/>
      <c r="P38" s="567"/>
      <c r="Q38" s="567"/>
      <c r="Z38" s="2"/>
      <c r="AA38" s="2"/>
    </row>
    <row r="39" spans="2:27">
      <c r="B39" s="531"/>
      <c r="C39" s="531"/>
      <c r="D39" s="531"/>
      <c r="E39" s="531"/>
      <c r="F39" s="531"/>
      <c r="G39" s="531"/>
      <c r="H39" s="531"/>
      <c r="K39" s="567"/>
      <c r="L39" s="567"/>
      <c r="M39" s="567"/>
      <c r="N39" s="567"/>
      <c r="O39" s="567"/>
      <c r="P39" s="567"/>
      <c r="Q39" s="567"/>
    </row>
    <row r="40" spans="2:27">
      <c r="B40" s="531"/>
      <c r="C40" s="531"/>
      <c r="D40" s="531"/>
      <c r="E40" s="531"/>
      <c r="F40" s="531"/>
      <c r="G40" s="531"/>
      <c r="H40" s="531"/>
      <c r="K40" s="567"/>
      <c r="L40" s="567"/>
      <c r="M40" s="567"/>
      <c r="N40" s="567"/>
      <c r="O40" s="567"/>
      <c r="P40" s="567"/>
      <c r="Q40" s="567"/>
    </row>
    <row r="41" spans="2:27">
      <c r="B41" s="531"/>
      <c r="C41" s="531"/>
      <c r="D41" s="531"/>
      <c r="E41" s="531"/>
      <c r="F41" s="531"/>
      <c r="G41" s="531"/>
      <c r="H41" s="531"/>
      <c r="K41" s="567"/>
      <c r="L41" s="567"/>
      <c r="M41" s="567"/>
      <c r="N41" s="567"/>
      <c r="O41" s="567"/>
      <c r="P41" s="567"/>
      <c r="Q41" s="567"/>
    </row>
    <row r="42" spans="2:27" ht="26.25" customHeight="1">
      <c r="B42" s="531"/>
      <c r="C42" s="531"/>
      <c r="D42" s="531"/>
      <c r="E42" s="531"/>
      <c r="F42" s="531"/>
      <c r="G42" s="531"/>
      <c r="H42" s="531"/>
      <c r="K42" s="567"/>
      <c r="L42" s="567"/>
      <c r="M42" s="567"/>
      <c r="N42" s="567"/>
      <c r="O42" s="567"/>
      <c r="P42" s="567"/>
      <c r="Q42" s="567"/>
    </row>
    <row r="43" spans="2:27">
      <c r="K43" s="567"/>
      <c r="L43" s="567"/>
      <c r="M43" s="567"/>
      <c r="N43" s="567"/>
      <c r="O43" s="567"/>
      <c r="P43" s="567"/>
      <c r="Q43" s="567"/>
    </row>
  </sheetData>
  <mergeCells count="37">
    <mergeCell ref="B36:H42"/>
    <mergeCell ref="K36:Q43"/>
    <mergeCell ref="C28:F28"/>
    <mergeCell ref="G28:H28"/>
    <mergeCell ref="L28:O28"/>
    <mergeCell ref="P28:Q28"/>
    <mergeCell ref="S11:T11"/>
    <mergeCell ref="U11:V11"/>
    <mergeCell ref="W11:X11"/>
    <mergeCell ref="B27:H27"/>
    <mergeCell ref="K27:Q27"/>
    <mergeCell ref="C11:D11"/>
    <mergeCell ref="E11:F11"/>
    <mergeCell ref="G11:H11"/>
    <mergeCell ref="I11:J11"/>
    <mergeCell ref="Q11:R1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U10:V10"/>
    <mergeCell ref="W10:X10"/>
    <mergeCell ref="A1:A2"/>
    <mergeCell ref="B1:M1"/>
    <mergeCell ref="N1:Y1"/>
    <mergeCell ref="Z1:AK1"/>
    <mergeCell ref="AL1:AW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3"/>
  <sheetViews>
    <sheetView topLeftCell="J14" zoomScaleNormal="100" zoomScalePageLayoutView="140" workbookViewId="0">
      <selection activeCell="O16" sqref="O16"/>
    </sheetView>
  </sheetViews>
  <sheetFormatPr defaultColWidth="12" defaultRowHeight="12.75"/>
  <cols>
    <col min="1" max="1" width="11.7109375" style="3" bestFit="1" customWidth="1"/>
    <col min="2" max="2" width="14.85546875" style="2" customWidth="1"/>
    <col min="3" max="3" width="11.85546875" style="2" bestFit="1" customWidth="1"/>
    <col min="4" max="4" width="12" style="2"/>
    <col min="5" max="5" width="11.85546875" style="2" bestFit="1" customWidth="1"/>
    <col min="6" max="6" width="11.7109375" style="2" bestFit="1" customWidth="1"/>
    <col min="7" max="7" width="11.85546875" style="2" bestFit="1" customWidth="1"/>
    <col min="8" max="8" width="15.28515625" style="2" customWidth="1"/>
    <col min="9" max="9" width="10.85546875" style="2" bestFit="1" customWidth="1"/>
    <col min="10" max="10" width="11.42578125" style="4" bestFit="1" customWidth="1"/>
    <col min="11" max="11" width="15" style="4" customWidth="1"/>
    <col min="12" max="12" width="11.85546875" style="4" bestFit="1" customWidth="1"/>
    <col min="13" max="13" width="15.42578125" style="3" customWidth="1"/>
    <col min="14" max="14" width="12" style="2"/>
    <col min="15" max="15" width="11.7109375" style="2" bestFit="1" customWidth="1"/>
    <col min="16" max="16" width="14.85546875" style="2" customWidth="1"/>
    <col min="17" max="17" width="15.5703125" style="2" customWidth="1"/>
    <col min="18" max="18" width="8.5703125" style="2" bestFit="1" customWidth="1"/>
    <col min="19" max="19" width="11.85546875" style="2" bestFit="1" customWidth="1"/>
    <col min="20" max="20" width="10.28515625" style="2" bestFit="1" customWidth="1"/>
    <col min="21" max="21" width="10.85546875" style="5" bestFit="1" customWidth="1"/>
    <col min="22" max="22" width="11.42578125" style="2" bestFit="1" customWidth="1"/>
    <col min="23" max="23" width="10.85546875" style="2" bestFit="1" customWidth="1"/>
    <col min="24" max="24" width="9.5703125" style="2" bestFit="1" customWidth="1"/>
    <col min="25" max="25" width="10.85546875" style="3" bestFit="1" customWidth="1"/>
    <col min="26" max="26" width="9.5703125" style="2" bestFit="1" customWidth="1"/>
    <col min="27" max="27" width="15.42578125" style="2" customWidth="1"/>
    <col min="28" max="28" width="12" style="2"/>
    <col min="29" max="29" width="11.5703125" style="2" bestFit="1" customWidth="1"/>
    <col min="30" max="30" width="8.42578125" style="2" bestFit="1" customWidth="1"/>
    <col min="31" max="31" width="11.85546875" style="2" bestFit="1" customWidth="1"/>
    <col min="32" max="32" width="10.28515625" style="2" bestFit="1" customWidth="1"/>
    <col min="33" max="33" width="9.42578125" style="2" bestFit="1" customWidth="1"/>
    <col min="34" max="34" width="11.42578125" style="2" bestFit="1" customWidth="1"/>
    <col min="35" max="35" width="8.7109375" style="2" bestFit="1" customWidth="1"/>
    <col min="36" max="38" width="9.5703125" style="2" bestFit="1" customWidth="1"/>
    <col min="39" max="39" width="11.7109375" style="2" bestFit="1" customWidth="1"/>
    <col min="40" max="40" width="11.42578125" style="2" bestFit="1" customWidth="1"/>
    <col min="41" max="41" width="7.28515625" style="2" bestFit="1" customWidth="1"/>
    <col min="42" max="42" width="8.42578125" style="2" bestFit="1" customWidth="1"/>
    <col min="43" max="43" width="11.85546875" style="2" bestFit="1" customWidth="1"/>
    <col min="44" max="44" width="10.28515625" style="2" bestFit="1" customWidth="1"/>
    <col min="45" max="45" width="9.42578125" style="2" bestFit="1" customWidth="1"/>
    <col min="46" max="46" width="11.42578125" style="2" bestFit="1" customWidth="1"/>
    <col min="47" max="47" width="8.7109375" style="2" bestFit="1" customWidth="1"/>
    <col min="48" max="49" width="9.5703125" style="2" bestFit="1" customWidth="1"/>
    <col min="50" max="16384" width="12"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40.5" customHeight="1">
      <c r="A3" s="100" t="s">
        <v>29</v>
      </c>
      <c r="B3" s="138">
        <f>M9+AA9+C25</f>
        <v>29</v>
      </c>
      <c r="C3" s="138">
        <v>134</v>
      </c>
      <c r="D3" s="138">
        <f>B3*C3</f>
        <v>3886</v>
      </c>
      <c r="E3" s="138">
        <f>H18*M9+V18*AA9+G18*C25</f>
        <v>1030.4000000000001</v>
      </c>
      <c r="F3" s="138">
        <f>F18*M9+T18*AA9+E18*C25</f>
        <v>103</v>
      </c>
      <c r="G3" s="138">
        <f>J18*M9+X18*AA9+I18*C25</f>
        <v>72.8</v>
      </c>
      <c r="H3" s="138">
        <f>D18*M9+R18*AA9+C18*C25</f>
        <v>29</v>
      </c>
      <c r="I3" s="138">
        <f>SUM(E3:H3)</f>
        <v>1235.2</v>
      </c>
      <c r="J3" s="135">
        <f>E3*$G$11+F3*$E$11+G3*$I$11+H3*$C$11</f>
        <v>91292.373999999996</v>
      </c>
      <c r="K3" s="89">
        <f>M9*$E$35+AA9*$N$35</f>
        <v>0</v>
      </c>
      <c r="L3" s="135">
        <f>M9*$H$35+AA9*$Q$35+C25*$G$35+Q25*$P$35</f>
        <v>143035</v>
      </c>
      <c r="M3" s="135">
        <f>J3+K3+L3</f>
        <v>234327.37400000001</v>
      </c>
      <c r="N3" s="138">
        <f>M10+AA10+C25</f>
        <v>29</v>
      </c>
      <c r="O3" s="138">
        <f>C3</f>
        <v>134</v>
      </c>
      <c r="P3" s="138">
        <f>N3*O3</f>
        <v>3886</v>
      </c>
      <c r="Q3" s="138">
        <f>H18*M10+V18*AA10+G18*C25</f>
        <v>1030.4000000000001</v>
      </c>
      <c r="R3" s="138">
        <f>F18*M10+T18*AA10+E18*C25</f>
        <v>103</v>
      </c>
      <c r="S3" s="138">
        <f>J18*M10+X18*AA10+I18*C25</f>
        <v>72.8</v>
      </c>
      <c r="T3" s="138">
        <f>D18*M10+R18*AA10+C18*C25</f>
        <v>29</v>
      </c>
      <c r="U3" s="138">
        <f>Q3+R3+S3+T3</f>
        <v>1235.2</v>
      </c>
      <c r="V3" s="135">
        <f>Q3*$G$11+R3*$E$11+S3*$I$11+T3*$C$11</f>
        <v>91292.373999999996</v>
      </c>
      <c r="W3" s="89">
        <f>M10*$E$35+AA10*$N$35</f>
        <v>0</v>
      </c>
      <c r="X3" s="135">
        <f>M10*$H$35+AA10*$Q$35+C25*$G$35+Q25*$P$35</f>
        <v>143035</v>
      </c>
      <c r="Y3" s="135">
        <f>V3+W3+X3</f>
        <v>234327.37400000001</v>
      </c>
      <c r="Z3" s="138">
        <f>M11+AA11+C25</f>
        <v>29</v>
      </c>
      <c r="AA3" s="138">
        <f>C3</f>
        <v>134</v>
      </c>
      <c r="AB3" s="138">
        <f>Z3*AA3</f>
        <v>3886</v>
      </c>
      <c r="AC3" s="138">
        <f>H18*M11+V18*AA11+G18*C25</f>
        <v>1030.4000000000001</v>
      </c>
      <c r="AD3" s="138">
        <f>F18*M11+T18*AA11+E18*C25</f>
        <v>103</v>
      </c>
      <c r="AE3" s="138">
        <f>J18*M11+X18*AA11+I18*C25</f>
        <v>72.8</v>
      </c>
      <c r="AF3" s="138">
        <f>D18*M11+R18*AA11+C18*C25</f>
        <v>29</v>
      </c>
      <c r="AG3" s="138">
        <f>AC3+AD3+AE3+AF3</f>
        <v>1235.2</v>
      </c>
      <c r="AH3" s="135">
        <f>AC3*$G$11+AD3*$E$11+AE3*$I$11+AF3*$C$11</f>
        <v>91292.373999999996</v>
      </c>
      <c r="AI3" s="89">
        <f>M11*$E$35+AA11*$N$35</f>
        <v>0</v>
      </c>
      <c r="AJ3" s="135">
        <f>M11*$H$35+AA11*$Q$35+C25*$G$35</f>
        <v>143035</v>
      </c>
      <c r="AK3" s="135">
        <f>AH3+AI3+AJ3</f>
        <v>234327.37400000001</v>
      </c>
      <c r="AL3" s="138">
        <f t="shared" ref="AL3:AW3" si="0">(B3+N3+Z3)/3</f>
        <v>29</v>
      </c>
      <c r="AM3" s="138">
        <f t="shared" si="0"/>
        <v>134</v>
      </c>
      <c r="AN3" s="138">
        <f t="shared" si="0"/>
        <v>3886</v>
      </c>
      <c r="AO3" s="138">
        <f t="shared" si="0"/>
        <v>1030.4000000000001</v>
      </c>
      <c r="AP3" s="138">
        <f t="shared" si="0"/>
        <v>103</v>
      </c>
      <c r="AQ3" s="138">
        <f t="shared" si="0"/>
        <v>72.8</v>
      </c>
      <c r="AR3" s="138">
        <f t="shared" si="0"/>
        <v>29</v>
      </c>
      <c r="AS3" s="138">
        <f t="shared" si="0"/>
        <v>1235.2</v>
      </c>
      <c r="AT3" s="135">
        <f t="shared" si="0"/>
        <v>91292.373999999996</v>
      </c>
      <c r="AU3" s="89">
        <f t="shared" si="0"/>
        <v>0</v>
      </c>
      <c r="AV3" s="135">
        <f t="shared" si="0"/>
        <v>143035</v>
      </c>
      <c r="AW3" s="135">
        <f t="shared" si="0"/>
        <v>234327.37399999998</v>
      </c>
      <c r="AY3" s="201">
        <f>M3+Y3+AK3</f>
        <v>702982.12199999997</v>
      </c>
    </row>
    <row r="4" spans="1:51" s="4" customFormat="1">
      <c r="A4" s="3"/>
      <c r="B4" s="1"/>
      <c r="C4" s="2"/>
      <c r="D4" s="2"/>
      <c r="E4" s="7"/>
      <c r="F4" s="2"/>
      <c r="G4" s="2"/>
      <c r="H4" s="2"/>
      <c r="L4" s="3"/>
      <c r="M4" s="2"/>
      <c r="N4" s="2"/>
      <c r="O4" s="2"/>
      <c r="P4" s="2"/>
      <c r="Q4" s="2"/>
      <c r="R4" s="2"/>
      <c r="S4" s="5"/>
      <c r="T4" s="2"/>
      <c r="U4" s="2"/>
      <c r="V4" s="2"/>
      <c r="W4" s="3"/>
      <c r="AN4" s="17"/>
      <c r="AO4" s="17"/>
      <c r="AP4" s="17"/>
      <c r="AQ4" s="120"/>
      <c r="AR4" s="120"/>
      <c r="AS4" s="120"/>
      <c r="AT4" s="120"/>
      <c r="AU4" s="120"/>
      <c r="AV4" s="120"/>
      <c r="AW4" s="17"/>
    </row>
    <row r="5" spans="1:51" s="4" customFormat="1">
      <c r="A5" s="3"/>
      <c r="B5" s="2"/>
      <c r="C5" s="11"/>
      <c r="E5" s="2"/>
      <c r="F5" s="7"/>
      <c r="G5" s="2"/>
      <c r="H5" s="2"/>
      <c r="M5" s="3"/>
      <c r="N5" s="2"/>
      <c r="O5" s="2"/>
      <c r="P5" s="2"/>
      <c r="Q5" s="2"/>
      <c r="R5" s="2"/>
      <c r="S5" s="2"/>
      <c r="T5" s="2"/>
      <c r="U5" s="5"/>
      <c r="V5" s="2"/>
      <c r="W5" s="2"/>
      <c r="X5" s="2"/>
      <c r="Y5" s="3"/>
    </row>
    <row r="6" spans="1:51" s="4" customFormat="1" ht="15">
      <c r="A6" s="3"/>
      <c r="B6" s="2"/>
      <c r="C6" s="72"/>
      <c r="D6" s="2"/>
      <c r="E6" s="2"/>
      <c r="F6" s="7"/>
      <c r="G6" s="2"/>
      <c r="H6" s="2"/>
      <c r="I6" s="2"/>
      <c r="M6" s="3"/>
      <c r="N6" s="2"/>
      <c r="O6" s="2"/>
      <c r="P6" s="2"/>
      <c r="Q6" s="2"/>
      <c r="R6" s="2"/>
      <c r="S6" s="2"/>
      <c r="T6" s="2"/>
      <c r="U6" s="5"/>
      <c r="V6" s="2"/>
      <c r="W6" s="2"/>
      <c r="X6" s="2"/>
      <c r="Y6" s="3"/>
    </row>
    <row r="7" spans="1:51" s="4" customFormat="1">
      <c r="A7" s="3"/>
      <c r="B7" s="2"/>
      <c r="C7" s="6"/>
      <c r="D7" s="2"/>
      <c r="E7" s="2"/>
      <c r="F7" s="7"/>
      <c r="G7" s="2"/>
      <c r="H7" s="2"/>
      <c r="I7" s="2"/>
      <c r="M7" s="3"/>
      <c r="N7" s="2"/>
      <c r="O7" s="2"/>
      <c r="P7" s="2"/>
      <c r="Q7" s="2"/>
      <c r="R7" s="2"/>
      <c r="S7" s="2"/>
      <c r="T7" s="2"/>
      <c r="U7" s="5"/>
      <c r="V7" s="2"/>
      <c r="W7" s="2"/>
      <c r="X7" s="2"/>
      <c r="Y7" s="3"/>
    </row>
    <row r="8" spans="1:51" s="4" customFormat="1" ht="15.75" thickBot="1">
      <c r="A8" s="3"/>
      <c r="B8" s="532" t="s">
        <v>195</v>
      </c>
      <c r="C8" s="532"/>
      <c r="D8" s="532"/>
      <c r="E8" s="532"/>
      <c r="F8" s="532"/>
      <c r="G8" s="532"/>
      <c r="H8" s="532"/>
      <c r="I8" s="532"/>
      <c r="J8" s="532"/>
      <c r="K8" s="532"/>
      <c r="L8" s="532"/>
      <c r="M8" s="517" t="s">
        <v>114</v>
      </c>
      <c r="N8"/>
      <c r="O8" s="47"/>
      <c r="P8" s="532" t="s">
        <v>196</v>
      </c>
      <c r="Q8" s="532"/>
      <c r="R8" s="532"/>
      <c r="S8" s="532"/>
      <c r="T8" s="532"/>
      <c r="U8" s="532"/>
      <c r="V8" s="532"/>
      <c r="W8" s="532"/>
      <c r="X8" s="532"/>
      <c r="Y8" s="532"/>
      <c r="Z8" s="532"/>
      <c r="AA8" t="s">
        <v>114</v>
      </c>
    </row>
    <row r="9" spans="1:51" s="4" customFormat="1" ht="15">
      <c r="A9" s="3"/>
      <c r="B9" s="572" t="s">
        <v>92</v>
      </c>
      <c r="C9" s="575" t="s">
        <v>93</v>
      </c>
      <c r="D9" s="575"/>
      <c r="E9" s="575"/>
      <c r="F9" s="575"/>
      <c r="G9" s="575"/>
      <c r="H9" s="575"/>
      <c r="I9" s="575"/>
      <c r="J9" s="575"/>
      <c r="K9" s="577" t="s">
        <v>94</v>
      </c>
      <c r="L9" s="578"/>
      <c r="M9" s="448">
        <v>20</v>
      </c>
      <c r="N9">
        <v>2021</v>
      </c>
      <c r="O9" s="47"/>
      <c r="P9" s="572" t="s">
        <v>92</v>
      </c>
      <c r="Q9" s="575" t="s">
        <v>93</v>
      </c>
      <c r="R9" s="575"/>
      <c r="S9" s="575"/>
      <c r="T9" s="575"/>
      <c r="U9" s="575"/>
      <c r="V9" s="575"/>
      <c r="W9" s="575"/>
      <c r="X9" s="575"/>
      <c r="Y9" s="577" t="s">
        <v>94</v>
      </c>
      <c r="Z9" s="578"/>
      <c r="AA9" s="388">
        <v>9</v>
      </c>
      <c r="AB9">
        <f>N9</f>
        <v>2021</v>
      </c>
      <c r="AC9" s="47"/>
    </row>
    <row r="10" spans="1:51" s="4" customFormat="1" ht="15" customHeight="1">
      <c r="A10" s="3"/>
      <c r="B10" s="573"/>
      <c r="C10" s="591" t="s">
        <v>98</v>
      </c>
      <c r="D10" s="584"/>
      <c r="E10" s="571" t="s">
        <v>99</v>
      </c>
      <c r="F10" s="571"/>
      <c r="G10" s="585" t="s">
        <v>100</v>
      </c>
      <c r="H10" s="586"/>
      <c r="I10" s="585" t="s">
        <v>171</v>
      </c>
      <c r="J10" s="586"/>
      <c r="K10" s="579"/>
      <c r="L10" s="580"/>
      <c r="M10" s="448">
        <f>M9</f>
        <v>20</v>
      </c>
      <c r="N10">
        <f>N9+1</f>
        <v>2022</v>
      </c>
      <c r="O10" s="47"/>
      <c r="P10" s="573"/>
      <c r="Q10" s="591" t="s">
        <v>98</v>
      </c>
      <c r="R10" s="584"/>
      <c r="S10" s="571" t="s">
        <v>99</v>
      </c>
      <c r="T10" s="571"/>
      <c r="U10" s="585" t="s">
        <v>100</v>
      </c>
      <c r="V10" s="586"/>
      <c r="W10" s="585" t="s">
        <v>171</v>
      </c>
      <c r="X10" s="586"/>
      <c r="Y10" s="579"/>
      <c r="Z10" s="580"/>
      <c r="AA10" s="388">
        <f>AA9</f>
        <v>9</v>
      </c>
      <c r="AB10">
        <f t="shared" ref="AB10:AB11" si="1">N10</f>
        <v>2022</v>
      </c>
      <c r="AC10" s="47"/>
    </row>
    <row r="11" spans="1:51" ht="15">
      <c r="B11" s="573"/>
      <c r="C11" s="587">
        <v>114.8</v>
      </c>
      <c r="D11" s="588"/>
      <c r="E11" s="587">
        <v>91.33</v>
      </c>
      <c r="F11" s="588"/>
      <c r="G11" s="587">
        <v>73.83</v>
      </c>
      <c r="H11" s="588"/>
      <c r="I11" s="587">
        <v>34.090000000000003</v>
      </c>
      <c r="J11" s="588"/>
      <c r="K11" s="581"/>
      <c r="L11" s="582"/>
      <c r="M11" s="448">
        <f>M9</f>
        <v>20</v>
      </c>
      <c r="N11">
        <f>N10+1</f>
        <v>2023</v>
      </c>
      <c r="O11" s="47"/>
      <c r="P11" s="573"/>
      <c r="Q11" s="587">
        <v>114.8</v>
      </c>
      <c r="R11" s="588"/>
      <c r="S11" s="587">
        <v>91.33</v>
      </c>
      <c r="T11" s="588"/>
      <c r="U11" s="587">
        <v>73.83</v>
      </c>
      <c r="V11" s="588"/>
      <c r="W11" s="587">
        <v>34.090000000000003</v>
      </c>
      <c r="X11" s="588"/>
      <c r="Y11" s="581"/>
      <c r="Z11" s="582"/>
      <c r="AA11" s="388">
        <f>AA9</f>
        <v>9</v>
      </c>
      <c r="AB11">
        <f t="shared" si="1"/>
        <v>2023</v>
      </c>
      <c r="AC11" s="47"/>
    </row>
    <row r="12" spans="1:51" ht="26.25">
      <c r="B12" s="574"/>
      <c r="C12" s="24" t="s">
        <v>106</v>
      </c>
      <c r="D12" s="25" t="s">
        <v>109</v>
      </c>
      <c r="E12" s="24" t="s">
        <v>106</v>
      </c>
      <c r="F12" s="25" t="s">
        <v>109</v>
      </c>
      <c r="G12" s="24" t="s">
        <v>106</v>
      </c>
      <c r="H12" s="25" t="s">
        <v>109</v>
      </c>
      <c r="I12" s="24" t="s">
        <v>106</v>
      </c>
      <c r="J12" s="25" t="s">
        <v>109</v>
      </c>
      <c r="K12" s="24" t="s">
        <v>106</v>
      </c>
      <c r="L12" s="48" t="s">
        <v>109</v>
      </c>
      <c r="M12" s="514"/>
      <c r="N12"/>
      <c r="O12" s="47"/>
      <c r="P12" s="574"/>
      <c r="Q12" s="24" t="s">
        <v>106</v>
      </c>
      <c r="R12" s="25" t="s">
        <v>109</v>
      </c>
      <c r="S12" s="24" t="s">
        <v>106</v>
      </c>
      <c r="T12" s="25" t="s">
        <v>109</v>
      </c>
      <c r="U12" s="24" t="s">
        <v>106</v>
      </c>
      <c r="V12" s="25" t="s">
        <v>109</v>
      </c>
      <c r="W12" s="24" t="s">
        <v>106</v>
      </c>
      <c r="X12" s="25" t="s">
        <v>109</v>
      </c>
      <c r="Y12" s="24" t="s">
        <v>106</v>
      </c>
      <c r="Z12" s="48" t="s">
        <v>109</v>
      </c>
      <c r="AA12"/>
    </row>
    <row r="13" spans="1:51" ht="15">
      <c r="B13" s="26" t="s">
        <v>172</v>
      </c>
      <c r="C13" s="213">
        <v>1</v>
      </c>
      <c r="D13" s="213">
        <v>1</v>
      </c>
      <c r="E13" s="214">
        <v>0.5</v>
      </c>
      <c r="F13" s="214">
        <v>0.3</v>
      </c>
      <c r="G13" s="49">
        <v>5.3</v>
      </c>
      <c r="H13" s="213">
        <v>2.6</v>
      </c>
      <c r="I13" s="214">
        <v>0.3</v>
      </c>
      <c r="J13" s="214">
        <v>0.1</v>
      </c>
      <c r="K13" s="210">
        <v>562</v>
      </c>
      <c r="L13" s="28">
        <v>339</v>
      </c>
      <c r="M13" s="50"/>
      <c r="N13" s="51"/>
      <c r="O13" s="47"/>
      <c r="P13" s="26" t="s">
        <v>172</v>
      </c>
      <c r="Q13" s="213">
        <v>0</v>
      </c>
      <c r="R13" s="213">
        <v>1</v>
      </c>
      <c r="S13" s="214">
        <v>0</v>
      </c>
      <c r="T13" s="214">
        <v>0.3</v>
      </c>
      <c r="U13" s="49">
        <v>0</v>
      </c>
      <c r="V13" s="213">
        <v>2.6</v>
      </c>
      <c r="W13" s="214">
        <v>0</v>
      </c>
      <c r="X13" s="214">
        <v>0.1</v>
      </c>
      <c r="Y13" s="210">
        <v>0</v>
      </c>
      <c r="Z13" s="28">
        <v>339</v>
      </c>
      <c r="AA13" s="51"/>
    </row>
    <row r="14" spans="1:51" ht="15">
      <c r="B14" s="26" t="s">
        <v>173</v>
      </c>
      <c r="C14" s="214">
        <v>0</v>
      </c>
      <c r="D14" s="214">
        <v>0</v>
      </c>
      <c r="E14" s="214">
        <v>0.3</v>
      </c>
      <c r="F14" s="214">
        <v>0.3</v>
      </c>
      <c r="G14" s="52">
        <v>2.6</v>
      </c>
      <c r="H14" s="214">
        <v>2.6</v>
      </c>
      <c r="I14" s="214">
        <v>0.1</v>
      </c>
      <c r="J14" s="214">
        <v>0.1</v>
      </c>
      <c r="K14" s="210">
        <v>224</v>
      </c>
      <c r="L14" s="30">
        <v>224</v>
      </c>
      <c r="M14" s="50"/>
      <c r="N14" s="51"/>
      <c r="O14" s="47"/>
      <c r="P14" s="26" t="s">
        <v>173</v>
      </c>
      <c r="Q14" s="214">
        <v>0</v>
      </c>
      <c r="R14" s="214">
        <v>0</v>
      </c>
      <c r="S14" s="214">
        <v>0</v>
      </c>
      <c r="T14" s="214">
        <v>0</v>
      </c>
      <c r="U14" s="52">
        <v>0</v>
      </c>
      <c r="V14" s="214">
        <v>0</v>
      </c>
      <c r="W14" s="214">
        <v>0</v>
      </c>
      <c r="X14" s="214">
        <v>0</v>
      </c>
      <c r="Y14" s="210">
        <v>0</v>
      </c>
      <c r="Z14" s="30">
        <v>0</v>
      </c>
      <c r="AA14" s="51"/>
    </row>
    <row r="15" spans="1:51" ht="15">
      <c r="B15" s="26" t="s">
        <v>174</v>
      </c>
      <c r="C15" s="214">
        <v>0</v>
      </c>
      <c r="D15" s="214">
        <v>0</v>
      </c>
      <c r="E15" s="215">
        <v>0.5</v>
      </c>
      <c r="F15" s="214">
        <v>0.5</v>
      </c>
      <c r="G15" s="52">
        <v>5</v>
      </c>
      <c r="H15" s="214">
        <v>5</v>
      </c>
      <c r="I15" s="214">
        <v>0.5</v>
      </c>
      <c r="J15" s="214">
        <v>0.5</v>
      </c>
      <c r="K15" s="210">
        <v>432</v>
      </c>
      <c r="L15" s="30">
        <v>432</v>
      </c>
      <c r="M15" s="50"/>
      <c r="N15" s="51"/>
      <c r="O15" s="47"/>
      <c r="P15" s="26" t="s">
        <v>112</v>
      </c>
      <c r="Q15" s="214">
        <v>0</v>
      </c>
      <c r="R15" s="214">
        <v>0</v>
      </c>
      <c r="S15" s="215">
        <v>0</v>
      </c>
      <c r="T15" s="214">
        <v>0.5</v>
      </c>
      <c r="U15" s="52">
        <v>0</v>
      </c>
      <c r="V15" s="214">
        <v>5</v>
      </c>
      <c r="W15" s="214">
        <v>0</v>
      </c>
      <c r="X15" s="214">
        <v>0.5</v>
      </c>
      <c r="Y15" s="210">
        <v>0</v>
      </c>
      <c r="Z15" s="30">
        <v>432</v>
      </c>
      <c r="AA15" s="51"/>
    </row>
    <row r="16" spans="1:51" ht="39">
      <c r="B16" s="26" t="s">
        <v>118</v>
      </c>
      <c r="C16" s="214">
        <v>0</v>
      </c>
      <c r="D16" s="214">
        <v>0</v>
      </c>
      <c r="E16" s="214">
        <v>0.9</v>
      </c>
      <c r="F16" s="214">
        <v>0.9</v>
      </c>
      <c r="G16" s="214">
        <v>8.9</v>
      </c>
      <c r="H16" s="214">
        <v>8.9</v>
      </c>
      <c r="I16" s="214">
        <v>0.4</v>
      </c>
      <c r="J16" s="214">
        <v>0.4</v>
      </c>
      <c r="K16" s="210">
        <v>756</v>
      </c>
      <c r="L16" s="30">
        <v>756</v>
      </c>
      <c r="M16" s="50"/>
      <c r="N16" s="51"/>
      <c r="O16" s="47"/>
      <c r="P16" s="26" t="s">
        <v>175</v>
      </c>
      <c r="Q16" s="214">
        <v>0</v>
      </c>
      <c r="R16" s="214">
        <v>0</v>
      </c>
      <c r="S16" s="214">
        <v>0</v>
      </c>
      <c r="T16" s="214">
        <v>3.2</v>
      </c>
      <c r="U16" s="214">
        <v>0</v>
      </c>
      <c r="V16" s="214">
        <v>31.9</v>
      </c>
      <c r="W16" s="214">
        <v>0</v>
      </c>
      <c r="X16" s="214">
        <v>1.6</v>
      </c>
      <c r="Y16" s="210">
        <v>0</v>
      </c>
      <c r="Z16" s="30">
        <v>2703</v>
      </c>
      <c r="AA16" s="51"/>
    </row>
    <row r="17" spans="2:27" ht="15">
      <c r="B17" s="26" t="s">
        <v>176</v>
      </c>
      <c r="C17" s="53">
        <v>0</v>
      </c>
      <c r="D17" s="53">
        <v>0</v>
      </c>
      <c r="E17" s="215">
        <v>1</v>
      </c>
      <c r="F17" s="215">
        <v>1</v>
      </c>
      <c r="G17" s="215">
        <v>10</v>
      </c>
      <c r="H17" s="215">
        <v>10</v>
      </c>
      <c r="I17" s="215">
        <v>1</v>
      </c>
      <c r="J17" s="215">
        <v>1</v>
      </c>
      <c r="K17" s="210">
        <v>864</v>
      </c>
      <c r="L17" s="31">
        <v>864</v>
      </c>
      <c r="M17" s="50"/>
      <c r="N17" s="51"/>
      <c r="O17" s="47"/>
      <c r="P17" s="26" t="s">
        <v>176</v>
      </c>
      <c r="Q17" s="53">
        <v>0</v>
      </c>
      <c r="R17" s="53">
        <v>0</v>
      </c>
      <c r="S17" s="215">
        <v>0</v>
      </c>
      <c r="T17" s="215">
        <v>1</v>
      </c>
      <c r="U17" s="215">
        <v>0</v>
      </c>
      <c r="V17" s="215">
        <v>10</v>
      </c>
      <c r="W17" s="215">
        <v>0</v>
      </c>
      <c r="X17" s="215">
        <v>1</v>
      </c>
      <c r="Y17" s="210">
        <v>0</v>
      </c>
      <c r="Z17" s="31">
        <v>864</v>
      </c>
      <c r="AA17" s="51"/>
    </row>
    <row r="18" spans="2:27" ht="15.75" thickBot="1">
      <c r="B18" s="32" t="s">
        <v>119</v>
      </c>
      <c r="C18" s="54">
        <v>1</v>
      </c>
      <c r="D18" s="55">
        <v>1</v>
      </c>
      <c r="E18" s="56">
        <v>3.2</v>
      </c>
      <c r="F18" s="56">
        <v>2.9</v>
      </c>
      <c r="G18" s="54">
        <v>31.9</v>
      </c>
      <c r="H18" s="55">
        <v>29.2</v>
      </c>
      <c r="I18" s="56">
        <v>2.2999999999999998</v>
      </c>
      <c r="J18" s="56">
        <v>2.2000000000000002</v>
      </c>
      <c r="K18" s="36">
        <v>2838</v>
      </c>
      <c r="L18" s="37">
        <v>2614</v>
      </c>
      <c r="M18" s="50"/>
      <c r="N18" s="51"/>
      <c r="O18" s="47"/>
      <c r="P18" s="32" t="s">
        <v>119</v>
      </c>
      <c r="Q18" s="54">
        <v>0</v>
      </c>
      <c r="R18" s="55">
        <v>1</v>
      </c>
      <c r="S18" s="56">
        <v>0</v>
      </c>
      <c r="T18" s="56">
        <v>5</v>
      </c>
      <c r="U18" s="54">
        <v>0</v>
      </c>
      <c r="V18" s="55">
        <v>49.6</v>
      </c>
      <c r="W18" s="56">
        <v>0</v>
      </c>
      <c r="X18" s="56">
        <v>3.2</v>
      </c>
      <c r="Y18" s="36">
        <v>0</v>
      </c>
      <c r="Z18" s="37">
        <v>4337</v>
      </c>
      <c r="AA18" s="51"/>
    </row>
    <row r="19" spans="2:27" ht="15">
      <c r="B19" s="176" t="s">
        <v>123</v>
      </c>
      <c r="C19" s="291"/>
      <c r="D19" s="291"/>
      <c r="E19" s="291"/>
      <c r="F19" s="291"/>
      <c r="G19" s="291"/>
      <c r="H19" s="291"/>
      <c r="I19" s="291"/>
      <c r="J19" s="291"/>
      <c r="K19" s="75"/>
      <c r="L19" s="75"/>
      <c r="M19" s="50"/>
      <c r="N19" s="51"/>
      <c r="O19" s="47"/>
      <c r="P19" s="176" t="s">
        <v>128</v>
      </c>
      <c r="Q19" s="291"/>
      <c r="R19" s="291"/>
      <c r="S19" s="291"/>
      <c r="T19" s="291"/>
      <c r="U19" s="291"/>
      <c r="V19" s="291"/>
      <c r="W19" s="291"/>
      <c r="X19" s="291"/>
      <c r="Y19" s="75"/>
      <c r="Z19" s="75"/>
      <c r="AA19" s="51"/>
    </row>
    <row r="20" spans="2:27" ht="15">
      <c r="B20" s="72"/>
      <c r="C20" s="291"/>
      <c r="D20" s="291"/>
      <c r="E20" s="291"/>
      <c r="F20" s="291"/>
      <c r="G20" s="291"/>
      <c r="H20" s="291"/>
      <c r="I20" s="291"/>
      <c r="J20" s="291"/>
      <c r="K20" s="75"/>
      <c r="L20" s="75"/>
      <c r="M20" s="50"/>
      <c r="N20" s="51"/>
      <c r="O20" s="47"/>
      <c r="P20" s="176"/>
      <c r="Q20" s="291"/>
      <c r="R20" s="291"/>
      <c r="S20" s="291"/>
      <c r="T20" s="291"/>
      <c r="U20" s="291"/>
      <c r="V20" s="291"/>
      <c r="W20" s="291"/>
      <c r="X20" s="291"/>
      <c r="Y20" s="75"/>
      <c r="Z20" s="75"/>
      <c r="AA20" s="51"/>
    </row>
    <row r="21" spans="2:27" ht="15">
      <c r="B21" s="350" t="s">
        <v>124</v>
      </c>
      <c r="C21" s="291"/>
      <c r="D21" s="291"/>
      <c r="E21" s="291"/>
      <c r="F21" s="291"/>
      <c r="G21" s="291"/>
      <c r="H21" s="291"/>
      <c r="I21" s="291"/>
      <c r="J21" s="291"/>
      <c r="K21" s="75"/>
      <c r="L21" s="75"/>
      <c r="M21" s="50"/>
      <c r="N21" s="51"/>
      <c r="O21" s="47"/>
      <c r="P21" s="350" t="s">
        <v>129</v>
      </c>
      <c r="Q21" s="291"/>
      <c r="R21" s="291"/>
      <c r="S21" s="291"/>
      <c r="T21" s="291"/>
      <c r="U21" s="291"/>
      <c r="V21" s="291"/>
      <c r="W21" s="291"/>
      <c r="X21" s="291"/>
      <c r="Y21" s="75"/>
      <c r="Z21" s="75"/>
      <c r="AA21" s="51"/>
    </row>
    <row r="22" spans="2:27" ht="15">
      <c r="B22" s="176"/>
      <c r="C22" s="291"/>
      <c r="D22" s="291"/>
      <c r="E22" s="291"/>
      <c r="F22" s="291"/>
      <c r="G22" s="291"/>
      <c r="H22" s="291"/>
      <c r="I22" s="291"/>
      <c r="J22" s="291"/>
      <c r="K22" s="75"/>
      <c r="L22" s="75"/>
      <c r="M22" s="50"/>
      <c r="N22" s="51"/>
      <c r="O22" s="47"/>
      <c r="P22" s="350"/>
      <c r="Q22" s="291"/>
      <c r="R22" s="291"/>
      <c r="S22" s="291"/>
      <c r="T22" s="291"/>
      <c r="U22" s="291"/>
      <c r="V22" s="291"/>
      <c r="W22" s="291"/>
      <c r="X22" s="291"/>
      <c r="Y22" s="75"/>
      <c r="Z22" s="75"/>
      <c r="AA22" s="51"/>
    </row>
    <row r="23" spans="2:27" ht="15">
      <c r="B23" s="72"/>
      <c r="C23" s="291"/>
      <c r="D23" s="291"/>
      <c r="E23" s="291"/>
      <c r="F23" s="291"/>
      <c r="G23" s="291"/>
      <c r="H23" s="291"/>
      <c r="I23" s="291"/>
      <c r="J23" s="291"/>
      <c r="K23" s="75"/>
      <c r="L23" s="75"/>
      <c r="M23" s="50"/>
      <c r="N23" s="51"/>
      <c r="O23" s="47"/>
      <c r="P23" s="350"/>
      <c r="Q23" s="291"/>
      <c r="R23" s="291"/>
      <c r="S23" s="291"/>
      <c r="T23" s="291"/>
      <c r="U23" s="291"/>
      <c r="V23" s="291"/>
      <c r="W23" s="291"/>
      <c r="X23" s="291"/>
      <c r="Y23" s="75"/>
      <c r="Z23" s="75"/>
      <c r="AA23" s="51"/>
    </row>
    <row r="24" spans="2:27" ht="15.75" thickTop="1">
      <c r="B24" s="465"/>
      <c r="C24"/>
      <c r="D24"/>
      <c r="E24"/>
      <c r="F24"/>
      <c r="G24"/>
      <c r="H24"/>
      <c r="I24"/>
      <c r="J24"/>
      <c r="K24" s="57"/>
      <c r="L24" s="57"/>
      <c r="M24" s="57"/>
      <c r="N24"/>
      <c r="O24" s="47"/>
      <c r="P24"/>
      <c r="Q24"/>
      <c r="R24"/>
      <c r="S24"/>
      <c r="T24"/>
      <c r="U24"/>
      <c r="V24"/>
      <c r="W24"/>
      <c r="X24"/>
      <c r="Y24"/>
      <c r="Z24"/>
      <c r="AA24"/>
    </row>
    <row r="25" spans="2:27" ht="15">
      <c r="B25" s="465" t="s">
        <v>162</v>
      </c>
      <c r="C25" s="516">
        <v>0</v>
      </c>
      <c r="D25"/>
      <c r="E25"/>
      <c r="F25"/>
      <c r="G25"/>
      <c r="H25"/>
      <c r="I25"/>
      <c r="J25"/>
      <c r="K25" s="57"/>
      <c r="L25" s="57"/>
      <c r="M25" s="57"/>
      <c r="N25"/>
      <c r="O25" s="47"/>
      <c r="P25"/>
      <c r="Q25" s="516">
        <v>0</v>
      </c>
      <c r="R25" s="516"/>
      <c r="S25"/>
      <c r="T25"/>
      <c r="U25"/>
      <c r="V25"/>
      <c r="W25"/>
      <c r="X25"/>
      <c r="Y25"/>
      <c r="Z25"/>
      <c r="AA25"/>
    </row>
    <row r="26" spans="2:27">
      <c r="C26" s="8"/>
    </row>
    <row r="27" spans="2:27" ht="24" customHeight="1">
      <c r="B27" s="599" t="s">
        <v>197</v>
      </c>
      <c r="C27" s="599"/>
      <c r="D27" s="599"/>
      <c r="E27" s="599"/>
      <c r="F27" s="599"/>
      <c r="G27" s="599"/>
      <c r="H27" s="599"/>
      <c r="I27"/>
      <c r="J27"/>
      <c r="K27" s="532" t="s">
        <v>198</v>
      </c>
      <c r="L27" s="532"/>
      <c r="M27" s="532"/>
      <c r="N27" s="532"/>
      <c r="O27" s="532"/>
      <c r="P27" s="532"/>
      <c r="Q27" s="532"/>
      <c r="R27"/>
    </row>
    <row r="28" spans="2:27" ht="31.5" customHeight="1">
      <c r="B28" s="464"/>
      <c r="C28" s="594" t="s">
        <v>96</v>
      </c>
      <c r="D28" s="536"/>
      <c r="E28" s="536"/>
      <c r="F28" s="536"/>
      <c r="G28" s="595" t="s">
        <v>97</v>
      </c>
      <c r="H28" s="554"/>
      <c r="I28"/>
      <c r="J28"/>
      <c r="K28" s="464"/>
      <c r="L28" s="594" t="s">
        <v>96</v>
      </c>
      <c r="M28" s="536"/>
      <c r="N28" s="536"/>
      <c r="O28" s="536"/>
      <c r="P28" s="595" t="s">
        <v>97</v>
      </c>
      <c r="Q28" s="554"/>
      <c r="R28"/>
    </row>
    <row r="29" spans="2:27" ht="39">
      <c r="B29" s="239" t="s">
        <v>92</v>
      </c>
      <c r="C29" s="282" t="s">
        <v>102</v>
      </c>
      <c r="D29" s="282" t="s">
        <v>103</v>
      </c>
      <c r="E29" s="372" t="s">
        <v>104</v>
      </c>
      <c r="F29" s="282" t="s">
        <v>105</v>
      </c>
      <c r="G29" s="282" t="s">
        <v>106</v>
      </c>
      <c r="H29" s="373" t="s">
        <v>107</v>
      </c>
      <c r="I29"/>
      <c r="J29"/>
      <c r="K29" s="239" t="s">
        <v>92</v>
      </c>
      <c r="L29" s="282" t="s">
        <v>102</v>
      </c>
      <c r="M29" s="282" t="s">
        <v>103</v>
      </c>
      <c r="N29" s="372" t="s">
        <v>104</v>
      </c>
      <c r="O29" s="282" t="s">
        <v>105</v>
      </c>
      <c r="P29" s="282" t="s">
        <v>106</v>
      </c>
      <c r="Q29" s="373" t="s">
        <v>107</v>
      </c>
      <c r="R29"/>
    </row>
    <row r="30" spans="2:27" ht="51.75">
      <c r="B30" s="40" t="s">
        <v>179</v>
      </c>
      <c r="C30" s="245">
        <v>0</v>
      </c>
      <c r="D30" s="196"/>
      <c r="E30" s="229">
        <v>0</v>
      </c>
      <c r="F30" s="245">
        <v>0</v>
      </c>
      <c r="G30" s="245">
        <v>0</v>
      </c>
      <c r="H30" s="230">
        <v>0</v>
      </c>
      <c r="I30" s="58"/>
      <c r="J30"/>
      <c r="K30" s="40" t="s">
        <v>179</v>
      </c>
      <c r="L30" s="245">
        <v>0</v>
      </c>
      <c r="M30" s="196"/>
      <c r="N30" s="229">
        <v>0</v>
      </c>
      <c r="O30" s="245">
        <v>0</v>
      </c>
      <c r="P30" s="245">
        <v>0</v>
      </c>
      <c r="Q30" s="230">
        <v>0</v>
      </c>
      <c r="R30" s="59"/>
    </row>
    <row r="31" spans="2:27" ht="26.25">
      <c r="B31" s="40" t="s">
        <v>180</v>
      </c>
      <c r="C31" s="196"/>
      <c r="D31" s="196"/>
      <c r="E31" s="78"/>
      <c r="F31" s="196"/>
      <c r="G31" s="245">
        <v>0</v>
      </c>
      <c r="H31" s="230">
        <v>0</v>
      </c>
      <c r="I31" s="58"/>
      <c r="J31"/>
      <c r="K31" s="40" t="s">
        <v>180</v>
      </c>
      <c r="L31" s="196"/>
      <c r="M31" s="196"/>
      <c r="N31" s="78"/>
      <c r="O31" s="196"/>
      <c r="P31" s="245">
        <v>0</v>
      </c>
      <c r="Q31" s="230">
        <v>0</v>
      </c>
      <c r="R31" s="59"/>
    </row>
    <row r="32" spans="2:27" ht="15">
      <c r="B32" s="40" t="s">
        <v>174</v>
      </c>
      <c r="C32" s="245">
        <v>0</v>
      </c>
      <c r="D32" s="245">
        <v>0</v>
      </c>
      <c r="E32" s="245">
        <v>0</v>
      </c>
      <c r="F32" s="245">
        <v>55</v>
      </c>
      <c r="G32" s="245">
        <v>55</v>
      </c>
      <c r="H32" s="230">
        <v>55</v>
      </c>
      <c r="I32" s="58"/>
      <c r="J32"/>
      <c r="K32" s="40" t="s">
        <v>174</v>
      </c>
      <c r="L32" s="245">
        <v>0</v>
      </c>
      <c r="M32" s="245">
        <v>0</v>
      </c>
      <c r="N32" s="245">
        <v>0</v>
      </c>
      <c r="O32" s="245">
        <v>55</v>
      </c>
      <c r="P32" s="245">
        <v>0</v>
      </c>
      <c r="Q32" s="230">
        <v>55</v>
      </c>
      <c r="R32" s="59"/>
    </row>
    <row r="33" spans="2:18" ht="15">
      <c r="B33" s="40" t="s">
        <v>181</v>
      </c>
      <c r="C33" s="196"/>
      <c r="D33" s="196"/>
      <c r="E33" s="78"/>
      <c r="F33" s="196"/>
      <c r="G33" s="245">
        <v>0</v>
      </c>
      <c r="H33" s="230">
        <v>0</v>
      </c>
      <c r="I33" s="58"/>
      <c r="J33"/>
      <c r="K33" s="40" t="s">
        <v>181</v>
      </c>
      <c r="L33" s="196"/>
      <c r="M33" s="196"/>
      <c r="N33" s="78"/>
      <c r="O33" s="196"/>
      <c r="P33" s="245">
        <v>0</v>
      </c>
      <c r="Q33" s="230">
        <v>0</v>
      </c>
      <c r="R33" s="59"/>
    </row>
    <row r="34" spans="2:18" ht="15">
      <c r="B34" s="40" t="s">
        <v>182</v>
      </c>
      <c r="C34" s="196"/>
      <c r="D34" s="196"/>
      <c r="E34" s="78"/>
      <c r="F34" s="245">
        <v>1105</v>
      </c>
      <c r="G34" s="245">
        <v>1105</v>
      </c>
      <c r="H34" s="230">
        <v>1105</v>
      </c>
      <c r="I34" s="58"/>
      <c r="J34"/>
      <c r="K34" s="40" t="s">
        <v>182</v>
      </c>
      <c r="L34" s="196"/>
      <c r="M34" s="196"/>
      <c r="N34" s="78"/>
      <c r="O34" s="245">
        <v>13260</v>
      </c>
      <c r="P34" s="245">
        <v>0</v>
      </c>
      <c r="Q34" s="230">
        <v>13260</v>
      </c>
      <c r="R34" s="59"/>
    </row>
    <row r="35" spans="2:18" ht="15">
      <c r="B35" s="43" t="s">
        <v>122</v>
      </c>
      <c r="C35" s="375">
        <v>0</v>
      </c>
      <c r="D35" s="374"/>
      <c r="E35" s="375">
        <v>0</v>
      </c>
      <c r="F35" s="375">
        <v>1160</v>
      </c>
      <c r="G35" s="375">
        <v>1160</v>
      </c>
      <c r="H35" s="375">
        <v>1160</v>
      </c>
      <c r="I35" s="58"/>
      <c r="J35"/>
      <c r="K35" s="43" t="s">
        <v>122</v>
      </c>
      <c r="L35" s="375">
        <v>0</v>
      </c>
      <c r="M35" s="374"/>
      <c r="N35" s="375">
        <v>0</v>
      </c>
      <c r="O35" s="375">
        <v>13315</v>
      </c>
      <c r="P35" s="375">
        <v>0</v>
      </c>
      <c r="Q35" s="376">
        <v>13315</v>
      </c>
      <c r="R35" s="59"/>
    </row>
    <row r="36" spans="2:18" ht="13.5" customHeight="1">
      <c r="B36" s="530" t="s">
        <v>194</v>
      </c>
      <c r="C36" s="530"/>
      <c r="D36" s="530"/>
      <c r="E36" s="530"/>
      <c r="F36" s="530"/>
      <c r="G36" s="530"/>
      <c r="H36" s="530"/>
      <c r="K36" s="597" t="s">
        <v>199</v>
      </c>
      <c r="L36" s="597"/>
      <c r="M36" s="597"/>
      <c r="N36" s="597"/>
      <c r="O36" s="597"/>
      <c r="P36" s="597"/>
      <c r="Q36" s="597"/>
    </row>
    <row r="37" spans="2:18">
      <c r="B37" s="531"/>
      <c r="C37" s="531"/>
      <c r="D37" s="531"/>
      <c r="E37" s="531"/>
      <c r="F37" s="531"/>
      <c r="G37" s="531"/>
      <c r="H37" s="531"/>
      <c r="K37" s="598"/>
      <c r="L37" s="598"/>
      <c r="M37" s="598"/>
      <c r="N37" s="598"/>
      <c r="O37" s="598"/>
      <c r="P37" s="598"/>
      <c r="Q37" s="598"/>
    </row>
    <row r="38" spans="2:18">
      <c r="B38" s="531"/>
      <c r="C38" s="531"/>
      <c r="D38" s="531"/>
      <c r="E38" s="531"/>
      <c r="F38" s="531"/>
      <c r="G38" s="531"/>
      <c r="H38" s="531"/>
      <c r="K38" s="598"/>
      <c r="L38" s="598"/>
      <c r="M38" s="598"/>
      <c r="N38" s="598"/>
      <c r="O38" s="598"/>
      <c r="P38" s="598"/>
      <c r="Q38" s="598"/>
    </row>
    <row r="39" spans="2:18">
      <c r="B39" s="531"/>
      <c r="C39" s="531"/>
      <c r="D39" s="531"/>
      <c r="E39" s="531"/>
      <c r="F39" s="531"/>
      <c r="G39" s="531"/>
      <c r="H39" s="531"/>
      <c r="K39" s="598"/>
      <c r="L39" s="598"/>
      <c r="M39" s="598"/>
      <c r="N39" s="598"/>
      <c r="O39" s="598"/>
      <c r="P39" s="598"/>
      <c r="Q39" s="598"/>
    </row>
    <row r="40" spans="2:18">
      <c r="B40" s="531"/>
      <c r="C40" s="531"/>
      <c r="D40" s="531"/>
      <c r="E40" s="531"/>
      <c r="F40" s="531"/>
      <c r="G40" s="531"/>
      <c r="H40" s="531"/>
      <c r="K40" s="598"/>
      <c r="L40" s="598"/>
      <c r="M40" s="598"/>
      <c r="N40" s="598"/>
      <c r="O40" s="598"/>
      <c r="P40" s="598"/>
      <c r="Q40" s="598"/>
    </row>
    <row r="41" spans="2:18">
      <c r="B41" s="531"/>
      <c r="C41" s="531"/>
      <c r="D41" s="531"/>
      <c r="E41" s="531"/>
      <c r="F41" s="531"/>
      <c r="G41" s="531"/>
      <c r="H41" s="531"/>
      <c r="K41" s="598"/>
      <c r="L41" s="598"/>
      <c r="M41" s="598"/>
      <c r="N41" s="598"/>
      <c r="O41" s="598"/>
      <c r="P41" s="598"/>
      <c r="Q41" s="598"/>
    </row>
    <row r="42" spans="2:18">
      <c r="B42" s="531"/>
      <c r="C42" s="531"/>
      <c r="D42" s="531"/>
      <c r="E42" s="531"/>
      <c r="F42" s="531"/>
      <c r="G42" s="531"/>
      <c r="H42" s="531"/>
      <c r="K42" s="598"/>
      <c r="L42" s="598"/>
      <c r="M42" s="598"/>
      <c r="N42" s="598"/>
      <c r="O42" s="598"/>
      <c r="P42" s="598"/>
      <c r="Q42" s="598"/>
    </row>
    <row r="43" spans="2:18">
      <c r="B43" s="531"/>
      <c r="C43" s="531"/>
      <c r="D43" s="531"/>
      <c r="E43" s="531"/>
      <c r="F43" s="531"/>
      <c r="G43" s="531"/>
      <c r="H43" s="531"/>
      <c r="K43" s="598"/>
      <c r="L43" s="598"/>
      <c r="M43" s="598"/>
      <c r="N43" s="598"/>
      <c r="O43" s="598"/>
      <c r="P43" s="598"/>
      <c r="Q43" s="598"/>
    </row>
  </sheetData>
  <mergeCells count="37">
    <mergeCell ref="B36:H43"/>
    <mergeCell ref="K36:Q43"/>
    <mergeCell ref="A1:A2"/>
    <mergeCell ref="B1:M1"/>
    <mergeCell ref="N1:Y1"/>
    <mergeCell ref="U10:V10"/>
    <mergeCell ref="W10:X10"/>
    <mergeCell ref="U11:V11"/>
    <mergeCell ref="W11:X11"/>
    <mergeCell ref="B27:H27"/>
    <mergeCell ref="K27:Q27"/>
    <mergeCell ref="C11:D11"/>
    <mergeCell ref="E11:F11"/>
    <mergeCell ref="G11:H11"/>
    <mergeCell ref="I11:J11"/>
    <mergeCell ref="Q11:R11"/>
    <mergeCell ref="Z1:AK1"/>
    <mergeCell ref="AL1:AW1"/>
    <mergeCell ref="B8:L8"/>
    <mergeCell ref="P8:Z8"/>
    <mergeCell ref="B9:B12"/>
    <mergeCell ref="C9:J9"/>
    <mergeCell ref="K9:L11"/>
    <mergeCell ref="P9:P12"/>
    <mergeCell ref="Q9:X9"/>
    <mergeCell ref="Y9:Z11"/>
    <mergeCell ref="C10:D10"/>
    <mergeCell ref="E10:F10"/>
    <mergeCell ref="G10:H10"/>
    <mergeCell ref="I10:J10"/>
    <mergeCell ref="Q10:R10"/>
    <mergeCell ref="S10:T10"/>
    <mergeCell ref="C28:F28"/>
    <mergeCell ref="G28:H28"/>
    <mergeCell ref="L28:O28"/>
    <mergeCell ref="P28:Q28"/>
    <mergeCell ref="S11:T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8" max="4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1"/>
  <sheetViews>
    <sheetView zoomScaleNormal="100" zoomScalePageLayoutView="140" workbookViewId="0">
      <pane xSplit="1" ySplit="2" topLeftCell="B18" activePane="bottomRight" state="frozen"/>
      <selection pane="bottomRight" activeCell="C5" sqref="C5"/>
      <selection pane="bottomLeft" activeCell="L24" sqref="L24"/>
      <selection pane="topRight" activeCell="L24" sqref="L24"/>
    </sheetView>
  </sheetViews>
  <sheetFormatPr defaultColWidth="8.85546875" defaultRowHeight="12.75"/>
  <cols>
    <col min="1" max="1" width="8.28515625" style="3" customWidth="1"/>
    <col min="2" max="2" width="16.5703125" style="2" customWidth="1"/>
    <col min="3" max="3" width="12.85546875" style="2" customWidth="1"/>
    <col min="4" max="4" width="14.5703125" style="2" customWidth="1"/>
    <col min="5" max="5" width="13.42578125" style="2" customWidth="1"/>
    <col min="6" max="6" width="13.85546875" style="2" customWidth="1"/>
    <col min="7" max="7" width="13.42578125" style="2" customWidth="1"/>
    <col min="8" max="8" width="15.42578125" style="2" customWidth="1"/>
    <col min="9" max="9" width="8.42578125" style="2" customWidth="1"/>
    <col min="10" max="10" width="11.5703125" style="4" customWidth="1"/>
    <col min="11" max="12" width="10.140625" style="4" customWidth="1"/>
    <col min="13" max="13" width="16.85546875" style="3" customWidth="1"/>
    <col min="14" max="14" width="9.42578125" style="2" customWidth="1"/>
    <col min="15" max="15" width="7.85546875" style="2" customWidth="1"/>
    <col min="16" max="16" width="9.42578125" style="2" customWidth="1"/>
    <col min="17" max="20" width="8.42578125" style="2" customWidth="1"/>
    <col min="21" max="21" width="8.42578125" style="5" customWidth="1"/>
    <col min="22" max="22" width="13.42578125" style="2" customWidth="1"/>
    <col min="23" max="24" width="10.140625" style="2" customWidth="1"/>
    <col min="25" max="25" width="11.85546875" style="3" customWidth="1"/>
    <col min="26" max="26" width="8.85546875" style="3"/>
    <col min="27" max="33" width="8.85546875" style="2"/>
    <col min="34" max="34" width="9.5703125" style="2" bestFit="1" customWidth="1"/>
    <col min="35" max="36" width="8.85546875" style="2"/>
    <col min="37" max="37" width="9.5703125" style="2" bestFit="1" customWidth="1"/>
    <col min="38" max="45" width="8.85546875" style="2"/>
    <col min="46" max="46" width="9.5703125" style="2" bestFit="1" customWidth="1"/>
    <col min="47" max="48" width="8.85546875" style="2"/>
    <col min="49" max="49" width="9.5703125" style="2" bestFit="1" customWidth="1"/>
    <col min="50"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0" customFormat="1" ht="21.75" customHeight="1">
      <c r="A3" s="100" t="s">
        <v>30</v>
      </c>
      <c r="B3" s="202">
        <f>M10</f>
        <v>92</v>
      </c>
      <c r="C3" s="110">
        <v>112</v>
      </c>
      <c r="D3" s="138">
        <f>B3*C3</f>
        <v>10304</v>
      </c>
      <c r="E3" s="138">
        <f>H18*M9+V18*AA9+G18*C25</f>
        <v>1656</v>
      </c>
      <c r="F3" s="138">
        <f>F18*M9+T18*AA9+E18*C25</f>
        <v>230</v>
      </c>
      <c r="G3" s="138">
        <f>J18*M9+X18*AA9+I18*C25</f>
        <v>322</v>
      </c>
      <c r="H3" s="138">
        <f>D18*M9+R18*AA9+C18*C25</f>
        <v>23</v>
      </c>
      <c r="I3" s="138">
        <f>SUM(E3:H3)</f>
        <v>2231</v>
      </c>
      <c r="J3" s="135">
        <f>E3*$G$11+F3*$E$11+G3*$I$11+H3*$C$11</f>
        <v>156885.76000000001</v>
      </c>
      <c r="K3" s="89">
        <f>M9*$E$35+AA9*$N$35</f>
        <v>0</v>
      </c>
      <c r="L3" s="135">
        <f>M9*$H$35+AA9*$O$35+C25*$G$35</f>
        <v>5060</v>
      </c>
      <c r="M3" s="135">
        <f>J3+K3+L3</f>
        <v>161945.76</v>
      </c>
      <c r="N3" s="138">
        <f>M10+AA10+C25</f>
        <v>92</v>
      </c>
      <c r="O3" s="138">
        <f>C3</f>
        <v>112</v>
      </c>
      <c r="P3" s="138">
        <f>N3*O3</f>
        <v>10304</v>
      </c>
      <c r="Q3" s="138">
        <f>H18*M10+V18*AA10+G18*C25</f>
        <v>1656</v>
      </c>
      <c r="R3" s="138">
        <f>F18*M10+T18*AA10+E18*C25</f>
        <v>230</v>
      </c>
      <c r="S3" s="138">
        <f>J18*M10+X18*AA10+I18*C25</f>
        <v>322</v>
      </c>
      <c r="T3" s="138">
        <f>D18*M10+R18*AA10+C18*C25</f>
        <v>23</v>
      </c>
      <c r="U3" s="138">
        <f>Q3+R3+S3+T3</f>
        <v>2231</v>
      </c>
      <c r="V3" s="135">
        <f>Q3*$G$11+R3*$E$11+S3*$I$11+T3*$C$11</f>
        <v>156885.76000000001</v>
      </c>
      <c r="W3" s="89">
        <f>M10*$E$35+AA10*$N$35</f>
        <v>0</v>
      </c>
      <c r="X3" s="135">
        <f>M10*$H$35+AA10*$O$35+C25*$G$35</f>
        <v>5060</v>
      </c>
      <c r="Y3" s="135">
        <f>V3+W3+X3</f>
        <v>161945.76</v>
      </c>
      <c r="Z3" s="138">
        <f>M11+AA11+C25</f>
        <v>92</v>
      </c>
      <c r="AA3" s="138">
        <f>C3</f>
        <v>112</v>
      </c>
      <c r="AB3" s="138">
        <f>Z3*AA3</f>
        <v>10304</v>
      </c>
      <c r="AC3" s="138">
        <f>H18*M11+V18*AA11+G18*C25</f>
        <v>1656</v>
      </c>
      <c r="AD3" s="138">
        <f>F18*M11+T18*AA11+E18*C25</f>
        <v>230</v>
      </c>
      <c r="AE3" s="138">
        <f>J18*M11+X18*AA11+I18*C25</f>
        <v>322</v>
      </c>
      <c r="AF3" s="138">
        <f>D18*M11+R18*AA11+C18*C25</f>
        <v>23</v>
      </c>
      <c r="AG3" s="138">
        <f>AC3+AD3+AE3+AF3</f>
        <v>2231</v>
      </c>
      <c r="AH3" s="135">
        <f>AC3*$G$11+AD3*$E$11+AE3*$I$11+AF3*$C$11</f>
        <v>156885.76000000001</v>
      </c>
      <c r="AI3" s="89">
        <f>M11*$E$35+AA11*$N$35</f>
        <v>0</v>
      </c>
      <c r="AJ3" s="135">
        <f>M11*$H$35+AA11*$O$35+C25*$G$35</f>
        <v>5060</v>
      </c>
      <c r="AK3" s="135">
        <f>AH3+AI3+AJ3</f>
        <v>161945.76</v>
      </c>
      <c r="AL3" s="138">
        <f t="shared" ref="AL3:AW3" si="0">(B3+N3+Z3)/3</f>
        <v>92</v>
      </c>
      <c r="AM3" s="138">
        <f t="shared" si="0"/>
        <v>112</v>
      </c>
      <c r="AN3" s="138">
        <f t="shared" si="0"/>
        <v>10304</v>
      </c>
      <c r="AO3" s="138">
        <f t="shared" si="0"/>
        <v>1656</v>
      </c>
      <c r="AP3" s="138">
        <f t="shared" si="0"/>
        <v>230</v>
      </c>
      <c r="AQ3" s="138">
        <f t="shared" si="0"/>
        <v>322</v>
      </c>
      <c r="AR3" s="138">
        <f t="shared" si="0"/>
        <v>23</v>
      </c>
      <c r="AS3" s="138">
        <f t="shared" si="0"/>
        <v>2231</v>
      </c>
      <c r="AT3" s="135">
        <f t="shared" si="0"/>
        <v>156885.76000000001</v>
      </c>
      <c r="AU3" s="89">
        <f t="shared" si="0"/>
        <v>0</v>
      </c>
      <c r="AV3" s="135">
        <f t="shared" si="0"/>
        <v>5060</v>
      </c>
      <c r="AW3" s="135">
        <f t="shared" si="0"/>
        <v>161945.76</v>
      </c>
      <c r="AY3" s="201">
        <f>M3+Y3+AK3</f>
        <v>485837.28</v>
      </c>
    </row>
    <row r="4" spans="1:51" s="4" customFormat="1">
      <c r="A4" s="3"/>
      <c r="B4" s="2"/>
      <c r="C4" s="11"/>
      <c r="D4" s="2"/>
      <c r="E4" s="2"/>
      <c r="F4" s="7"/>
      <c r="G4" s="2"/>
      <c r="H4" s="2"/>
      <c r="M4" s="3"/>
      <c r="N4" s="2"/>
      <c r="O4" s="2"/>
      <c r="P4" s="2"/>
      <c r="Q4" s="2"/>
      <c r="R4" s="2"/>
      <c r="S4" s="2"/>
      <c r="T4" s="2"/>
      <c r="U4" s="5"/>
      <c r="V4" s="2"/>
      <c r="W4" s="2"/>
      <c r="X4" s="2"/>
      <c r="Y4" s="3"/>
      <c r="Z4" s="3"/>
    </row>
    <row r="5" spans="1:51" s="4" customFormat="1" ht="15">
      <c r="A5" s="3"/>
      <c r="B5" s="2"/>
      <c r="C5" s="72"/>
      <c r="D5" s="2"/>
      <c r="E5" s="2"/>
      <c r="F5" s="7"/>
      <c r="G5" s="2"/>
      <c r="H5" s="2"/>
      <c r="I5" s="2"/>
      <c r="M5" s="3"/>
      <c r="N5" s="2"/>
      <c r="O5" s="2"/>
      <c r="P5" s="2"/>
      <c r="Q5" s="2"/>
      <c r="R5" s="2"/>
      <c r="S5" s="2"/>
      <c r="T5" s="2"/>
      <c r="U5" s="5"/>
      <c r="V5" s="2"/>
      <c r="W5" s="2"/>
      <c r="X5" s="2"/>
      <c r="Y5" s="3"/>
      <c r="Z5" s="3"/>
    </row>
    <row r="6" spans="1:51" s="4" customFormat="1">
      <c r="A6" s="3"/>
      <c r="B6" s="2"/>
      <c r="C6" s="6"/>
      <c r="D6" s="2"/>
      <c r="E6" s="2"/>
      <c r="F6" s="7"/>
      <c r="G6" s="2"/>
      <c r="H6" s="2"/>
      <c r="I6" s="2"/>
      <c r="M6" s="3"/>
      <c r="N6" s="2"/>
      <c r="O6" s="2"/>
      <c r="P6" s="2"/>
      <c r="Q6" s="2"/>
      <c r="R6" s="2"/>
      <c r="S6" s="2"/>
      <c r="T6" s="2"/>
      <c r="U6" s="5"/>
      <c r="V6" s="2"/>
      <c r="W6" s="2"/>
      <c r="X6" s="2"/>
      <c r="Y6" s="3"/>
      <c r="Z6" s="3"/>
    </row>
    <row r="7" spans="1:51" s="4" customFormat="1">
      <c r="A7" s="3"/>
      <c r="C7" s="2"/>
      <c r="D7" s="2"/>
      <c r="E7" s="2"/>
      <c r="F7" s="7"/>
      <c r="G7" s="2"/>
      <c r="H7" s="2"/>
      <c r="I7" s="2"/>
      <c r="M7" s="3"/>
      <c r="N7" s="2"/>
      <c r="O7" s="2"/>
      <c r="P7" s="2"/>
      <c r="Q7" s="2"/>
      <c r="R7" s="2"/>
      <c r="S7" s="2"/>
      <c r="T7" s="2"/>
      <c r="U7" s="5"/>
      <c r="V7" s="2"/>
      <c r="W7" s="2"/>
      <c r="X7" s="2"/>
      <c r="Y7" s="3"/>
      <c r="Z7" s="3"/>
    </row>
    <row r="8" spans="1:51" s="4" customFormat="1" ht="15.75" thickBot="1">
      <c r="A8" s="3"/>
      <c r="B8" s="532" t="s">
        <v>200</v>
      </c>
      <c r="C8" s="532"/>
      <c r="D8" s="532"/>
      <c r="E8" s="532"/>
      <c r="F8" s="532"/>
      <c r="G8" s="532"/>
      <c r="H8" s="532"/>
      <c r="I8" s="532"/>
      <c r="J8" s="532"/>
      <c r="K8" s="532"/>
      <c r="L8" s="532"/>
      <c r="M8" t="s">
        <v>201</v>
      </c>
      <c r="N8" s="81"/>
      <c r="O8" s="2"/>
      <c r="P8" s="2"/>
      <c r="Q8" s="2"/>
      <c r="R8" s="2"/>
      <c r="S8" s="2"/>
      <c r="T8" s="2"/>
      <c r="U8" s="5"/>
      <c r="V8" s="2"/>
      <c r="W8" s="2"/>
      <c r="X8" s="2"/>
      <c r="Y8" s="3"/>
      <c r="Z8" s="3"/>
    </row>
    <row r="9" spans="1:51" s="4" customFormat="1" ht="15">
      <c r="A9" s="3"/>
      <c r="B9" s="572" t="s">
        <v>92</v>
      </c>
      <c r="C9" s="556" t="s">
        <v>93</v>
      </c>
      <c r="D9" s="575"/>
      <c r="E9" s="575"/>
      <c r="F9" s="575"/>
      <c r="G9" s="575"/>
      <c r="H9" s="575"/>
      <c r="I9" s="575"/>
      <c r="J9" s="576"/>
      <c r="K9" s="577" t="s">
        <v>161</v>
      </c>
      <c r="L9" s="578"/>
      <c r="M9">
        <v>92</v>
      </c>
      <c r="N9" s="82">
        <v>2021</v>
      </c>
      <c r="O9" s="2"/>
      <c r="P9" s="2"/>
      <c r="Q9" s="81"/>
      <c r="R9" s="81"/>
      <c r="S9" s="81"/>
      <c r="T9" s="81"/>
      <c r="U9" s="81"/>
      <c r="V9" s="81"/>
      <c r="W9" s="81"/>
      <c r="X9" s="81"/>
      <c r="Y9" s="3"/>
      <c r="Z9" s="3"/>
    </row>
    <row r="10" spans="1:51" ht="45" customHeight="1">
      <c r="B10" s="573"/>
      <c r="C10" s="583" t="s">
        <v>98</v>
      </c>
      <c r="D10" s="584"/>
      <c r="E10" s="583" t="s">
        <v>99</v>
      </c>
      <c r="F10" s="584"/>
      <c r="G10" s="585" t="s">
        <v>100</v>
      </c>
      <c r="H10" s="586"/>
      <c r="I10" s="585" t="s">
        <v>101</v>
      </c>
      <c r="J10" s="586"/>
      <c r="K10" s="579"/>
      <c r="L10" s="580"/>
      <c r="M10">
        <f>M9</f>
        <v>92</v>
      </c>
      <c r="N10" s="82">
        <f>N9+1</f>
        <v>2022</v>
      </c>
      <c r="O10" s="81"/>
      <c r="P10" s="81"/>
      <c r="Q10" s="465"/>
      <c r="R10" s="465"/>
      <c r="S10" s="465"/>
      <c r="T10" s="465"/>
      <c r="U10" s="465"/>
      <c r="V10" s="465"/>
      <c r="W10" s="521"/>
      <c r="X10" s="521"/>
    </row>
    <row r="11" spans="1:51" ht="15">
      <c r="B11" s="573"/>
      <c r="C11" s="587">
        <v>114.8</v>
      </c>
      <c r="D11" s="588"/>
      <c r="E11" s="587">
        <v>91.33</v>
      </c>
      <c r="F11" s="588"/>
      <c r="G11" s="587">
        <v>73.83</v>
      </c>
      <c r="H11" s="588"/>
      <c r="I11" s="587">
        <v>34.090000000000003</v>
      </c>
      <c r="J11" s="588"/>
      <c r="K11" s="581"/>
      <c r="L11" s="582"/>
      <c r="M11">
        <f>M9</f>
        <v>92</v>
      </c>
      <c r="N11" s="82">
        <f>N10+1</f>
        <v>2023</v>
      </c>
      <c r="O11" s="465"/>
      <c r="P11" s="465"/>
      <c r="Q11" s="465"/>
      <c r="R11" s="465"/>
      <c r="S11" s="521"/>
      <c r="T11" s="521"/>
      <c r="U11" s="521"/>
      <c r="V11" s="521"/>
      <c r="W11" s="521"/>
      <c r="X11" s="521"/>
    </row>
    <row r="12" spans="1:51" ht="26.25">
      <c r="B12" s="574"/>
      <c r="C12" s="24" t="s">
        <v>106</v>
      </c>
      <c r="D12" s="25" t="s">
        <v>109</v>
      </c>
      <c r="E12" s="24" t="s">
        <v>106</v>
      </c>
      <c r="F12" s="25" t="s">
        <v>109</v>
      </c>
      <c r="G12" s="24" t="s">
        <v>106</v>
      </c>
      <c r="H12" s="25" t="s">
        <v>109</v>
      </c>
      <c r="I12" s="24" t="s">
        <v>106</v>
      </c>
      <c r="J12" s="25" t="s">
        <v>109</v>
      </c>
      <c r="K12" s="24" t="s">
        <v>106</v>
      </c>
      <c r="L12" s="48" t="s">
        <v>109</v>
      </c>
      <c r="M12"/>
      <c r="N12" s="81"/>
      <c r="O12" s="465"/>
      <c r="P12" s="465"/>
      <c r="Q12" s="80"/>
      <c r="R12" s="80"/>
      <c r="S12" s="80"/>
      <c r="T12" s="80"/>
      <c r="U12" s="80"/>
      <c r="V12" s="80"/>
      <c r="W12" s="521"/>
      <c r="X12" s="521"/>
    </row>
    <row r="13" spans="1:51" ht="15">
      <c r="B13" s="26" t="s">
        <v>202</v>
      </c>
      <c r="C13" s="208">
        <v>0</v>
      </c>
      <c r="D13" s="208">
        <v>0.25</v>
      </c>
      <c r="E13" s="209">
        <v>0</v>
      </c>
      <c r="F13" s="209">
        <v>0.5</v>
      </c>
      <c r="G13" s="27">
        <v>0</v>
      </c>
      <c r="H13" s="208">
        <v>1</v>
      </c>
      <c r="I13" s="209">
        <v>0</v>
      </c>
      <c r="J13" s="209">
        <v>1</v>
      </c>
      <c r="K13" s="210">
        <v>0</v>
      </c>
      <c r="L13" s="28">
        <v>182</v>
      </c>
      <c r="M13"/>
      <c r="N13" s="73"/>
      <c r="O13" s="80"/>
      <c r="P13" s="80"/>
      <c r="Q13" s="514"/>
      <c r="R13" s="514"/>
      <c r="S13" s="514"/>
      <c r="T13" s="514"/>
      <c r="U13" s="514"/>
      <c r="V13" s="514"/>
      <c r="W13" s="514"/>
      <c r="X13" s="514"/>
    </row>
    <row r="14" spans="1:51" ht="15">
      <c r="B14" s="26" t="s">
        <v>113</v>
      </c>
      <c r="C14" s="209">
        <v>0</v>
      </c>
      <c r="D14" s="209">
        <v>0</v>
      </c>
      <c r="E14" s="209">
        <v>0</v>
      </c>
      <c r="F14" s="209">
        <v>0.5</v>
      </c>
      <c r="G14" s="29">
        <v>0</v>
      </c>
      <c r="H14" s="209">
        <v>1</v>
      </c>
      <c r="I14" s="209">
        <v>0</v>
      </c>
      <c r="J14" s="209">
        <v>1</v>
      </c>
      <c r="K14" s="210">
        <v>0</v>
      </c>
      <c r="L14" s="30">
        <v>154</v>
      </c>
      <c r="M14"/>
      <c r="N14" s="73"/>
      <c r="O14" s="514"/>
      <c r="P14" s="514"/>
      <c r="Q14" s="516"/>
      <c r="R14" s="516"/>
      <c r="S14" s="516"/>
      <c r="T14" s="516"/>
      <c r="U14" s="516"/>
      <c r="V14" s="516"/>
      <c r="W14" s="74"/>
      <c r="X14" s="74"/>
    </row>
    <row r="15" spans="1:51" ht="15">
      <c r="B15" s="26" t="s">
        <v>112</v>
      </c>
      <c r="C15" s="209">
        <v>0</v>
      </c>
      <c r="D15" s="209">
        <v>0</v>
      </c>
      <c r="E15" s="209">
        <v>0</v>
      </c>
      <c r="F15" s="209">
        <v>0.5</v>
      </c>
      <c r="G15" s="209">
        <v>0</v>
      </c>
      <c r="H15" s="209">
        <v>5</v>
      </c>
      <c r="I15" s="209">
        <v>0</v>
      </c>
      <c r="J15" s="209">
        <v>0.5</v>
      </c>
      <c r="K15" s="210">
        <v>0</v>
      </c>
      <c r="L15" s="30">
        <v>432</v>
      </c>
      <c r="M15"/>
      <c r="N15" s="73"/>
      <c r="O15" s="516"/>
      <c r="P15" s="516"/>
      <c r="Q15" s="516"/>
      <c r="R15" s="516"/>
      <c r="S15" s="516"/>
      <c r="T15" s="516"/>
      <c r="U15" s="516"/>
      <c r="V15" s="516"/>
      <c r="W15" s="74"/>
      <c r="X15" s="74"/>
    </row>
    <row r="16" spans="1:51" ht="39">
      <c r="B16" s="26" t="s">
        <v>118</v>
      </c>
      <c r="C16" s="209">
        <v>0</v>
      </c>
      <c r="D16" s="209">
        <v>0</v>
      </c>
      <c r="E16" s="209">
        <v>0</v>
      </c>
      <c r="F16" s="209">
        <v>0</v>
      </c>
      <c r="G16" s="209"/>
      <c r="H16" s="209">
        <v>1</v>
      </c>
      <c r="I16" s="209">
        <v>0</v>
      </c>
      <c r="J16" s="209">
        <v>0</v>
      </c>
      <c r="K16" s="210">
        <v>0</v>
      </c>
      <c r="L16" s="30">
        <v>74</v>
      </c>
      <c r="M16"/>
      <c r="N16" s="73"/>
      <c r="O16" s="516"/>
      <c r="P16" s="516"/>
      <c r="Q16" s="516"/>
      <c r="R16" s="516"/>
      <c r="S16" s="516"/>
      <c r="T16" s="516"/>
      <c r="U16" s="516"/>
      <c r="V16" s="516"/>
      <c r="W16" s="74"/>
      <c r="X16" s="74"/>
    </row>
    <row r="17" spans="2:24" ht="15">
      <c r="B17" s="26" t="s">
        <v>120</v>
      </c>
      <c r="C17" s="160">
        <v>0</v>
      </c>
      <c r="D17" s="160">
        <v>0</v>
      </c>
      <c r="E17" s="160">
        <v>0</v>
      </c>
      <c r="F17" s="160">
        <v>1</v>
      </c>
      <c r="G17" s="160">
        <v>0</v>
      </c>
      <c r="H17" s="160">
        <v>10</v>
      </c>
      <c r="I17" s="160">
        <v>0</v>
      </c>
      <c r="J17" s="160">
        <v>1</v>
      </c>
      <c r="K17" s="210">
        <v>0</v>
      </c>
      <c r="L17" s="31">
        <v>864</v>
      </c>
      <c r="M17"/>
      <c r="N17" s="73"/>
      <c r="O17" s="516"/>
      <c r="P17" s="516"/>
      <c r="Q17" s="516"/>
      <c r="R17" s="516"/>
      <c r="S17" s="516"/>
      <c r="T17" s="516"/>
      <c r="U17" s="516"/>
      <c r="V17" s="516"/>
      <c r="W17" s="74"/>
      <c r="X17" s="74"/>
    </row>
    <row r="18" spans="2:24" ht="15">
      <c r="B18" s="32" t="s">
        <v>122</v>
      </c>
      <c r="C18" s="33">
        <v>0</v>
      </c>
      <c r="D18" s="34">
        <v>0.25</v>
      </c>
      <c r="E18" s="35">
        <v>0</v>
      </c>
      <c r="F18" s="35">
        <v>2.5</v>
      </c>
      <c r="G18" s="33">
        <v>0</v>
      </c>
      <c r="H18" s="34">
        <v>18</v>
      </c>
      <c r="I18" s="35">
        <v>0</v>
      </c>
      <c r="J18" s="35">
        <v>3.5</v>
      </c>
      <c r="K18" s="36">
        <v>0</v>
      </c>
      <c r="L18" s="37">
        <v>1705</v>
      </c>
      <c r="M18"/>
      <c r="N18" s="465"/>
      <c r="O18" s="516"/>
      <c r="P18" s="516"/>
      <c r="Q18" s="516"/>
      <c r="R18" s="516"/>
      <c r="S18" s="516"/>
      <c r="T18" s="516"/>
      <c r="U18" s="516"/>
      <c r="V18" s="516"/>
      <c r="W18" s="74"/>
      <c r="X18" s="74"/>
    </row>
    <row r="19" spans="2:24" ht="15">
      <c r="B19" s="176" t="s">
        <v>123</v>
      </c>
      <c r="C19" s="515"/>
      <c r="D19" s="515"/>
      <c r="E19" s="515"/>
      <c r="F19" s="515"/>
      <c r="G19" s="515"/>
      <c r="H19" s="515"/>
      <c r="I19" s="515"/>
      <c r="J19" s="515"/>
      <c r="K19" s="75"/>
      <c r="L19" s="75"/>
      <c r="M19"/>
      <c r="N19" s="465"/>
      <c r="O19" s="516"/>
      <c r="P19" s="516"/>
      <c r="Q19" s="516"/>
      <c r="R19" s="516"/>
      <c r="S19" s="516"/>
      <c r="T19" s="516"/>
      <c r="U19" s="516"/>
      <c r="V19" s="516"/>
      <c r="W19" s="74"/>
      <c r="X19" s="74"/>
    </row>
    <row r="20" spans="2:24" ht="15">
      <c r="B20" s="72"/>
      <c r="C20" s="515"/>
      <c r="D20" s="515"/>
      <c r="E20" s="515"/>
      <c r="F20" s="515"/>
      <c r="G20" s="515"/>
      <c r="H20" s="515"/>
      <c r="I20" s="515"/>
      <c r="J20" s="515"/>
      <c r="K20" s="75"/>
      <c r="L20" s="75"/>
      <c r="M20"/>
      <c r="N20" s="465"/>
      <c r="O20" s="516"/>
      <c r="P20" s="516"/>
      <c r="Q20" s="516"/>
      <c r="R20" s="516"/>
      <c r="S20" s="516"/>
      <c r="T20" s="516"/>
      <c r="U20" s="516"/>
      <c r="V20" s="516"/>
      <c r="W20" s="74"/>
      <c r="X20" s="74"/>
    </row>
    <row r="21" spans="2:24" ht="15">
      <c r="B21" s="350" t="s">
        <v>124</v>
      </c>
      <c r="C21" s="515"/>
      <c r="D21" s="515"/>
      <c r="E21" s="515"/>
      <c r="F21" s="515"/>
      <c r="G21" s="515"/>
      <c r="H21" s="515"/>
      <c r="I21" s="515"/>
      <c r="J21" s="515"/>
      <c r="K21" s="75"/>
      <c r="L21" s="75"/>
      <c r="M21"/>
      <c r="N21" s="465"/>
      <c r="O21" s="516"/>
      <c r="P21" s="516"/>
      <c r="Q21" s="516"/>
      <c r="R21" s="516"/>
      <c r="S21" s="516"/>
      <c r="T21" s="516"/>
      <c r="U21" s="516"/>
      <c r="V21" s="516"/>
      <c r="W21" s="74"/>
      <c r="X21" s="74"/>
    </row>
    <row r="22" spans="2:24" ht="15">
      <c r="B22" s="176"/>
      <c r="C22" s="515"/>
      <c r="D22" s="515"/>
      <c r="E22" s="515"/>
      <c r="F22" s="515"/>
      <c r="G22" s="515"/>
      <c r="H22" s="515"/>
      <c r="I22" s="515"/>
      <c r="J22" s="515"/>
      <c r="K22" s="75"/>
      <c r="L22" s="75"/>
      <c r="M22"/>
      <c r="N22" s="465"/>
      <c r="O22" s="516"/>
      <c r="P22" s="516"/>
      <c r="Q22" s="516"/>
      <c r="R22" s="516"/>
      <c r="S22" s="516"/>
      <c r="T22" s="516"/>
      <c r="U22" s="516"/>
      <c r="V22" s="516"/>
      <c r="W22" s="74"/>
      <c r="X22" s="74"/>
    </row>
    <row r="23" spans="2:24" ht="15">
      <c r="B23" s="72"/>
      <c r="C23" s="515"/>
      <c r="D23" s="515"/>
      <c r="E23" s="515"/>
      <c r="F23" s="515"/>
      <c r="G23" s="515"/>
      <c r="H23" s="515"/>
      <c r="I23" s="515"/>
      <c r="J23" s="515"/>
      <c r="K23" s="75"/>
      <c r="L23" s="75"/>
      <c r="M23"/>
      <c r="N23" s="465"/>
      <c r="O23" s="516"/>
      <c r="P23" s="516"/>
      <c r="Q23" s="516"/>
      <c r="R23" s="516"/>
      <c r="S23" s="516"/>
      <c r="T23" s="516"/>
      <c r="U23" s="516"/>
      <c r="V23" s="516"/>
      <c r="W23" s="74"/>
      <c r="X23" s="74"/>
    </row>
    <row r="24" spans="2:24" ht="15">
      <c r="B24" s="73"/>
      <c r="C24" s="516"/>
      <c r="D24" s="516"/>
      <c r="E24" s="516"/>
      <c r="F24" s="516"/>
      <c r="G24" s="516"/>
      <c r="H24" s="516"/>
      <c r="I24" s="516"/>
      <c r="J24" s="516"/>
      <c r="K24" s="74"/>
      <c r="L24" s="74"/>
      <c r="M24"/>
      <c r="N24" s="73"/>
      <c r="O24" s="516"/>
      <c r="P24" s="516"/>
      <c r="Q24" s="515"/>
      <c r="R24" s="515"/>
      <c r="S24" s="515"/>
      <c r="T24" s="515"/>
      <c r="U24" s="515"/>
      <c r="V24" s="515"/>
      <c r="W24" s="75"/>
      <c r="X24" s="75"/>
    </row>
    <row r="25" spans="2:24" ht="15">
      <c r="B25" s="465" t="s">
        <v>162</v>
      </c>
      <c r="C25" s="62">
        <v>0</v>
      </c>
      <c r="D25" s="515"/>
      <c r="E25" s="515"/>
      <c r="F25" s="515"/>
      <c r="G25" s="515"/>
      <c r="H25" s="515"/>
      <c r="I25" s="515"/>
      <c r="J25" s="515"/>
      <c r="K25" s="75"/>
      <c r="L25" s="75"/>
      <c r="M25"/>
      <c r="N25" s="465"/>
      <c r="O25" s="515"/>
      <c r="P25" s="515"/>
    </row>
    <row r="26" spans="2:24">
      <c r="C26" s="8"/>
      <c r="N26" s="3"/>
    </row>
    <row r="27" spans="2:24" ht="45">
      <c r="B27" s="552" t="s">
        <v>203</v>
      </c>
      <c r="C27" s="552"/>
      <c r="D27" s="552"/>
      <c r="E27" s="552"/>
      <c r="F27" s="552"/>
      <c r="G27" s="552"/>
      <c r="H27" s="552"/>
      <c r="I27" s="47" t="s">
        <v>201</v>
      </c>
      <c r="J27" s="571"/>
      <c r="K27" s="571"/>
      <c r="L27" s="571"/>
      <c r="M27" s="571"/>
      <c r="N27" s="571"/>
      <c r="O27" s="571"/>
      <c r="P27" s="571"/>
    </row>
    <row r="28" spans="2:24" ht="45.75" customHeight="1">
      <c r="B28" s="464"/>
      <c r="C28" s="556" t="s">
        <v>96</v>
      </c>
      <c r="D28" s="589"/>
      <c r="E28" s="589"/>
      <c r="F28" s="590"/>
      <c r="G28" s="559" t="s">
        <v>164</v>
      </c>
      <c r="H28" s="560"/>
      <c r="I28">
        <v>92</v>
      </c>
      <c r="J28" s="82">
        <f>N9</f>
        <v>2021</v>
      </c>
      <c r="K28" s="571"/>
      <c r="L28" s="600"/>
      <c r="M28" s="600"/>
      <c r="N28" s="600"/>
      <c r="O28" s="570"/>
      <c r="P28" s="570"/>
    </row>
    <row r="29" spans="2:24" ht="39">
      <c r="B29" s="513" t="s">
        <v>92</v>
      </c>
      <c r="C29" s="153" t="s">
        <v>102</v>
      </c>
      <c r="D29" s="153" t="s">
        <v>103</v>
      </c>
      <c r="E29" s="38" t="s">
        <v>104</v>
      </c>
      <c r="F29" s="153" t="s">
        <v>105</v>
      </c>
      <c r="G29" s="153" t="s">
        <v>106</v>
      </c>
      <c r="H29" s="39" t="s">
        <v>107</v>
      </c>
      <c r="I29">
        <v>92</v>
      </c>
      <c r="J29" s="82">
        <f t="shared" ref="J29:J30" si="1">N10</f>
        <v>2022</v>
      </c>
      <c r="K29" s="76"/>
      <c r="L29" s="76"/>
      <c r="M29" s="76"/>
      <c r="N29" s="76"/>
      <c r="O29" s="76"/>
      <c r="P29" s="76"/>
    </row>
    <row r="30" spans="2:24" ht="51.75">
      <c r="B30" s="40" t="s">
        <v>108</v>
      </c>
      <c r="C30" s="194">
        <v>0</v>
      </c>
      <c r="D30" s="196" t="s">
        <v>204</v>
      </c>
      <c r="E30" s="116">
        <v>0</v>
      </c>
      <c r="F30" s="194">
        <v>0</v>
      </c>
      <c r="G30" s="197">
        <v>0</v>
      </c>
      <c r="H30" s="117">
        <v>0</v>
      </c>
      <c r="I30">
        <v>92</v>
      </c>
      <c r="J30" s="82">
        <f t="shared" si="1"/>
        <v>2023</v>
      </c>
      <c r="K30" s="41"/>
      <c r="L30" s="78"/>
      <c r="M30" s="41"/>
      <c r="N30" s="41"/>
      <c r="O30" s="41"/>
      <c r="P30" s="41"/>
    </row>
    <row r="31" spans="2:24" ht="15">
      <c r="B31" s="40" t="s">
        <v>110</v>
      </c>
      <c r="C31" s="194"/>
      <c r="D31" s="196" t="s">
        <v>204</v>
      </c>
      <c r="E31" s="116"/>
      <c r="F31" s="194"/>
      <c r="G31" s="197">
        <v>0</v>
      </c>
      <c r="H31" s="117">
        <v>0</v>
      </c>
      <c r="I31"/>
      <c r="J31" s="77"/>
      <c r="K31" s="41"/>
      <c r="L31"/>
      <c r="M31" s="41"/>
      <c r="N31" s="41"/>
      <c r="O31" s="41"/>
      <c r="P31" s="41"/>
    </row>
    <row r="32" spans="2:24" ht="15">
      <c r="B32" s="40" t="s">
        <v>112</v>
      </c>
      <c r="C32" s="194">
        <v>0</v>
      </c>
      <c r="D32" s="194" t="s">
        <v>204</v>
      </c>
      <c r="E32" s="194">
        <v>0</v>
      </c>
      <c r="F32" s="194">
        <v>55</v>
      </c>
      <c r="G32" s="197">
        <v>0</v>
      </c>
      <c r="H32" s="117">
        <v>55</v>
      </c>
      <c r="I32"/>
      <c r="J32" s="77"/>
      <c r="K32" s="41"/>
      <c r="L32" s="41"/>
      <c r="M32" s="41"/>
      <c r="N32" s="41"/>
      <c r="O32" s="41"/>
      <c r="P32" s="41"/>
    </row>
    <row r="33" spans="2:16" ht="15">
      <c r="B33" s="40" t="s">
        <v>116</v>
      </c>
      <c r="C33" s="194">
        <v>0</v>
      </c>
      <c r="D33" s="194" t="s">
        <v>204</v>
      </c>
      <c r="E33" s="194">
        <v>0</v>
      </c>
      <c r="F33" s="194">
        <v>0</v>
      </c>
      <c r="G33" s="197">
        <v>0</v>
      </c>
      <c r="H33" s="117">
        <v>0</v>
      </c>
      <c r="I33"/>
      <c r="J33" s="77"/>
      <c r="K33" s="41"/>
      <c r="L33" s="78"/>
      <c r="M33" s="41"/>
      <c r="N33" s="41"/>
      <c r="O33" s="41"/>
      <c r="P33" s="41"/>
    </row>
    <row r="34" spans="2:16" ht="15">
      <c r="B34" s="40" t="s">
        <v>117</v>
      </c>
      <c r="C34" s="194">
        <v>0</v>
      </c>
      <c r="D34" s="194" t="s">
        <v>204</v>
      </c>
      <c r="E34" s="194">
        <v>0</v>
      </c>
      <c r="F34" s="194">
        <v>0</v>
      </c>
      <c r="G34" s="197">
        <v>0</v>
      </c>
      <c r="H34" s="117">
        <v>0</v>
      </c>
      <c r="I34"/>
      <c r="J34" s="77"/>
      <c r="K34" s="41"/>
      <c r="L34" s="78"/>
      <c r="M34" s="41"/>
      <c r="N34" s="41"/>
      <c r="O34" s="41"/>
      <c r="P34" s="41"/>
    </row>
    <row r="35" spans="2:16" ht="15">
      <c r="B35" s="43" t="s">
        <v>119</v>
      </c>
      <c r="C35" s="118">
        <v>0</v>
      </c>
      <c r="D35" s="118"/>
      <c r="E35" s="118">
        <v>0</v>
      </c>
      <c r="F35" s="118">
        <v>55</v>
      </c>
      <c r="G35" s="118">
        <v>0</v>
      </c>
      <c r="H35" s="118">
        <v>55</v>
      </c>
      <c r="I35" s="45"/>
      <c r="J35" s="79"/>
      <c r="K35" s="41"/>
      <c r="L35" s="41"/>
      <c r="M35" s="41"/>
      <c r="N35" s="41"/>
      <c r="O35" s="41"/>
      <c r="P35" s="41"/>
    </row>
    <row r="36" spans="2:16">
      <c r="B36" s="530" t="s">
        <v>205</v>
      </c>
      <c r="C36" s="566"/>
      <c r="D36" s="566"/>
      <c r="E36" s="566"/>
      <c r="F36" s="566"/>
      <c r="G36" s="566"/>
      <c r="H36" s="566"/>
      <c r="N36" s="3"/>
    </row>
    <row r="37" spans="2:16">
      <c r="B37" s="567"/>
      <c r="C37" s="567"/>
      <c r="D37" s="567"/>
      <c r="E37" s="567"/>
      <c r="F37" s="567"/>
      <c r="G37" s="567"/>
      <c r="H37" s="567"/>
      <c r="N37" s="3"/>
    </row>
    <row r="38" spans="2:16">
      <c r="B38" s="567"/>
      <c r="C38" s="567"/>
      <c r="D38" s="567"/>
      <c r="E38" s="567"/>
      <c r="F38" s="567"/>
      <c r="G38" s="567"/>
      <c r="H38" s="567"/>
    </row>
    <row r="39" spans="2:16">
      <c r="B39" s="567"/>
      <c r="C39" s="567"/>
      <c r="D39" s="567"/>
      <c r="E39" s="567"/>
      <c r="F39" s="567"/>
      <c r="G39" s="567"/>
      <c r="H39" s="567"/>
    </row>
    <row r="40" spans="2:16">
      <c r="B40" s="567"/>
      <c r="C40" s="567"/>
      <c r="D40" s="567"/>
      <c r="E40" s="567"/>
      <c r="F40" s="567"/>
      <c r="G40" s="567"/>
      <c r="H40" s="567"/>
    </row>
    <row r="41" spans="2:16" ht="30.75" customHeight="1">
      <c r="B41" s="567"/>
      <c r="C41" s="567"/>
      <c r="D41" s="567"/>
      <c r="E41" s="567"/>
      <c r="F41" s="567"/>
      <c r="G41" s="567"/>
      <c r="H41" s="567"/>
    </row>
  </sheetData>
  <mergeCells count="24">
    <mergeCell ref="O28:P28"/>
    <mergeCell ref="I11:J11"/>
    <mergeCell ref="K9:L11"/>
    <mergeCell ref="C10:D10"/>
    <mergeCell ref="B36:H41"/>
    <mergeCell ref="C28:F28"/>
    <mergeCell ref="G28:H28"/>
    <mergeCell ref="K28:N28"/>
    <mergeCell ref="A1:A2"/>
    <mergeCell ref="B1:M1"/>
    <mergeCell ref="Z1:AK1"/>
    <mergeCell ref="AL1:AW1"/>
    <mergeCell ref="B27:H27"/>
    <mergeCell ref="J27:P27"/>
    <mergeCell ref="B9:B12"/>
    <mergeCell ref="C9:J9"/>
    <mergeCell ref="N1:Y1"/>
    <mergeCell ref="B8:L8"/>
    <mergeCell ref="E10:F10"/>
    <mergeCell ref="G10:H10"/>
    <mergeCell ref="I10:J10"/>
    <mergeCell ref="C11:D11"/>
    <mergeCell ref="E11:F11"/>
    <mergeCell ref="G11:H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4"/>
  <sheetViews>
    <sheetView zoomScaleNormal="100" zoomScalePageLayoutView="140" workbookViewId="0">
      <pane xSplit="1" ySplit="2" topLeftCell="B3" activePane="bottomRight" state="frozen"/>
      <selection pane="bottomRight" activeCell="H3" sqref="H3"/>
      <selection pane="bottomLeft" activeCell="L24" sqref="L24"/>
      <selection pane="topRight" activeCell="L24" sqref="L24"/>
    </sheetView>
  </sheetViews>
  <sheetFormatPr defaultColWidth="8.85546875" defaultRowHeight="12.75"/>
  <cols>
    <col min="1" max="1" width="11.140625" style="3" customWidth="1"/>
    <col min="2" max="2" width="16.42578125" style="2" customWidth="1"/>
    <col min="3" max="3" width="13.42578125" style="2" customWidth="1"/>
    <col min="4" max="4" width="18.85546875" style="2" customWidth="1"/>
    <col min="5" max="5" width="15.28515625" style="2" customWidth="1"/>
    <col min="6" max="6" width="12.140625" style="2" customWidth="1"/>
    <col min="7" max="7" width="13.28515625" style="2" customWidth="1"/>
    <col min="8" max="8" width="15.85546875" style="2" customWidth="1"/>
    <col min="9" max="9" width="8.42578125" style="2" customWidth="1"/>
    <col min="10" max="10" width="15" style="4" customWidth="1"/>
    <col min="11" max="11" width="13.7109375" style="4" customWidth="1"/>
    <col min="12" max="12" width="12.42578125" style="4" customWidth="1"/>
    <col min="13" max="13" width="16.42578125" style="3" customWidth="1"/>
    <col min="14" max="14" width="9.5703125" style="3" customWidth="1"/>
    <col min="15" max="15" width="10.5703125" style="2" customWidth="1"/>
    <col min="16" max="16" width="18.28515625" style="2" customWidth="1"/>
    <col min="17" max="17" width="19.85546875" style="2" customWidth="1"/>
    <col min="18" max="18" width="15.7109375" style="2" customWidth="1"/>
    <col min="19" max="19" width="16.140625" style="2" customWidth="1"/>
    <col min="20" max="20" width="16" style="2" customWidth="1"/>
    <col min="21" max="21" width="16.5703125" style="5" customWidth="1"/>
    <col min="22" max="22" width="14.85546875" style="2" customWidth="1"/>
    <col min="23" max="24" width="10.140625" style="2" customWidth="1"/>
    <col min="25" max="25" width="11.85546875" style="3" customWidth="1"/>
    <col min="26" max="26" width="12.42578125" style="3" customWidth="1"/>
    <col min="27" max="27" width="8.85546875" style="3"/>
    <col min="28" max="33" width="8.85546875" style="2"/>
    <col min="34" max="34" width="9.5703125" style="2" bestFit="1" customWidth="1"/>
    <col min="35" max="35" width="8.85546875" style="2"/>
    <col min="36" max="36" width="9.5703125" style="2" bestFit="1" customWidth="1"/>
    <col min="37" max="37" width="10.85546875" style="2" bestFit="1" customWidth="1"/>
    <col min="38" max="45" width="8.85546875" style="2"/>
    <col min="46" max="46" width="9.5703125" style="2" bestFit="1" customWidth="1"/>
    <col min="47" max="47" width="8.85546875" style="2"/>
    <col min="48" max="48" width="9.5703125" style="2" bestFit="1" customWidth="1"/>
    <col min="49" max="49" width="10.85546875" style="2" bestFit="1" customWidth="1"/>
    <col min="50" max="50" width="8.85546875" style="2"/>
    <col min="51" max="51" width="15.85546875" style="2" bestFit="1" customWidth="1"/>
    <col min="52" max="16384" width="8.85546875" style="2"/>
  </cols>
  <sheetData>
    <row r="1" spans="1:51" ht="14.25" customHeight="1">
      <c r="A1" s="522" t="s">
        <v>82</v>
      </c>
      <c r="B1" s="523" t="s">
        <v>83</v>
      </c>
      <c r="C1" s="523"/>
      <c r="D1" s="523"/>
      <c r="E1" s="523"/>
      <c r="F1" s="523"/>
      <c r="G1" s="523"/>
      <c r="H1" s="523"/>
      <c r="I1" s="523"/>
      <c r="J1" s="523"/>
      <c r="K1" s="523"/>
      <c r="L1" s="523"/>
      <c r="M1" s="523"/>
      <c r="N1" s="523" t="s">
        <v>84</v>
      </c>
      <c r="O1" s="523"/>
      <c r="P1" s="523"/>
      <c r="Q1" s="523"/>
      <c r="R1" s="523"/>
      <c r="S1" s="523"/>
      <c r="T1" s="523"/>
      <c r="U1" s="523"/>
      <c r="V1" s="523"/>
      <c r="W1" s="523"/>
      <c r="X1" s="523"/>
      <c r="Y1" s="523"/>
      <c r="Z1" s="523" t="s">
        <v>85</v>
      </c>
      <c r="AA1" s="523"/>
      <c r="AB1" s="523"/>
      <c r="AC1" s="523"/>
      <c r="AD1" s="523"/>
      <c r="AE1" s="523"/>
      <c r="AF1" s="523"/>
      <c r="AG1" s="523"/>
      <c r="AH1" s="523"/>
      <c r="AI1" s="523"/>
      <c r="AJ1" s="523"/>
      <c r="AK1" s="523"/>
      <c r="AL1" s="523" t="s">
        <v>86</v>
      </c>
      <c r="AM1" s="523"/>
      <c r="AN1" s="523"/>
      <c r="AO1" s="523"/>
      <c r="AP1" s="523"/>
      <c r="AQ1" s="523"/>
      <c r="AR1" s="523"/>
      <c r="AS1" s="523"/>
      <c r="AT1" s="523"/>
      <c r="AU1" s="523"/>
      <c r="AV1" s="523"/>
      <c r="AW1" s="523"/>
      <c r="AY1" s="2" t="s">
        <v>87</v>
      </c>
    </row>
    <row r="2" spans="1:51" ht="33.75">
      <c r="A2" s="522"/>
      <c r="B2" s="108" t="s">
        <v>3</v>
      </c>
      <c r="C2" s="108" t="s">
        <v>4</v>
      </c>
      <c r="D2" s="108" t="s">
        <v>5</v>
      </c>
      <c r="E2" s="108" t="s">
        <v>6</v>
      </c>
      <c r="F2" s="108" t="s">
        <v>7</v>
      </c>
      <c r="G2" s="108" t="s">
        <v>8</v>
      </c>
      <c r="H2" s="108" t="s">
        <v>9</v>
      </c>
      <c r="I2" s="108" t="s">
        <v>10</v>
      </c>
      <c r="J2" s="108" t="s">
        <v>11</v>
      </c>
      <c r="K2" s="108" t="s">
        <v>12</v>
      </c>
      <c r="L2" s="108" t="s">
        <v>13</v>
      </c>
      <c r="M2" s="108" t="s">
        <v>14</v>
      </c>
      <c r="N2" s="108" t="s">
        <v>3</v>
      </c>
      <c r="O2" s="108" t="s">
        <v>4</v>
      </c>
      <c r="P2" s="108" t="s">
        <v>5</v>
      </c>
      <c r="Q2" s="108" t="s">
        <v>6</v>
      </c>
      <c r="R2" s="108" t="s">
        <v>7</v>
      </c>
      <c r="S2" s="108" t="s">
        <v>8</v>
      </c>
      <c r="T2" s="108" t="s">
        <v>9</v>
      </c>
      <c r="U2" s="108" t="s">
        <v>10</v>
      </c>
      <c r="V2" s="108" t="s">
        <v>11</v>
      </c>
      <c r="W2" s="108" t="s">
        <v>12</v>
      </c>
      <c r="X2" s="108" t="s">
        <v>13</v>
      </c>
      <c r="Y2" s="108" t="s">
        <v>14</v>
      </c>
      <c r="Z2" s="108" t="s">
        <v>3</v>
      </c>
      <c r="AA2" s="108" t="s">
        <v>4</v>
      </c>
      <c r="AB2" s="108" t="s">
        <v>5</v>
      </c>
      <c r="AC2" s="108" t="s">
        <v>6</v>
      </c>
      <c r="AD2" s="108" t="s">
        <v>7</v>
      </c>
      <c r="AE2" s="108" t="s">
        <v>8</v>
      </c>
      <c r="AF2" s="108" t="s">
        <v>9</v>
      </c>
      <c r="AG2" s="108" t="s">
        <v>10</v>
      </c>
      <c r="AH2" s="108" t="s">
        <v>11</v>
      </c>
      <c r="AI2" s="108" t="s">
        <v>12</v>
      </c>
      <c r="AJ2" s="108" t="s">
        <v>13</v>
      </c>
      <c r="AK2" s="108" t="s">
        <v>14</v>
      </c>
      <c r="AL2" s="108" t="s">
        <v>3</v>
      </c>
      <c r="AM2" s="108" t="s">
        <v>4</v>
      </c>
      <c r="AN2" s="108" t="s">
        <v>5</v>
      </c>
      <c r="AO2" s="108" t="s">
        <v>6</v>
      </c>
      <c r="AP2" s="108" t="s">
        <v>7</v>
      </c>
      <c r="AQ2" s="108" t="s">
        <v>8</v>
      </c>
      <c r="AR2" s="108" t="s">
        <v>9</v>
      </c>
      <c r="AS2" s="108" t="s">
        <v>10</v>
      </c>
      <c r="AT2" s="108" t="s">
        <v>11</v>
      </c>
      <c r="AU2" s="108" t="s">
        <v>12</v>
      </c>
      <c r="AV2" s="108" t="s">
        <v>13</v>
      </c>
      <c r="AW2" s="108" t="s">
        <v>14</v>
      </c>
    </row>
    <row r="3" spans="1:51" s="9" customFormat="1" ht="21.75" customHeight="1">
      <c r="A3" s="100" t="s">
        <v>31</v>
      </c>
      <c r="B3" s="204">
        <f>M9+C25</f>
        <v>51</v>
      </c>
      <c r="C3" s="88">
        <v>379</v>
      </c>
      <c r="D3" s="138">
        <f>B3*C3</f>
        <v>19329</v>
      </c>
      <c r="E3" s="138">
        <f>H18*M9+G18*C25</f>
        <v>10655.43</v>
      </c>
      <c r="F3" s="138">
        <f>F18*M9+E18*C25</f>
        <v>889.94999999999993</v>
      </c>
      <c r="G3" s="138">
        <f>J18*M9+I18*C25</f>
        <v>553.86</v>
      </c>
      <c r="H3" s="138">
        <f>D18*M9+C18*C25</f>
        <v>61.199999999999996</v>
      </c>
      <c r="I3" s="138">
        <f>SUM(E3:H3)</f>
        <v>12160.440000000002</v>
      </c>
      <c r="J3" s="135">
        <f>E3*$G$11+F3*$E$11+G3*$I$11+H3*$C$11</f>
        <v>893876.37780000002</v>
      </c>
      <c r="K3" s="89">
        <v>0</v>
      </c>
      <c r="L3" s="135">
        <f>J28*$H$35+$C$44*$G$35+V28*$U$35+$P$44*$T$35</f>
        <v>288776</v>
      </c>
      <c r="M3" s="135">
        <f>J3+K3+L3</f>
        <v>1182652.3777999999</v>
      </c>
      <c r="N3" s="138">
        <f>M10+C25</f>
        <v>51</v>
      </c>
      <c r="O3" s="138">
        <f>C3</f>
        <v>379</v>
      </c>
      <c r="P3" s="138">
        <f>N3*O3</f>
        <v>19329</v>
      </c>
      <c r="Q3" s="138">
        <f>H18*M10+G18*C25</f>
        <v>10655.43</v>
      </c>
      <c r="R3" s="138">
        <f>F18*M10+E18*C25</f>
        <v>889.94999999999993</v>
      </c>
      <c r="S3" s="138">
        <f>J18*M10+I18*C25</f>
        <v>553.86</v>
      </c>
      <c r="T3" s="138">
        <f>D18*M10+C18*C25</f>
        <v>61.199999999999996</v>
      </c>
      <c r="U3" s="138">
        <f>Q3+R3+S3+T3</f>
        <v>12160.440000000002</v>
      </c>
      <c r="V3" s="135">
        <f>Q3*$G$11+R3*$E$11+S3*$I$11+T3*$C$11</f>
        <v>893876.37780000002</v>
      </c>
      <c r="W3" s="89">
        <v>0</v>
      </c>
      <c r="X3" s="135">
        <f>J29*$H$35+$C$44*$G$35+V29*$U$35+$P$44*$T$35</f>
        <v>288776</v>
      </c>
      <c r="Y3" s="135">
        <f>V3+W3+X3</f>
        <v>1182652.3777999999</v>
      </c>
      <c r="Z3" s="138">
        <f>M11+C25</f>
        <v>51</v>
      </c>
      <c r="AA3" s="138">
        <f>C3</f>
        <v>379</v>
      </c>
      <c r="AB3" s="138">
        <f>Z3*AA3</f>
        <v>19329</v>
      </c>
      <c r="AC3" s="138">
        <f>H18*M11+G18*C25</f>
        <v>10655.43</v>
      </c>
      <c r="AD3" s="138">
        <f>F18*M11+E18*C25</f>
        <v>889.94999999999993</v>
      </c>
      <c r="AE3" s="138">
        <f>J18*M11+I18*C25</f>
        <v>553.86</v>
      </c>
      <c r="AF3" s="138">
        <f>D18*M11+C18*C25</f>
        <v>61.199999999999996</v>
      </c>
      <c r="AG3" s="138">
        <f>AC3+AD3+AE3+AF3</f>
        <v>12160.440000000002</v>
      </c>
      <c r="AH3" s="135">
        <f>AC3*$G$11+AD3*$E$11+AE3*$I$11+AF3*$C$11</f>
        <v>893876.37780000002</v>
      </c>
      <c r="AI3" s="89">
        <v>0</v>
      </c>
      <c r="AJ3" s="135">
        <f>J30*$H$35+$C$44*$F$35+V30*$U$35+$P$44*$T$35</f>
        <v>288776</v>
      </c>
      <c r="AK3" s="135">
        <f>AH3+AI3+AJ3</f>
        <v>1182652.3777999999</v>
      </c>
      <c r="AL3" s="138">
        <f t="shared" ref="AL3:AW3" si="0">(B3+N3+Z3)/3</f>
        <v>51</v>
      </c>
      <c r="AM3" s="138">
        <f t="shared" si="0"/>
        <v>379</v>
      </c>
      <c r="AN3" s="138">
        <f t="shared" si="0"/>
        <v>19329</v>
      </c>
      <c r="AO3" s="138">
        <f t="shared" si="0"/>
        <v>10655.43</v>
      </c>
      <c r="AP3" s="138">
        <f t="shared" si="0"/>
        <v>889.94999999999993</v>
      </c>
      <c r="AQ3" s="138">
        <f t="shared" si="0"/>
        <v>553.86</v>
      </c>
      <c r="AR3" s="138">
        <f t="shared" si="0"/>
        <v>61.199999999999996</v>
      </c>
      <c r="AS3" s="138">
        <f t="shared" si="0"/>
        <v>12160.440000000002</v>
      </c>
      <c r="AT3" s="135">
        <f t="shared" si="0"/>
        <v>893876.37780000002</v>
      </c>
      <c r="AU3" s="89">
        <f t="shared" si="0"/>
        <v>0</v>
      </c>
      <c r="AV3" s="135">
        <f t="shared" si="0"/>
        <v>288776</v>
      </c>
      <c r="AW3" s="135">
        <f t="shared" si="0"/>
        <v>1182652.3777999999</v>
      </c>
      <c r="AY3" s="201">
        <f>M3+Y3+AK3</f>
        <v>3547957.1333999997</v>
      </c>
    </row>
    <row r="4" spans="1:51" s="4" customFormat="1">
      <c r="A4" s="91"/>
      <c r="B4" s="92"/>
      <c r="C4" s="92"/>
      <c r="D4" s="92"/>
      <c r="E4" s="92"/>
      <c r="F4" s="92"/>
      <c r="G4" s="92"/>
      <c r="H4" s="92"/>
      <c r="I4" s="93"/>
      <c r="J4" s="87"/>
      <c r="K4" s="94"/>
      <c r="L4" s="94"/>
      <c r="M4" s="94"/>
      <c r="N4" s="17"/>
      <c r="O4" s="17"/>
      <c r="P4" s="17"/>
      <c r="Q4" s="17"/>
      <c r="R4" s="17"/>
      <c r="S4" s="17"/>
      <c r="T4" s="17"/>
      <c r="U4" s="17"/>
      <c r="V4" s="17"/>
      <c r="W4" s="17"/>
      <c r="X4" s="17"/>
      <c r="Y4" s="17"/>
      <c r="Z4" s="14"/>
      <c r="AA4" s="3"/>
    </row>
    <row r="5" spans="1:51" s="4" customFormat="1">
      <c r="A5" s="91"/>
      <c r="B5" s="15"/>
      <c r="C5" s="15"/>
      <c r="D5" s="15"/>
      <c r="E5" s="96"/>
      <c r="F5" s="97"/>
      <c r="G5" s="96"/>
      <c r="H5" s="96"/>
      <c r="I5" s="15"/>
      <c r="J5" s="87"/>
      <c r="K5" s="11"/>
      <c r="L5" s="11"/>
      <c r="M5" s="87"/>
      <c r="N5" s="17"/>
      <c r="O5" s="17"/>
      <c r="P5" s="17"/>
      <c r="Q5" s="17"/>
      <c r="R5" s="17"/>
      <c r="S5" s="17"/>
      <c r="T5" s="17"/>
      <c r="U5" s="17"/>
      <c r="V5" s="17"/>
      <c r="W5" s="17"/>
      <c r="X5" s="17"/>
      <c r="Y5" s="17"/>
      <c r="Z5" s="14"/>
      <c r="AA5" s="3"/>
    </row>
    <row r="6" spans="1:51" s="4" customFormat="1" ht="28.9" customHeight="1">
      <c r="A6" s="91"/>
      <c r="B6" s="2"/>
      <c r="C6" s="146"/>
      <c r="D6" s="86"/>
      <c r="E6" s="86"/>
      <c r="F6" s="86"/>
      <c r="G6" s="86"/>
      <c r="H6" s="86"/>
      <c r="I6" s="86"/>
      <c r="J6" s="94"/>
      <c r="K6" s="94"/>
      <c r="L6" s="94"/>
      <c r="M6" s="94"/>
      <c r="N6" s="17"/>
      <c r="O6" s="98"/>
      <c r="P6" s="17"/>
      <c r="Q6" s="17"/>
      <c r="R6" s="17"/>
      <c r="S6" s="17"/>
      <c r="T6" s="17"/>
      <c r="U6" s="17"/>
      <c r="V6" s="17"/>
      <c r="W6" s="17"/>
      <c r="X6" s="17"/>
      <c r="Y6" s="17"/>
      <c r="Z6" s="14"/>
      <c r="AA6" s="3"/>
    </row>
    <row r="7" spans="1:51" s="4" customFormat="1">
      <c r="A7" s="3" t="s">
        <v>89</v>
      </c>
      <c r="B7" s="2"/>
      <c r="C7" s="11"/>
      <c r="D7" s="2"/>
      <c r="E7" s="2"/>
      <c r="F7" s="7"/>
      <c r="G7" s="2"/>
      <c r="H7" s="2"/>
      <c r="M7" s="3"/>
      <c r="N7" s="3"/>
      <c r="O7" s="2"/>
      <c r="P7" s="2"/>
      <c r="Q7" s="2"/>
      <c r="R7" s="2"/>
      <c r="S7" s="2"/>
      <c r="T7" s="2"/>
      <c r="U7" s="5"/>
      <c r="V7" s="2"/>
      <c r="W7" s="2"/>
      <c r="X7" s="2"/>
      <c r="Y7" s="3"/>
      <c r="Z7" s="3"/>
      <c r="AA7" s="3"/>
    </row>
    <row r="8" spans="1:51" s="4" customFormat="1">
      <c r="A8" s="3"/>
      <c r="B8" s="532" t="s">
        <v>206</v>
      </c>
      <c r="C8" s="532"/>
      <c r="D8" s="532"/>
      <c r="E8" s="532"/>
      <c r="F8" s="532"/>
      <c r="G8" s="532"/>
      <c r="H8" s="532"/>
      <c r="I8" s="532"/>
      <c r="J8" s="532"/>
      <c r="K8" s="532"/>
      <c r="L8" s="532"/>
      <c r="M8" s="199" t="s">
        <v>201</v>
      </c>
      <c r="N8" s="3"/>
      <c r="O8" s="2"/>
      <c r="P8" s="2"/>
      <c r="Q8" s="2"/>
      <c r="R8" s="2"/>
      <c r="S8" s="2"/>
      <c r="T8" s="2"/>
      <c r="U8" s="5"/>
      <c r="V8" s="2"/>
      <c r="W8" s="2"/>
      <c r="X8" s="2"/>
      <c r="Y8" s="3"/>
      <c r="Z8" s="3"/>
      <c r="AA8" s="3"/>
    </row>
    <row r="9" spans="1:51" s="4" customFormat="1" ht="13.5" customHeight="1">
      <c r="A9" s="3"/>
      <c r="B9" s="572" t="s">
        <v>92</v>
      </c>
      <c r="C9" s="575" t="s">
        <v>93</v>
      </c>
      <c r="D9" s="575"/>
      <c r="E9" s="575"/>
      <c r="F9" s="575"/>
      <c r="G9" s="575"/>
      <c r="H9" s="575"/>
      <c r="I9" s="575"/>
      <c r="J9" s="575"/>
      <c r="K9" s="577" t="s">
        <v>207</v>
      </c>
      <c r="L9" s="578"/>
      <c r="M9" s="3">
        <v>51</v>
      </c>
      <c r="N9" s="3">
        <v>2021</v>
      </c>
      <c r="O9" s="2"/>
      <c r="P9" s="2"/>
      <c r="Q9" s="2"/>
      <c r="R9" s="2"/>
      <c r="S9" s="2"/>
      <c r="T9" s="2"/>
      <c r="U9" s="5"/>
      <c r="V9" s="2"/>
      <c r="W9" s="2"/>
      <c r="X9" s="2"/>
      <c r="Y9" s="3"/>
      <c r="Z9" s="3"/>
      <c r="AA9" s="3"/>
    </row>
    <row r="10" spans="1:51" s="4" customFormat="1" ht="48.75" customHeight="1">
      <c r="A10" s="3"/>
      <c r="B10" s="573"/>
      <c r="C10" s="591" t="s">
        <v>98</v>
      </c>
      <c r="D10" s="584"/>
      <c r="E10" s="571" t="s">
        <v>99</v>
      </c>
      <c r="F10" s="571"/>
      <c r="G10" s="585" t="s">
        <v>100</v>
      </c>
      <c r="H10" s="586"/>
      <c r="I10" s="585" t="s">
        <v>101</v>
      </c>
      <c r="J10" s="586"/>
      <c r="K10" s="579"/>
      <c r="L10" s="580"/>
      <c r="M10" s="3">
        <v>51</v>
      </c>
      <c r="N10" s="3">
        <f>N9+1</f>
        <v>2022</v>
      </c>
      <c r="O10" s="2"/>
      <c r="P10" s="2"/>
      <c r="Q10" s="2"/>
      <c r="R10" s="2"/>
      <c r="S10" s="2"/>
      <c r="T10" s="2"/>
      <c r="U10" s="5"/>
      <c r="V10" s="2"/>
      <c r="W10" s="2"/>
      <c r="X10" s="2"/>
      <c r="Y10" s="3"/>
      <c r="Z10" s="3"/>
      <c r="AA10" s="3"/>
    </row>
    <row r="11" spans="1:51" s="4" customFormat="1">
      <c r="A11" s="3"/>
      <c r="B11" s="573"/>
      <c r="C11" s="587">
        <v>114.8</v>
      </c>
      <c r="D11" s="588"/>
      <c r="E11" s="587">
        <v>91.33</v>
      </c>
      <c r="F11" s="588"/>
      <c r="G11" s="587">
        <v>73.83</v>
      </c>
      <c r="H11" s="588"/>
      <c r="I11" s="587">
        <v>34.090000000000003</v>
      </c>
      <c r="J11" s="588"/>
      <c r="K11" s="581"/>
      <c r="L11" s="582"/>
      <c r="M11" s="3">
        <v>51</v>
      </c>
      <c r="N11" s="3">
        <f>N10+1</f>
        <v>2023</v>
      </c>
      <c r="O11" s="2"/>
      <c r="P11" s="2"/>
      <c r="Q11" s="2"/>
      <c r="R11" s="2"/>
      <c r="S11" s="2"/>
      <c r="T11" s="2"/>
      <c r="U11" s="5"/>
      <c r="V11" s="2"/>
      <c r="W11" s="2"/>
      <c r="X11" s="2"/>
      <c r="Y11" s="3"/>
      <c r="Z11" s="3"/>
      <c r="AA11" s="3"/>
    </row>
    <row r="12" spans="1:51" s="4" customFormat="1" ht="25.5">
      <c r="A12" s="3"/>
      <c r="B12" s="574"/>
      <c r="C12" s="24" t="s">
        <v>106</v>
      </c>
      <c r="D12" s="25" t="s">
        <v>109</v>
      </c>
      <c r="E12" s="24" t="s">
        <v>106</v>
      </c>
      <c r="F12" s="25" t="s">
        <v>109</v>
      </c>
      <c r="G12" s="24" t="s">
        <v>106</v>
      </c>
      <c r="H12" s="25" t="s">
        <v>109</v>
      </c>
      <c r="I12" s="24" t="s">
        <v>106</v>
      </c>
      <c r="J12" s="25" t="s">
        <v>109</v>
      </c>
      <c r="K12" s="24" t="s">
        <v>106</v>
      </c>
      <c r="L12" s="48" t="s">
        <v>109</v>
      </c>
      <c r="M12" s="3"/>
      <c r="N12" s="3"/>
      <c r="O12" s="2"/>
      <c r="P12" s="2"/>
      <c r="Q12" s="2"/>
      <c r="R12" s="2"/>
      <c r="S12" s="2"/>
      <c r="T12" s="2"/>
      <c r="U12" s="5"/>
      <c r="V12" s="2"/>
      <c r="W12" s="2"/>
      <c r="X12" s="2"/>
      <c r="Y12" s="3"/>
      <c r="Z12" s="3"/>
      <c r="AA12" s="3"/>
    </row>
    <row r="13" spans="1:51">
      <c r="B13" s="26" t="s">
        <v>111</v>
      </c>
      <c r="C13" s="149">
        <v>1.198</v>
      </c>
      <c r="D13" s="149">
        <v>1.198</v>
      </c>
      <c r="E13" s="177">
        <v>2.6</v>
      </c>
      <c r="F13" s="177">
        <v>1.6</v>
      </c>
      <c r="G13" s="177">
        <v>4.5999999999999996</v>
      </c>
      <c r="H13" s="177">
        <v>1.6</v>
      </c>
      <c r="I13" s="177">
        <v>2</v>
      </c>
      <c r="J13" s="177">
        <v>0</v>
      </c>
      <c r="K13" s="207">
        <v>782</v>
      </c>
      <c r="L13" s="66">
        <v>401</v>
      </c>
    </row>
    <row r="14" spans="1:51">
      <c r="B14" s="26" t="s">
        <v>113</v>
      </c>
      <c r="C14" s="189">
        <v>0</v>
      </c>
      <c r="D14" s="189">
        <v>0</v>
      </c>
      <c r="E14" s="189">
        <v>1</v>
      </c>
      <c r="F14" s="189">
        <v>1</v>
      </c>
      <c r="G14" s="189">
        <v>5</v>
      </c>
      <c r="H14" s="189">
        <v>5</v>
      </c>
      <c r="I14" s="189">
        <v>0.5</v>
      </c>
      <c r="J14" s="189">
        <v>0.5</v>
      </c>
      <c r="K14" s="207">
        <v>478</v>
      </c>
      <c r="L14" s="150">
        <v>478</v>
      </c>
    </row>
    <row r="15" spans="1:51">
      <c r="B15" s="26" t="s">
        <v>112</v>
      </c>
      <c r="C15" s="189">
        <v>0</v>
      </c>
      <c r="D15" s="189">
        <v>0</v>
      </c>
      <c r="E15" s="189">
        <v>1</v>
      </c>
      <c r="F15" s="189">
        <v>1</v>
      </c>
      <c r="G15" s="189">
        <v>13</v>
      </c>
      <c r="H15" s="189">
        <v>13</v>
      </c>
      <c r="I15" s="189">
        <v>1</v>
      </c>
      <c r="J15" s="189">
        <v>1</v>
      </c>
      <c r="K15" s="207">
        <v>1085</v>
      </c>
      <c r="L15" s="150">
        <v>1085</v>
      </c>
      <c r="O15" s="2" t="s">
        <v>89</v>
      </c>
    </row>
    <row r="16" spans="1:51" ht="38.25">
      <c r="A16" s="99"/>
      <c r="B16" s="26" t="s">
        <v>118</v>
      </c>
      <c r="C16" s="189">
        <v>0</v>
      </c>
      <c r="D16" s="189">
        <v>0</v>
      </c>
      <c r="E16" s="178">
        <v>11.9</v>
      </c>
      <c r="F16" s="178">
        <v>11.9</v>
      </c>
      <c r="G16" s="178">
        <v>183.3</v>
      </c>
      <c r="H16" s="178">
        <v>163.30000000000001</v>
      </c>
      <c r="I16" s="178">
        <v>7.4</v>
      </c>
      <c r="J16" s="178">
        <v>7.4</v>
      </c>
      <c r="K16" s="207">
        <v>14869</v>
      </c>
      <c r="L16" s="150">
        <v>13393</v>
      </c>
      <c r="M16" s="61">
        <f>K18*C25</f>
        <v>0</v>
      </c>
    </row>
    <row r="17" spans="1:23">
      <c r="A17" s="99"/>
      <c r="B17" s="26" t="s">
        <v>120</v>
      </c>
      <c r="C17" s="216">
        <v>0</v>
      </c>
      <c r="D17" s="216">
        <v>0</v>
      </c>
      <c r="E17" s="216">
        <v>2</v>
      </c>
      <c r="F17" s="216">
        <v>2</v>
      </c>
      <c r="G17" s="216">
        <v>26</v>
      </c>
      <c r="H17" s="216">
        <v>26</v>
      </c>
      <c r="I17" s="216">
        <v>2</v>
      </c>
      <c r="J17" s="216">
        <v>2</v>
      </c>
      <c r="K17" s="207">
        <v>2170</v>
      </c>
      <c r="L17" s="152">
        <v>2170</v>
      </c>
    </row>
    <row r="18" spans="1:23">
      <c r="B18" s="32" t="s">
        <v>122</v>
      </c>
      <c r="C18" s="33">
        <v>1.198</v>
      </c>
      <c r="D18" s="163">
        <v>1.2</v>
      </c>
      <c r="E18" s="162">
        <v>18.45</v>
      </c>
      <c r="F18" s="162">
        <v>17.45</v>
      </c>
      <c r="G18" s="191">
        <v>231.93</v>
      </c>
      <c r="H18" s="163">
        <v>208.93</v>
      </c>
      <c r="I18" s="162">
        <v>12.86</v>
      </c>
      <c r="J18" s="162">
        <v>10.86</v>
      </c>
      <c r="K18" s="36">
        <v>19384</v>
      </c>
      <c r="L18" s="37">
        <v>17527</v>
      </c>
      <c r="M18" s="61">
        <f>L18*M9</f>
        <v>893877</v>
      </c>
    </row>
    <row r="19" spans="1:23">
      <c r="B19" s="176" t="s">
        <v>123</v>
      </c>
      <c r="C19" s="515"/>
      <c r="D19" s="352"/>
      <c r="E19" s="352"/>
      <c r="F19" s="352"/>
      <c r="G19" s="352"/>
      <c r="H19" s="352"/>
      <c r="I19" s="352"/>
      <c r="J19" s="352"/>
      <c r="K19" s="75"/>
      <c r="L19" s="75"/>
      <c r="M19" s="61"/>
    </row>
    <row r="20" spans="1:23" ht="15">
      <c r="B20" s="72"/>
      <c r="C20" s="515"/>
      <c r="D20" s="352"/>
      <c r="E20" s="352"/>
      <c r="F20" s="352"/>
      <c r="G20" s="352"/>
      <c r="H20" s="352"/>
      <c r="I20" s="352"/>
      <c r="J20" s="352"/>
      <c r="K20" s="75"/>
      <c r="L20" s="75"/>
      <c r="M20" s="61"/>
    </row>
    <row r="21" spans="1:23">
      <c r="B21" s="350" t="s">
        <v>124</v>
      </c>
      <c r="C21" s="515"/>
      <c r="D21" s="352"/>
      <c r="E21" s="352"/>
      <c r="F21" s="352"/>
      <c r="G21" s="352"/>
      <c r="H21" s="352"/>
      <c r="I21" s="352"/>
      <c r="J21" s="352"/>
      <c r="K21" s="75"/>
      <c r="L21" s="75"/>
      <c r="M21" s="61"/>
    </row>
    <row r="22" spans="1:23">
      <c r="B22" s="176"/>
      <c r="C22" s="515"/>
      <c r="D22" s="352"/>
      <c r="E22" s="352"/>
      <c r="F22" s="352"/>
      <c r="G22" s="352"/>
      <c r="H22" s="352"/>
      <c r="I22" s="352"/>
      <c r="J22" s="352"/>
      <c r="K22" s="75"/>
      <c r="L22" s="75"/>
      <c r="M22" s="61"/>
    </row>
    <row r="23" spans="1:23" ht="15">
      <c r="B23" s="146"/>
      <c r="C23" s="515"/>
      <c r="D23" s="352"/>
      <c r="E23" s="352"/>
      <c r="F23" s="352"/>
      <c r="G23" s="352"/>
      <c r="H23" s="352"/>
      <c r="I23" s="352"/>
      <c r="J23" s="352"/>
      <c r="K23" s="75"/>
      <c r="L23" s="75"/>
      <c r="M23" s="61"/>
    </row>
    <row r="24" spans="1:23" ht="15">
      <c r="B24" s="192"/>
      <c r="C24" s="193"/>
      <c r="D24"/>
      <c r="E24"/>
      <c r="F24"/>
      <c r="G24"/>
      <c r="H24"/>
      <c r="I24"/>
      <c r="J24"/>
      <c r="K24" s="57"/>
      <c r="L24" s="57"/>
    </row>
    <row r="25" spans="1:23">
      <c r="B25" s="249" t="s">
        <v>208</v>
      </c>
      <c r="C25" s="382">
        <v>0</v>
      </c>
    </row>
    <row r="26" spans="1:23">
      <c r="C26" s="8"/>
    </row>
    <row r="27" spans="1:23">
      <c r="B27" s="552" t="s">
        <v>209</v>
      </c>
      <c r="C27" s="552"/>
      <c r="D27" s="552"/>
      <c r="E27" s="552"/>
      <c r="F27" s="552"/>
      <c r="G27" s="552"/>
      <c r="H27" s="552"/>
      <c r="J27" s="199" t="s">
        <v>201</v>
      </c>
      <c r="O27" s="603" t="s">
        <v>210</v>
      </c>
      <c r="P27" s="603"/>
      <c r="Q27" s="603"/>
      <c r="R27" s="603"/>
      <c r="S27" s="603"/>
      <c r="T27" s="603"/>
      <c r="U27" s="603"/>
      <c r="V27" s="383" t="s">
        <v>211</v>
      </c>
    </row>
    <row r="28" spans="1:23" ht="38.25" customHeight="1">
      <c r="B28" s="464"/>
      <c r="C28" s="556" t="s">
        <v>96</v>
      </c>
      <c r="D28" s="589"/>
      <c r="E28" s="589"/>
      <c r="F28" s="590"/>
      <c r="G28" s="559" t="s">
        <v>164</v>
      </c>
      <c r="H28" s="560"/>
      <c r="J28" s="3">
        <f>M9</f>
        <v>51</v>
      </c>
      <c r="K28" s="3">
        <f>N9</f>
        <v>2021</v>
      </c>
      <c r="O28" s="464"/>
      <c r="P28" s="556" t="s">
        <v>96</v>
      </c>
      <c r="Q28" s="589"/>
      <c r="R28" s="589"/>
      <c r="S28" s="590"/>
      <c r="T28" s="559" t="s">
        <v>164</v>
      </c>
      <c r="U28" s="560"/>
      <c r="V28" s="3">
        <v>7</v>
      </c>
      <c r="W28" s="3">
        <v>2021</v>
      </c>
    </row>
    <row r="29" spans="1:23" ht="60.75" customHeight="1">
      <c r="B29" s="513" t="s">
        <v>92</v>
      </c>
      <c r="C29" s="153" t="s">
        <v>102</v>
      </c>
      <c r="D29" s="153" t="s">
        <v>103</v>
      </c>
      <c r="E29" s="38" t="s">
        <v>104</v>
      </c>
      <c r="F29" s="153" t="s">
        <v>105</v>
      </c>
      <c r="G29" s="153" t="s">
        <v>106</v>
      </c>
      <c r="H29" s="39" t="s">
        <v>107</v>
      </c>
      <c r="J29" s="3">
        <f>M10</f>
        <v>51</v>
      </c>
      <c r="K29" s="3">
        <f t="shared" ref="K29:K30" si="1">N10</f>
        <v>2022</v>
      </c>
      <c r="O29" s="513" t="s">
        <v>92</v>
      </c>
      <c r="P29" s="153" t="s">
        <v>102</v>
      </c>
      <c r="Q29" s="153" t="s">
        <v>103</v>
      </c>
      <c r="R29" s="38" t="s">
        <v>104</v>
      </c>
      <c r="S29" s="153" t="s">
        <v>105</v>
      </c>
      <c r="T29" s="153" t="s">
        <v>106</v>
      </c>
      <c r="U29" s="39" t="s">
        <v>107</v>
      </c>
      <c r="V29" s="3">
        <f>V28+P44</f>
        <v>7</v>
      </c>
      <c r="W29" s="3">
        <v>2022</v>
      </c>
    </row>
    <row r="30" spans="1:23" ht="78" customHeight="1">
      <c r="B30" s="40" t="s">
        <v>108</v>
      </c>
      <c r="C30" s="194"/>
      <c r="D30" s="196"/>
      <c r="E30" s="116"/>
      <c r="F30" s="224"/>
      <c r="G30" s="197">
        <v>0</v>
      </c>
      <c r="H30" s="117">
        <v>0</v>
      </c>
      <c r="J30" s="3">
        <f>M11</f>
        <v>51</v>
      </c>
      <c r="K30" s="3">
        <f t="shared" si="1"/>
        <v>2023</v>
      </c>
      <c r="O30" s="40" t="s">
        <v>108</v>
      </c>
      <c r="P30" s="194"/>
      <c r="Q30" s="196"/>
      <c r="R30" s="116"/>
      <c r="S30" s="116"/>
      <c r="T30" s="197">
        <v>0</v>
      </c>
      <c r="U30" s="117">
        <v>0</v>
      </c>
      <c r="V30" s="3">
        <f>V29+P44</f>
        <v>7</v>
      </c>
      <c r="W30" s="3">
        <v>2023</v>
      </c>
    </row>
    <row r="31" spans="1:23" ht="52.5" customHeight="1">
      <c r="B31" s="40" t="s">
        <v>110</v>
      </c>
      <c r="C31" s="194"/>
      <c r="D31" s="196"/>
      <c r="E31" s="116"/>
      <c r="F31" s="194"/>
      <c r="G31" s="197">
        <v>0</v>
      </c>
      <c r="H31" s="117">
        <v>0</v>
      </c>
      <c r="O31" s="40" t="s">
        <v>110</v>
      </c>
      <c r="P31" s="194"/>
      <c r="Q31" s="196"/>
      <c r="R31" s="116"/>
      <c r="S31" s="194"/>
      <c r="T31" s="197">
        <v>0</v>
      </c>
      <c r="U31" s="117">
        <v>0</v>
      </c>
    </row>
    <row r="32" spans="1:23" ht="27.75" customHeight="1">
      <c r="B32" s="40" t="s">
        <v>112</v>
      </c>
      <c r="C32" s="194">
        <v>0</v>
      </c>
      <c r="D32" s="194">
        <v>0</v>
      </c>
      <c r="E32" s="194">
        <v>0</v>
      </c>
      <c r="F32" s="194">
        <v>55</v>
      </c>
      <c r="G32" s="197">
        <v>55</v>
      </c>
      <c r="H32" s="117">
        <v>55</v>
      </c>
      <c r="O32" s="40" t="s">
        <v>112</v>
      </c>
      <c r="P32" s="194">
        <v>0</v>
      </c>
      <c r="Q32" s="194">
        <v>0</v>
      </c>
      <c r="R32" s="194">
        <v>0</v>
      </c>
      <c r="S32" s="194">
        <v>0</v>
      </c>
      <c r="T32" s="197">
        <v>0</v>
      </c>
      <c r="U32" s="117">
        <v>0</v>
      </c>
    </row>
    <row r="33" spans="2:26" ht="15">
      <c r="B33" s="40" t="s">
        <v>116</v>
      </c>
      <c r="C33" s="194"/>
      <c r="D33" s="196"/>
      <c r="E33" s="116"/>
      <c r="F33" s="194">
        <v>0</v>
      </c>
      <c r="G33" s="197">
        <v>0</v>
      </c>
      <c r="H33" s="117">
        <v>0</v>
      </c>
      <c r="J33" s="4">
        <f>G35*C44</f>
        <v>0</v>
      </c>
      <c r="M33" s="61"/>
      <c r="O33" s="40" t="s">
        <v>116</v>
      </c>
      <c r="P33" s="194"/>
      <c r="Q33" s="196"/>
      <c r="R33" s="116"/>
      <c r="S33" s="194">
        <v>0</v>
      </c>
      <c r="T33" s="197">
        <v>0</v>
      </c>
      <c r="U33" s="117">
        <v>0</v>
      </c>
      <c r="W33" s="4">
        <f>T35*P44</f>
        <v>0</v>
      </c>
      <c r="Y33" s="61"/>
      <c r="Z33" s="61">
        <f>T35*P44</f>
        <v>0</v>
      </c>
    </row>
    <row r="34" spans="2:26" ht="26.25">
      <c r="B34" s="40" t="s">
        <v>117</v>
      </c>
      <c r="C34" s="194"/>
      <c r="D34" s="196"/>
      <c r="E34" s="116">
        <v>0</v>
      </c>
      <c r="F34" s="194"/>
      <c r="G34" s="197">
        <v>55</v>
      </c>
      <c r="H34" s="117">
        <v>55</v>
      </c>
      <c r="O34" s="40" t="s">
        <v>117</v>
      </c>
      <c r="P34" s="194"/>
      <c r="Q34" s="196"/>
      <c r="R34" s="116"/>
      <c r="S34" s="194">
        <v>40853</v>
      </c>
      <c r="T34" s="197"/>
      <c r="U34" s="117">
        <f>S34</f>
        <v>40853</v>
      </c>
    </row>
    <row r="35" spans="2:26" ht="15">
      <c r="B35" s="43" t="s">
        <v>119</v>
      </c>
      <c r="C35" s="195">
        <v>0</v>
      </c>
      <c r="D35" s="195"/>
      <c r="E35" s="195">
        <v>0</v>
      </c>
      <c r="F35" s="195">
        <v>55</v>
      </c>
      <c r="G35" s="118">
        <v>55</v>
      </c>
      <c r="H35" s="118">
        <v>55</v>
      </c>
      <c r="J35" s="4">
        <f>H35*J28</f>
        <v>2805</v>
      </c>
      <c r="M35" s="61"/>
      <c r="O35" s="43" t="s">
        <v>119</v>
      </c>
      <c r="P35" s="195">
        <v>0</v>
      </c>
      <c r="Q35" s="195"/>
      <c r="R35" s="195">
        <v>0</v>
      </c>
      <c r="S35" s="195">
        <f>S34+S33+S33</f>
        <v>40853</v>
      </c>
      <c r="T35" s="195">
        <f>T34+T33+T33</f>
        <v>0</v>
      </c>
      <c r="U35" s="198">
        <f>U34+U33+U33</f>
        <v>40853</v>
      </c>
      <c r="W35" s="200">
        <f>U35*V28</f>
        <v>285971</v>
      </c>
      <c r="Y35" s="61"/>
      <c r="Z35" s="61">
        <f>U35*V28</f>
        <v>285971</v>
      </c>
    </row>
    <row r="36" spans="2:26" ht="12.75" customHeight="1">
      <c r="B36" s="601" t="s">
        <v>212</v>
      </c>
      <c r="C36" s="601"/>
      <c r="D36" s="601"/>
      <c r="E36" s="601"/>
      <c r="F36" s="601"/>
      <c r="G36" s="601"/>
      <c r="H36" s="601"/>
      <c r="M36" s="61"/>
      <c r="O36" s="601" t="s">
        <v>212</v>
      </c>
      <c r="P36" s="601"/>
      <c r="Q36" s="601"/>
      <c r="R36" s="601"/>
      <c r="S36" s="601"/>
      <c r="T36" s="601"/>
      <c r="U36" s="601"/>
      <c r="W36" s="200"/>
      <c r="Y36" s="61"/>
      <c r="Z36" s="61"/>
    </row>
    <row r="37" spans="2:26" ht="15" customHeight="1">
      <c r="B37" s="602"/>
      <c r="C37" s="602"/>
      <c r="D37" s="602"/>
      <c r="E37" s="602"/>
      <c r="F37" s="602"/>
      <c r="G37" s="602"/>
      <c r="H37" s="602"/>
      <c r="M37" s="61"/>
      <c r="O37" s="602"/>
      <c r="P37" s="602"/>
      <c r="Q37" s="602"/>
      <c r="R37" s="602"/>
      <c r="S37" s="602"/>
      <c r="T37" s="602"/>
      <c r="U37" s="602"/>
      <c r="W37" s="200"/>
      <c r="Y37" s="61"/>
      <c r="Z37" s="61"/>
    </row>
    <row r="38" spans="2:26" ht="15" customHeight="1">
      <c r="B38" s="602"/>
      <c r="C38" s="602"/>
      <c r="D38" s="602"/>
      <c r="E38" s="602"/>
      <c r="F38" s="602"/>
      <c r="G38" s="602"/>
      <c r="H38" s="602"/>
      <c r="M38" s="61"/>
      <c r="O38" s="602"/>
      <c r="P38" s="602"/>
      <c r="Q38" s="602"/>
      <c r="R38" s="602"/>
      <c r="S38" s="602"/>
      <c r="T38" s="602"/>
      <c r="U38" s="602"/>
      <c r="W38" s="200"/>
      <c r="Y38" s="61"/>
      <c r="Z38" s="61"/>
    </row>
    <row r="39" spans="2:26" ht="15" customHeight="1">
      <c r="B39" s="602"/>
      <c r="C39" s="602"/>
      <c r="D39" s="602"/>
      <c r="E39" s="602"/>
      <c r="F39" s="602"/>
      <c r="G39" s="602"/>
      <c r="H39" s="602"/>
      <c r="M39" s="61"/>
      <c r="O39" s="602"/>
      <c r="P39" s="602"/>
      <c r="Q39" s="602"/>
      <c r="R39" s="602"/>
      <c r="S39" s="602"/>
      <c r="T39" s="602"/>
      <c r="U39" s="602"/>
      <c r="W39" s="200"/>
      <c r="Y39" s="61"/>
      <c r="Z39" s="61"/>
    </row>
    <row r="40" spans="2:26" ht="15" customHeight="1">
      <c r="B40" s="602"/>
      <c r="C40" s="602"/>
      <c r="D40" s="602"/>
      <c r="E40" s="602"/>
      <c r="F40" s="602"/>
      <c r="G40" s="602"/>
      <c r="H40" s="602"/>
      <c r="M40" s="61"/>
      <c r="O40" s="602"/>
      <c r="P40" s="602"/>
      <c r="Q40" s="602"/>
      <c r="R40" s="602"/>
      <c r="S40" s="602"/>
      <c r="T40" s="602"/>
      <c r="U40" s="602"/>
      <c r="W40" s="200"/>
      <c r="Y40" s="61"/>
      <c r="Z40" s="61"/>
    </row>
    <row r="41" spans="2:26" ht="15" customHeight="1">
      <c r="B41" s="602"/>
      <c r="C41" s="602"/>
      <c r="D41" s="602"/>
      <c r="E41" s="602"/>
      <c r="F41" s="602"/>
      <c r="G41" s="602"/>
      <c r="H41" s="602"/>
      <c r="M41" s="61"/>
      <c r="O41" s="602"/>
      <c r="P41" s="602"/>
      <c r="Q41" s="602"/>
      <c r="R41" s="602"/>
      <c r="S41" s="602"/>
      <c r="T41" s="602"/>
      <c r="U41" s="602"/>
      <c r="W41" s="200"/>
      <c r="Y41" s="61"/>
      <c r="Z41" s="61"/>
    </row>
    <row r="42" spans="2:26" ht="45" customHeight="1">
      <c r="B42" s="602"/>
      <c r="C42" s="602"/>
      <c r="D42" s="602"/>
      <c r="E42" s="602"/>
      <c r="F42" s="602"/>
      <c r="G42" s="602"/>
      <c r="H42" s="602"/>
      <c r="M42" s="61"/>
      <c r="O42" s="602"/>
      <c r="P42" s="602"/>
      <c r="Q42" s="602"/>
      <c r="R42" s="602"/>
      <c r="S42" s="602"/>
      <c r="T42" s="602"/>
      <c r="U42" s="602"/>
      <c r="W42" s="200"/>
      <c r="Y42" s="61"/>
      <c r="Z42" s="61"/>
    </row>
    <row r="43" spans="2:26" ht="12.75" customHeight="1"/>
    <row r="44" spans="2:26">
      <c r="B44" s="249" t="s">
        <v>208</v>
      </c>
      <c r="C44" s="382">
        <v>0</v>
      </c>
      <c r="O44" s="249" t="s">
        <v>162</v>
      </c>
      <c r="P44" s="249">
        <v>0</v>
      </c>
    </row>
  </sheetData>
  <mergeCells count="25">
    <mergeCell ref="B36:H42"/>
    <mergeCell ref="O36:U42"/>
    <mergeCell ref="A1:A2"/>
    <mergeCell ref="B1:M1"/>
    <mergeCell ref="N1:Y1"/>
    <mergeCell ref="O27:U27"/>
    <mergeCell ref="P28:S28"/>
    <mergeCell ref="T28:U28"/>
    <mergeCell ref="B27:H27"/>
    <mergeCell ref="C28:F28"/>
    <mergeCell ref="G28:H28"/>
    <mergeCell ref="Z1:AK1"/>
    <mergeCell ref="AL1:AW1"/>
    <mergeCell ref="B8:L8"/>
    <mergeCell ref="B9:B12"/>
    <mergeCell ref="C9:J9"/>
    <mergeCell ref="K9:L11"/>
    <mergeCell ref="C10:D10"/>
    <mergeCell ref="E10:F10"/>
    <mergeCell ref="G10:H10"/>
    <mergeCell ref="I10:J10"/>
    <mergeCell ref="C11:D11"/>
    <mergeCell ref="E11:F11"/>
    <mergeCell ref="G11:H11"/>
    <mergeCell ref="I11:J11"/>
  </mergeCells>
  <printOptions horizontalCentered="1"/>
  <pageMargins left="0.62" right="0.56000000000000005" top="1.08" bottom="0.54" header="0.48" footer="0.32"/>
  <pageSetup scale="85" orientation="landscape" r:id="rId1"/>
  <headerFooter alignWithMargins="0">
    <oddHeader>&amp;C&amp;"Calibri,Bold"&amp;12Appendix C-1
Mandatory Reporting of Greeenhouse Gases, Final Total Without Corporate Parent</oddHeader>
    <oddFooter>&amp;L 9/18/2009&amp;C&amp;"Calibri,Regular"&amp;11C1-&amp;P</oddFooter>
  </headerFooter>
  <colBreaks count="1" manualBreakCount="1">
    <brk id="13" max="4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2019-03-25T22:00:15+00:00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lcf76f155ced4ddcb4097134ff3c332f xmlns="b5536db3-f794-4651-9300-744cba5f6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72347C3E16B44487FB416AC8C18764" ma:contentTypeVersion="38" ma:contentTypeDescription="Create a new document." ma:contentTypeScope="" ma:versionID="79a406fcb3383cedef111a311120882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8dd676-26ca-4e08-b90f-b4e0026a58ac" xmlns:ns6="b5536db3-f794-4651-9300-744cba5f619d" targetNamespace="http://schemas.microsoft.com/office/2006/metadata/properties" ma:root="true" ma:fieldsID="1fb875f0d57c2f8c0e61c66522ae80c7" ns1:_="" ns2:_="" ns3:_="" ns4:_="" ns5:_="" ns6:_="">
    <xsd:import namespace="http://schemas.microsoft.com/sharepoint/v3"/>
    <xsd:import namespace="4ffa91fb-a0ff-4ac5-b2db-65c790d184a4"/>
    <xsd:import namespace="http://schemas.microsoft.com/sharepoint.v3"/>
    <xsd:import namespace="http://schemas.microsoft.com/sharepoint/v3/fields"/>
    <xsd:import namespace="7d8dd676-26ca-4e08-b90f-b4e0026a58ac"/>
    <xsd:import namespace="b5536db3-f794-4651-9300-744cba5f619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element ref="ns6:MediaServiceDateTaken" minOccurs="0"/>
                <xsd:element ref="ns6:MediaServiceLocation" minOccurs="0"/>
                <xsd:element ref="ns6:MediaLengthInSeconds" minOccurs="0"/>
                <xsd:element ref="ns6:lcf76f155ced4ddcb4097134ff3c332f"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536db3-f794-4651-9300-744cba5f619d"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CC8F803-5591-4F20-90CA-275EB8DB169B}"/>
</file>

<file path=customXml/itemProps2.xml><?xml version="1.0" encoding="utf-8"?>
<ds:datastoreItem xmlns:ds="http://schemas.openxmlformats.org/officeDocument/2006/customXml" ds:itemID="{A22BBD3F-5877-483B-8C77-C43619540527}"/>
</file>

<file path=customXml/itemProps3.xml><?xml version="1.0" encoding="utf-8"?>
<ds:datastoreItem xmlns:ds="http://schemas.openxmlformats.org/officeDocument/2006/customXml" ds:itemID="{D3E8B3BD-BF30-491C-A8A8-21880D5BD002}"/>
</file>

<file path=customXml/itemProps4.xml><?xml version="1.0" encoding="utf-8"?>
<ds:datastoreItem xmlns:ds="http://schemas.openxmlformats.org/officeDocument/2006/customXml" ds:itemID="{EAFA7A5F-8292-42DF-B599-8CF7B05488C3}"/>
</file>

<file path=docProps/app.xml><?xml version="1.0" encoding="utf-8"?>
<Properties xmlns="http://schemas.openxmlformats.org/officeDocument/2006/extended-properties" xmlns:vt="http://schemas.openxmlformats.org/officeDocument/2006/docPropsVTypes">
  <Application>Microsoft Excel Online</Application>
  <Manager/>
  <Company>RTI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Icenhour, Melissa K.</dc:creator>
  <cp:keywords/>
  <dc:description/>
  <cp:lastModifiedBy/>
  <cp:revision/>
  <dcterms:created xsi:type="dcterms:W3CDTF">2015-02-05T21:56:03Z</dcterms:created>
  <dcterms:modified xsi:type="dcterms:W3CDTF">2023-11-20T22:31:49Z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0x0101000A72347C3E16B44487FB416AC8C18764</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1024">
    <vt:lpwstr>10089</vt:lpwstr>
  </property>
  <property fmtid="{D5CDD505-2E9C-101B-9397-08002B2CF9AE}" pid="7" name="MediaServiceImageTags">
    <vt:lpwstr/>
  </property>
</Properties>
</file>