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https://usdagcc-my.sharepoint.com/personal/christina_sandberg_usda_gov/Documents/Documents/Final Rule - Revisions to Meal Patterns 2020 DGA/0584-0012 ICR from PO 4.11.24/SBP/"/>
    </mc:Choice>
  </mc:AlternateContent>
  <xr:revisionPtr revIDLastSave="52" documentId="8_{0F7AA526-6584-4A59-92CC-522C86C2E499}" xr6:coauthVersionLast="47" xr6:coauthVersionMax="47" xr10:uidLastSave="{4EA0D95A-32B2-4910-B819-CA7DBED06E73}"/>
  <bookViews>
    <workbookView xWindow="-110" yWindow="-110" windowWidth="19420" windowHeight="10420" tabRatio="500" xr2:uid="{00000000-000D-0000-FFFF-FFFF00000000}"/>
  </bookViews>
  <sheets>
    <sheet name="RecordKeeping" sheetId="8" r:id="rId1"/>
    <sheet name="Reporting" sheetId="27" r:id="rId2"/>
    <sheet name="60 day Summ" sheetId="28" r:id="rId3"/>
    <sheet name="Burden Summary" sheetId="4" r:id="rId4"/>
    <sheet name="Notes" sheetId="29" r:id="rId5"/>
  </sheets>
  <definedNames>
    <definedName name="_xlnm._FilterDatabase" localSheetId="0" hidden="1">RecordKeeping!$A$5:$N$24</definedName>
    <definedName name="_xlnm._FilterDatabase" localSheetId="1" hidden="1">Reporting!$A$3:$N$18</definedName>
    <definedName name="_xlnm.Print_Area" localSheetId="2">'60 day Summ'!$B$2:$C$9</definedName>
    <definedName name="_xlnm.Print_Area" localSheetId="3">'Burden Summary'!$A$1:$F$14</definedName>
    <definedName name="_xlnm.Print_Area" localSheetId="0">RecordKeeping!$A$3:$N$27</definedName>
    <definedName name="_xlnm.Print_Area" localSheetId="1">Reporting!$A$1:$N$20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9" i="8" l="1"/>
  <c r="N19" i="8"/>
  <c r="E19" i="8"/>
  <c r="G18" i="8" l="1"/>
  <c r="I18" i="8" s="1"/>
  <c r="G17" i="8"/>
  <c r="I17" i="8" s="1"/>
  <c r="G16" i="8"/>
  <c r="I16" i="8" s="1"/>
  <c r="L16" i="8" s="1"/>
  <c r="N16" i="8" s="1"/>
  <c r="G15" i="8"/>
  <c r="I15" i="8" s="1"/>
  <c r="K19" i="8"/>
  <c r="G21" i="8"/>
  <c r="I21" i="8" s="1"/>
  <c r="N21" i="8" s="1"/>
  <c r="G22" i="8"/>
  <c r="I22" i="8" s="1"/>
  <c r="E23" i="8"/>
  <c r="J23" i="8"/>
  <c r="K23" i="8"/>
  <c r="L23" i="8"/>
  <c r="M23" i="8"/>
  <c r="D26" i="8"/>
  <c r="E26" i="8"/>
  <c r="F26" i="8"/>
  <c r="G26" i="8"/>
  <c r="H26" i="8"/>
  <c r="I26" i="8"/>
  <c r="J26" i="8"/>
  <c r="K26" i="8"/>
  <c r="L26" i="8"/>
  <c r="M26" i="8"/>
  <c r="N26" i="8"/>
  <c r="K27" i="8"/>
  <c r="L27" i="8"/>
  <c r="G23" i="8" l="1"/>
  <c r="N15" i="8"/>
  <c r="L15" i="8"/>
  <c r="N17" i="8"/>
  <c r="L17" i="8"/>
  <c r="N18" i="8"/>
  <c r="L18" i="8"/>
  <c r="F23" i="8"/>
  <c r="J19" i="8"/>
  <c r="M19" i="8"/>
  <c r="N22" i="8"/>
  <c r="I23" i="8"/>
  <c r="H23" i="8" s="1"/>
  <c r="N23" i="8"/>
  <c r="E17" i="27" l="1"/>
  <c r="E14" i="27" l="1"/>
  <c r="E12" i="8"/>
  <c r="E24" i="8" l="1"/>
  <c r="E27" i="8"/>
  <c r="J12" i="8"/>
  <c r="J24" i="8" s="1"/>
  <c r="J27" i="8" s="1"/>
  <c r="G7" i="8"/>
  <c r="I7" i="8" l="1"/>
  <c r="M12" i="8"/>
  <c r="M24" i="8" s="1"/>
  <c r="L12" i="8"/>
  <c r="L24" i="8" s="1"/>
  <c r="K12" i="8"/>
  <c r="K24" i="8" s="1"/>
  <c r="G11" i="8"/>
  <c r="I11" i="8" s="1"/>
  <c r="N11" i="8" s="1"/>
  <c r="G8" i="8"/>
  <c r="I8" i="8" l="1"/>
  <c r="N8" i="8" s="1"/>
  <c r="N7" i="8"/>
  <c r="G6" i="27"/>
  <c r="I6" i="27" s="1"/>
  <c r="N6" i="27" s="1"/>
  <c r="G16" i="27"/>
  <c r="I16" i="27" s="1"/>
  <c r="N16" i="27" s="1"/>
  <c r="G11" i="27"/>
  <c r="I11" i="27" s="1"/>
  <c r="N11" i="27" s="1"/>
  <c r="G12" i="27"/>
  <c r="I12" i="27" s="1"/>
  <c r="N12" i="27" l="1"/>
  <c r="E7" i="4" l="1"/>
  <c r="G14" i="8" l="1"/>
  <c r="I14" i="8" l="1"/>
  <c r="G19" i="8"/>
  <c r="M8" i="27"/>
  <c r="F19" i="8" l="1"/>
  <c r="N14" i="8"/>
  <c r="I19" i="8"/>
  <c r="H19" i="8" s="1"/>
  <c r="E8" i="27"/>
  <c r="B12" i="4" l="1"/>
  <c r="B7" i="4"/>
  <c r="B6" i="4"/>
  <c r="M14" i="27"/>
  <c r="J17" i="27" l="1"/>
  <c r="B10" i="4" l="1"/>
  <c r="G9" i="8" l="1"/>
  <c r="G10" i="8"/>
  <c r="I10" i="8" s="1"/>
  <c r="G12" i="8" l="1"/>
  <c r="I9" i="8"/>
  <c r="I12" i="8" s="1"/>
  <c r="F7" i="4"/>
  <c r="G5" i="27"/>
  <c r="I5" i="27" s="1"/>
  <c r="N5" i="27" s="1"/>
  <c r="G10" i="27"/>
  <c r="I10" i="27" s="1"/>
  <c r="N20" i="27"/>
  <c r="M20" i="27"/>
  <c r="L20" i="27"/>
  <c r="K20" i="27"/>
  <c r="J20" i="27"/>
  <c r="I20" i="27"/>
  <c r="H20" i="27"/>
  <c r="G20" i="27"/>
  <c r="F20" i="27"/>
  <c r="E20" i="27"/>
  <c r="M17" i="27"/>
  <c r="L17" i="27"/>
  <c r="K17" i="27"/>
  <c r="L14" i="27"/>
  <c r="K14" i="27"/>
  <c r="J14" i="27"/>
  <c r="G13" i="27"/>
  <c r="L8" i="27"/>
  <c r="K8" i="27"/>
  <c r="J8" i="27"/>
  <c r="G7" i="27"/>
  <c r="B5" i="4"/>
  <c r="N10" i="8"/>
  <c r="N9" i="8"/>
  <c r="I27" i="8" l="1"/>
  <c r="H27" i="8" s="1"/>
  <c r="I24" i="8"/>
  <c r="G27" i="8"/>
  <c r="F27" i="8" s="1"/>
  <c r="G24" i="8"/>
  <c r="F24" i="8" s="1"/>
  <c r="N12" i="8"/>
  <c r="N27" i="8" s="1"/>
  <c r="I7" i="27"/>
  <c r="N7" i="27" s="1"/>
  <c r="I13" i="27"/>
  <c r="C7" i="4"/>
  <c r="D7" i="4"/>
  <c r="G14" i="27"/>
  <c r="B11" i="4"/>
  <c r="B13" i="4" s="1"/>
  <c r="M18" i="27"/>
  <c r="J18" i="27"/>
  <c r="J21" i="27" s="1"/>
  <c r="L18" i="27"/>
  <c r="E18" i="27"/>
  <c r="E21" i="27" s="1"/>
  <c r="K18" i="27"/>
  <c r="G17" i="27"/>
  <c r="F17" i="27" s="1"/>
  <c r="C12" i="4" s="1"/>
  <c r="G8" i="27"/>
  <c r="F8" i="27" s="1"/>
  <c r="C10" i="4" s="1"/>
  <c r="B8" i="4"/>
  <c r="F12" i="8"/>
  <c r="C5" i="4" s="1"/>
  <c r="N24" i="8" l="1"/>
  <c r="H24" i="8"/>
  <c r="D6" i="4"/>
  <c r="H12" i="8"/>
  <c r="E5" i="4" s="1"/>
  <c r="N13" i="27"/>
  <c r="I14" i="27"/>
  <c r="H14" i="27" s="1"/>
  <c r="E11" i="4" s="1"/>
  <c r="D11" i="4"/>
  <c r="F14" i="27"/>
  <c r="C11" i="4" s="1"/>
  <c r="N10" i="27"/>
  <c r="C6" i="4"/>
  <c r="G18" i="27"/>
  <c r="B14" i="4"/>
  <c r="D12" i="4"/>
  <c r="C3" i="28"/>
  <c r="D10" i="4"/>
  <c r="F5" i="4"/>
  <c r="D5" i="4"/>
  <c r="I8" i="27"/>
  <c r="H8" i="27" s="1"/>
  <c r="E10" i="4" s="1"/>
  <c r="I17" i="27"/>
  <c r="F12" i="4" s="1"/>
  <c r="N17" i="27"/>
  <c r="D8" i="4" l="1"/>
  <c r="C8" i="4" s="1"/>
  <c r="F18" i="27"/>
  <c r="F21" i="27" s="1"/>
  <c r="G21" i="27"/>
  <c r="C5" i="28"/>
  <c r="C4" i="28" s="1"/>
  <c r="F11" i="4"/>
  <c r="N14" i="27"/>
  <c r="F6" i="4"/>
  <c r="F8" i="4" s="1"/>
  <c r="E6" i="4"/>
  <c r="I18" i="27"/>
  <c r="D13" i="4"/>
  <c r="H17" i="27"/>
  <c r="E12" i="4" s="1"/>
  <c r="F10" i="4"/>
  <c r="N8" i="27"/>
  <c r="E8" i="4" l="1"/>
  <c r="H18" i="27"/>
  <c r="H21" i="27" s="1"/>
  <c r="I21" i="27"/>
  <c r="F13" i="4"/>
  <c r="N18" i="27"/>
  <c r="D14" i="4"/>
  <c r="C14" i="4" s="1"/>
  <c r="E13" i="4"/>
  <c r="C13" i="4"/>
  <c r="C7" i="28"/>
  <c r="C6" i="28" s="1"/>
  <c r="F14" i="4"/>
  <c r="N21" i="27" l="1"/>
  <c r="C9" i="28"/>
  <c r="C8" i="28"/>
  <c r="E14" i="4"/>
</calcChain>
</file>

<file path=xl/sharedStrings.xml><?xml version="1.0" encoding="utf-8"?>
<sst xmlns="http://schemas.openxmlformats.org/spreadsheetml/2006/main" count="158" uniqueCount="113">
  <si>
    <t>Prgm Rule</t>
  </si>
  <si>
    <t>CFR Citation</t>
  </si>
  <si>
    <t>Title</t>
  </si>
  <si>
    <t>Form Number</t>
  </si>
  <si>
    <t>Estimated # Record-keepers</t>
  </si>
  <si>
    <t>Records Per Recordkeeper</t>
  </si>
  <si>
    <t>Total Annual Records</t>
  </si>
  <si>
    <t>Estimated Avg. # of Hours Per Record</t>
  </si>
  <si>
    <t xml:space="preserve">Estimated Total Hours            </t>
  </si>
  <si>
    <t>Due to an Adjustment</t>
  </si>
  <si>
    <t>Total Difference</t>
  </si>
  <si>
    <t>Justification</t>
  </si>
  <si>
    <t xml:space="preserve">State Agency Level </t>
  </si>
  <si>
    <t xml:space="preserve">Recordkeeping </t>
  </si>
  <si>
    <t>A</t>
  </si>
  <si>
    <t>B</t>
  </si>
  <si>
    <t>C = (A*B)</t>
  </si>
  <si>
    <t>D</t>
  </si>
  <si>
    <t>E= (C*D)</t>
  </si>
  <si>
    <t>F</t>
  </si>
  <si>
    <t>G =E-F</t>
  </si>
  <si>
    <t xml:space="preserve"> </t>
  </si>
  <si>
    <t>Estimated # Respondents</t>
  </si>
  <si>
    <t>Responses Per Respondent</t>
  </si>
  <si>
    <t>Total Annual Responses (Col. BxC)</t>
  </si>
  <si>
    <t>Estimated Avg. # of Hours Per Response</t>
  </si>
  <si>
    <t>Estimated Total Hours (Col. DxE)</t>
  </si>
  <si>
    <t>Responses per Respondents</t>
  </si>
  <si>
    <t xml:space="preserve">Recordkeeping Total </t>
  </si>
  <si>
    <t xml:space="preserve">Reporting </t>
  </si>
  <si>
    <t xml:space="preserve">Reporting Total </t>
  </si>
  <si>
    <t>State Agency Level Total</t>
  </si>
  <si>
    <t>State Agency Level</t>
  </si>
  <si>
    <t>TOTAL NO. RESPONDENTS</t>
  </si>
  <si>
    <t>AVERAGE NO. RESPONSES PER RESPONDENT</t>
  </si>
  <si>
    <t>TOTAL ANNUAL RESPONSES</t>
  </si>
  <si>
    <t>AVERAGE HOURS PER RESPONSE</t>
  </si>
  <si>
    <t xml:space="preserve"> Total Reporting Burden</t>
  </si>
  <si>
    <t xml:space="preserve"> Total Recordkeeping Burden</t>
  </si>
  <si>
    <t>Current OMB Approved Burden Hrs</t>
  </si>
  <si>
    <t xml:space="preserve">Date </t>
  </si>
  <si>
    <t xml:space="preserve">Comments </t>
  </si>
  <si>
    <t xml:space="preserve">User Initials </t>
  </si>
  <si>
    <t xml:space="preserve">SW </t>
  </si>
  <si>
    <t xml:space="preserve">SUMMARY OF BURDEN RECORDKEEPING &amp; REPORTING </t>
  </si>
  <si>
    <t>Due to Program Change - Proposed Rule</t>
  </si>
  <si>
    <t>Due to Authorizing Statute</t>
  </si>
  <si>
    <t xml:space="preserve">Due to Program Change - </t>
  </si>
  <si>
    <t>Institution Level</t>
  </si>
  <si>
    <t>Site Level</t>
  </si>
  <si>
    <t xml:space="preserve">Site Level </t>
  </si>
  <si>
    <t>Child Nutrition Program</t>
  </si>
  <si>
    <t>Regulation</t>
  </si>
  <si>
    <t>SFA maintains Program records to support claims.</t>
  </si>
  <si>
    <t>Breakfast</t>
  </si>
  <si>
    <t>SA maintains all records pertaining to claims against SFAs.</t>
  </si>
  <si>
    <t>SA maintains evidence of complaint investigations and actions.</t>
  </si>
  <si>
    <t>School Food Authority Level Total</t>
  </si>
  <si>
    <t>School Level Total</t>
  </si>
  <si>
    <t>Schools record breakfasts by category at point of service.</t>
  </si>
  <si>
    <t>§220.5</t>
  </si>
  <si>
    <t>§220.15(b)</t>
  </si>
  <si>
    <t>§220.13(b)(1)</t>
  </si>
  <si>
    <t>§220.13(c)</t>
  </si>
  <si>
    <t>§220.14(d)</t>
  </si>
  <si>
    <t>§220.11(a)</t>
  </si>
  <si>
    <t>§220.11(b)</t>
  </si>
  <si>
    <t>§220.8(a)(3) &amp; 220.9(a)</t>
  </si>
  <si>
    <t>§220.7(a)</t>
  </si>
  <si>
    <t>SFAs requesting a claim exception</t>
  </si>
  <si>
    <t>School Food Authority Level</t>
  </si>
  <si>
    <t xml:space="preserve">School Level Total </t>
  </si>
  <si>
    <t>School Level</t>
  </si>
  <si>
    <t>Schools submit breakfast counts by category to SFA.</t>
  </si>
  <si>
    <t>§220.19</t>
  </si>
  <si>
    <t>SA termination for failure to comply.</t>
  </si>
  <si>
    <t>§220.15(c)</t>
  </si>
  <si>
    <t>SFAs will provide records for audits.</t>
  </si>
  <si>
    <t>§220.9(d)</t>
  </si>
  <si>
    <t>SA determination of severe need.</t>
  </si>
  <si>
    <t>Schools record menu, food production, and recent nutrition analysis.</t>
  </si>
  <si>
    <t>OMB Control #0584-0012 - Burden Summary - 7 CFR Part 220, School Breakfast Program Regulations</t>
  </si>
  <si>
    <t>This is a DRAFT of the School Breakfast Program Burden doc using the redesigned template</t>
  </si>
  <si>
    <t>TOTAL BURDEN HOURS WITH REVISION</t>
  </si>
  <si>
    <t>CURRENT OMB INVENTORY</t>
  </si>
  <si>
    <t>Burden reduction for renewal.  Need to eliminate reporting burden associated with the FNS-10 and FNS-777 to not duplicate burden in those ICRs.</t>
  </si>
  <si>
    <t xml:space="preserve">SA submits requests for funds to pay SBP claims.  </t>
  </si>
  <si>
    <t>SFA Level</t>
  </si>
  <si>
    <t>JW</t>
  </si>
  <si>
    <t>In response to note in row 3-  We removed the FNS-10 and FNS-777 from this collection in an update during CY 2022. Those forms are included the FPRS ICR.</t>
  </si>
  <si>
    <t>SBP Reporting Info</t>
  </si>
  <si>
    <t>SBP Record Keeping Info</t>
  </si>
  <si>
    <t>§220.12(a)</t>
  </si>
  <si>
    <t>SAs must establish rules on competitive foods</t>
  </si>
  <si>
    <t>DIFFERENCE IN BURDEN HOURS (NEW BURDEN REQUESTED WITH  REVISION)</t>
  </si>
  <si>
    <t>TOTAL BURDEN FOR REVISION</t>
  </si>
  <si>
    <t>SA provides records for MEs and audits. Records may be provided to FNS or OIG.</t>
  </si>
  <si>
    <t>SA maintains Program records as necessary to support the reimbursement payments and reports. Records are provided to FNS when support for reimbursement payments is required.</t>
  </si>
  <si>
    <t>§220.7(e)(13) and §220.11(b)</t>
  </si>
  <si>
    <t>SFA must submit an application to the State or FNSRO where applicable to operate the SBP in a new school.</t>
  </si>
  <si>
    <t>SFAs submit monthly claims to SA, or FNSRO where applicable.</t>
  </si>
  <si>
    <t>220.16(d)(5)</t>
  </si>
  <si>
    <t>220.16(d)(3)</t>
  </si>
  <si>
    <t>SFAs include language requiring Buy American in all procurement procedures, solicitations, and contracts and maintain such documentation.</t>
  </si>
  <si>
    <t>220.8(c)(3)</t>
  </si>
  <si>
    <t>220.8(a)(3)</t>
  </si>
  <si>
    <t>Breakfast: Buy American</t>
  </si>
  <si>
    <t>Breakfast: Menu Planning Option in NSLP/SBP</t>
  </si>
  <si>
    <t>Breakfast: Nutrition Requirements</t>
  </si>
  <si>
    <t>SFA maintains documentation demonstrating compliance with the Buy American provision (non-domestic food purchases do not exceed the specified annual threshold).</t>
  </si>
  <si>
    <t>SFAs maintain records to demonstrate that schools are tribally operated, are operated by the Bureau of Indian Education, or serve primarily American Indian or Alaska Native students and that they are eligible to elect to implement the operational flexibility to serve vegetables in place of grains in school meals.</t>
  </si>
  <si>
    <t>SFAs develop menu records (beyond regular menu maintenance) that meet updated and new FNS nutrition specifications from the rule</t>
  </si>
  <si>
    <t>Attachment A. Burden Chart for OMB Control Number 0584-0012, Final Rule, Child Nutrition Programs: Meal Patterns Consistent with the 2020-2025 Dietary Guidelines for Americans (7 CFR Part 220 School Breakfast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</si>
</sst>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0.000"/>
    <numFmt numFmtId="165" formatCode="_(* #,##0.000_);_(* \(#,##0.000\);_(* &quot;-&quot;??_);_(@_)"/>
    <numFmt numFmtId="166" formatCode="_(* #,##0_);_(* \(#,##0\);_(* &quot;-&quot;??_);_(@_)"/>
    <numFmt numFmtId="167" formatCode="m/d/yy;@"/>
    <numFmt numFmtId="168" formatCode="#,##0.0000"/>
    <numFmt numFmtId="169" formatCode="#,##0.0000_);\(#,##0.0000\)"/>
    <numFmt numFmtId="170" formatCode="0.000"/>
    <numFmt numFmtId="171" formatCode="0.0"/>
  </numFmts>
  <fonts count="37" x14ac:knownFonts="1">
    <font>
      <sz val="11"/>
      <color theme="1"/>
      <name val="Calibri"/>
      <family val="2"/>
      <scheme val="minor"/>
    </font>
    <font>
      <b/>
      <sz val="11"/>
      <color theme="1"/>
      <name val="Calibri"/>
      <family val="2"/>
      <scheme val="minor"/>
    </font>
    <font>
      <sz val="10"/>
      <name val="Arial"/>
      <family val="2"/>
    </font>
    <font>
      <sz val="10"/>
      <name val="Arial"/>
      <family val="2"/>
    </font>
    <font>
      <b/>
      <sz val="10"/>
      <name val="Arial"/>
      <family val="2"/>
    </font>
    <font>
      <sz val="10"/>
      <name val="Calibri"/>
      <family val="2"/>
      <scheme val="minor"/>
    </font>
    <font>
      <b/>
      <sz val="10"/>
      <name val="Calibri"/>
      <family val="2"/>
      <scheme val="minor"/>
    </font>
    <font>
      <sz val="10"/>
      <name val="Cambria"/>
      <family val="1"/>
      <scheme val="major"/>
    </font>
    <font>
      <sz val="8"/>
      <color indexed="8"/>
      <name val="Cambria"/>
      <family val="1"/>
      <scheme val="major"/>
    </font>
    <font>
      <sz val="10"/>
      <color indexed="9"/>
      <name val="Cambria"/>
      <family val="1"/>
      <scheme val="major"/>
    </font>
    <font>
      <sz val="10"/>
      <color indexed="8"/>
      <name val="Cambria"/>
      <family val="1"/>
      <scheme val="major"/>
    </font>
    <font>
      <sz val="12"/>
      <color indexed="8"/>
      <name val="Cambria"/>
      <family val="1"/>
      <scheme val="major"/>
    </font>
    <font>
      <sz val="10"/>
      <color indexed="8"/>
      <name val="Calibri"/>
      <family val="2"/>
      <scheme val="minor"/>
    </font>
    <font>
      <b/>
      <sz val="20"/>
      <color theme="1"/>
      <name val="Cambria"/>
      <family val="1"/>
      <scheme val="major"/>
    </font>
    <font>
      <b/>
      <sz val="9"/>
      <name val="Arial"/>
      <family val="2"/>
    </font>
    <font>
      <sz val="9"/>
      <name val="Arial"/>
      <family val="2"/>
    </font>
    <font>
      <sz val="9"/>
      <name val="Calibri"/>
      <family val="2"/>
      <scheme val="minor"/>
    </font>
    <font>
      <b/>
      <sz val="12"/>
      <color indexed="8"/>
      <name val="Cambria"/>
      <family val="1"/>
      <scheme val="major"/>
    </font>
    <font>
      <sz val="11"/>
      <color indexed="8"/>
      <name val="Cambria"/>
      <family val="1"/>
      <scheme val="major"/>
    </font>
    <font>
      <sz val="8"/>
      <name val="Cambria"/>
      <family val="1"/>
      <scheme val="major"/>
    </font>
    <font>
      <b/>
      <sz val="12"/>
      <name val="Cambria"/>
      <family val="1"/>
      <scheme val="major"/>
    </font>
    <font>
      <b/>
      <sz val="12"/>
      <name val="Calibri"/>
      <family val="2"/>
      <scheme val="minor"/>
    </font>
    <font>
      <b/>
      <sz val="14"/>
      <color indexed="8"/>
      <name val="Calibri"/>
      <family val="2"/>
      <scheme val="minor"/>
    </font>
    <font>
      <sz val="11"/>
      <name val="Calibri"/>
      <family val="2"/>
      <scheme val="minor"/>
    </font>
    <font>
      <sz val="12"/>
      <color theme="1"/>
      <name val="Calibri"/>
      <family val="2"/>
      <scheme val="minor"/>
    </font>
    <font>
      <sz val="12"/>
      <color theme="1"/>
      <name val="Times New Roman"/>
      <family val="1"/>
    </font>
    <font>
      <b/>
      <sz val="11"/>
      <name val="Calibri"/>
      <family val="2"/>
      <scheme val="minor"/>
    </font>
    <font>
      <b/>
      <sz val="11"/>
      <color theme="3" tint="-0.249977111117893"/>
      <name val="Calibri"/>
      <family val="2"/>
      <scheme val="minor"/>
    </font>
    <font>
      <sz val="10"/>
      <name val="Calibri"/>
      <family val="2"/>
    </font>
    <font>
      <sz val="11"/>
      <color theme="1"/>
      <name val="Calibri"/>
      <family val="2"/>
    </font>
    <font>
      <sz val="11"/>
      <name val="Calibri"/>
      <family val="2"/>
    </font>
    <font>
      <sz val="12"/>
      <color theme="0"/>
      <name val="Cambria"/>
      <family val="1"/>
      <scheme val="major"/>
    </font>
    <font>
      <b/>
      <sz val="10.5"/>
      <color indexed="8"/>
      <name val="Cambria"/>
      <family val="1"/>
      <scheme val="major"/>
    </font>
    <font>
      <sz val="11"/>
      <color rgb="FF9C0006"/>
      <name val="Calibri"/>
      <family val="2"/>
      <scheme val="minor"/>
    </font>
    <font>
      <sz val="10"/>
      <name val="Arial"/>
      <family val="2"/>
    </font>
    <font>
      <strike/>
      <sz val="11"/>
      <color theme="1"/>
      <name val="Calibri"/>
      <family val="2"/>
      <scheme val="minor"/>
    </font>
    <font>
      <b/>
      <sz val="18"/>
      <color theme="1"/>
      <name val="Calibri"/>
      <family val="2"/>
      <scheme val="minor"/>
    </font>
  </fonts>
  <fills count="19">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4" tint="0.59999389629810485"/>
        <bgColor indexed="64"/>
      </patternFill>
    </fill>
    <fill>
      <patternFill patternType="solid">
        <fgColor rgb="FF92D050"/>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theme="6"/>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theme="6" tint="-0.249977111117893"/>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0"/>
        <bgColor indexed="64"/>
      </patternFill>
    </fill>
    <fill>
      <patternFill patternType="solid">
        <fgColor indexed="9"/>
        <bgColor indexed="64"/>
      </patternFill>
    </fill>
    <fill>
      <patternFill patternType="solid">
        <fgColor rgb="FFFFC7CE"/>
      </patternFill>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rgb="FF000000"/>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s>
  <cellStyleXfs count="10">
    <xf numFmtId="0" fontId="0" fillId="0" borderId="0"/>
    <xf numFmtId="0" fontId="2"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33" fillId="17" borderId="0" applyNumberFormat="0" applyBorder="0" applyAlignment="0" applyProtection="0"/>
    <xf numFmtId="0" fontId="34" fillId="0" borderId="0"/>
  </cellStyleXfs>
  <cellXfs count="198">
    <xf numFmtId="0" fontId="0" fillId="0" borderId="0" xfId="0"/>
    <xf numFmtId="0" fontId="5" fillId="0" borderId="0" xfId="1" applyFont="1"/>
    <xf numFmtId="0" fontId="4" fillId="0" borderId="0" xfId="4" applyFont="1" applyAlignment="1">
      <alignment horizontal="center"/>
    </xf>
    <xf numFmtId="0" fontId="4" fillId="0" borderId="0" xfId="4" applyFont="1" applyAlignment="1">
      <alignment horizontal="center" vertical="center" wrapText="1"/>
    </xf>
    <xf numFmtId="0" fontId="3" fillId="0" borderId="0" xfId="4"/>
    <xf numFmtId="43" fontId="0" fillId="0" borderId="0" xfId="0" applyNumberFormat="1"/>
    <xf numFmtId="0" fontId="12" fillId="2" borderId="2" xfId="1" applyFont="1" applyFill="1" applyBorder="1" applyAlignment="1">
      <alignment horizontal="center" vertical="center" wrapText="1"/>
    </xf>
    <xf numFmtId="0" fontId="14" fillId="0" borderId="8" xfId="4" applyFont="1" applyBorder="1" applyAlignment="1">
      <alignment horizontal="center"/>
    </xf>
    <xf numFmtId="0" fontId="14" fillId="0" borderId="9" xfId="4" applyFont="1" applyBorder="1" applyAlignment="1">
      <alignment horizontal="center"/>
    </xf>
    <xf numFmtId="0" fontId="15" fillId="0" borderId="9" xfId="4" applyFont="1" applyBorder="1" applyAlignment="1">
      <alignment horizontal="center"/>
    </xf>
    <xf numFmtId="0" fontId="16" fillId="0" borderId="9" xfId="4" applyFont="1" applyBorder="1" applyAlignment="1">
      <alignment horizontal="center"/>
    </xf>
    <xf numFmtId="0" fontId="16" fillId="0" borderId="10" xfId="4" applyFont="1" applyBorder="1" applyAlignment="1">
      <alignment horizontal="center"/>
    </xf>
    <xf numFmtId="0" fontId="12" fillId="6" borderId="11"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12" fillId="6" borderId="12" xfId="1" applyFont="1" applyFill="1" applyBorder="1" applyAlignment="1">
      <alignment horizontal="center" vertical="center" wrapText="1"/>
    </xf>
    <xf numFmtId="0" fontId="12" fillId="4" borderId="11" xfId="1" applyFont="1" applyFill="1" applyBorder="1" applyAlignment="1">
      <alignment horizontal="center" vertical="center" wrapText="1"/>
    </xf>
    <xf numFmtId="0" fontId="12" fillId="4" borderId="1" xfId="1" applyFont="1" applyFill="1" applyBorder="1" applyAlignment="1">
      <alignment horizontal="center" vertical="center" wrapText="1"/>
    </xf>
    <xf numFmtId="0" fontId="12" fillId="4" borderId="12" xfId="1" applyFont="1" applyFill="1" applyBorder="1" applyAlignment="1">
      <alignment horizontal="center" vertical="center" wrapText="1"/>
    </xf>
    <xf numFmtId="165" fontId="0" fillId="0" borderId="0" xfId="0" applyNumberFormat="1"/>
    <xf numFmtId="164" fontId="0" fillId="0" borderId="0" xfId="0" applyNumberFormat="1"/>
    <xf numFmtId="0" fontId="12" fillId="2" borderId="0" xfId="1" applyFont="1" applyFill="1" applyAlignment="1">
      <alignment horizontal="center" vertical="center" wrapText="1"/>
    </xf>
    <xf numFmtId="43" fontId="6" fillId="9" borderId="13" xfId="3" applyFont="1" applyFill="1" applyBorder="1" applyAlignment="1" applyProtection="1">
      <alignment horizontal="center" vertical="center"/>
    </xf>
    <xf numFmtId="43" fontId="6" fillId="9" borderId="14" xfId="3" applyFont="1" applyFill="1" applyBorder="1" applyAlignment="1" applyProtection="1">
      <alignment vertical="center" wrapText="1"/>
    </xf>
    <xf numFmtId="43" fontId="21" fillId="9" borderId="15" xfId="3" applyFont="1" applyFill="1" applyBorder="1" applyAlignment="1" applyProtection="1">
      <alignment horizontal="right" vertical="center"/>
    </xf>
    <xf numFmtId="43" fontId="6" fillId="9" borderId="15" xfId="3" applyFont="1" applyFill="1" applyBorder="1" applyAlignment="1" applyProtection="1">
      <alignment horizontal="center" vertical="center"/>
    </xf>
    <xf numFmtId="0" fontId="24" fillId="6" borderId="26" xfId="0" applyFont="1" applyFill="1" applyBorder="1" applyAlignment="1">
      <alignment horizontal="center" vertical="center" wrapText="1"/>
    </xf>
    <xf numFmtId="0" fontId="24" fillId="6" borderId="27" xfId="0" applyFont="1" applyFill="1" applyBorder="1" applyAlignment="1">
      <alignment horizontal="center" vertical="center" wrapText="1"/>
    </xf>
    <xf numFmtId="0" fontId="24" fillId="6" borderId="28" xfId="0" applyFont="1" applyFill="1" applyBorder="1" applyAlignment="1">
      <alignment horizontal="center" vertical="center" wrapText="1"/>
    </xf>
    <xf numFmtId="0" fontId="1" fillId="0" borderId="0" xfId="0" applyFont="1"/>
    <xf numFmtId="0" fontId="24" fillId="11" borderId="26" xfId="0" applyFont="1" applyFill="1" applyBorder="1" applyAlignment="1">
      <alignment horizontal="center" vertical="center" wrapText="1"/>
    </xf>
    <xf numFmtId="0" fontId="24" fillId="11" borderId="27" xfId="0" applyFont="1" applyFill="1" applyBorder="1" applyAlignment="1">
      <alignment horizontal="center" vertical="center" wrapText="1"/>
    </xf>
    <xf numFmtId="0" fontId="24" fillId="11" borderId="28" xfId="0" applyFont="1" applyFill="1" applyBorder="1" applyAlignment="1">
      <alignment horizontal="center" vertical="center" wrapText="1"/>
    </xf>
    <xf numFmtId="0" fontId="0" fillId="0" borderId="30" xfId="0" applyBorder="1"/>
    <xf numFmtId="3" fontId="25" fillId="0" borderId="31" xfId="0" applyNumberFormat="1" applyFont="1" applyBorder="1" applyAlignment="1">
      <alignment horizontal="right"/>
    </xf>
    <xf numFmtId="0" fontId="25" fillId="0" borderId="31" xfId="0" applyFont="1" applyBorder="1" applyAlignment="1">
      <alignment horizontal="right"/>
    </xf>
    <xf numFmtId="0" fontId="25" fillId="0" borderId="17" xfId="0" applyFont="1" applyBorder="1"/>
    <xf numFmtId="0" fontId="0" fillId="0" borderId="21" xfId="0" applyBorder="1"/>
    <xf numFmtId="0" fontId="0" fillId="0" borderId="22" xfId="0" applyBorder="1"/>
    <xf numFmtId="0" fontId="27" fillId="0" borderId="8" xfId="0" applyFont="1" applyBorder="1" applyAlignment="1">
      <alignment horizontal="center"/>
    </xf>
    <xf numFmtId="0" fontId="27" fillId="0" borderId="20" xfId="0" applyFont="1" applyBorder="1" applyAlignment="1">
      <alignment horizontal="center"/>
    </xf>
    <xf numFmtId="0" fontId="27" fillId="0" borderId="0" xfId="0" applyFont="1"/>
    <xf numFmtId="167" fontId="0" fillId="0" borderId="23" xfId="0" applyNumberFormat="1" applyBorder="1"/>
    <xf numFmtId="167" fontId="0" fillId="0" borderId="32" xfId="0" applyNumberFormat="1" applyBorder="1"/>
    <xf numFmtId="3" fontId="0" fillId="0" borderId="1" xfId="0" applyNumberFormat="1" applyBorder="1" applyAlignment="1">
      <alignment vertical="center"/>
    </xf>
    <xf numFmtId="0" fontId="0" fillId="0" borderId="1" xfId="0" applyBorder="1" applyAlignment="1">
      <alignment vertical="center"/>
    </xf>
    <xf numFmtId="0" fontId="6" fillId="0" borderId="11" xfId="3" applyNumberFormat="1" applyFont="1" applyFill="1" applyBorder="1" applyAlignment="1" applyProtection="1">
      <alignment horizontal="center" vertical="center" wrapText="1"/>
      <protection locked="0"/>
    </xf>
    <xf numFmtId="0" fontId="6" fillId="0" borderId="1" xfId="3" applyNumberFormat="1" applyFont="1" applyFill="1" applyBorder="1" applyAlignment="1" applyProtection="1">
      <alignment horizontal="center" vertical="center" wrapText="1"/>
      <protection locked="0"/>
    </xf>
    <xf numFmtId="37" fontId="5" fillId="12" borderId="1" xfId="3" applyNumberFormat="1" applyFont="1" applyFill="1" applyBorder="1" applyAlignment="1" applyProtection="1">
      <alignment vertical="center"/>
    </xf>
    <xf numFmtId="3" fontId="5" fillId="0" borderId="1" xfId="3" applyNumberFormat="1" applyFont="1" applyFill="1" applyBorder="1" applyAlignment="1" applyProtection="1">
      <alignment vertical="center"/>
      <protection locked="0"/>
    </xf>
    <xf numFmtId="3" fontId="5" fillId="12" borderId="1" xfId="3" applyNumberFormat="1" applyFont="1" applyFill="1" applyBorder="1" applyAlignment="1" applyProtection="1">
      <alignment vertical="center"/>
    </xf>
    <xf numFmtId="37" fontId="5" fillId="0" borderId="1" xfId="3" applyNumberFormat="1" applyFont="1" applyFill="1" applyBorder="1" applyAlignment="1" applyProtection="1">
      <alignment vertical="center"/>
    </xf>
    <xf numFmtId="2" fontId="5" fillId="0" borderId="1" xfId="3" applyNumberFormat="1" applyFont="1" applyFill="1" applyBorder="1" applyAlignment="1" applyProtection="1">
      <alignment vertical="center"/>
      <protection locked="0"/>
    </xf>
    <xf numFmtId="2" fontId="5" fillId="12" borderId="1" xfId="3" applyNumberFormat="1" applyFont="1" applyFill="1" applyBorder="1" applyAlignment="1" applyProtection="1">
      <alignment vertical="center"/>
    </xf>
    <xf numFmtId="3" fontId="5" fillId="0" borderId="12" xfId="3" applyNumberFormat="1" applyFont="1" applyFill="1" applyBorder="1" applyAlignment="1" applyProtection="1">
      <alignment vertical="center"/>
    </xf>
    <xf numFmtId="3" fontId="5" fillId="12" borderId="12" xfId="3" applyNumberFormat="1" applyFont="1" applyFill="1" applyBorder="1" applyAlignment="1" applyProtection="1">
      <alignment vertical="center"/>
    </xf>
    <xf numFmtId="3" fontId="6" fillId="9" borderId="15" xfId="3" applyNumberFormat="1" applyFont="1" applyFill="1" applyBorder="1" applyProtection="1"/>
    <xf numFmtId="2" fontId="6" fillId="9" borderId="15" xfId="3" applyNumberFormat="1" applyFont="1" applyFill="1" applyBorder="1" applyProtection="1"/>
    <xf numFmtId="37" fontId="6" fillId="9" borderId="15" xfId="3" applyNumberFormat="1" applyFont="1" applyFill="1" applyBorder="1" applyProtection="1"/>
    <xf numFmtId="3" fontId="0" fillId="0" borderId="2" xfId="0" applyNumberFormat="1" applyBorder="1" applyAlignment="1">
      <alignment vertical="center"/>
    </xf>
    <xf numFmtId="3" fontId="30" fillId="0" borderId="1" xfId="3" applyNumberFormat="1" applyFont="1" applyFill="1" applyBorder="1" applyAlignment="1" applyProtection="1">
      <alignment vertical="center"/>
      <protection locked="0"/>
    </xf>
    <xf numFmtId="3" fontId="5" fillId="0" borderId="1" xfId="3" applyNumberFormat="1" applyFont="1" applyFill="1" applyBorder="1" applyAlignment="1" applyProtection="1">
      <alignment vertical="center"/>
    </xf>
    <xf numFmtId="0" fontId="30" fillId="0" borderId="1" xfId="0" applyFont="1" applyBorder="1" applyAlignment="1">
      <alignment horizontal="left" vertical="center"/>
    </xf>
    <xf numFmtId="0" fontId="30" fillId="0" borderId="1" xfId="0" applyFont="1" applyBorder="1" applyAlignment="1">
      <alignment vertical="center" wrapText="1"/>
    </xf>
    <xf numFmtId="0" fontId="26" fillId="0" borderId="1" xfId="3" applyNumberFormat="1" applyFont="1" applyFill="1" applyBorder="1" applyAlignment="1" applyProtection="1">
      <alignment horizontal="center" vertical="center" wrapText="1"/>
      <protection locked="0"/>
    </xf>
    <xf numFmtId="0" fontId="30" fillId="0" borderId="1" xfId="0" applyFont="1" applyBorder="1" applyAlignment="1">
      <alignment horizontal="left" vertical="center" wrapText="1"/>
    </xf>
    <xf numFmtId="0" fontId="28" fillId="0" borderId="1" xfId="0" applyFont="1" applyBorder="1" applyAlignment="1">
      <alignment vertical="center" wrapText="1"/>
    </xf>
    <xf numFmtId="0" fontId="6" fillId="9" borderId="13" xfId="3" applyNumberFormat="1" applyFont="1" applyFill="1" applyBorder="1" applyAlignment="1" applyProtection="1">
      <alignment horizontal="center" vertical="center"/>
    </xf>
    <xf numFmtId="0" fontId="6" fillId="9" borderId="14" xfId="3" applyNumberFormat="1" applyFont="1" applyFill="1" applyBorder="1" applyAlignment="1" applyProtection="1">
      <alignment vertical="center" wrapText="1"/>
    </xf>
    <xf numFmtId="0" fontId="21" fillId="9" borderId="15" xfId="3" applyNumberFormat="1" applyFont="1" applyFill="1" applyBorder="1" applyAlignment="1" applyProtection="1">
      <alignment horizontal="right" vertical="center"/>
    </xf>
    <xf numFmtId="0" fontId="6" fillId="9" borderId="15" xfId="3" applyNumberFormat="1" applyFont="1" applyFill="1" applyBorder="1" applyAlignment="1" applyProtection="1">
      <alignment horizontal="center" vertical="center"/>
    </xf>
    <xf numFmtId="3" fontId="1" fillId="0" borderId="1" xfId="0" applyNumberFormat="1" applyFont="1" applyBorder="1"/>
    <xf numFmtId="2" fontId="1" fillId="0" borderId="1" xfId="0" applyNumberFormat="1" applyFont="1" applyBorder="1"/>
    <xf numFmtId="3" fontId="29" fillId="0" borderId="1" xfId="0" applyNumberFormat="1" applyFont="1" applyBorder="1" applyAlignment="1" applyProtection="1">
      <alignment vertical="center"/>
      <protection locked="0"/>
    </xf>
    <xf numFmtId="2" fontId="29" fillId="0" borderId="1" xfId="0" applyNumberFormat="1" applyFont="1" applyBorder="1" applyAlignment="1" applyProtection="1">
      <alignment vertical="center"/>
      <protection locked="0"/>
    </xf>
    <xf numFmtId="0" fontId="6" fillId="12" borderId="11" xfId="3" applyNumberFormat="1" applyFont="1" applyFill="1" applyBorder="1" applyAlignment="1" applyProtection="1">
      <alignment horizontal="center" vertical="center" wrapText="1"/>
    </xf>
    <xf numFmtId="0" fontId="5" fillId="12" borderId="2" xfId="3" applyNumberFormat="1" applyFont="1" applyFill="1" applyBorder="1" applyAlignment="1" applyProtection="1">
      <alignment vertical="center" wrapText="1"/>
    </xf>
    <xf numFmtId="0" fontId="21" fillId="12" borderId="1" xfId="3" applyNumberFormat="1" applyFont="1" applyFill="1" applyBorder="1" applyAlignment="1" applyProtection="1">
      <alignment horizontal="right" vertical="center" wrapText="1"/>
    </xf>
    <xf numFmtId="0" fontId="6" fillId="12" borderId="1" xfId="3" applyNumberFormat="1" applyFont="1" applyFill="1" applyBorder="1" applyAlignment="1" applyProtection="1">
      <alignment horizontal="center" vertical="center" wrapText="1"/>
    </xf>
    <xf numFmtId="0" fontId="0" fillId="0" borderId="1" xfId="0" applyBorder="1" applyAlignment="1" applyProtection="1">
      <alignment vertical="center"/>
      <protection locked="0"/>
    </xf>
    <xf numFmtId="3" fontId="0" fillId="0" borderId="1" xfId="0" applyNumberFormat="1" applyBorder="1" applyAlignment="1" applyProtection="1">
      <alignment vertical="center"/>
      <protection locked="0"/>
    </xf>
    <xf numFmtId="0" fontId="5" fillId="0" borderId="1" xfId="3" applyNumberFormat="1" applyFont="1" applyFill="1" applyBorder="1" applyAlignment="1" applyProtection="1">
      <alignment vertical="center" wrapText="1"/>
    </xf>
    <xf numFmtId="2" fontId="0" fillId="0" borderId="1" xfId="0" applyNumberFormat="1" applyBorder="1" applyAlignment="1" applyProtection="1">
      <alignment vertical="center"/>
      <protection locked="0"/>
    </xf>
    <xf numFmtId="3" fontId="5" fillId="11" borderId="1" xfId="3" applyNumberFormat="1" applyFont="1" applyFill="1" applyBorder="1" applyAlignment="1" applyProtection="1">
      <alignment vertical="center"/>
    </xf>
    <xf numFmtId="2" fontId="5" fillId="11" borderId="1" xfId="3" applyNumberFormat="1" applyFont="1" applyFill="1" applyBorder="1" applyAlignment="1" applyProtection="1">
      <alignment vertical="center"/>
    </xf>
    <xf numFmtId="3" fontId="23" fillId="0" borderId="1" xfId="3" applyNumberFormat="1" applyFont="1" applyFill="1" applyBorder="1" applyAlignment="1" applyProtection="1">
      <alignment vertical="center"/>
      <protection locked="0"/>
    </xf>
    <xf numFmtId="3" fontId="5" fillId="11" borderId="12" xfId="3" applyNumberFormat="1" applyFont="1" applyFill="1" applyBorder="1" applyAlignment="1" applyProtection="1">
      <alignment vertical="center"/>
    </xf>
    <xf numFmtId="0" fontId="29" fillId="0" borderId="1" xfId="0" applyFont="1" applyBorder="1" applyAlignment="1">
      <alignment vertical="center"/>
    </xf>
    <xf numFmtId="0" fontId="30" fillId="0" borderId="1" xfId="0" applyFont="1" applyBorder="1" applyAlignment="1">
      <alignment vertical="center" wrapText="1" readingOrder="1"/>
    </xf>
    <xf numFmtId="0" fontId="6" fillId="11" borderId="11" xfId="3" applyNumberFormat="1" applyFont="1" applyFill="1" applyBorder="1" applyAlignment="1" applyProtection="1">
      <alignment horizontal="center" vertical="center" wrapText="1"/>
    </xf>
    <xf numFmtId="0" fontId="5" fillId="11" borderId="2" xfId="3" applyNumberFormat="1" applyFont="1" applyFill="1" applyBorder="1" applyAlignment="1" applyProtection="1">
      <alignment vertical="center" wrapText="1"/>
    </xf>
    <xf numFmtId="0" fontId="21" fillId="11" borderId="1" xfId="3" applyNumberFormat="1" applyFont="1" applyFill="1" applyBorder="1" applyAlignment="1" applyProtection="1">
      <alignment horizontal="right" vertical="center" wrapText="1"/>
    </xf>
    <xf numFmtId="0" fontId="6" fillId="11" borderId="1" xfId="3" applyNumberFormat="1" applyFont="1" applyFill="1" applyBorder="1" applyAlignment="1" applyProtection="1">
      <alignment horizontal="center" vertical="center" wrapText="1"/>
    </xf>
    <xf numFmtId="0" fontId="23" fillId="15" borderId="1" xfId="0" applyFont="1" applyFill="1" applyBorder="1" applyAlignment="1">
      <alignment vertical="center" wrapText="1"/>
    </xf>
    <xf numFmtId="0" fontId="11" fillId="0" borderId="3" xfId="0" applyFont="1" applyBorder="1" applyAlignment="1">
      <alignment vertical="center"/>
    </xf>
    <xf numFmtId="0" fontId="9" fillId="0" borderId="0" xfId="0" applyFont="1"/>
    <xf numFmtId="0" fontId="7" fillId="0" borderId="7" xfId="0" applyFont="1" applyBorder="1"/>
    <xf numFmtId="0" fontId="10" fillId="2" borderId="4" xfId="0" applyFont="1" applyFill="1" applyBorder="1" applyAlignment="1">
      <alignment horizontal="center" vertical="center" wrapText="1"/>
    </xf>
    <xf numFmtId="0" fontId="17" fillId="7" borderId="0" xfId="0" applyFont="1" applyFill="1" applyAlignment="1">
      <alignment horizontal="center" vertical="center" wrapText="1"/>
    </xf>
    <xf numFmtId="0" fontId="8" fillId="7" borderId="0" xfId="0" applyFont="1" applyFill="1" applyAlignment="1">
      <alignment horizontal="center" vertical="center" wrapText="1"/>
    </xf>
    <xf numFmtId="0" fontId="10" fillId="0" borderId="0" xfId="0" applyFont="1" applyAlignment="1">
      <alignment vertical="center"/>
    </xf>
    <xf numFmtId="166" fontId="10" fillId="0" borderId="0" xfId="3" applyNumberFormat="1" applyFont="1" applyBorder="1" applyAlignment="1" applyProtection="1">
      <alignment vertical="center"/>
    </xf>
    <xf numFmtId="166" fontId="10" fillId="0" borderId="0" xfId="3" applyNumberFormat="1" applyFont="1" applyFill="1" applyBorder="1" applyAlignment="1" applyProtection="1">
      <alignment vertical="center"/>
    </xf>
    <xf numFmtId="0" fontId="10" fillId="0" borderId="0" xfId="0" applyFont="1" applyAlignment="1">
      <alignment horizontal="left" vertical="center"/>
    </xf>
    <xf numFmtId="166" fontId="10" fillId="0" borderId="4" xfId="3" applyNumberFormat="1" applyFont="1" applyFill="1" applyBorder="1" applyAlignment="1" applyProtection="1">
      <alignment vertical="center"/>
    </xf>
    <xf numFmtId="0" fontId="18" fillId="0" borderId="0" xfId="0" applyFont="1" applyAlignment="1">
      <alignment horizontal="right" vertical="center"/>
    </xf>
    <xf numFmtId="0" fontId="20" fillId="8" borderId="0" xfId="0" applyFont="1" applyFill="1" applyAlignment="1">
      <alignment horizontal="center" vertical="center" wrapText="1"/>
    </xf>
    <xf numFmtId="0" fontId="19" fillId="8" borderId="0" xfId="0" applyFont="1" applyFill="1" applyAlignment="1">
      <alignment horizontal="center" vertical="center" wrapText="1"/>
    </xf>
    <xf numFmtId="0" fontId="10" fillId="10" borderId="0" xfId="0" applyFont="1" applyFill="1" applyAlignment="1">
      <alignment horizontal="left" vertical="center"/>
    </xf>
    <xf numFmtId="166" fontId="10" fillId="10" borderId="0" xfId="3" applyNumberFormat="1" applyFont="1" applyFill="1" applyBorder="1" applyAlignment="1" applyProtection="1">
      <alignment vertical="center"/>
    </xf>
    <xf numFmtId="0" fontId="10" fillId="5" borderId="0" xfId="0" applyFont="1" applyFill="1" applyAlignment="1">
      <alignment horizontal="left" vertical="center"/>
    </xf>
    <xf numFmtId="166" fontId="10" fillId="5" borderId="0" xfId="3" applyNumberFormat="1" applyFont="1" applyFill="1" applyBorder="1" applyAlignment="1" applyProtection="1">
      <alignment vertical="center"/>
    </xf>
    <xf numFmtId="0" fontId="10" fillId="6" borderId="0" xfId="0" applyFont="1" applyFill="1" applyAlignment="1">
      <alignment vertical="center"/>
    </xf>
    <xf numFmtId="166" fontId="10" fillId="6" borderId="4" xfId="3" applyNumberFormat="1" applyFont="1" applyFill="1" applyBorder="1" applyAlignment="1" applyProtection="1">
      <alignment vertical="center"/>
    </xf>
    <xf numFmtId="37" fontId="5" fillId="11" borderId="1" xfId="3" applyNumberFormat="1" applyFont="1" applyFill="1" applyBorder="1" applyAlignment="1" applyProtection="1">
      <alignment vertical="center"/>
    </xf>
    <xf numFmtId="37" fontId="30" fillId="0" borderId="1" xfId="3" applyNumberFormat="1" applyFont="1" applyFill="1" applyBorder="1" applyAlignment="1" applyProtection="1">
      <alignment vertical="center"/>
    </xf>
    <xf numFmtId="0" fontId="23" fillId="0" borderId="1" xfId="3" applyNumberFormat="1" applyFont="1" applyFill="1" applyBorder="1" applyAlignment="1" applyProtection="1">
      <alignment vertical="center" wrapText="1"/>
    </xf>
    <xf numFmtId="0" fontId="6" fillId="0" borderId="1" xfId="3" applyNumberFormat="1" applyFont="1" applyFill="1" applyBorder="1" applyAlignment="1" applyProtection="1">
      <alignment horizontal="center" vertical="center" wrapText="1"/>
    </xf>
    <xf numFmtId="3" fontId="2" fillId="16" borderId="1" xfId="0" applyNumberFormat="1" applyFont="1" applyFill="1" applyBorder="1" applyAlignment="1" applyProtection="1">
      <alignment vertical="center"/>
      <protection locked="0"/>
    </xf>
    <xf numFmtId="3" fontId="0" fillId="16" borderId="1" xfId="0" applyNumberFormat="1" applyFill="1" applyBorder="1" applyAlignment="1" applyProtection="1">
      <alignment vertical="center"/>
      <protection locked="0"/>
    </xf>
    <xf numFmtId="0" fontId="5" fillId="0" borderId="1" xfId="3" applyNumberFormat="1" applyFont="1" applyFill="1" applyBorder="1" applyAlignment="1" applyProtection="1">
      <alignment horizontal="center" vertical="center" wrapText="1"/>
      <protection locked="0"/>
    </xf>
    <xf numFmtId="39" fontId="6" fillId="9" borderId="15" xfId="3" applyNumberFormat="1" applyFont="1" applyFill="1" applyBorder="1" applyProtection="1"/>
    <xf numFmtId="39" fontId="10" fillId="0" borderId="0" xfId="3" applyNumberFormat="1" applyFont="1" applyFill="1" applyBorder="1" applyAlignment="1" applyProtection="1">
      <alignment vertical="center"/>
    </xf>
    <xf numFmtId="168" fontId="25" fillId="0" borderId="31" xfId="0" applyNumberFormat="1" applyFont="1" applyBorder="1" applyAlignment="1">
      <alignment horizontal="right"/>
    </xf>
    <xf numFmtId="0" fontId="31" fillId="3" borderId="4" xfId="0" applyFont="1" applyFill="1" applyBorder="1" applyAlignment="1">
      <alignment horizontal="left" vertical="center"/>
    </xf>
    <xf numFmtId="166" fontId="31" fillId="3" borderId="4" xfId="3" applyNumberFormat="1" applyFont="1" applyFill="1" applyBorder="1" applyAlignment="1" applyProtection="1">
      <alignment vertical="center"/>
    </xf>
    <xf numFmtId="169" fontId="31" fillId="3" borderId="4" xfId="3" applyNumberFormat="1" applyFont="1" applyFill="1" applyBorder="1" applyAlignment="1" applyProtection="1">
      <alignment vertical="center"/>
    </xf>
    <xf numFmtId="39" fontId="5" fillId="11" borderId="1" xfId="3" applyNumberFormat="1" applyFont="1" applyFill="1" applyBorder="1" applyAlignment="1" applyProtection="1">
      <alignment vertical="center"/>
    </xf>
    <xf numFmtId="4" fontId="1" fillId="0" borderId="1" xfId="0" applyNumberFormat="1" applyFont="1" applyBorder="1"/>
    <xf numFmtId="43" fontId="3" fillId="0" borderId="0" xfId="4" applyNumberFormat="1"/>
    <xf numFmtId="166" fontId="2" fillId="0" borderId="0" xfId="4" applyNumberFormat="1" applyFont="1"/>
    <xf numFmtId="0" fontId="29" fillId="0" borderId="1" xfId="0" applyFont="1" applyBorder="1" applyAlignment="1">
      <alignment vertical="center" wrapText="1" readingOrder="1"/>
    </xf>
    <xf numFmtId="39" fontId="5" fillId="0" borderId="1" xfId="3" applyNumberFormat="1" applyFont="1" applyFill="1" applyBorder="1" applyAlignment="1" applyProtection="1">
      <alignment vertical="center"/>
    </xf>
    <xf numFmtId="166" fontId="0" fillId="0" borderId="0" xfId="0" applyNumberFormat="1"/>
    <xf numFmtId="0" fontId="5" fillId="0" borderId="33" xfId="3" applyNumberFormat="1" applyFont="1" applyFill="1" applyBorder="1" applyAlignment="1" applyProtection="1">
      <alignment vertical="center" wrapText="1"/>
    </xf>
    <xf numFmtId="2" fontId="5" fillId="0" borderId="1" xfId="3" applyNumberFormat="1" applyFont="1" applyFill="1" applyBorder="1" applyAlignment="1" applyProtection="1">
      <alignment vertical="center"/>
    </xf>
    <xf numFmtId="0" fontId="33" fillId="17" borderId="0" xfId="8"/>
    <xf numFmtId="4" fontId="5" fillId="0" borderId="1" xfId="3" applyNumberFormat="1" applyFont="1" applyFill="1" applyBorder="1" applyAlignment="1" applyProtection="1">
      <alignment vertical="center"/>
    </xf>
    <xf numFmtId="4" fontId="6" fillId="9" borderId="15" xfId="3" applyNumberFormat="1" applyFont="1" applyFill="1" applyBorder="1" applyProtection="1"/>
    <xf numFmtId="39" fontId="10" fillId="0" borderId="0" xfId="3" applyNumberFormat="1" applyFont="1" applyBorder="1" applyAlignment="1" applyProtection="1">
      <alignment vertical="center"/>
    </xf>
    <xf numFmtId="39" fontId="10" fillId="10" borderId="0" xfId="3" applyNumberFormat="1" applyFont="1" applyFill="1" applyBorder="1" applyAlignment="1" applyProtection="1">
      <alignment vertical="center"/>
    </xf>
    <xf numFmtId="39" fontId="10" fillId="5" borderId="0" xfId="3" applyNumberFormat="1" applyFont="1" applyFill="1" applyBorder="1" applyAlignment="1" applyProtection="1">
      <alignment vertical="center"/>
    </xf>
    <xf numFmtId="39" fontId="10" fillId="0" borderId="0" xfId="3" applyNumberFormat="1" applyFont="1" applyFill="1" applyBorder="1" applyAlignment="1" applyProtection="1">
      <alignment horizontal="right" vertical="center"/>
    </xf>
    <xf numFmtId="0" fontId="30" fillId="0" borderId="2" xfId="0" applyFont="1" applyBorder="1" applyAlignment="1">
      <alignment horizontal="left" vertical="center" wrapText="1"/>
    </xf>
    <xf numFmtId="39" fontId="10" fillId="0" borderId="4" xfId="3" applyNumberFormat="1" applyFont="1" applyBorder="1" applyAlignment="1" applyProtection="1">
      <alignment vertical="center"/>
    </xf>
    <xf numFmtId="39" fontId="10" fillId="6" borderId="4" xfId="3" applyNumberFormat="1" applyFont="1" applyFill="1" applyBorder="1" applyAlignment="1" applyProtection="1">
      <alignment vertical="center"/>
    </xf>
    <xf numFmtId="3" fontId="23" fillId="0" borderId="0" xfId="0" applyNumberFormat="1" applyFont="1"/>
    <xf numFmtId="4" fontId="5" fillId="0" borderId="1" xfId="6" applyNumberFormat="1" applyFont="1" applyFill="1" applyBorder="1" applyAlignment="1" applyProtection="1">
      <alignment vertical="center"/>
    </xf>
    <xf numFmtId="0" fontId="35" fillId="0" borderId="21" xfId="0" applyFont="1" applyBorder="1"/>
    <xf numFmtId="37" fontId="23" fillId="13" borderId="1" xfId="0" applyNumberFormat="1" applyFont="1" applyFill="1" applyBorder="1"/>
    <xf numFmtId="170" fontId="23" fillId="13" borderId="1" xfId="0" applyNumberFormat="1" applyFont="1" applyFill="1" applyBorder="1"/>
    <xf numFmtId="0" fontId="1" fillId="0" borderId="1" xfId="0" applyFont="1" applyBorder="1" applyAlignment="1">
      <alignment wrapText="1"/>
    </xf>
    <xf numFmtId="0" fontId="26" fillId="13" borderId="1" xfId="0" applyFont="1" applyFill="1" applyBorder="1" applyAlignment="1">
      <alignment horizontal="left" wrapText="1"/>
    </xf>
    <xf numFmtId="170" fontId="5" fillId="0" borderId="1" xfId="3" applyNumberFormat="1" applyFont="1" applyFill="1" applyBorder="1" applyAlignment="1" applyProtection="1">
      <alignment vertical="center"/>
      <protection locked="0"/>
    </xf>
    <xf numFmtId="1" fontId="5" fillId="0" borderId="1" xfId="3" applyNumberFormat="1" applyFont="1" applyFill="1" applyBorder="1" applyAlignment="1" applyProtection="1">
      <alignment vertical="center"/>
    </xf>
    <xf numFmtId="1" fontId="23" fillId="0" borderId="1" xfId="3" applyNumberFormat="1" applyFont="1" applyFill="1" applyBorder="1" applyAlignment="1" applyProtection="1">
      <alignment vertical="center"/>
      <protection locked="0"/>
    </xf>
    <xf numFmtId="1" fontId="5" fillId="0" borderId="12" xfId="3" applyNumberFormat="1" applyFont="1" applyFill="1" applyBorder="1" applyAlignment="1" applyProtection="1">
      <alignment vertical="center"/>
    </xf>
    <xf numFmtId="1" fontId="5" fillId="11" borderId="1" xfId="3" applyNumberFormat="1" applyFont="1" applyFill="1" applyBorder="1" applyAlignment="1" applyProtection="1">
      <alignment vertical="center"/>
    </xf>
    <xf numFmtId="1" fontId="6" fillId="9" borderId="15" xfId="3" applyNumberFormat="1" applyFont="1" applyFill="1" applyBorder="1" applyProtection="1"/>
    <xf numFmtId="0" fontId="6" fillId="0" borderId="11" xfId="6" applyNumberFormat="1" applyFont="1" applyFill="1" applyBorder="1" applyAlignment="1" applyProtection="1">
      <alignment horizontal="center" vertical="center" wrapText="1"/>
      <protection locked="0"/>
    </xf>
    <xf numFmtId="0" fontId="23" fillId="0" borderId="1" xfId="6" applyNumberFormat="1" applyFont="1" applyFill="1" applyBorder="1" applyAlignment="1" applyProtection="1">
      <alignment vertical="center" wrapText="1"/>
    </xf>
    <xf numFmtId="0" fontId="6" fillId="0" borderId="1" xfId="6" applyNumberFormat="1" applyFont="1" applyFill="1" applyBorder="1" applyAlignment="1" applyProtection="1">
      <alignment horizontal="center" vertical="center" wrapText="1"/>
    </xf>
    <xf numFmtId="37" fontId="5" fillId="0" borderId="1" xfId="6" applyNumberFormat="1" applyFont="1" applyFill="1" applyBorder="1" applyAlignment="1" applyProtection="1">
      <alignment vertical="center"/>
    </xf>
    <xf numFmtId="170" fontId="5" fillId="0" borderId="1" xfId="6" applyNumberFormat="1" applyFont="1" applyFill="1" applyBorder="1" applyAlignment="1" applyProtection="1">
      <alignment vertical="center"/>
    </xf>
    <xf numFmtId="3" fontId="5" fillId="0" borderId="1" xfId="6" applyNumberFormat="1" applyFont="1" applyFill="1" applyBorder="1" applyAlignment="1" applyProtection="1">
      <alignment vertical="center"/>
      <protection locked="0"/>
    </xf>
    <xf numFmtId="2" fontId="5" fillId="0" borderId="12" xfId="6" applyNumberFormat="1" applyFont="1" applyFill="1" applyBorder="1" applyAlignment="1" applyProtection="1">
      <alignment vertical="center"/>
    </xf>
    <xf numFmtId="2" fontId="30" fillId="0" borderId="12" xfId="3" applyNumberFormat="1" applyFont="1" applyFill="1" applyBorder="1" applyAlignment="1" applyProtection="1">
      <alignment vertical="center"/>
    </xf>
    <xf numFmtId="2" fontId="5" fillId="0" borderId="12" xfId="3" applyNumberFormat="1" applyFont="1" applyFill="1" applyBorder="1" applyAlignment="1" applyProtection="1">
      <alignment vertical="center"/>
    </xf>
    <xf numFmtId="3" fontId="23" fillId="13" borderId="1" xfId="0" applyNumberFormat="1" applyFont="1" applyFill="1" applyBorder="1"/>
    <xf numFmtId="3" fontId="0" fillId="12" borderId="1" xfId="0" applyNumberFormat="1" applyFill="1" applyBorder="1" applyAlignment="1" applyProtection="1">
      <alignment vertical="center"/>
      <protection locked="0"/>
    </xf>
    <xf numFmtId="4" fontId="5" fillId="12" borderId="1" xfId="3" applyNumberFormat="1" applyFont="1" applyFill="1" applyBorder="1" applyAlignment="1" applyProtection="1">
      <alignment vertical="center"/>
    </xf>
    <xf numFmtId="4" fontId="25" fillId="0" borderId="31" xfId="0" applyNumberFormat="1" applyFont="1" applyBorder="1" applyAlignment="1">
      <alignment horizontal="right"/>
    </xf>
    <xf numFmtId="4" fontId="6" fillId="9" borderId="16" xfId="3" applyNumberFormat="1" applyFont="1" applyFill="1" applyBorder="1" applyProtection="1"/>
    <xf numFmtId="171" fontId="6" fillId="9" borderId="16" xfId="3" applyNumberFormat="1" applyFont="1" applyFill="1" applyBorder="1" applyProtection="1"/>
    <xf numFmtId="4" fontId="5" fillId="0" borderId="12" xfId="3" applyNumberFormat="1" applyFont="1" applyFill="1" applyBorder="1" applyAlignment="1" applyProtection="1">
      <alignment vertical="center"/>
    </xf>
    <xf numFmtId="4" fontId="5" fillId="11" borderId="12" xfId="3" applyNumberFormat="1" applyFont="1" applyFill="1" applyBorder="1" applyAlignment="1" applyProtection="1">
      <alignment vertical="center"/>
    </xf>
    <xf numFmtId="0" fontId="30" fillId="18" borderId="1" xfId="0" applyFont="1" applyFill="1" applyBorder="1" applyAlignment="1">
      <alignment horizontal="left" vertical="center" wrapText="1"/>
    </xf>
    <xf numFmtId="0" fontId="5" fillId="18" borderId="33" xfId="3" applyNumberFormat="1" applyFont="1" applyFill="1" applyBorder="1" applyAlignment="1" applyProtection="1">
      <alignment vertical="center" wrapText="1"/>
    </xf>
    <xf numFmtId="0" fontId="5" fillId="18" borderId="1" xfId="3" applyNumberFormat="1" applyFont="1" applyFill="1" applyBorder="1" applyAlignment="1" applyProtection="1">
      <alignment horizontal="center" vertical="center" wrapText="1"/>
      <protection locked="0"/>
    </xf>
    <xf numFmtId="3" fontId="5" fillId="18" borderId="1" xfId="3" applyNumberFormat="1" applyFont="1" applyFill="1" applyBorder="1" applyAlignment="1" applyProtection="1">
      <alignment vertical="center"/>
      <protection locked="0"/>
    </xf>
    <xf numFmtId="3" fontId="5" fillId="18" borderId="1" xfId="3" applyNumberFormat="1" applyFont="1" applyFill="1" applyBorder="1" applyAlignment="1" applyProtection="1">
      <alignment vertical="center"/>
    </xf>
    <xf numFmtId="170" fontId="5" fillId="18" borderId="1" xfId="3" applyNumberFormat="1" applyFont="1" applyFill="1" applyBorder="1" applyAlignment="1" applyProtection="1">
      <alignment vertical="center"/>
      <protection locked="0"/>
    </xf>
    <xf numFmtId="4" fontId="5" fillId="18" borderId="1" xfId="3" applyNumberFormat="1" applyFont="1" applyFill="1" applyBorder="1" applyAlignment="1" applyProtection="1">
      <alignment vertical="center"/>
    </xf>
    <xf numFmtId="4" fontId="5" fillId="18" borderId="12" xfId="3" applyNumberFormat="1" applyFont="1" applyFill="1" applyBorder="1" applyAlignment="1" applyProtection="1">
      <alignment vertical="center"/>
    </xf>
    <xf numFmtId="0" fontId="6" fillId="0" borderId="1" xfId="6" applyNumberFormat="1" applyFont="1" applyFill="1" applyBorder="1" applyAlignment="1" applyProtection="1">
      <alignment horizontal="center" vertical="center" wrapText="1"/>
      <protection locked="0"/>
    </xf>
    <xf numFmtId="43" fontId="6" fillId="0" borderId="2" xfId="6" applyFont="1" applyFill="1" applyBorder="1" applyAlignment="1" applyProtection="1">
      <alignment horizontal="center" vertical="center" wrapText="1"/>
      <protection locked="0"/>
    </xf>
    <xf numFmtId="0" fontId="36" fillId="0" borderId="0" xfId="0" applyFont="1"/>
    <xf numFmtId="0" fontId="13" fillId="0" borderId="17" xfId="0" applyFont="1" applyBorder="1" applyAlignment="1">
      <alignment horizontal="center"/>
    </xf>
    <xf numFmtId="0" fontId="13" fillId="0" borderId="18" xfId="0" applyFont="1" applyBorder="1" applyAlignment="1">
      <alignment horizontal="center"/>
    </xf>
    <xf numFmtId="0" fontId="13" fillId="0" borderId="19" xfId="0" applyFont="1" applyBorder="1" applyAlignment="1">
      <alignment horizontal="center"/>
    </xf>
    <xf numFmtId="0" fontId="22" fillId="9" borderId="24" xfId="1" applyFont="1" applyFill="1" applyBorder="1" applyAlignment="1">
      <alignment horizontal="center" vertical="center" wrapText="1"/>
    </xf>
    <xf numFmtId="0" fontId="22" fillId="9" borderId="6" xfId="1" applyFont="1" applyFill="1" applyBorder="1" applyAlignment="1">
      <alignment horizontal="center" vertical="center" wrapText="1"/>
    </xf>
    <xf numFmtId="0" fontId="22" fillId="9" borderId="25" xfId="1" applyFont="1" applyFill="1" applyBorder="1" applyAlignment="1">
      <alignment horizontal="center" vertical="center" wrapText="1"/>
    </xf>
    <xf numFmtId="0" fontId="36" fillId="0" borderId="0" xfId="0" applyFont="1" applyAlignment="1">
      <alignment horizontal="center" wrapText="1"/>
    </xf>
    <xf numFmtId="0" fontId="25" fillId="14" borderId="17" xfId="0" applyFont="1" applyFill="1" applyBorder="1" applyAlignment="1">
      <alignment horizontal="center"/>
    </xf>
    <xf numFmtId="0" fontId="25" fillId="14" borderId="29" xfId="0" applyFont="1" applyFill="1" applyBorder="1" applyAlignment="1">
      <alignment horizontal="center"/>
    </xf>
    <xf numFmtId="0" fontId="32" fillId="0" borderId="5"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2" xfId="0" applyFont="1" applyBorder="1" applyAlignment="1">
      <alignment horizontal="center" vertical="center" wrapText="1"/>
    </xf>
  </cellXfs>
  <cellStyles count="10">
    <cellStyle name="Bad" xfId="8" builtinId="27"/>
    <cellStyle name="Comma 2" xfId="3" xr:uid="{00000000-0005-0000-0000-000001000000}"/>
    <cellStyle name="Comma 2 2" xfId="6" xr:uid="{00000000-0005-0000-0000-000002000000}"/>
    <cellStyle name="Comma 3" xfId="2" xr:uid="{00000000-0005-0000-0000-000003000000}"/>
    <cellStyle name="Comma 3 2" xfId="5" xr:uid="{00000000-0005-0000-0000-000004000000}"/>
    <cellStyle name="Normal" xfId="0" builtinId="0"/>
    <cellStyle name="Normal 2" xfId="1" xr:uid="{00000000-0005-0000-0000-000006000000}"/>
    <cellStyle name="Normal 3" xfId="4" xr:uid="{00000000-0005-0000-0000-000007000000}"/>
    <cellStyle name="Normal 3 2" xfId="7" xr:uid="{00000000-0005-0000-0000-000008000000}"/>
    <cellStyle name="Normal 4" xfId="9" xr:uid="{00000000-0005-0000-0000-000009000000}"/>
  </cellStyles>
  <dxfs count="14">
    <dxf>
      <border diagonalUp="0" diagonalDown="0">
        <left style="medium">
          <color indexed="64"/>
        </left>
        <right style="medium">
          <color indexed="64"/>
        </right>
        <top/>
        <bottom/>
        <vertical/>
        <horizontal/>
      </border>
    </dxf>
    <dxf>
      <border diagonalUp="0" diagonalDown="0">
        <left style="medium">
          <color indexed="64"/>
        </left>
        <right style="medium">
          <color indexed="64"/>
        </right>
        <top/>
        <bottom/>
        <vertical/>
        <horizontal/>
      </border>
    </dxf>
    <dxf>
      <numFmt numFmtId="167" formatCode="m/d/yy;@"/>
    </dxf>
    <dxf>
      <font>
        <b/>
        <strike val="0"/>
        <outline val="0"/>
        <shadow val="0"/>
        <u val="none"/>
        <vertAlign val="baseline"/>
        <sz val="11"/>
        <color theme="3" tint="-0.249977111117893"/>
        <name val="Calibri"/>
        <scheme val="minor"/>
      </font>
      <alignment horizontal="center" vertical="bottom" textRotation="0" wrapText="0" relativeIndent="0" justifyLastLine="0" shrinkToFit="0" readingOrder="0"/>
    </dxf>
    <dxf>
      <numFmt numFmtId="166" formatCode="_(* #,##0_);_(* \(#,##0\);_(* &quot;-&quot;??_);_(@_)"/>
      <protection locked="1" hidden="0"/>
    </dxf>
    <dxf>
      <protection locked="1" hidden="0"/>
    </dxf>
    <dxf>
      <protection locked="1" hidden="0"/>
    </dxf>
    <dxf>
      <protection locked="1" hidden="0"/>
    </dxf>
    <dxf>
      <protection locked="1" hidden="0"/>
    </dxf>
    <dxf>
      <protection locked="1" hidden="0"/>
    </dxf>
    <dxf>
      <border outline="0">
        <left style="thin">
          <color indexed="64"/>
        </left>
        <right style="thin">
          <color indexed="64"/>
        </right>
        <bottom style="thin">
          <color indexed="64"/>
        </bottom>
      </border>
    </dxf>
    <dxf>
      <fill>
        <patternFill>
          <fgColor indexed="64"/>
        </patternFill>
      </fill>
      <alignment textRotation="0" relativeIndent="0" justifyLastLine="0" shrinkToFit="0" readingOrder="0"/>
      <protection locked="1" hidden="0"/>
    </dxf>
    <dxf>
      <border outline="0">
        <bottom style="thin">
          <color indexed="64"/>
        </bottom>
      </border>
    </dxf>
    <dxf>
      <font>
        <b val="0"/>
        <i val="0"/>
        <strike val="0"/>
        <condense val="0"/>
        <extend val="0"/>
        <outline val="0"/>
        <shadow val="0"/>
        <u val="none"/>
        <vertAlign val="baseline"/>
        <sz val="10"/>
        <color indexed="8"/>
        <name val="Cambria"/>
        <scheme val="major"/>
      </font>
      <fill>
        <patternFill patternType="solid">
          <fgColor indexed="64"/>
          <bgColor theme="0" tint="-0.14999847407452621"/>
        </patternFill>
      </fill>
      <alignment horizontal="center" vertical="center" textRotation="0" wrapText="1" relativeIndent="0" justifyLastLine="0" shrinkToFit="0" readingOrder="0"/>
      <protection locked="1" hidden="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3:F15" totalsRowShown="0" headerRowDxfId="13" dataDxfId="11" headerRowBorderDxfId="12" tableBorderDxfId="10">
  <tableColumns count="6">
    <tableColumn id="1" xr3:uid="{00000000-0010-0000-0000-000001000000}" name=" " dataDxfId="9"/>
    <tableColumn id="2" xr3:uid="{00000000-0010-0000-0000-000002000000}" name="Estimated # Respondents" dataDxfId="8"/>
    <tableColumn id="3" xr3:uid="{00000000-0010-0000-0000-000003000000}" name="Responses Per Respondent" dataDxfId="7"/>
    <tableColumn id="4" xr3:uid="{00000000-0010-0000-0000-000004000000}" name="Total Annual Responses (Col. BxC)" dataDxfId="6"/>
    <tableColumn id="5" xr3:uid="{00000000-0010-0000-0000-000005000000}" name="Estimated Avg. # of Hours Per Response" dataDxfId="5"/>
    <tableColumn id="6" xr3:uid="{00000000-0010-0000-0000-000006000000}" name="Estimated Total Hours (Col. DxE)" dataDxfId="4"/>
  </tableColumns>
  <tableStyleInfo name="TableStyleMedium2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ble6" displayName="Table6" ref="A1:C66" totalsRowShown="0" headerRowDxfId="3">
  <autoFilter ref="A1:C66" xr:uid="{00000000-0009-0000-0100-000006000000}"/>
  <tableColumns count="3">
    <tableColumn id="1" xr3:uid="{00000000-0010-0000-0100-000001000000}" name="Date " dataDxfId="2"/>
    <tableColumn id="2" xr3:uid="{00000000-0010-0000-0100-000002000000}" name="User Initials " dataDxfId="1"/>
    <tableColumn id="3" xr3:uid="{00000000-0010-0000-0100-000003000000}" name="Comments " dataDxfId="0"/>
  </tableColumns>
  <tableStyleInfo name="TableStyleDark1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3" tint="0.39997558519241921"/>
    <pageSetUpPr fitToPage="1"/>
  </sheetPr>
  <dimension ref="A1:P27"/>
  <sheetViews>
    <sheetView tabSelected="1" zoomScale="90" zoomScaleNormal="90" zoomScalePageLayoutView="70" workbookViewId="0">
      <selection sqref="A1:N1"/>
    </sheetView>
  </sheetViews>
  <sheetFormatPr defaultRowHeight="14.5" outlineLevelCol="1" x14ac:dyDescent="0.35"/>
  <cols>
    <col min="1" max="1" width="12.453125" bestFit="1" customWidth="1"/>
    <col min="2" max="2" width="14.453125" customWidth="1"/>
    <col min="3" max="3" width="42.1796875" customWidth="1"/>
    <col min="4" max="4" width="12.81640625" bestFit="1" customWidth="1"/>
    <col min="5" max="5" width="15.54296875" bestFit="1" customWidth="1"/>
    <col min="6" max="6" width="17" bestFit="1" customWidth="1"/>
    <col min="7" max="7" width="13" bestFit="1" customWidth="1"/>
    <col min="8" max="8" width="14.54296875" bestFit="1" customWidth="1"/>
    <col min="9" max="9" width="13.1796875" customWidth="1"/>
    <col min="10" max="10" width="16.54296875" customWidth="1"/>
    <col min="11" max="11" width="12.81640625" customWidth="1" outlineLevel="1"/>
    <col min="12" max="12" width="13" customWidth="1" outlineLevel="1"/>
    <col min="13" max="13" width="10.54296875" customWidth="1" outlineLevel="1"/>
    <col min="14" max="14" width="13" customWidth="1"/>
    <col min="15" max="15" width="16.453125" hidden="1" customWidth="1" outlineLevel="1"/>
    <col min="16" max="16" width="9.1796875" collapsed="1"/>
    <col min="63" max="63" width="8.54296875" customWidth="1"/>
  </cols>
  <sheetData>
    <row r="1" spans="1:16" s="185" customFormat="1" ht="63" customHeight="1" x14ac:dyDescent="0.55000000000000004">
      <c r="A1" s="192" t="s">
        <v>112</v>
      </c>
      <c r="B1" s="192"/>
      <c r="C1" s="192"/>
      <c r="D1" s="192"/>
      <c r="E1" s="192"/>
      <c r="F1" s="192"/>
      <c r="G1" s="192"/>
      <c r="H1" s="192"/>
      <c r="I1" s="192"/>
      <c r="J1" s="192"/>
      <c r="K1" s="192"/>
      <c r="L1" s="192"/>
      <c r="M1" s="192"/>
      <c r="N1" s="192"/>
    </row>
    <row r="2" spans="1:16" ht="15" thickBot="1" x14ac:dyDescent="0.4"/>
    <row r="3" spans="1:16" ht="30.75" customHeight="1" thickBot="1" x14ac:dyDescent="0.55000000000000004">
      <c r="A3" s="186" t="s">
        <v>13</v>
      </c>
      <c r="B3" s="187"/>
      <c r="C3" s="187"/>
      <c r="D3" s="187"/>
      <c r="E3" s="187"/>
      <c r="F3" s="187"/>
      <c r="G3" s="187"/>
      <c r="H3" s="187"/>
      <c r="I3" s="187"/>
      <c r="J3" s="187"/>
      <c r="K3" s="187"/>
      <c r="L3" s="187"/>
      <c r="M3" s="187"/>
      <c r="N3" s="188"/>
    </row>
    <row r="4" spans="1:16" ht="24" customHeight="1" x14ac:dyDescent="0.35">
      <c r="A4" s="7"/>
      <c r="B4" s="8"/>
      <c r="C4" s="8"/>
      <c r="D4" s="9"/>
      <c r="E4" s="10" t="s">
        <v>14</v>
      </c>
      <c r="F4" s="10" t="s">
        <v>15</v>
      </c>
      <c r="G4" s="10" t="s">
        <v>16</v>
      </c>
      <c r="H4" s="10" t="s">
        <v>17</v>
      </c>
      <c r="I4" s="10" t="s">
        <v>18</v>
      </c>
      <c r="J4" s="10" t="s">
        <v>19</v>
      </c>
      <c r="K4" s="10"/>
      <c r="L4" s="10"/>
      <c r="M4" s="10"/>
      <c r="N4" s="11" t="s">
        <v>20</v>
      </c>
      <c r="O4" s="3"/>
      <c r="P4" s="2"/>
    </row>
    <row r="5" spans="1:16" ht="63.75" customHeight="1" x14ac:dyDescent="0.35">
      <c r="A5" s="15" t="s">
        <v>51</v>
      </c>
      <c r="B5" s="16" t="s">
        <v>1</v>
      </c>
      <c r="C5" s="16" t="s">
        <v>52</v>
      </c>
      <c r="D5" s="16" t="s">
        <v>3</v>
      </c>
      <c r="E5" s="16" t="s">
        <v>4</v>
      </c>
      <c r="F5" s="16" t="s">
        <v>5</v>
      </c>
      <c r="G5" s="16" t="s">
        <v>6</v>
      </c>
      <c r="H5" s="16" t="s">
        <v>7</v>
      </c>
      <c r="I5" s="16" t="s">
        <v>8</v>
      </c>
      <c r="J5" s="16" t="s">
        <v>39</v>
      </c>
      <c r="K5" s="16" t="s">
        <v>46</v>
      </c>
      <c r="L5" s="16" t="s">
        <v>45</v>
      </c>
      <c r="M5" s="16" t="s">
        <v>9</v>
      </c>
      <c r="N5" s="17" t="s">
        <v>10</v>
      </c>
      <c r="O5" s="6" t="s">
        <v>11</v>
      </c>
      <c r="P5" s="1"/>
    </row>
    <row r="6" spans="1:16" ht="18.5" x14ac:dyDescent="0.35">
      <c r="A6" s="189" t="s">
        <v>32</v>
      </c>
      <c r="B6" s="190"/>
      <c r="C6" s="190"/>
      <c r="D6" s="190"/>
      <c r="E6" s="190"/>
      <c r="F6" s="190"/>
      <c r="G6" s="190"/>
      <c r="H6" s="190"/>
      <c r="I6" s="190"/>
      <c r="J6" s="190"/>
      <c r="K6" s="190"/>
      <c r="L6" s="190"/>
      <c r="M6" s="190"/>
      <c r="N6" s="191"/>
      <c r="O6" s="20"/>
      <c r="P6" s="1"/>
    </row>
    <row r="7" spans="1:16" x14ac:dyDescent="0.35">
      <c r="A7" s="158" t="s">
        <v>54</v>
      </c>
      <c r="B7" s="61" t="s">
        <v>92</v>
      </c>
      <c r="C7" s="159" t="s">
        <v>93</v>
      </c>
      <c r="D7" s="160"/>
      <c r="E7" s="72">
        <v>56</v>
      </c>
      <c r="F7" s="72">
        <v>1</v>
      </c>
      <c r="G7" s="161">
        <f t="shared" ref="G7" si="0">+E7*F7</f>
        <v>56</v>
      </c>
      <c r="H7" s="73">
        <v>1</v>
      </c>
      <c r="I7" s="162">
        <f>+G7*H7</f>
        <v>56</v>
      </c>
      <c r="J7" s="161">
        <v>56</v>
      </c>
      <c r="K7" s="163"/>
      <c r="L7" s="163"/>
      <c r="M7" s="163"/>
      <c r="N7" s="164">
        <f t="shared" ref="N7" si="1">+I7-J7</f>
        <v>0</v>
      </c>
      <c r="O7" s="20"/>
      <c r="P7" s="1"/>
    </row>
    <row r="8" spans="1:16" ht="72.5" x14ac:dyDescent="0.35">
      <c r="A8" s="45" t="s">
        <v>54</v>
      </c>
      <c r="B8" s="64" t="s">
        <v>62</v>
      </c>
      <c r="C8" s="62" t="s">
        <v>97</v>
      </c>
      <c r="D8" s="86"/>
      <c r="E8" s="72">
        <v>56</v>
      </c>
      <c r="F8" s="72">
        <v>36</v>
      </c>
      <c r="G8" s="50">
        <f>+E8*F8</f>
        <v>2016</v>
      </c>
      <c r="H8" s="73">
        <v>8.3000000000000004E-2</v>
      </c>
      <c r="I8" s="153">
        <f>+G8*H8</f>
        <v>167.328</v>
      </c>
      <c r="J8" s="114">
        <v>167.328</v>
      </c>
      <c r="K8" s="59"/>
      <c r="L8" s="59"/>
      <c r="M8" s="59"/>
      <c r="N8" s="165">
        <f>+I8-J8</f>
        <v>0</v>
      </c>
    </row>
    <row r="9" spans="1:16" ht="29" x14ac:dyDescent="0.35">
      <c r="A9" s="45" t="s">
        <v>54</v>
      </c>
      <c r="B9" s="62" t="s">
        <v>63</v>
      </c>
      <c r="C9" s="87" t="s">
        <v>56</v>
      </c>
      <c r="D9" s="86"/>
      <c r="E9" s="72">
        <v>56</v>
      </c>
      <c r="F9" s="72">
        <v>1</v>
      </c>
      <c r="G9" s="50">
        <f t="shared" ref="G9:G10" si="2">+E9*F9</f>
        <v>56</v>
      </c>
      <c r="H9" s="73">
        <v>2</v>
      </c>
      <c r="I9" s="134">
        <f t="shared" ref="I9" si="3">+G9*H9</f>
        <v>112</v>
      </c>
      <c r="J9" s="114">
        <v>112</v>
      </c>
      <c r="K9" s="59"/>
      <c r="L9" s="59"/>
      <c r="M9" s="59"/>
      <c r="N9" s="165">
        <f t="shared" ref="N9" si="4">+I9-J9</f>
        <v>0</v>
      </c>
    </row>
    <row r="10" spans="1:16" ht="29" x14ac:dyDescent="0.35">
      <c r="A10" s="45" t="s">
        <v>54</v>
      </c>
      <c r="B10" s="61" t="s">
        <v>64</v>
      </c>
      <c r="C10" s="87" t="s">
        <v>55</v>
      </c>
      <c r="D10" s="86"/>
      <c r="E10" s="72">
        <v>56</v>
      </c>
      <c r="F10" s="72">
        <v>12</v>
      </c>
      <c r="G10" s="50">
        <f t="shared" si="2"/>
        <v>672</v>
      </c>
      <c r="H10" s="73">
        <v>0.25</v>
      </c>
      <c r="I10" s="134">
        <f t="shared" ref="I10" si="5">+G10*H10</f>
        <v>168</v>
      </c>
      <c r="J10" s="114">
        <v>168</v>
      </c>
      <c r="K10" s="59"/>
      <c r="L10" s="59"/>
      <c r="M10" s="59"/>
      <c r="N10" s="165">
        <f>+I10-J10</f>
        <v>0</v>
      </c>
    </row>
    <row r="11" spans="1:16" ht="53.25" customHeight="1" x14ac:dyDescent="0.35">
      <c r="A11" s="45" t="s">
        <v>54</v>
      </c>
      <c r="B11" s="61" t="s">
        <v>78</v>
      </c>
      <c r="C11" s="115" t="s">
        <v>79</v>
      </c>
      <c r="D11" s="116"/>
      <c r="E11" s="72">
        <v>0</v>
      </c>
      <c r="F11" s="72">
        <v>1</v>
      </c>
      <c r="G11" s="50">
        <f t="shared" ref="G11" si="6">+E11*F11</f>
        <v>0</v>
      </c>
      <c r="H11" s="73">
        <v>0.5</v>
      </c>
      <c r="I11" s="134">
        <f>+G11*H11</f>
        <v>0</v>
      </c>
      <c r="J11" s="50">
        <v>0</v>
      </c>
      <c r="K11" s="48"/>
      <c r="L11" s="48"/>
      <c r="M11" s="48"/>
      <c r="N11" s="166">
        <f t="shared" ref="N11" si="7">+I11-J11</f>
        <v>0</v>
      </c>
    </row>
    <row r="12" spans="1:16" ht="15.5" x14ac:dyDescent="0.35">
      <c r="A12" s="88"/>
      <c r="B12" s="89"/>
      <c r="C12" s="90" t="s">
        <v>31</v>
      </c>
      <c r="D12" s="91"/>
      <c r="E12" s="113">
        <f>+MAX(E7:E11)</f>
        <v>56</v>
      </c>
      <c r="F12" s="126">
        <f>IF(E12=0,0,G12/E12)</f>
        <v>50</v>
      </c>
      <c r="G12" s="113">
        <f>SUM(G7:G11)</f>
        <v>2800</v>
      </c>
      <c r="H12" s="83">
        <f>IF(G12=0,0,I12/G12)</f>
        <v>0.17976</v>
      </c>
      <c r="I12" s="113">
        <f>SUM(I7:I11)</f>
        <v>503.32799999999997</v>
      </c>
      <c r="J12" s="113">
        <f>SUM(J7:J11)</f>
        <v>503.32799999999997</v>
      </c>
      <c r="K12" s="82">
        <f t="shared" ref="K12:N12" si="8">SUM(K8:K11)</f>
        <v>0</v>
      </c>
      <c r="L12" s="82">
        <f t="shared" si="8"/>
        <v>0</v>
      </c>
      <c r="M12" s="82">
        <f t="shared" si="8"/>
        <v>0</v>
      </c>
      <c r="N12" s="85">
        <f t="shared" si="8"/>
        <v>0</v>
      </c>
    </row>
    <row r="13" spans="1:16" ht="18.75" customHeight="1" x14ac:dyDescent="0.35">
      <c r="A13" s="189" t="s">
        <v>87</v>
      </c>
      <c r="B13" s="190"/>
      <c r="C13" s="190"/>
      <c r="D13" s="190"/>
      <c r="E13" s="190"/>
      <c r="F13" s="190"/>
      <c r="G13" s="190"/>
      <c r="H13" s="190"/>
      <c r="I13" s="190"/>
      <c r="J13" s="190"/>
      <c r="K13" s="190"/>
      <c r="L13" s="190"/>
      <c r="M13" s="190"/>
      <c r="N13" s="191"/>
      <c r="O13" s="20"/>
      <c r="P13" s="1"/>
    </row>
    <row r="14" spans="1:16" ht="38.25" customHeight="1" x14ac:dyDescent="0.35">
      <c r="A14" s="45" t="s">
        <v>54</v>
      </c>
      <c r="B14" s="64" t="s">
        <v>98</v>
      </c>
      <c r="C14" s="133" t="s">
        <v>53</v>
      </c>
      <c r="D14" s="119"/>
      <c r="E14" s="48">
        <v>17117</v>
      </c>
      <c r="F14" s="48">
        <v>10</v>
      </c>
      <c r="G14" s="60">
        <f>+E14*F14</f>
        <v>171170</v>
      </c>
      <c r="H14" s="152">
        <v>8.3000000000000004E-2</v>
      </c>
      <c r="I14" s="136">
        <f t="shared" ref="I14" si="9">+G14*H14</f>
        <v>14207.11</v>
      </c>
      <c r="J14" s="60">
        <v>14207.11</v>
      </c>
      <c r="K14" s="48"/>
      <c r="L14" s="48"/>
      <c r="M14" s="48"/>
      <c r="N14" s="173">
        <f>I14-J14</f>
        <v>0</v>
      </c>
    </row>
    <row r="15" spans="1:16" ht="57" customHeight="1" x14ac:dyDescent="0.35">
      <c r="A15" s="183" t="s">
        <v>106</v>
      </c>
      <c r="B15" s="175" t="s">
        <v>101</v>
      </c>
      <c r="C15" s="176" t="s">
        <v>109</v>
      </c>
      <c r="D15" s="177"/>
      <c r="E15" s="178">
        <v>17117</v>
      </c>
      <c r="F15" s="178">
        <v>10</v>
      </c>
      <c r="G15" s="179">
        <f t="shared" ref="G15:G18" si="10">E15*F15</f>
        <v>171170</v>
      </c>
      <c r="H15" s="180">
        <v>0.25</v>
      </c>
      <c r="I15" s="181">
        <f t="shared" ref="I15:I18" si="11">G15*H15</f>
        <v>42792.5</v>
      </c>
      <c r="J15" s="179">
        <v>0</v>
      </c>
      <c r="K15" s="178"/>
      <c r="L15" s="178">
        <f t="shared" ref="L15:L18" si="12">I15</f>
        <v>42792.5</v>
      </c>
      <c r="M15" s="178"/>
      <c r="N15" s="182">
        <f>I15</f>
        <v>42792.5</v>
      </c>
    </row>
    <row r="16" spans="1:16" ht="57.75" customHeight="1" x14ac:dyDescent="0.35">
      <c r="A16" s="183" t="s">
        <v>106</v>
      </c>
      <c r="B16" s="175" t="s">
        <v>102</v>
      </c>
      <c r="C16" s="176" t="s">
        <v>103</v>
      </c>
      <c r="D16" s="177"/>
      <c r="E16" s="178">
        <v>17117</v>
      </c>
      <c r="F16" s="178">
        <v>1</v>
      </c>
      <c r="G16" s="179">
        <f t="shared" si="10"/>
        <v>17117</v>
      </c>
      <c r="H16" s="180">
        <v>10</v>
      </c>
      <c r="I16" s="181">
        <f t="shared" si="11"/>
        <v>171170</v>
      </c>
      <c r="J16" s="179">
        <v>0</v>
      </c>
      <c r="K16" s="178"/>
      <c r="L16" s="178">
        <f t="shared" si="12"/>
        <v>171170</v>
      </c>
      <c r="M16" s="178"/>
      <c r="N16" s="182">
        <f>L16</f>
        <v>171170</v>
      </c>
    </row>
    <row r="17" spans="1:16" ht="81" customHeight="1" x14ac:dyDescent="0.35">
      <c r="A17" s="183" t="s">
        <v>107</v>
      </c>
      <c r="B17" s="175" t="s">
        <v>104</v>
      </c>
      <c r="C17" s="176" t="s">
        <v>110</v>
      </c>
      <c r="D17" s="177"/>
      <c r="E17" s="178">
        <v>285</v>
      </c>
      <c r="F17" s="178">
        <v>1</v>
      </c>
      <c r="G17" s="179">
        <f t="shared" si="10"/>
        <v>285</v>
      </c>
      <c r="H17" s="180">
        <v>1</v>
      </c>
      <c r="I17" s="181">
        <f t="shared" si="11"/>
        <v>285</v>
      </c>
      <c r="J17" s="179">
        <v>0</v>
      </c>
      <c r="K17" s="178"/>
      <c r="L17" s="178">
        <f t="shared" si="12"/>
        <v>285</v>
      </c>
      <c r="M17" s="178"/>
      <c r="N17" s="182">
        <f>I17</f>
        <v>285</v>
      </c>
    </row>
    <row r="18" spans="1:16" ht="60" customHeight="1" x14ac:dyDescent="0.35">
      <c r="A18" s="184" t="s">
        <v>108</v>
      </c>
      <c r="B18" s="175" t="s">
        <v>105</v>
      </c>
      <c r="C18" s="176" t="s">
        <v>111</v>
      </c>
      <c r="D18" s="177"/>
      <c r="E18" s="178">
        <v>17117</v>
      </c>
      <c r="F18" s="178">
        <v>10</v>
      </c>
      <c r="G18" s="179">
        <f t="shared" si="10"/>
        <v>171170</v>
      </c>
      <c r="H18" s="180">
        <v>0.5</v>
      </c>
      <c r="I18" s="181">
        <f t="shared" si="11"/>
        <v>85585</v>
      </c>
      <c r="J18" s="179">
        <v>0</v>
      </c>
      <c r="K18" s="178"/>
      <c r="L18" s="178">
        <f t="shared" si="12"/>
        <v>85585</v>
      </c>
      <c r="M18" s="178"/>
      <c r="N18" s="182">
        <f>I18</f>
        <v>85585</v>
      </c>
    </row>
    <row r="19" spans="1:16" ht="15.5" x14ac:dyDescent="0.35">
      <c r="A19" s="88"/>
      <c r="B19" s="89"/>
      <c r="C19" s="90" t="s">
        <v>57</v>
      </c>
      <c r="D19" s="91"/>
      <c r="E19" s="82">
        <f>+MAX(E14:E18)</f>
        <v>17117</v>
      </c>
      <c r="F19" s="83">
        <f>IF(E19=0,0,G19/E19)</f>
        <v>31.01665011392183</v>
      </c>
      <c r="G19" s="82">
        <f>SUM(G14:G18)</f>
        <v>530912</v>
      </c>
      <c r="H19" s="83">
        <f>IF(G19=0,0,I19/G19)</f>
        <v>0.59150972289192938</v>
      </c>
      <c r="I19" s="82">
        <f t="shared" ref="I19:M19" si="13">SUM(I14:I18)</f>
        <v>314039.61</v>
      </c>
      <c r="J19" s="82">
        <f t="shared" si="13"/>
        <v>14207.11</v>
      </c>
      <c r="K19" s="82">
        <f t="shared" si="13"/>
        <v>0</v>
      </c>
      <c r="L19" s="82">
        <f>SUM(L14:L18)-1</f>
        <v>299831.5</v>
      </c>
      <c r="M19" s="82">
        <f t="shared" si="13"/>
        <v>0</v>
      </c>
      <c r="N19" s="174">
        <f>SUM(N14:N18)-0.5</f>
        <v>299832</v>
      </c>
    </row>
    <row r="20" spans="1:16" ht="18.5" x14ac:dyDescent="0.35">
      <c r="A20" s="189" t="s">
        <v>50</v>
      </c>
      <c r="B20" s="190"/>
      <c r="C20" s="190"/>
      <c r="D20" s="190"/>
      <c r="E20" s="190"/>
      <c r="F20" s="190"/>
      <c r="G20" s="190"/>
      <c r="H20" s="190"/>
      <c r="I20" s="190"/>
      <c r="J20" s="190"/>
      <c r="K20" s="190"/>
      <c r="L20" s="190"/>
      <c r="M20" s="190"/>
      <c r="N20" s="191"/>
      <c r="O20" s="20"/>
      <c r="P20" s="1"/>
    </row>
    <row r="21" spans="1:16" ht="29" x14ac:dyDescent="0.35">
      <c r="A21" s="45" t="s">
        <v>54</v>
      </c>
      <c r="B21" s="64" t="s">
        <v>66</v>
      </c>
      <c r="C21" s="92" t="s">
        <v>59</v>
      </c>
      <c r="D21" s="44"/>
      <c r="E21" s="72">
        <v>88527</v>
      </c>
      <c r="F21" s="72">
        <v>180</v>
      </c>
      <c r="G21" s="60">
        <f>+E21*F21</f>
        <v>15934860</v>
      </c>
      <c r="H21" s="51">
        <v>0.1</v>
      </c>
      <c r="I21" s="136">
        <f t="shared" ref="I21:I22" si="14">+G21*H21</f>
        <v>1593486</v>
      </c>
      <c r="J21" s="146">
        <v>1593486</v>
      </c>
      <c r="K21" s="84"/>
      <c r="L21" s="84"/>
      <c r="M21" s="154"/>
      <c r="N21" s="155">
        <f t="shared" ref="N21:N22" si="15">+I21-J21</f>
        <v>0</v>
      </c>
    </row>
    <row r="22" spans="1:16" ht="29" x14ac:dyDescent="0.35">
      <c r="A22" s="45" t="s">
        <v>54</v>
      </c>
      <c r="B22" s="142" t="s">
        <v>67</v>
      </c>
      <c r="C22" s="92" t="s">
        <v>80</v>
      </c>
      <c r="D22" s="44"/>
      <c r="E22" s="72">
        <v>88527</v>
      </c>
      <c r="F22" s="72">
        <v>180</v>
      </c>
      <c r="G22" s="60">
        <f>+E22*F22</f>
        <v>15934860</v>
      </c>
      <c r="H22" s="51">
        <v>0.12</v>
      </c>
      <c r="I22" s="136">
        <f t="shared" si="14"/>
        <v>1912183.2</v>
      </c>
      <c r="J22" s="146">
        <v>1912183.2</v>
      </c>
      <c r="K22" s="84"/>
      <c r="L22" s="84"/>
      <c r="M22" s="154"/>
      <c r="N22" s="155">
        <f t="shared" si="15"/>
        <v>0</v>
      </c>
    </row>
    <row r="23" spans="1:16" ht="15.5" x14ac:dyDescent="0.35">
      <c r="A23" s="88"/>
      <c r="B23" s="89"/>
      <c r="C23" s="90" t="s">
        <v>58</v>
      </c>
      <c r="D23" s="91"/>
      <c r="E23" s="82">
        <f>+MAX(E21:E22)</f>
        <v>88527</v>
      </c>
      <c r="F23" s="82">
        <f>IF(E23=0,0,G23/E23)</f>
        <v>360</v>
      </c>
      <c r="G23" s="82">
        <f>SUM(G21:G22)</f>
        <v>31869720</v>
      </c>
      <c r="H23" s="83">
        <f>IF(G23=0,0,I23/G23)</f>
        <v>0.11</v>
      </c>
      <c r="I23" s="82">
        <f t="shared" ref="I23:N23" si="16">SUM(I21:I22)</f>
        <v>3505669.2</v>
      </c>
      <c r="J23" s="82">
        <f>SUM(J21:J22)</f>
        <v>3505669.2</v>
      </c>
      <c r="K23" s="82">
        <f t="shared" si="16"/>
        <v>0</v>
      </c>
      <c r="L23" s="82">
        <f t="shared" si="16"/>
        <v>0</v>
      </c>
      <c r="M23" s="156">
        <f t="shared" si="16"/>
        <v>0</v>
      </c>
      <c r="N23" s="156">
        <f t="shared" si="16"/>
        <v>0</v>
      </c>
    </row>
    <row r="24" spans="1:16" ht="25.5" customHeight="1" thickBot="1" x14ac:dyDescent="0.4">
      <c r="A24" s="21"/>
      <c r="B24" s="22"/>
      <c r="C24" s="23" t="s">
        <v>38</v>
      </c>
      <c r="D24" s="24"/>
      <c r="E24" s="55">
        <f>SUM(E12,E19,E23)</f>
        <v>105700</v>
      </c>
      <c r="F24" s="137">
        <f>IF(E24=0,0,G24/E24)</f>
        <v>306.56037842951753</v>
      </c>
      <c r="G24" s="55">
        <f>+G12+G19+G23</f>
        <v>32403432</v>
      </c>
      <c r="H24" s="137">
        <f>I24/G24</f>
        <v>0.11789529386887168</v>
      </c>
      <c r="I24" s="55">
        <f>+I12+I19+I23</f>
        <v>3820212.1380000003</v>
      </c>
      <c r="J24" s="55">
        <f>+J12+J19+J23</f>
        <v>3520379.6380000003</v>
      </c>
      <c r="K24" s="55">
        <f>+K12+K19+K23</f>
        <v>0</v>
      </c>
      <c r="L24" s="55">
        <f>+L12+L19+L23</f>
        <v>299831.5</v>
      </c>
      <c r="M24" s="157">
        <f>M12+M19+M23</f>
        <v>0</v>
      </c>
      <c r="N24" s="172">
        <f>N12+N19+N23</f>
        <v>299832</v>
      </c>
    </row>
    <row r="25" spans="1:16" ht="15" thickBot="1" x14ac:dyDescent="0.4"/>
    <row r="26" spans="1:16" ht="74.150000000000006" customHeight="1" x14ac:dyDescent="0.35">
      <c r="D26" s="29" t="str">
        <f>+A5</f>
        <v>Child Nutrition Program</v>
      </c>
      <c r="E26" s="30" t="str">
        <f t="shared" ref="E26:N26" si="17">+E5</f>
        <v>Estimated # Record-keepers</v>
      </c>
      <c r="F26" s="30" t="str">
        <f t="shared" si="17"/>
        <v>Records Per Recordkeeper</v>
      </c>
      <c r="G26" s="30" t="str">
        <f t="shared" si="17"/>
        <v>Total Annual Records</v>
      </c>
      <c r="H26" s="30" t="str">
        <f t="shared" si="17"/>
        <v>Estimated Avg. # of Hours Per Record</v>
      </c>
      <c r="I26" s="30" t="str">
        <f t="shared" si="17"/>
        <v xml:space="preserve">Estimated Total Hours            </v>
      </c>
      <c r="J26" s="30" t="str">
        <f t="shared" si="17"/>
        <v>Current OMB Approved Burden Hrs</v>
      </c>
      <c r="K26" s="30" t="str">
        <f t="shared" si="17"/>
        <v>Due to Authorizing Statute</v>
      </c>
      <c r="L26" s="30" t="str">
        <f t="shared" si="17"/>
        <v>Due to Program Change - Proposed Rule</v>
      </c>
      <c r="M26" s="30" t="str">
        <f t="shared" si="17"/>
        <v>Due to an Adjustment</v>
      </c>
      <c r="N26" s="31" t="str">
        <f t="shared" si="17"/>
        <v>Total Difference</v>
      </c>
    </row>
    <row r="27" spans="1:16" ht="29" x14ac:dyDescent="0.35">
      <c r="D27" s="151" t="s">
        <v>91</v>
      </c>
      <c r="E27" s="148">
        <f>+SUM($E$12+$E$19+$E$23)</f>
        <v>105700</v>
      </c>
      <c r="F27" s="148">
        <f>G27/E27</f>
        <v>306.56037842951753</v>
      </c>
      <c r="G27" s="148">
        <f>SUM(G12,G19,G23)</f>
        <v>32403432</v>
      </c>
      <c r="H27" s="149">
        <f>I27/G27</f>
        <v>0.11789529386887168</v>
      </c>
      <c r="I27" s="148">
        <f>SUM(I12,I19,I23)</f>
        <v>3820212.1380000003</v>
      </c>
      <c r="J27" s="148">
        <f>J24</f>
        <v>3520379.6380000003</v>
      </c>
      <c r="K27" s="148">
        <f>+SUMIF($A$8:$A$23,$D$27,($K$8:$K$23))</f>
        <v>0</v>
      </c>
      <c r="L27" s="148">
        <f>+SUMIF($A$8:$A$23,$D$27,($L$8:$L$23))</f>
        <v>0</v>
      </c>
      <c r="M27" s="167">
        <v>0</v>
      </c>
      <c r="N27" s="167">
        <f>SUM(N12,N19,N23)</f>
        <v>299832</v>
      </c>
    </row>
  </sheetData>
  <sheetProtection selectLockedCells="1"/>
  <autoFilter ref="A5:N24" xr:uid="{00000000-0009-0000-0000-000000000000}"/>
  <dataConsolidate/>
  <mergeCells count="5">
    <mergeCell ref="A3:N3"/>
    <mergeCell ref="A6:N6"/>
    <mergeCell ref="A13:N13"/>
    <mergeCell ref="A20:N20"/>
    <mergeCell ref="A1:N1"/>
  </mergeCells>
  <dataValidations count="2">
    <dataValidation type="list" allowBlank="1" showInputMessage="1" showErrorMessage="1" sqref="A21:A23 A8:A12 A14:A19" xr:uid="{00000000-0002-0000-0000-000000000000}">
      <formula1>#REF!</formula1>
    </dataValidation>
    <dataValidation type="list" allowBlank="1" showInputMessage="1" showErrorMessage="1" sqref="A7" xr:uid="{00000000-0002-0000-0000-000001000000}">
      <formula1>$Q$9:$Q$22</formula1>
    </dataValidation>
  </dataValidations>
  <printOptions horizontalCentered="1"/>
  <pageMargins left="0.7" right="0.7" top="0.75" bottom="0.75" header="0.3" footer="0.3"/>
  <pageSetup scale="55" orientation="landscape" r:id="rId1"/>
  <headerFooter>
    <oddHeader xml:space="preserve">&amp;C&amp;"-,Bold"Attachment B Excel Burden Chart for 0584-0012 School Breakfast Program &amp;"-,Regular"
</oddHeader>
  </headerFooter>
  <ignoredErrors>
    <ignoredError sqref="G19:H19 G24:H24 H12"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D21"/>
  <sheetViews>
    <sheetView zoomScale="90" zoomScaleNormal="90" workbookViewId="0">
      <pane xSplit="14" ySplit="4" topLeftCell="O5" activePane="bottomRight" state="frozen"/>
      <selection activeCell="I9" sqref="I9"/>
      <selection pane="topRight" activeCell="I9" sqref="I9"/>
      <selection pane="bottomLeft" activeCell="I9" sqref="I9"/>
      <selection pane="bottomRight" activeCell="A9" sqref="A9:N9"/>
    </sheetView>
  </sheetViews>
  <sheetFormatPr defaultRowHeight="14.5" outlineLevelCol="1" x14ac:dyDescent="0.35"/>
  <cols>
    <col min="1" max="1" width="15.453125" bestFit="1" customWidth="1"/>
    <col min="2" max="2" width="11.1796875" customWidth="1"/>
    <col min="3" max="3" width="42.1796875" customWidth="1"/>
    <col min="4" max="4" width="12.81640625" bestFit="1" customWidth="1"/>
    <col min="5" max="5" width="15.54296875" bestFit="1" customWidth="1"/>
    <col min="6" max="6" width="17" bestFit="1" customWidth="1"/>
    <col min="7" max="7" width="13" bestFit="1" customWidth="1"/>
    <col min="8" max="8" width="14.54296875" bestFit="1" customWidth="1"/>
    <col min="9" max="9" width="13.1796875" customWidth="1"/>
    <col min="10" max="10" width="16.54296875" customWidth="1"/>
    <col min="11" max="11" width="12.81640625" customWidth="1" outlineLevel="1"/>
    <col min="12" max="12" width="13" customWidth="1" outlineLevel="1"/>
    <col min="13" max="13" width="12.453125" customWidth="1" outlineLevel="1"/>
    <col min="14" max="14" width="13" customWidth="1"/>
    <col min="15" max="16" width="8.81640625"/>
    <col min="62" max="62" width="8.54296875" customWidth="1"/>
  </cols>
  <sheetData>
    <row r="1" spans="1:30" ht="30.75" customHeight="1" thickBot="1" x14ac:dyDescent="0.55000000000000004">
      <c r="A1" s="186" t="s">
        <v>29</v>
      </c>
      <c r="B1" s="187"/>
      <c r="C1" s="187"/>
      <c r="D1" s="187"/>
      <c r="E1" s="187"/>
      <c r="F1" s="187"/>
      <c r="G1" s="187"/>
      <c r="H1" s="187"/>
      <c r="I1" s="187"/>
      <c r="J1" s="187"/>
      <c r="K1" s="187"/>
      <c r="L1" s="187"/>
      <c r="M1" s="187"/>
      <c r="N1" s="188"/>
    </row>
    <row r="2" spans="1:30" ht="24" customHeight="1" x14ac:dyDescent="0.35">
      <c r="A2" s="7"/>
      <c r="B2" s="8"/>
      <c r="C2" s="8"/>
      <c r="D2" s="9"/>
      <c r="E2" s="10" t="s">
        <v>14</v>
      </c>
      <c r="F2" s="10" t="s">
        <v>15</v>
      </c>
      <c r="G2" s="10" t="s">
        <v>16</v>
      </c>
      <c r="H2" s="10" t="s">
        <v>17</v>
      </c>
      <c r="I2" s="10" t="s">
        <v>18</v>
      </c>
      <c r="J2" s="10" t="s">
        <v>19</v>
      </c>
      <c r="K2" s="10"/>
      <c r="L2" s="10"/>
      <c r="M2" s="10"/>
      <c r="N2" s="11" t="s">
        <v>20</v>
      </c>
      <c r="O2" s="2"/>
    </row>
    <row r="3" spans="1:30" ht="39" x14ac:dyDescent="0.35">
      <c r="A3" s="12" t="s">
        <v>0</v>
      </c>
      <c r="B3" s="13" t="s">
        <v>1</v>
      </c>
      <c r="C3" s="13" t="s">
        <v>2</v>
      </c>
      <c r="D3" s="13" t="s">
        <v>3</v>
      </c>
      <c r="E3" s="13" t="s">
        <v>22</v>
      </c>
      <c r="F3" s="13" t="s">
        <v>27</v>
      </c>
      <c r="G3" s="13" t="s">
        <v>6</v>
      </c>
      <c r="H3" s="13" t="s">
        <v>25</v>
      </c>
      <c r="I3" s="13" t="s">
        <v>8</v>
      </c>
      <c r="J3" s="13" t="s">
        <v>39</v>
      </c>
      <c r="K3" s="13" t="s">
        <v>46</v>
      </c>
      <c r="L3" s="13" t="s">
        <v>47</v>
      </c>
      <c r="M3" s="13" t="s">
        <v>9</v>
      </c>
      <c r="N3" s="14" t="s">
        <v>10</v>
      </c>
      <c r="O3" s="1"/>
    </row>
    <row r="4" spans="1:30" ht="25" customHeight="1" x14ac:dyDescent="0.35">
      <c r="A4" s="189" t="s">
        <v>32</v>
      </c>
      <c r="B4" s="190"/>
      <c r="C4" s="190"/>
      <c r="D4" s="190"/>
      <c r="E4" s="190"/>
      <c r="F4" s="190"/>
      <c r="G4" s="190"/>
      <c r="H4" s="190"/>
      <c r="I4" s="190"/>
      <c r="J4" s="190"/>
      <c r="K4" s="190"/>
      <c r="L4" s="190"/>
      <c r="M4" s="190"/>
      <c r="N4" s="191"/>
      <c r="O4" s="1"/>
    </row>
    <row r="5" spans="1:30" ht="25" customHeight="1" x14ac:dyDescent="0.35">
      <c r="A5" s="45" t="s">
        <v>54</v>
      </c>
      <c r="B5" s="61" t="s">
        <v>60</v>
      </c>
      <c r="C5" s="62" t="s">
        <v>86</v>
      </c>
      <c r="D5" s="63"/>
      <c r="E5" s="72">
        <v>56</v>
      </c>
      <c r="F5" s="72">
        <v>36</v>
      </c>
      <c r="G5" s="60">
        <f t="shared" ref="G5:G13" si="0">+E5*F5</f>
        <v>2016</v>
      </c>
      <c r="H5" s="73">
        <v>0.25</v>
      </c>
      <c r="I5" s="131">
        <f>+G5*H5</f>
        <v>504</v>
      </c>
      <c r="J5" s="58">
        <v>504</v>
      </c>
      <c r="K5" s="59"/>
      <c r="L5" s="117"/>
      <c r="M5" s="118"/>
      <c r="N5" s="53">
        <f t="shared" ref="N5:N13" si="1">+I5-J5</f>
        <v>0</v>
      </c>
    </row>
    <row r="6" spans="1:30" ht="40" customHeight="1" x14ac:dyDescent="0.35">
      <c r="A6" s="45" t="s">
        <v>54</v>
      </c>
      <c r="B6" s="64" t="s">
        <v>61</v>
      </c>
      <c r="C6" s="115" t="s">
        <v>96</v>
      </c>
      <c r="D6" s="46"/>
      <c r="E6" s="48">
        <v>19</v>
      </c>
      <c r="F6" s="48">
        <v>1</v>
      </c>
      <c r="G6" s="60">
        <f t="shared" ref="G6" si="2">+E6*F6</f>
        <v>19</v>
      </c>
      <c r="H6" s="51">
        <v>3</v>
      </c>
      <c r="I6" s="131">
        <f>+G6*H6</f>
        <v>57</v>
      </c>
      <c r="J6" s="60">
        <v>57</v>
      </c>
      <c r="K6" s="48"/>
      <c r="L6" s="48"/>
      <c r="M6" s="48"/>
      <c r="N6" s="53">
        <f t="shared" ref="N6" si="3">+I6-J6</f>
        <v>0</v>
      </c>
      <c r="AD6" s="135"/>
    </row>
    <row r="7" spans="1:30" ht="25" customHeight="1" x14ac:dyDescent="0.35">
      <c r="A7" s="45" t="s">
        <v>54</v>
      </c>
      <c r="B7" s="64" t="s">
        <v>74</v>
      </c>
      <c r="C7" s="115" t="s">
        <v>75</v>
      </c>
      <c r="D7" s="46"/>
      <c r="E7" s="72">
        <v>0</v>
      </c>
      <c r="F7" s="48">
        <v>1</v>
      </c>
      <c r="G7" s="60">
        <f t="shared" si="0"/>
        <v>0</v>
      </c>
      <c r="H7" s="51">
        <v>2</v>
      </c>
      <c r="I7" s="131">
        <f>+G7*H7</f>
        <v>0</v>
      </c>
      <c r="J7" s="60">
        <v>0</v>
      </c>
      <c r="K7" s="48"/>
      <c r="L7" s="48"/>
      <c r="M7" s="48"/>
      <c r="N7" s="53">
        <f t="shared" si="1"/>
        <v>0</v>
      </c>
    </row>
    <row r="8" spans="1:30" ht="25" customHeight="1" x14ac:dyDescent="0.35">
      <c r="A8" s="74"/>
      <c r="B8" s="75"/>
      <c r="C8" s="76" t="s">
        <v>31</v>
      </c>
      <c r="D8" s="77"/>
      <c r="E8" s="49">
        <f>+MAX(E5:E7)</f>
        <v>56</v>
      </c>
      <c r="F8" s="52">
        <f>IF(E8=0,0,G8/E8)</f>
        <v>36.339285714285715</v>
      </c>
      <c r="G8" s="49">
        <f>SUM(G5:G7)</f>
        <v>2035</v>
      </c>
      <c r="H8" s="52">
        <f>IF(G8=0,0,I8/G8)</f>
        <v>0.27567567567567569</v>
      </c>
      <c r="I8" s="47">
        <f t="shared" ref="I8:N8" si="4">SUM(I5:I7)</f>
        <v>561</v>
      </c>
      <c r="J8" s="49">
        <f t="shared" si="4"/>
        <v>561</v>
      </c>
      <c r="K8" s="49">
        <f t="shared" si="4"/>
        <v>0</v>
      </c>
      <c r="L8" s="49">
        <f t="shared" si="4"/>
        <v>0</v>
      </c>
      <c r="M8" s="49">
        <f t="shared" si="4"/>
        <v>0</v>
      </c>
      <c r="N8" s="54">
        <f t="shared" si="4"/>
        <v>0</v>
      </c>
    </row>
    <row r="9" spans="1:30" ht="25" customHeight="1" x14ac:dyDescent="0.35">
      <c r="A9" s="189" t="s">
        <v>70</v>
      </c>
      <c r="B9" s="190"/>
      <c r="C9" s="190"/>
      <c r="D9" s="190"/>
      <c r="E9" s="190"/>
      <c r="F9" s="190"/>
      <c r="G9" s="190"/>
      <c r="H9" s="190"/>
      <c r="I9" s="190"/>
      <c r="J9" s="190"/>
      <c r="K9" s="190"/>
      <c r="L9" s="190"/>
      <c r="M9" s="190"/>
      <c r="N9" s="191"/>
      <c r="O9" s="1"/>
    </row>
    <row r="10" spans="1:30" ht="45" customHeight="1" x14ac:dyDescent="0.35">
      <c r="A10" s="45" t="s">
        <v>54</v>
      </c>
      <c r="B10" s="61" t="s">
        <v>68</v>
      </c>
      <c r="C10" s="130" t="s">
        <v>99</v>
      </c>
      <c r="D10" s="46"/>
      <c r="E10" s="79">
        <v>168</v>
      </c>
      <c r="F10" s="79">
        <v>1</v>
      </c>
      <c r="G10" s="43">
        <f>E10*F10</f>
        <v>168</v>
      </c>
      <c r="H10" s="81">
        <v>0.25</v>
      </c>
      <c r="I10" s="131">
        <f>+G10*H10</f>
        <v>42</v>
      </c>
      <c r="J10" s="58">
        <v>42</v>
      </c>
      <c r="K10" s="48"/>
      <c r="L10" s="48"/>
      <c r="M10" s="48"/>
      <c r="N10" s="53">
        <f t="shared" si="1"/>
        <v>0</v>
      </c>
    </row>
    <row r="11" spans="1:30" ht="41.15" customHeight="1" x14ac:dyDescent="0.35">
      <c r="A11" s="45" t="s">
        <v>54</v>
      </c>
      <c r="B11" s="64" t="s">
        <v>65</v>
      </c>
      <c r="C11" s="130" t="s">
        <v>100</v>
      </c>
      <c r="D11" s="46"/>
      <c r="E11" s="79">
        <v>17117</v>
      </c>
      <c r="F11" s="79">
        <v>10</v>
      </c>
      <c r="G11" s="50">
        <f t="shared" si="0"/>
        <v>171170</v>
      </c>
      <c r="H11" s="81">
        <v>1</v>
      </c>
      <c r="I11" s="131">
        <f>+G11*H11</f>
        <v>171170</v>
      </c>
      <c r="J11" s="131">
        <v>171170</v>
      </c>
      <c r="K11" s="48"/>
      <c r="L11" s="48"/>
      <c r="M11" s="48"/>
      <c r="N11" s="53">
        <f t="shared" si="1"/>
        <v>0</v>
      </c>
    </row>
    <row r="12" spans="1:30" ht="25" customHeight="1" x14ac:dyDescent="0.35">
      <c r="A12" s="45" t="s">
        <v>54</v>
      </c>
      <c r="B12" s="61" t="s">
        <v>66</v>
      </c>
      <c r="C12" s="130" t="s">
        <v>69</v>
      </c>
      <c r="D12" s="46"/>
      <c r="E12" s="79">
        <v>117</v>
      </c>
      <c r="F12" s="79">
        <v>1</v>
      </c>
      <c r="G12" s="50">
        <f t="shared" si="0"/>
        <v>117</v>
      </c>
      <c r="H12" s="81">
        <v>0.75</v>
      </c>
      <c r="I12" s="131">
        <f>+G12*H12</f>
        <v>87.75</v>
      </c>
      <c r="J12" s="131">
        <v>87.75</v>
      </c>
      <c r="K12" s="48"/>
      <c r="L12" s="48"/>
      <c r="M12" s="48"/>
      <c r="N12" s="53">
        <f t="shared" si="1"/>
        <v>0</v>
      </c>
    </row>
    <row r="13" spans="1:30" ht="25" customHeight="1" x14ac:dyDescent="0.35">
      <c r="A13" s="45" t="s">
        <v>54</v>
      </c>
      <c r="B13" s="61" t="s">
        <v>76</v>
      </c>
      <c r="C13" s="80" t="s">
        <v>77</v>
      </c>
      <c r="D13" s="46"/>
      <c r="E13" s="79">
        <v>86</v>
      </c>
      <c r="F13" s="48">
        <v>1</v>
      </c>
      <c r="G13" s="50">
        <f t="shared" si="0"/>
        <v>86</v>
      </c>
      <c r="H13" s="51">
        <v>2</v>
      </c>
      <c r="I13" s="131">
        <f>+G13*H13</f>
        <v>172</v>
      </c>
      <c r="J13" s="131">
        <v>172</v>
      </c>
      <c r="K13" s="48"/>
      <c r="L13" s="48"/>
      <c r="M13" s="48"/>
      <c r="N13" s="53">
        <f t="shared" si="1"/>
        <v>0</v>
      </c>
    </row>
    <row r="14" spans="1:30" ht="25" customHeight="1" x14ac:dyDescent="0.35">
      <c r="A14" s="74"/>
      <c r="B14" s="75"/>
      <c r="C14" s="76" t="s">
        <v>57</v>
      </c>
      <c r="D14" s="77"/>
      <c r="E14" s="168">
        <f>MAX(E10:E13)</f>
        <v>17117</v>
      </c>
      <c r="F14" s="52">
        <f>IF(E14=0,0,G14/E14)</f>
        <v>10.02167435882456</v>
      </c>
      <c r="G14" s="47">
        <f>SUM(G10:G13)</f>
        <v>171541</v>
      </c>
      <c r="H14" s="52">
        <f>IF(G14=0,0,I14/G14)</f>
        <v>0.99959630642237129</v>
      </c>
      <c r="I14" s="47">
        <f t="shared" ref="I14:N14" si="5">SUM(I10:I13)</f>
        <v>171471.75</v>
      </c>
      <c r="J14" s="49">
        <f t="shared" si="5"/>
        <v>171471.75</v>
      </c>
      <c r="K14" s="49">
        <f t="shared" si="5"/>
        <v>0</v>
      </c>
      <c r="L14" s="49">
        <f t="shared" si="5"/>
        <v>0</v>
      </c>
      <c r="M14" s="49">
        <f t="shared" si="5"/>
        <v>0</v>
      </c>
      <c r="N14" s="54">
        <f t="shared" si="5"/>
        <v>0</v>
      </c>
    </row>
    <row r="15" spans="1:30" ht="25" customHeight="1" x14ac:dyDescent="0.35">
      <c r="A15" s="189" t="s">
        <v>72</v>
      </c>
      <c r="B15" s="190"/>
      <c r="C15" s="190"/>
      <c r="D15" s="190"/>
      <c r="E15" s="190"/>
      <c r="F15" s="190"/>
      <c r="G15" s="190"/>
      <c r="H15" s="190"/>
      <c r="I15" s="190"/>
      <c r="J15" s="190"/>
      <c r="K15" s="190"/>
      <c r="L15" s="190"/>
      <c r="M15" s="190"/>
      <c r="N15" s="191"/>
      <c r="O15" s="1"/>
    </row>
    <row r="16" spans="1:30" ht="25" customHeight="1" x14ac:dyDescent="0.35">
      <c r="A16" s="45" t="s">
        <v>54</v>
      </c>
      <c r="B16" s="61" t="s">
        <v>66</v>
      </c>
      <c r="C16" s="65" t="s">
        <v>73</v>
      </c>
      <c r="D16" s="46"/>
      <c r="E16" s="145">
        <v>88527</v>
      </c>
      <c r="F16" s="48">
        <v>10</v>
      </c>
      <c r="G16" s="50">
        <f t="shared" ref="G16" si="6">+E16*F16</f>
        <v>885270</v>
      </c>
      <c r="H16" s="78">
        <v>0.05</v>
      </c>
      <c r="I16" s="131">
        <f>+G16*H16</f>
        <v>44263.5</v>
      </c>
      <c r="J16" s="60">
        <v>44263.5</v>
      </c>
      <c r="K16" s="48"/>
      <c r="L16" s="48"/>
      <c r="M16" s="48"/>
      <c r="N16" s="53">
        <f t="shared" ref="N16" si="7">+I16-J16</f>
        <v>0</v>
      </c>
    </row>
    <row r="17" spans="1:14" ht="25" customHeight="1" x14ac:dyDescent="0.35">
      <c r="A17" s="74"/>
      <c r="B17" s="75"/>
      <c r="C17" s="76" t="s">
        <v>71</v>
      </c>
      <c r="D17" s="77"/>
      <c r="E17" s="47">
        <f>SUM(E16:E16)</f>
        <v>88527</v>
      </c>
      <c r="F17" s="47">
        <f>IF(E17=0,0,G17/E17)</f>
        <v>10</v>
      </c>
      <c r="G17" s="47">
        <f>SUM(G16:G16)</f>
        <v>885270</v>
      </c>
      <c r="H17" s="49">
        <f>IF(G17=0,0,I17/G17)</f>
        <v>0.05</v>
      </c>
      <c r="I17" s="169">
        <f t="shared" ref="I17:N17" si="8">SUM(I16:I16)</f>
        <v>44263.5</v>
      </c>
      <c r="J17" s="49">
        <f t="shared" si="8"/>
        <v>44263.5</v>
      </c>
      <c r="K17" s="49">
        <f t="shared" si="8"/>
        <v>0</v>
      </c>
      <c r="L17" s="49">
        <f t="shared" si="8"/>
        <v>0</v>
      </c>
      <c r="M17" s="49">
        <f t="shared" si="8"/>
        <v>0</v>
      </c>
      <c r="N17" s="54">
        <f t="shared" si="8"/>
        <v>0</v>
      </c>
    </row>
    <row r="18" spans="1:14" ht="25.5" customHeight="1" thickBot="1" x14ac:dyDescent="0.4">
      <c r="A18" s="66"/>
      <c r="B18" s="67"/>
      <c r="C18" s="68" t="s">
        <v>37</v>
      </c>
      <c r="D18" s="69"/>
      <c r="E18" s="57">
        <f>+E8+E14+E17</f>
        <v>105700</v>
      </c>
      <c r="F18" s="120">
        <f>IF(E18=0,0,G18/E18)</f>
        <v>10.017464522232734</v>
      </c>
      <c r="G18" s="57">
        <f>+G8+G14+G17</f>
        <v>1058846</v>
      </c>
      <c r="H18" s="56">
        <f>IF(G18=0,0,I18/G18)</f>
        <v>0.20427545648753453</v>
      </c>
      <c r="I18" s="55">
        <f t="shared" ref="I18:N18" si="9">+I8+I14+I17</f>
        <v>216296.25</v>
      </c>
      <c r="J18" s="55">
        <f t="shared" si="9"/>
        <v>216296.25</v>
      </c>
      <c r="K18" s="55">
        <f t="shared" si="9"/>
        <v>0</v>
      </c>
      <c r="L18" s="55">
        <f t="shared" si="9"/>
        <v>0</v>
      </c>
      <c r="M18" s="55">
        <f t="shared" si="9"/>
        <v>0</v>
      </c>
      <c r="N18" s="171">
        <f t="shared" si="9"/>
        <v>0</v>
      </c>
    </row>
    <row r="19" spans="1:14" ht="15" thickBot="1" x14ac:dyDescent="0.4"/>
    <row r="20" spans="1:14" ht="50.25" customHeight="1" x14ac:dyDescent="0.35">
      <c r="D20" s="25" t="s">
        <v>51</v>
      </c>
      <c r="E20" s="26" t="str">
        <f t="shared" ref="E20:N20" si="10">+E3</f>
        <v>Estimated # Respondents</v>
      </c>
      <c r="F20" s="26" t="str">
        <f t="shared" si="10"/>
        <v>Responses per Respondents</v>
      </c>
      <c r="G20" s="26" t="str">
        <f t="shared" si="10"/>
        <v>Total Annual Records</v>
      </c>
      <c r="H20" s="26" t="str">
        <f t="shared" si="10"/>
        <v>Estimated Avg. # of Hours Per Response</v>
      </c>
      <c r="I20" s="26" t="str">
        <f t="shared" si="10"/>
        <v xml:space="preserve">Estimated Total Hours            </v>
      </c>
      <c r="J20" s="26" t="str">
        <f t="shared" si="10"/>
        <v>Current OMB Approved Burden Hrs</v>
      </c>
      <c r="K20" s="26" t="str">
        <f t="shared" si="10"/>
        <v>Due to Authorizing Statute</v>
      </c>
      <c r="L20" s="26" t="str">
        <f t="shared" si="10"/>
        <v xml:space="preserve">Due to Program Change - </v>
      </c>
      <c r="M20" s="26" t="str">
        <f t="shared" si="10"/>
        <v>Due to an Adjustment</v>
      </c>
      <c r="N20" s="27" t="str">
        <f t="shared" si="10"/>
        <v>Total Difference</v>
      </c>
    </row>
    <row r="21" spans="1:14" ht="29" x14ac:dyDescent="0.35">
      <c r="D21" s="150" t="s">
        <v>90</v>
      </c>
      <c r="E21" s="70">
        <f t="shared" ref="E21:J21" si="11">E18</f>
        <v>105700</v>
      </c>
      <c r="F21" s="127">
        <f t="shared" si="11"/>
        <v>10.017464522232734</v>
      </c>
      <c r="G21" s="70">
        <f t="shared" si="11"/>
        <v>1058846</v>
      </c>
      <c r="H21" s="71">
        <f t="shared" si="11"/>
        <v>0.20427545648753453</v>
      </c>
      <c r="I21" s="70">
        <f t="shared" si="11"/>
        <v>216296.25</v>
      </c>
      <c r="J21" s="70">
        <f t="shared" si="11"/>
        <v>216296.25</v>
      </c>
      <c r="K21" s="70"/>
      <c r="L21" s="70"/>
      <c r="M21" s="70"/>
      <c r="N21" s="70">
        <f>N18</f>
        <v>0</v>
      </c>
    </row>
  </sheetData>
  <sheetProtection selectLockedCells="1"/>
  <autoFilter ref="A3:N18" xr:uid="{00000000-0009-0000-0000-000001000000}"/>
  <dataConsolidate/>
  <mergeCells count="4">
    <mergeCell ref="A1:N1"/>
    <mergeCell ref="A4:N4"/>
    <mergeCell ref="A9:N9"/>
    <mergeCell ref="A15:N15"/>
  </mergeCells>
  <dataValidations count="1">
    <dataValidation type="list" allowBlank="1" showInputMessage="1" showErrorMessage="1" sqref="A10:A14 A16:A17 A5:A8" xr:uid="{00000000-0002-0000-0100-000000000000}">
      <formula1>#REF!</formula1>
    </dataValidation>
  </dataValidations>
  <printOptions horizontalCentered="1"/>
  <pageMargins left="0.7" right="0.7" top="0.75" bottom="0.75" header="0.3" footer="0.3"/>
  <pageSetup scale="55" orientation="landscape" r:id="rId1"/>
  <headerFooter>
    <oddHeader>&amp;COMB Control #0584-0005 
&amp;"-,Bold"&amp;16Food and Nutrition 7 CFR Part 215 - Special Milk Program (SMP)</oddHeader>
  </headerFooter>
  <ignoredErrors>
    <ignoredError sqref="G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E9"/>
  <sheetViews>
    <sheetView topLeftCell="B1" zoomScale="110" zoomScaleNormal="110" workbookViewId="0">
      <selection activeCell="C9" sqref="C9"/>
    </sheetView>
  </sheetViews>
  <sheetFormatPr defaultRowHeight="14.5" x14ac:dyDescent="0.35"/>
  <cols>
    <col min="1" max="1" width="1.453125" customWidth="1"/>
    <col min="2" max="2" width="95.7265625" customWidth="1"/>
    <col min="3" max="3" width="45" customWidth="1"/>
  </cols>
  <sheetData>
    <row r="1" spans="2:5" ht="15" thickBot="1" x14ac:dyDescent="0.4">
      <c r="C1" s="32"/>
    </row>
    <row r="2" spans="2:5" ht="16" thickBot="1" x14ac:dyDescent="0.4">
      <c r="B2" s="193" t="s">
        <v>44</v>
      </c>
      <c r="C2" s="194"/>
    </row>
    <row r="3" spans="2:5" ht="16" thickBot="1" x14ac:dyDescent="0.4">
      <c r="B3" s="35" t="s">
        <v>33</v>
      </c>
      <c r="C3" s="33">
        <f>(+RecordKeeping!E24+Reporting!E18)/2</f>
        <v>105700</v>
      </c>
    </row>
    <row r="4" spans="2:5" ht="16" thickBot="1" x14ac:dyDescent="0.4">
      <c r="B4" s="35" t="s">
        <v>34</v>
      </c>
      <c r="C4" s="122">
        <f>+C5/C3</f>
        <v>316.57784295175026</v>
      </c>
    </row>
    <row r="5" spans="2:5" ht="16" thickBot="1" x14ac:dyDescent="0.4">
      <c r="B5" s="35" t="s">
        <v>35</v>
      </c>
      <c r="C5" s="33">
        <f>+RecordKeeping!G24+Reporting!G18</f>
        <v>33462278</v>
      </c>
    </row>
    <row r="6" spans="2:5" ht="16" thickBot="1" x14ac:dyDescent="0.4">
      <c r="B6" s="35" t="s">
        <v>36</v>
      </c>
      <c r="C6" s="34">
        <f>+C7/C5</f>
        <v>0.12062861912748439</v>
      </c>
    </row>
    <row r="7" spans="2:5" ht="16" thickBot="1" x14ac:dyDescent="0.4">
      <c r="B7" s="35" t="s">
        <v>83</v>
      </c>
      <c r="C7" s="33">
        <f>+RecordKeeping!I24+Reporting!I18</f>
        <v>4036508.3880000003</v>
      </c>
    </row>
    <row r="8" spans="2:5" ht="16" thickBot="1" x14ac:dyDescent="0.4">
      <c r="B8" s="35" t="s">
        <v>84</v>
      </c>
      <c r="C8" s="33">
        <f>+RecordKeeping!J24+Reporting!J18</f>
        <v>3736675.8880000003</v>
      </c>
      <c r="E8" s="28"/>
    </row>
    <row r="9" spans="2:5" ht="16" thickBot="1" x14ac:dyDescent="0.4">
      <c r="B9" s="35" t="s">
        <v>94</v>
      </c>
      <c r="C9" s="170">
        <f>+RecordKeeping!N24+Reporting!N18</f>
        <v>299832</v>
      </c>
    </row>
  </sheetData>
  <sheetProtection selectLockedCells="1"/>
  <mergeCells count="1">
    <mergeCell ref="B2:C2"/>
  </mergeCells>
  <pageMargins left="0.7" right="0.7" top="0.75" bottom="0.75" header="0.3" footer="0.3"/>
  <pageSetup orientation="portrait" r:id="rId1"/>
  <ignoredErrors>
    <ignoredError sqref="C5"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00"/>
    <pageSetUpPr fitToPage="1"/>
  </sheetPr>
  <dimension ref="A1:G24"/>
  <sheetViews>
    <sheetView topLeftCell="A3" workbookViewId="0">
      <selection activeCell="C14" sqref="C14"/>
    </sheetView>
  </sheetViews>
  <sheetFormatPr defaultRowHeight="14.5" x14ac:dyDescent="0.35"/>
  <cols>
    <col min="1" max="1" width="28.54296875" bestFit="1" customWidth="1"/>
    <col min="2" max="2" width="12.453125" bestFit="1" customWidth="1"/>
    <col min="3" max="3" width="13.54296875" bestFit="1" customWidth="1"/>
    <col min="4" max="4" width="18.81640625" bestFit="1" customWidth="1"/>
    <col min="5" max="5" width="18.54296875" bestFit="1" customWidth="1"/>
    <col min="6" max="6" width="15" bestFit="1" customWidth="1"/>
  </cols>
  <sheetData>
    <row r="1" spans="1:7" x14ac:dyDescent="0.35">
      <c r="A1" s="195" t="s">
        <v>81</v>
      </c>
      <c r="B1" s="196"/>
      <c r="C1" s="196"/>
      <c r="D1" s="196"/>
      <c r="E1" s="196"/>
      <c r="F1" s="197"/>
    </row>
    <row r="2" spans="1:7" ht="13.5" customHeight="1" x14ac:dyDescent="0.35">
      <c r="A2" s="93"/>
      <c r="B2" s="94"/>
      <c r="C2" s="94"/>
      <c r="D2" s="94"/>
      <c r="E2" s="94"/>
      <c r="F2" s="95"/>
    </row>
    <row r="3" spans="1:7" ht="48" customHeight="1" x14ac:dyDescent="0.35">
      <c r="A3" s="96" t="s">
        <v>21</v>
      </c>
      <c r="B3" s="96" t="s">
        <v>22</v>
      </c>
      <c r="C3" s="96" t="s">
        <v>23</v>
      </c>
      <c r="D3" s="96" t="s">
        <v>24</v>
      </c>
      <c r="E3" s="96" t="s">
        <v>25</v>
      </c>
      <c r="F3" s="96" t="s">
        <v>26</v>
      </c>
    </row>
    <row r="4" spans="1:7" ht="15" x14ac:dyDescent="0.35">
      <c r="A4" s="97" t="s">
        <v>13</v>
      </c>
      <c r="B4" s="98"/>
      <c r="C4" s="98"/>
      <c r="D4" s="98"/>
      <c r="E4" s="98"/>
      <c r="F4" s="98"/>
    </row>
    <row r="5" spans="1:7" ht="19.5" customHeight="1" x14ac:dyDescent="0.35">
      <c r="A5" s="99" t="s">
        <v>12</v>
      </c>
      <c r="B5" s="100">
        <f>+RecordKeeping!E12</f>
        <v>56</v>
      </c>
      <c r="C5" s="121">
        <f>+RecordKeeping!F12</f>
        <v>50</v>
      </c>
      <c r="D5" s="100">
        <f>+RecordKeeping!G12</f>
        <v>2800</v>
      </c>
      <c r="E5" s="138">
        <f>+RecordKeeping!H12</f>
        <v>0.17976</v>
      </c>
      <c r="F5" s="100">
        <f>+RecordKeeping!I12</f>
        <v>503.32799999999997</v>
      </c>
      <c r="G5" s="18"/>
    </row>
    <row r="6" spans="1:7" ht="19.5" customHeight="1" x14ac:dyDescent="0.35">
      <c r="A6" s="102" t="s">
        <v>48</v>
      </c>
      <c r="B6" s="101">
        <f>+RecordKeeping!E19</f>
        <v>17117</v>
      </c>
      <c r="C6" s="141">
        <f>+RecordKeeping!F19</f>
        <v>31.01665011392183</v>
      </c>
      <c r="D6" s="100">
        <f>+RecordKeeping!G19</f>
        <v>530912</v>
      </c>
      <c r="E6" s="138">
        <f>+RecordKeeping!H19</f>
        <v>0.59150972289192938</v>
      </c>
      <c r="F6" s="100">
        <f>+RecordKeeping!I19</f>
        <v>314039.61</v>
      </c>
      <c r="G6" s="19"/>
    </row>
    <row r="7" spans="1:7" ht="19.5" customHeight="1" x14ac:dyDescent="0.35">
      <c r="A7" s="102" t="s">
        <v>49</v>
      </c>
      <c r="B7" s="103">
        <f>+RecordKeeping!E23</f>
        <v>88527</v>
      </c>
      <c r="C7" s="103">
        <f>+RecordKeeping!F23</f>
        <v>360</v>
      </c>
      <c r="D7" s="103">
        <f>+RecordKeeping!G23</f>
        <v>31869720</v>
      </c>
      <c r="E7" s="143">
        <f>+RecordKeeping!H23</f>
        <v>0.11</v>
      </c>
      <c r="F7" s="103">
        <f>+RecordKeeping!I23</f>
        <v>3505669.2</v>
      </c>
      <c r="G7" s="19"/>
    </row>
    <row r="8" spans="1:7" ht="19.5" customHeight="1" x14ac:dyDescent="0.35">
      <c r="A8" s="104" t="s">
        <v>28</v>
      </c>
      <c r="B8" s="101">
        <f>SUBTOTAL(109,B4:B7)</f>
        <v>105700</v>
      </c>
      <c r="C8" s="121">
        <f>D8/B8</f>
        <v>306.56037842951753</v>
      </c>
      <c r="D8" s="101">
        <f t="shared" ref="D8:F8" si="0">SUBTOTAL(109,D4:D7)</f>
        <v>32403432</v>
      </c>
      <c r="E8" s="121">
        <f>F8/D8</f>
        <v>0.11789529386887168</v>
      </c>
      <c r="F8" s="101">
        <f t="shared" si="0"/>
        <v>3820212.1380000003</v>
      </c>
      <c r="G8" s="19"/>
    </row>
    <row r="9" spans="1:7" ht="15" x14ac:dyDescent="0.35">
      <c r="A9" s="105" t="s">
        <v>29</v>
      </c>
      <c r="B9" s="106"/>
      <c r="C9" s="106"/>
      <c r="D9" s="106"/>
      <c r="E9" s="106"/>
      <c r="F9" s="106"/>
    </row>
    <row r="10" spans="1:7" ht="19.5" customHeight="1" x14ac:dyDescent="0.35">
      <c r="A10" s="107" t="s">
        <v>12</v>
      </c>
      <c r="B10" s="108">
        <f>+Reporting!E8</f>
        <v>56</v>
      </c>
      <c r="C10" s="139">
        <f>+Reporting!F8</f>
        <v>36.339285714285715</v>
      </c>
      <c r="D10" s="108">
        <f>+Reporting!G8</f>
        <v>2035</v>
      </c>
      <c r="E10" s="139">
        <f>+Reporting!H8</f>
        <v>0.27567567567567569</v>
      </c>
      <c r="F10" s="108">
        <f>+Reporting!I8</f>
        <v>561</v>
      </c>
      <c r="G10" s="19"/>
    </row>
    <row r="11" spans="1:7" ht="19.5" customHeight="1" x14ac:dyDescent="0.35">
      <c r="A11" s="109" t="s">
        <v>87</v>
      </c>
      <c r="B11" s="110">
        <f>+Reporting!E14</f>
        <v>17117</v>
      </c>
      <c r="C11" s="140">
        <f>+Reporting!F14</f>
        <v>10.02167435882456</v>
      </c>
      <c r="D11" s="110">
        <f>+Reporting!G14</f>
        <v>171541</v>
      </c>
      <c r="E11" s="140">
        <f>+Reporting!H14</f>
        <v>0.99959630642237129</v>
      </c>
      <c r="F11" s="110">
        <f>+Reporting!I14</f>
        <v>171471.75</v>
      </c>
      <c r="G11" s="19"/>
    </row>
    <row r="12" spans="1:7" ht="19.5" customHeight="1" x14ac:dyDescent="0.35">
      <c r="A12" s="111" t="s">
        <v>72</v>
      </c>
      <c r="B12" s="112">
        <f>+Reporting!E17</f>
        <v>88527</v>
      </c>
      <c r="C12" s="144">
        <f>+Reporting!F17</f>
        <v>10</v>
      </c>
      <c r="D12" s="112">
        <f>+Reporting!G17</f>
        <v>885270</v>
      </c>
      <c r="E12" s="144">
        <f>+Reporting!H17</f>
        <v>0.05</v>
      </c>
      <c r="F12" s="112">
        <f>+Reporting!I17</f>
        <v>44263.5</v>
      </c>
      <c r="G12" s="18"/>
    </row>
    <row r="13" spans="1:7" ht="19.5" customHeight="1" x14ac:dyDescent="0.35">
      <c r="A13" s="104" t="s">
        <v>30</v>
      </c>
      <c r="B13" s="101">
        <f t="shared" ref="B13" si="1">SUBTOTAL(109,B9:B12)</f>
        <v>105700</v>
      </c>
      <c r="C13" s="121">
        <f>D13/B13</f>
        <v>10.017464522232734</v>
      </c>
      <c r="D13" s="101">
        <f>SUBTOTAL(109,D9:D12)</f>
        <v>1058846</v>
      </c>
      <c r="E13" s="121">
        <f>F13/D13</f>
        <v>0.20427545648753453</v>
      </c>
      <c r="F13" s="101">
        <f t="shared" ref="F13" si="2">SUBTOTAL(109,F9:F12)</f>
        <v>216296.25</v>
      </c>
      <c r="G13" s="19"/>
    </row>
    <row r="14" spans="1:7" ht="19.5" customHeight="1" x14ac:dyDescent="0.35">
      <c r="A14" s="123" t="s">
        <v>95</v>
      </c>
      <c r="B14" s="124">
        <f>+(B8+B13)/2</f>
        <v>105700</v>
      </c>
      <c r="C14" s="125">
        <f>+D14/B14</f>
        <v>316.57784295175026</v>
      </c>
      <c r="D14" s="124">
        <f>SUM(D8,D13)</f>
        <v>33462278</v>
      </c>
      <c r="E14" s="125">
        <f>+F14/D14</f>
        <v>0.12062861912748439</v>
      </c>
      <c r="F14" s="124">
        <f t="shared" ref="F14" si="3">+F8+F13</f>
        <v>4036508.3880000003</v>
      </c>
      <c r="G14" s="18"/>
    </row>
    <row r="15" spans="1:7" x14ac:dyDescent="0.35">
      <c r="A15" s="4"/>
      <c r="B15" s="4"/>
      <c r="C15" s="128"/>
      <c r="D15" s="4"/>
      <c r="E15" s="4"/>
      <c r="F15" s="129"/>
      <c r="G15" s="4"/>
    </row>
    <row r="16" spans="1:7" x14ac:dyDescent="0.35">
      <c r="D16" s="5"/>
    </row>
    <row r="24" spans="3:3" x14ac:dyDescent="0.35">
      <c r="C24" s="132"/>
    </row>
  </sheetData>
  <sheetProtection selectLockedCells="1"/>
  <mergeCells count="1">
    <mergeCell ref="A1:F1"/>
  </mergeCells>
  <printOptions horizontalCentered="1"/>
  <pageMargins left="0.7" right="0.7" top="0.75" bottom="0.75" header="0.3" footer="0.3"/>
  <pageSetup scale="84" orientation="portrait" r:id="rId1"/>
  <ignoredErrors>
    <ignoredError sqref="E13 C13 C8 E8 D14" formula="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C68"/>
  <sheetViews>
    <sheetView workbookViewId="0">
      <pane xSplit="3" ySplit="1" topLeftCell="I2" activePane="bottomRight" state="frozen"/>
      <selection pane="topRight" activeCell="D1" sqref="D1"/>
      <selection pane="bottomLeft" activeCell="A2" sqref="A2"/>
      <selection pane="bottomRight" activeCell="C11" sqref="C11"/>
    </sheetView>
  </sheetViews>
  <sheetFormatPr defaultRowHeight="14.5" x14ac:dyDescent="0.35"/>
  <cols>
    <col min="1" max="1" width="10.1796875" bestFit="1" customWidth="1"/>
    <col min="2" max="2" width="18.453125" customWidth="1"/>
    <col min="3" max="3" width="124.453125" bestFit="1" customWidth="1"/>
  </cols>
  <sheetData>
    <row r="1" spans="1:3" s="40" customFormat="1" x14ac:dyDescent="0.35">
      <c r="A1" s="38" t="s">
        <v>40</v>
      </c>
      <c r="B1" s="39" t="s">
        <v>42</v>
      </c>
      <c r="C1" s="39" t="s">
        <v>41</v>
      </c>
    </row>
    <row r="2" spans="1:3" x14ac:dyDescent="0.35">
      <c r="A2" s="41"/>
      <c r="B2" s="36" t="s">
        <v>43</v>
      </c>
      <c r="C2" s="147" t="s">
        <v>82</v>
      </c>
    </row>
    <row r="3" spans="1:3" x14ac:dyDescent="0.35">
      <c r="A3" s="41"/>
      <c r="B3" s="36" t="s">
        <v>43</v>
      </c>
      <c r="C3" s="36" t="s">
        <v>85</v>
      </c>
    </row>
    <row r="4" spans="1:3" x14ac:dyDescent="0.35">
      <c r="A4" s="41"/>
      <c r="B4" s="36" t="s">
        <v>88</v>
      </c>
      <c r="C4" s="36" t="s">
        <v>89</v>
      </c>
    </row>
    <row r="5" spans="1:3" x14ac:dyDescent="0.35">
      <c r="A5" s="41"/>
      <c r="B5" s="36"/>
      <c r="C5" s="36"/>
    </row>
    <row r="6" spans="1:3" x14ac:dyDescent="0.35">
      <c r="A6" s="41"/>
      <c r="B6" s="36"/>
      <c r="C6" s="36"/>
    </row>
    <row r="7" spans="1:3" x14ac:dyDescent="0.35">
      <c r="A7" s="41"/>
      <c r="B7" s="36"/>
      <c r="C7" s="36"/>
    </row>
    <row r="8" spans="1:3" x14ac:dyDescent="0.35">
      <c r="A8" s="41"/>
      <c r="B8" s="36"/>
      <c r="C8" s="36"/>
    </row>
    <row r="9" spans="1:3" x14ac:dyDescent="0.35">
      <c r="A9" s="41"/>
      <c r="B9" s="36"/>
      <c r="C9" s="36"/>
    </row>
    <row r="10" spans="1:3" x14ac:dyDescent="0.35">
      <c r="A10" s="41"/>
      <c r="B10" s="36"/>
      <c r="C10" s="36"/>
    </row>
    <row r="11" spans="1:3" x14ac:dyDescent="0.35">
      <c r="A11" s="41"/>
      <c r="B11" s="36"/>
      <c r="C11" s="36"/>
    </row>
    <row r="12" spans="1:3" x14ac:dyDescent="0.35">
      <c r="A12" s="41"/>
      <c r="B12" s="36"/>
      <c r="C12" s="36"/>
    </row>
    <row r="13" spans="1:3" x14ac:dyDescent="0.35">
      <c r="A13" s="41"/>
      <c r="B13" s="36"/>
      <c r="C13" s="36"/>
    </row>
    <row r="14" spans="1:3" x14ac:dyDescent="0.35">
      <c r="A14" s="41"/>
      <c r="B14" s="36"/>
      <c r="C14" s="36"/>
    </row>
    <row r="15" spans="1:3" x14ac:dyDescent="0.35">
      <c r="A15" s="41"/>
      <c r="B15" s="36"/>
      <c r="C15" s="36"/>
    </row>
    <row r="16" spans="1:3" x14ac:dyDescent="0.35">
      <c r="A16" s="41"/>
      <c r="B16" s="36"/>
      <c r="C16" s="36"/>
    </row>
    <row r="17" spans="1:3" x14ac:dyDescent="0.35">
      <c r="A17" s="41"/>
      <c r="B17" s="36"/>
      <c r="C17" s="36"/>
    </row>
    <row r="18" spans="1:3" x14ac:dyDescent="0.35">
      <c r="A18" s="41"/>
      <c r="B18" s="36"/>
      <c r="C18" s="36"/>
    </row>
    <row r="19" spans="1:3" x14ac:dyDescent="0.35">
      <c r="A19" s="41"/>
      <c r="B19" s="36"/>
      <c r="C19" s="36"/>
    </row>
    <row r="20" spans="1:3" x14ac:dyDescent="0.35">
      <c r="A20" s="41"/>
      <c r="B20" s="36"/>
      <c r="C20" s="36"/>
    </row>
    <row r="21" spans="1:3" x14ac:dyDescent="0.35">
      <c r="A21" s="41"/>
      <c r="B21" s="36"/>
      <c r="C21" s="36"/>
    </row>
    <row r="22" spans="1:3" x14ac:dyDescent="0.35">
      <c r="A22" s="41"/>
      <c r="B22" s="36"/>
      <c r="C22" s="36"/>
    </row>
    <row r="23" spans="1:3" x14ac:dyDescent="0.35">
      <c r="A23" s="41"/>
      <c r="B23" s="36"/>
      <c r="C23" s="36"/>
    </row>
    <row r="24" spans="1:3" x14ac:dyDescent="0.35">
      <c r="A24" s="41"/>
      <c r="B24" s="36"/>
      <c r="C24" s="36"/>
    </row>
    <row r="25" spans="1:3" x14ac:dyDescent="0.35">
      <c r="A25" s="41"/>
      <c r="B25" s="36"/>
      <c r="C25" s="36"/>
    </row>
    <row r="26" spans="1:3" x14ac:dyDescent="0.35">
      <c r="A26" s="41"/>
      <c r="B26" s="36"/>
      <c r="C26" s="36"/>
    </row>
    <row r="27" spans="1:3" x14ac:dyDescent="0.35">
      <c r="A27" s="41"/>
      <c r="B27" s="36"/>
      <c r="C27" s="36"/>
    </row>
    <row r="28" spans="1:3" x14ac:dyDescent="0.35">
      <c r="A28" s="41"/>
      <c r="B28" s="36"/>
      <c r="C28" s="36"/>
    </row>
    <row r="29" spans="1:3" x14ac:dyDescent="0.35">
      <c r="A29" s="41"/>
      <c r="B29" s="36"/>
      <c r="C29" s="36"/>
    </row>
    <row r="30" spans="1:3" x14ac:dyDescent="0.35">
      <c r="A30" s="41"/>
      <c r="B30" s="36"/>
      <c r="C30" s="36"/>
    </row>
    <row r="31" spans="1:3" x14ac:dyDescent="0.35">
      <c r="A31" s="41"/>
      <c r="B31" s="36"/>
      <c r="C31" s="36"/>
    </row>
    <row r="32" spans="1:3" x14ac:dyDescent="0.35">
      <c r="A32" s="41"/>
      <c r="B32" s="36"/>
      <c r="C32" s="36"/>
    </row>
    <row r="33" spans="1:3" x14ac:dyDescent="0.35">
      <c r="A33" s="41"/>
      <c r="B33" s="36"/>
      <c r="C33" s="36"/>
    </row>
    <row r="34" spans="1:3" x14ac:dyDescent="0.35">
      <c r="A34" s="41"/>
      <c r="B34" s="36"/>
      <c r="C34" s="36"/>
    </row>
    <row r="35" spans="1:3" x14ac:dyDescent="0.35">
      <c r="A35" s="41"/>
      <c r="B35" s="36"/>
      <c r="C35" s="36"/>
    </row>
    <row r="36" spans="1:3" x14ac:dyDescent="0.35">
      <c r="A36" s="41"/>
      <c r="B36" s="36"/>
      <c r="C36" s="36"/>
    </row>
    <row r="37" spans="1:3" x14ac:dyDescent="0.35">
      <c r="A37" s="41"/>
      <c r="B37" s="36"/>
      <c r="C37" s="36"/>
    </row>
    <row r="38" spans="1:3" x14ac:dyDescent="0.35">
      <c r="A38" s="41"/>
      <c r="B38" s="36"/>
      <c r="C38" s="36"/>
    </row>
    <row r="39" spans="1:3" x14ac:dyDescent="0.35">
      <c r="A39" s="41"/>
      <c r="B39" s="36"/>
      <c r="C39" s="36"/>
    </row>
    <row r="40" spans="1:3" x14ac:dyDescent="0.35">
      <c r="A40" s="41"/>
      <c r="B40" s="36"/>
      <c r="C40" s="36"/>
    </row>
    <row r="41" spans="1:3" x14ac:dyDescent="0.35">
      <c r="A41" s="41"/>
      <c r="B41" s="36"/>
      <c r="C41" s="36"/>
    </row>
    <row r="42" spans="1:3" x14ac:dyDescent="0.35">
      <c r="A42" s="41"/>
      <c r="B42" s="36"/>
      <c r="C42" s="36"/>
    </row>
    <row r="43" spans="1:3" x14ac:dyDescent="0.35">
      <c r="A43" s="41"/>
      <c r="B43" s="36"/>
      <c r="C43" s="36"/>
    </row>
    <row r="44" spans="1:3" x14ac:dyDescent="0.35">
      <c r="A44" s="41"/>
      <c r="B44" s="36"/>
      <c r="C44" s="36"/>
    </row>
    <row r="45" spans="1:3" x14ac:dyDescent="0.35">
      <c r="A45" s="41"/>
      <c r="B45" s="36"/>
      <c r="C45" s="36"/>
    </row>
    <row r="46" spans="1:3" x14ac:dyDescent="0.35">
      <c r="A46" s="41"/>
      <c r="B46" s="36"/>
      <c r="C46" s="36"/>
    </row>
    <row r="47" spans="1:3" x14ac:dyDescent="0.35">
      <c r="A47" s="41"/>
      <c r="B47" s="36"/>
      <c r="C47" s="36"/>
    </row>
    <row r="48" spans="1:3" x14ac:dyDescent="0.35">
      <c r="A48" s="41"/>
      <c r="B48" s="36"/>
      <c r="C48" s="36"/>
    </row>
    <row r="49" spans="1:3" x14ac:dyDescent="0.35">
      <c r="A49" s="41"/>
      <c r="B49" s="36"/>
      <c r="C49" s="36"/>
    </row>
    <row r="50" spans="1:3" x14ac:dyDescent="0.35">
      <c r="A50" s="41"/>
      <c r="B50" s="36"/>
      <c r="C50" s="36"/>
    </row>
    <row r="51" spans="1:3" x14ac:dyDescent="0.35">
      <c r="A51" s="41"/>
      <c r="B51" s="36"/>
      <c r="C51" s="36"/>
    </row>
    <row r="52" spans="1:3" x14ac:dyDescent="0.35">
      <c r="A52" s="41"/>
      <c r="B52" s="36"/>
      <c r="C52" s="36"/>
    </row>
    <row r="53" spans="1:3" x14ac:dyDescent="0.35">
      <c r="A53" s="41"/>
      <c r="B53" s="36"/>
      <c r="C53" s="36"/>
    </row>
    <row r="54" spans="1:3" x14ac:dyDescent="0.35">
      <c r="A54" s="41"/>
      <c r="B54" s="36"/>
      <c r="C54" s="36"/>
    </row>
    <row r="55" spans="1:3" x14ac:dyDescent="0.35">
      <c r="A55" s="41"/>
      <c r="B55" s="36"/>
      <c r="C55" s="36"/>
    </row>
    <row r="56" spans="1:3" x14ac:dyDescent="0.35">
      <c r="A56" s="41"/>
      <c r="B56" s="36"/>
      <c r="C56" s="36"/>
    </row>
    <row r="57" spans="1:3" x14ac:dyDescent="0.35">
      <c r="A57" s="41"/>
      <c r="B57" s="36"/>
      <c r="C57" s="36"/>
    </row>
    <row r="58" spans="1:3" x14ac:dyDescent="0.35">
      <c r="A58" s="41"/>
      <c r="B58" s="36"/>
      <c r="C58" s="36"/>
    </row>
    <row r="59" spans="1:3" x14ac:dyDescent="0.35">
      <c r="A59" s="41"/>
      <c r="B59" s="36"/>
      <c r="C59" s="36"/>
    </row>
    <row r="60" spans="1:3" x14ac:dyDescent="0.35">
      <c r="A60" s="41"/>
      <c r="B60" s="36"/>
      <c r="C60" s="36"/>
    </row>
    <row r="61" spans="1:3" x14ac:dyDescent="0.35">
      <c r="A61" s="41"/>
      <c r="B61" s="36"/>
      <c r="C61" s="36"/>
    </row>
    <row r="62" spans="1:3" x14ac:dyDescent="0.35">
      <c r="A62" s="41"/>
      <c r="B62" s="36"/>
      <c r="C62" s="36"/>
    </row>
    <row r="63" spans="1:3" x14ac:dyDescent="0.35">
      <c r="A63" s="41"/>
      <c r="B63" s="36"/>
      <c r="C63" s="36"/>
    </row>
    <row r="64" spans="1:3" x14ac:dyDescent="0.35">
      <c r="A64" s="41"/>
      <c r="B64" s="36"/>
      <c r="C64" s="36"/>
    </row>
    <row r="65" spans="1:3" x14ac:dyDescent="0.35">
      <c r="A65" s="41"/>
      <c r="B65" s="36"/>
      <c r="C65" s="36"/>
    </row>
    <row r="66" spans="1:3" x14ac:dyDescent="0.35">
      <c r="A66" s="41"/>
      <c r="B66" s="36"/>
      <c r="C66" s="36"/>
    </row>
    <row r="67" spans="1:3" x14ac:dyDescent="0.35">
      <c r="A67" s="41"/>
      <c r="B67" s="36"/>
      <c r="C67" s="36"/>
    </row>
    <row r="68" spans="1:3" ht="15" thickBot="1" x14ac:dyDescent="0.4">
      <c r="A68" s="42"/>
      <c r="B68" s="37"/>
      <c r="C68" s="37"/>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b79f948-d303-46c5-90ab-cfd5cb49efd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AFC6A9AD86D9B45A3738FB506616F4D" ma:contentTypeVersion="13" ma:contentTypeDescription="Create a new document." ma:contentTypeScope="" ma:versionID="690598a841bdcf62ac51b60da2f146b2">
  <xsd:schema xmlns:xsd="http://www.w3.org/2001/XMLSchema" xmlns:xs="http://www.w3.org/2001/XMLSchema" xmlns:p="http://schemas.microsoft.com/office/2006/metadata/properties" xmlns:ns2="4b79f948-d303-46c5-90ab-cfd5cb49efd5" xmlns:ns3="de2a901d-5715-4953-ad41-48e0d41e320e" targetNamespace="http://schemas.microsoft.com/office/2006/metadata/properties" ma:root="true" ma:fieldsID="fedc2b26d39e2a2ca5f90778607e88c7" ns2:_="" ns3:_="">
    <xsd:import namespace="4b79f948-d303-46c5-90ab-cfd5cb49efd5"/>
    <xsd:import namespace="de2a901d-5715-4953-ad41-48e0d41e32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79f948-d303-46c5-90ab-cfd5cb49ef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2a901d-5715-4953-ad41-48e0d41e32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52D0D9-CBF7-4CD1-82B1-7431A67E7350}">
  <ds:schemaRefs>
    <ds:schemaRef ds:uri="http://schemas.microsoft.com/office/2006/metadata/properties"/>
    <ds:schemaRef ds:uri="http://schemas.microsoft.com/office/infopath/2007/PartnerControls"/>
    <ds:schemaRef ds:uri="4b79f948-d303-46c5-90ab-cfd5cb49efd5"/>
  </ds:schemaRefs>
</ds:datastoreItem>
</file>

<file path=customXml/itemProps2.xml><?xml version="1.0" encoding="utf-8"?>
<ds:datastoreItem xmlns:ds="http://schemas.openxmlformats.org/officeDocument/2006/customXml" ds:itemID="{D34B03E6-0EB0-4AD9-AF5B-1644E03BE318}">
  <ds:schemaRefs>
    <ds:schemaRef ds:uri="http://schemas.microsoft.com/sharepoint/v3/contenttype/forms"/>
  </ds:schemaRefs>
</ds:datastoreItem>
</file>

<file path=customXml/itemProps3.xml><?xml version="1.0" encoding="utf-8"?>
<ds:datastoreItem xmlns:ds="http://schemas.openxmlformats.org/officeDocument/2006/customXml" ds:itemID="{AFCF40B1-5212-41CC-8AAC-71EFF19C3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79f948-d303-46c5-90ab-cfd5cb49efd5"/>
    <ds:schemaRef ds:uri="de2a901d-5715-4953-ad41-48e0d41e3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RecordKeeping</vt:lpstr>
      <vt:lpstr>Reporting</vt:lpstr>
      <vt:lpstr>60 day Summ</vt:lpstr>
      <vt:lpstr>Burden Summary</vt:lpstr>
      <vt:lpstr>Notes</vt:lpstr>
      <vt:lpstr>'60 day Summ'!Print_Area</vt:lpstr>
      <vt:lpstr>'Burden Summary'!Print_Area</vt:lpstr>
      <vt:lpstr>RecordKeeping!Print_Area</vt:lpstr>
      <vt:lpstr>Reporting!Print_Area</vt:lpstr>
    </vt:vector>
  </TitlesOfParts>
  <Company>USDA/FNS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mmalhotra</dc:creator>
  <cp:lastModifiedBy>Sandberg, Christina - FNS</cp:lastModifiedBy>
  <cp:lastPrinted>2018-10-24T18:48:07Z</cp:lastPrinted>
  <dcterms:created xsi:type="dcterms:W3CDTF">2011-04-25T16:43:00Z</dcterms:created>
  <dcterms:modified xsi:type="dcterms:W3CDTF">2024-04-17T19:23:12Z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0x0101003AFC6A9AD86D9B45A3738FB506616F4D</vt:lpwstr>
  </property>
  <property fmtid="{D5CDD505-2E9C-101B-9397-08002B2CF9AE}" pid="3" name="MediaServiceImageTags">
    <vt:lpwstr/>
  </property>
</Properties>
</file>