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4.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trlProps/ctrlProp398.xml" ContentType="application/vnd.ms-excel.controlproperties+xml"/>
  <Override PartName="/xl/comments3.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trlProps/ctrlProp410.xml" ContentType="application/vnd.ms-excel.controlproperties+xml"/>
  <Override PartName="/xl/drawings/drawing14.xml" ContentType="application/vnd.openxmlformats-officedocument.drawing+xml"/>
  <Override PartName="/xl/ctrlProps/ctrlProp411.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66925"/>
  <mc:AlternateContent xmlns:mc="http://schemas.openxmlformats.org/markup-compatibility/2006">
    <mc:Choice Requires="x15">
      <x15ac:absPath xmlns:x15ac="http://schemas.microsoft.com/office/spreadsheetml/2010/11/ac" url="C:\Users\rob.flaner\Documents\Rob Flaner Files\HMTAP TO's\2021\topr 420\Objective 5\"/>
    </mc:Choice>
  </mc:AlternateContent>
  <xr:revisionPtr revIDLastSave="0" documentId="13_ncr:1_{AD2198D8-9AD9-44F2-9C59-5DFBEBF4C8BA}" xr6:coauthVersionLast="47" xr6:coauthVersionMax="47" xr10:uidLastSave="{00000000-0000-0000-0000-000000000000}"/>
  <bookViews>
    <workbookView xWindow="-120" yWindow="-120" windowWidth="24240" windowHeight="13020" tabRatio="816" firstSheet="1" activeTab="5" xr2:uid="{D74A7620-1C61-4277-A444-5992ABA36122}"/>
  </bookViews>
  <sheets>
    <sheet name="Administrative Info" sheetId="4" r:id="rId1"/>
    <sheet name="Self Assessment" sheetId="21" r:id="rId2"/>
    <sheet name="Ordinance Checklist" sheetId="24" r:id="rId3"/>
    <sheet name="Diagnostic Assessment OLD" sheetId="14" state="hidden" r:id="rId4"/>
    <sheet name="Diagnostic Assessment ReportOLD" sheetId="22" state="hidden" r:id="rId5"/>
    <sheet name="Diagnostic Assessment NEW" sheetId="25" r:id="rId6"/>
    <sheet name="Diagnostic Assmnt Report NEW" sheetId="27" r:id="rId7"/>
    <sheet name="Diagnostic Assessment Graphics" sheetId="26" r:id="rId8"/>
    <sheet name="Evaluation Tool" sheetId="8" r:id="rId9"/>
    <sheet name="Evaluation Tool Report" sheetId="20" r:id="rId10"/>
    <sheet name="Evaluation Tool Blank" sheetId="10" state="hidden" r:id="rId11"/>
    <sheet name="Evaluation Tool Graphics" sheetId="5" r:id="rId12"/>
    <sheet name="EvalScoringMap" sheetId="28" state="hidden" r:id="rId13"/>
  </sheets>
  <functionGroups builtInGroupCount="19"/>
  <definedNames>
    <definedName name="_xlnm._FilterDatabase" localSheetId="5" hidden="1">'Diagnostic Assessment NEW'!$D$1:$Z$101</definedName>
    <definedName name="_xlnm._FilterDatabase" localSheetId="8" hidden="1">'Evaluation Tool'!$C$1:$S$73</definedName>
    <definedName name="_xlnm._FilterDatabase" localSheetId="10" hidden="1">'Evaluation Tool Blank'!$B$1:$L$76</definedName>
    <definedName name="_ftn1" localSheetId="2">'Ordinance Checklist'!$B$263</definedName>
    <definedName name="_ftn2" localSheetId="2">'Ordinance Checklist'!#REF!</definedName>
    <definedName name="_ftn3" localSheetId="2">'Ordinance Checklist'!$B$264</definedName>
    <definedName name="_ftn4" localSheetId="2">'Ordinance Checklist'!$B$265</definedName>
    <definedName name="_ftn5" localSheetId="2">'Ordinance Checklist'!$B$266</definedName>
    <definedName name="_ftn6" localSheetId="2">'Ordinance Checklist'!#REF!</definedName>
    <definedName name="_ftn7" localSheetId="2">'Ordinance Checklist'!#REF!</definedName>
    <definedName name="_ftn8" localSheetId="2">'Ordinance Checklist'!#REF!</definedName>
    <definedName name="_ftn9" localSheetId="2">'Ordinance Checklist'!#REF!</definedName>
    <definedName name="_ftnref1" localSheetId="2">'Ordinance Checklist'!#REF!</definedName>
    <definedName name="_ftnref2" localSheetId="2">'Ordinance Checklist'!#REF!</definedName>
    <definedName name="_ftnref3" localSheetId="2">'Ordinance Checklist'!#REF!</definedName>
    <definedName name="_ftnref4" localSheetId="2">'Ordinance Checklist'!#REF!</definedName>
    <definedName name="_ftnref5" localSheetId="2">'Ordinance Checklist'!#REF!</definedName>
    <definedName name="_ftnref6" localSheetId="2">'Ordinance Checklist'!#REF!</definedName>
    <definedName name="_ftnref7" localSheetId="2">'Ordinance Checklist'!#REF!</definedName>
    <definedName name="_ftnref8" localSheetId="2">'Ordinance Checklist'!#REF!</definedName>
    <definedName name="_ftnref9" localSheetId="2">'Ordinance Checklist'!#REF!</definedName>
    <definedName name="_Hlk100829102" localSheetId="3">'Diagnostic Assessment OLD'!#REF!</definedName>
    <definedName name="_xlnm.Print_Area" localSheetId="4">'Diagnostic Assessment ReportOLD'!$B$2:$Q$92</definedName>
    <definedName name="_xlnm.Print_Area" localSheetId="6">'Diagnostic Assmnt Report NEW'!$D$2:$H$119</definedName>
    <definedName name="_xlnm.Print_Area" localSheetId="10">'Evaluation Tool Blank'!$B$2:$L$76</definedName>
    <definedName name="_xlnm.Print_Area" localSheetId="9">'Evaluation Tool Report'!$D$2:$H$97</definedName>
    <definedName name="_xlnm.Print_Titles" localSheetId="6">'Diagnostic Assmnt Report NEW'!$46:$46</definedName>
    <definedName name="_xlnm.Print_Titles" localSheetId="9">'Evaluation Tool Report'!$28:$28</definedName>
    <definedName name="RawScore" localSheetId="5">'Diagnostic Assessment NEW'!$P$7:$P$78</definedName>
    <definedName name="RawScore">'Evaluation Tool'!$L$4:$L$71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6" i="25" l="1"/>
  <c r="S6" i="25"/>
  <c r="Q6" i="25"/>
  <c r="E4" i="27"/>
  <c r="H5" i="27"/>
  <c r="G5" i="27"/>
  <c r="G7" i="27"/>
  <c r="H9" i="20" l="1"/>
  <c r="E69" i="27"/>
  <c r="E57" i="27"/>
  <c r="E96" i="27" l="1"/>
  <c r="E97" i="27"/>
  <c r="E98" i="27"/>
  <c r="E100" i="27"/>
  <c r="E101" i="27"/>
  <c r="E102" i="27"/>
  <c r="E103" i="27"/>
  <c r="E104" i="27"/>
  <c r="E105" i="27"/>
  <c r="E106" i="27"/>
  <c r="E107" i="27"/>
  <c r="E108" i="27"/>
  <c r="E109" i="27"/>
  <c r="E110" i="27"/>
  <c r="E111" i="27"/>
  <c r="E112" i="27"/>
  <c r="E113" i="27"/>
  <c r="E114" i="27"/>
  <c r="E116" i="27"/>
  <c r="G106" i="27" l="1"/>
  <c r="H106" i="27"/>
  <c r="BF42" i="27" l="1"/>
  <c r="BD14" i="27" l="1"/>
  <c r="BB14" i="27"/>
  <c r="V103" i="25"/>
  <c r="E11" i="27" l="1"/>
  <c r="G96" i="27" l="1"/>
  <c r="H96" i="27"/>
  <c r="G97" i="27"/>
  <c r="H97" i="27"/>
  <c r="G98" i="27"/>
  <c r="H98" i="27"/>
  <c r="G99" i="27"/>
  <c r="H99" i="27"/>
  <c r="H100" i="27"/>
  <c r="G101" i="27"/>
  <c r="H101" i="27"/>
  <c r="G102" i="27"/>
  <c r="H102" i="27"/>
  <c r="H103" i="27"/>
  <c r="G104" i="27"/>
  <c r="H104" i="27"/>
  <c r="H105" i="27"/>
  <c r="G107" i="27"/>
  <c r="H107" i="27"/>
  <c r="G108" i="27"/>
  <c r="H108" i="27"/>
  <c r="G109" i="27"/>
  <c r="H109" i="27"/>
  <c r="G110" i="27"/>
  <c r="H110" i="27"/>
  <c r="G111" i="27"/>
  <c r="H111" i="27"/>
  <c r="G112" i="27"/>
  <c r="H112" i="27"/>
  <c r="G113" i="27"/>
  <c r="H113" i="27"/>
  <c r="G114" i="27"/>
  <c r="H114" i="27"/>
  <c r="G115" i="27"/>
  <c r="H115" i="27"/>
  <c r="G116" i="27"/>
  <c r="H116" i="27"/>
  <c r="G117" i="27"/>
  <c r="H117" i="27"/>
  <c r="H95" i="27"/>
  <c r="E95" i="27"/>
  <c r="E82" i="27"/>
  <c r="G82" i="27"/>
  <c r="H82" i="27"/>
  <c r="E83" i="27"/>
  <c r="G83" i="27"/>
  <c r="H83" i="27"/>
  <c r="E84" i="27"/>
  <c r="H84" i="27"/>
  <c r="E85" i="27"/>
  <c r="G85" i="27"/>
  <c r="H85" i="27"/>
  <c r="E86" i="27"/>
  <c r="G86" i="27"/>
  <c r="H86" i="27"/>
  <c r="G87" i="27"/>
  <c r="H87" i="27"/>
  <c r="E88" i="27"/>
  <c r="G88" i="27"/>
  <c r="H88" i="27"/>
  <c r="G89" i="27"/>
  <c r="H89" i="27"/>
  <c r="E90" i="27"/>
  <c r="H90" i="27"/>
  <c r="G91" i="27"/>
  <c r="H91" i="27"/>
  <c r="E92" i="27"/>
  <c r="G92" i="27"/>
  <c r="H92" i="27"/>
  <c r="H81" i="27"/>
  <c r="E81" i="27"/>
  <c r="H67" i="27"/>
  <c r="H68" i="27"/>
  <c r="H69" i="27"/>
  <c r="H70" i="27"/>
  <c r="H71" i="27"/>
  <c r="H72" i="27"/>
  <c r="H73" i="27"/>
  <c r="H74" i="27"/>
  <c r="H75" i="27"/>
  <c r="H76" i="27"/>
  <c r="H77" i="27"/>
  <c r="H78" i="27"/>
  <c r="H66" i="27"/>
  <c r="G67" i="27"/>
  <c r="G68" i="27"/>
  <c r="G69" i="27"/>
  <c r="G70" i="27"/>
  <c r="G71" i="27"/>
  <c r="G72" i="27"/>
  <c r="G73" i="27"/>
  <c r="G74" i="27"/>
  <c r="G78" i="27"/>
  <c r="E67" i="27"/>
  <c r="E68" i="27"/>
  <c r="E71" i="27"/>
  <c r="E74" i="27"/>
  <c r="E75" i="27"/>
  <c r="E76" i="27"/>
  <c r="E77" i="27"/>
  <c r="E66" i="27"/>
  <c r="H48" i="27"/>
  <c r="H49" i="27"/>
  <c r="H50" i="27"/>
  <c r="H51" i="27"/>
  <c r="H52" i="27"/>
  <c r="H53" i="27"/>
  <c r="H54" i="27"/>
  <c r="H55" i="27"/>
  <c r="H56" i="27"/>
  <c r="H57" i="27"/>
  <c r="H58" i="27"/>
  <c r="H59" i="27"/>
  <c r="H60" i="27"/>
  <c r="H61" i="27"/>
  <c r="H62" i="27"/>
  <c r="H63" i="27"/>
  <c r="H47" i="27"/>
  <c r="G48" i="27"/>
  <c r="G49" i="27"/>
  <c r="G50" i="27"/>
  <c r="G51" i="27"/>
  <c r="G53" i="27"/>
  <c r="G54" i="27"/>
  <c r="G55" i="27"/>
  <c r="G56" i="27"/>
  <c r="G57" i="27"/>
  <c r="G58" i="27"/>
  <c r="G59" i="27"/>
  <c r="G61" i="27"/>
  <c r="G62" i="27"/>
  <c r="G63" i="27"/>
  <c r="E50" i="27"/>
  <c r="E52" i="27"/>
  <c r="E53" i="27"/>
  <c r="E54" i="27"/>
  <c r="E55" i="27"/>
  <c r="E56" i="27"/>
  <c r="E60" i="27"/>
  <c r="E61" i="27"/>
  <c r="E62" i="27"/>
  <c r="E63" i="27"/>
  <c r="E47" i="27"/>
  <c r="E9" i="20" l="1"/>
  <c r="E9" i="27"/>
  <c r="H9" i="27"/>
  <c r="H11" i="27"/>
  <c r="E10" i="27"/>
  <c r="H8" i="27"/>
  <c r="G8" i="27"/>
  <c r="E8" i="27"/>
  <c r="H7" i="27"/>
  <c r="E7" i="27"/>
  <c r="E6" i="27"/>
  <c r="E5" i="27"/>
  <c r="H4" i="27"/>
  <c r="O12" i="26"/>
  <c r="O11" i="26"/>
  <c r="O10" i="26"/>
  <c r="O9" i="26"/>
  <c r="O13" i="26" l="1"/>
  <c r="S95" i="25"/>
  <c r="S97" i="25"/>
  <c r="S99" i="25"/>
  <c r="S57" i="25"/>
  <c r="S58" i="25"/>
  <c r="S60" i="25"/>
  <c r="S62" i="25"/>
  <c r="S63" i="25"/>
  <c r="S64" i="25"/>
  <c r="S65" i="25"/>
  <c r="S66" i="25"/>
  <c r="S67" i="25"/>
  <c r="S68" i="25"/>
  <c r="S69" i="25"/>
  <c r="S70" i="25"/>
  <c r="S72" i="25"/>
  <c r="S73" i="25"/>
  <c r="S74" i="25"/>
  <c r="S75" i="25"/>
  <c r="S77" i="25"/>
  <c r="S55" i="25"/>
  <c r="S42" i="25"/>
  <c r="S43" i="25"/>
  <c r="S44" i="25"/>
  <c r="S46" i="25"/>
  <c r="S47" i="25"/>
  <c r="S48" i="25"/>
  <c r="S50" i="25"/>
  <c r="S41" i="25"/>
  <c r="S27" i="25"/>
  <c r="S28" i="25"/>
  <c r="S29" i="25"/>
  <c r="S31" i="25"/>
  <c r="S34" i="25"/>
  <c r="S35" i="25"/>
  <c r="S36" i="25"/>
  <c r="S37" i="25"/>
  <c r="S26" i="25"/>
  <c r="S9" i="25"/>
  <c r="S10" i="25"/>
  <c r="S11" i="25"/>
  <c r="S12" i="25"/>
  <c r="S13" i="25"/>
  <c r="S14" i="25"/>
  <c r="S15" i="25"/>
  <c r="S16" i="25"/>
  <c r="S17" i="25"/>
  <c r="S20" i="25"/>
  <c r="S21" i="25"/>
  <c r="S22" i="25"/>
  <c r="S23" i="25"/>
  <c r="S7" i="25"/>
  <c r="N7" i="25"/>
  <c r="N100" i="25"/>
  <c r="N98" i="25"/>
  <c r="N96" i="25"/>
  <c r="N87" i="25"/>
  <c r="X87" i="25" s="1"/>
  <c r="N88" i="25"/>
  <c r="X88" i="25" s="1"/>
  <c r="N89" i="25"/>
  <c r="X89" i="25" s="1"/>
  <c r="N90" i="25"/>
  <c r="X90" i="25" s="1"/>
  <c r="N91" i="25"/>
  <c r="X91" i="25" s="1"/>
  <c r="N92" i="25"/>
  <c r="X92" i="25" s="1"/>
  <c r="N93" i="25"/>
  <c r="X93" i="25" s="1"/>
  <c r="N94" i="25"/>
  <c r="X94" i="25" s="1"/>
  <c r="N86" i="25"/>
  <c r="X86" i="25" s="1"/>
  <c r="N84" i="25"/>
  <c r="X84" i="25" s="1"/>
  <c r="N83" i="25"/>
  <c r="X83" i="25" s="1"/>
  <c r="N78" i="25"/>
  <c r="N76" i="25"/>
  <c r="N61" i="25"/>
  <c r="X61" i="25" s="1"/>
  <c r="N59" i="25"/>
  <c r="N55" i="25"/>
  <c r="V55" i="25" s="1"/>
  <c r="N56" i="25"/>
  <c r="X56" i="25" s="1"/>
  <c r="S101" i="25" l="1"/>
  <c r="S53" i="25"/>
  <c r="F33" i="27" s="1"/>
  <c r="S79" i="25"/>
  <c r="X55" i="25"/>
  <c r="W55" i="25"/>
  <c r="S24" i="25"/>
  <c r="F31" i="27" s="1"/>
  <c r="S39" i="25"/>
  <c r="F32" i="27" s="1"/>
  <c r="N29" i="25"/>
  <c r="N19" i="25"/>
  <c r="N52" i="25"/>
  <c r="X52" i="25" s="1"/>
  <c r="N51" i="25"/>
  <c r="N49" i="25"/>
  <c r="N45" i="25"/>
  <c r="X45" i="25" s="1"/>
  <c r="N38" i="25"/>
  <c r="N33" i="25"/>
  <c r="N32" i="25"/>
  <c r="N30" i="25"/>
  <c r="N18" i="25"/>
  <c r="N8" i="25"/>
  <c r="N65" i="25"/>
  <c r="V65" i="25" s="1"/>
  <c r="N99" i="25"/>
  <c r="N97" i="25"/>
  <c r="P97" i="25" s="1"/>
  <c r="N95" i="25"/>
  <c r="N77" i="25"/>
  <c r="N75" i="25"/>
  <c r="X75" i="25" s="1"/>
  <c r="N74" i="25"/>
  <c r="X74" i="25" s="1"/>
  <c r="N73" i="25"/>
  <c r="X73" i="25" s="1"/>
  <c r="N72" i="25"/>
  <c r="X72" i="25" s="1"/>
  <c r="N70" i="25"/>
  <c r="X70" i="25" s="1"/>
  <c r="N69" i="25"/>
  <c r="X69" i="25" s="1"/>
  <c r="N68" i="25"/>
  <c r="X68" i="25" s="1"/>
  <c r="N67" i="25"/>
  <c r="N66" i="25"/>
  <c r="X66" i="25" s="1"/>
  <c r="N64" i="25"/>
  <c r="X64" i="25" s="1"/>
  <c r="N63" i="25"/>
  <c r="N62" i="25"/>
  <c r="X62" i="25" s="1"/>
  <c r="N60" i="25"/>
  <c r="V60" i="25" s="1"/>
  <c r="N58" i="25"/>
  <c r="X58" i="25" s="1"/>
  <c r="N57" i="25"/>
  <c r="X57" i="25" s="1"/>
  <c r="N50" i="25"/>
  <c r="W50" i="25" s="1"/>
  <c r="BA27" i="27" s="1"/>
  <c r="G90" i="27" s="1"/>
  <c r="N48" i="25"/>
  <c r="X48" i="25" s="1"/>
  <c r="N47" i="25"/>
  <c r="N46" i="25"/>
  <c r="X46" i="25" s="1"/>
  <c r="N44" i="25"/>
  <c r="W44" i="25" s="1"/>
  <c r="N43" i="25"/>
  <c r="V43" i="25" s="1"/>
  <c r="V53" i="25" s="1"/>
  <c r="BC10" i="27" s="1"/>
  <c r="N42" i="25"/>
  <c r="X42" i="25" s="1"/>
  <c r="N41" i="25"/>
  <c r="N37" i="25"/>
  <c r="W37" i="25" s="1"/>
  <c r="BA24" i="27" s="1"/>
  <c r="G77" i="27" s="1"/>
  <c r="N36" i="25"/>
  <c r="W36" i="25" s="1"/>
  <c r="BA23" i="27" s="1"/>
  <c r="G76" i="27" s="1"/>
  <c r="N35" i="25"/>
  <c r="X35" i="25" s="1"/>
  <c r="N34" i="25"/>
  <c r="X34" i="25" s="1"/>
  <c r="N31" i="25"/>
  <c r="X31" i="25" s="1"/>
  <c r="N28" i="25"/>
  <c r="X28" i="25" s="1"/>
  <c r="N27" i="25"/>
  <c r="N26" i="25"/>
  <c r="W26" i="25" s="1"/>
  <c r="BA21" i="27" s="1"/>
  <c r="G66" i="27" s="1"/>
  <c r="N23" i="25"/>
  <c r="X23" i="25" s="1"/>
  <c r="N22" i="25"/>
  <c r="X22" i="25" s="1"/>
  <c r="N21" i="25"/>
  <c r="X21" i="25" s="1"/>
  <c r="N20" i="25"/>
  <c r="N17" i="25"/>
  <c r="N16" i="25"/>
  <c r="X16" i="25" s="1"/>
  <c r="N15" i="25"/>
  <c r="X15" i="25" s="1"/>
  <c r="N14" i="25"/>
  <c r="V14" i="25" s="1"/>
  <c r="N13" i="25"/>
  <c r="V13" i="25" s="1"/>
  <c r="N12" i="25"/>
  <c r="W12" i="25" s="1"/>
  <c r="BA19" i="27" s="1"/>
  <c r="G52" i="27" s="1"/>
  <c r="N11" i="25"/>
  <c r="N10" i="25"/>
  <c r="N9" i="25"/>
  <c r="W7" i="25"/>
  <c r="V79" i="25" l="1"/>
  <c r="BC12" i="27" s="1"/>
  <c r="BA28" i="27"/>
  <c r="BA26" i="27"/>
  <c r="G84" i="27" s="1"/>
  <c r="BA18" i="27"/>
  <c r="G47" i="27" s="1"/>
  <c r="X41" i="25"/>
  <c r="W41" i="25"/>
  <c r="BA25" i="27" s="1"/>
  <c r="X12" i="25"/>
  <c r="L11" i="26"/>
  <c r="L9" i="26"/>
  <c r="L12" i="26"/>
  <c r="F34" i="27"/>
  <c r="X27" i="25"/>
  <c r="V27" i="25"/>
  <c r="V39" i="25" s="1"/>
  <c r="BC8" i="27" s="1"/>
  <c r="W20" i="25"/>
  <c r="W24" i="25" s="1"/>
  <c r="V20" i="25"/>
  <c r="V24" i="25" s="1"/>
  <c r="BC6" i="27" s="1"/>
  <c r="X77" i="25"/>
  <c r="E78" i="25"/>
  <c r="E117" i="27" s="1"/>
  <c r="X63" i="25"/>
  <c r="W63" i="25"/>
  <c r="BA30" i="27" s="1"/>
  <c r="G103" i="27" s="1"/>
  <c r="W60" i="25"/>
  <c r="BA29" i="27" s="1"/>
  <c r="G100" i="27" s="1"/>
  <c r="X60" i="25"/>
  <c r="X17" i="25"/>
  <c r="E19" i="25"/>
  <c r="E59" i="27" s="1"/>
  <c r="E18" i="25"/>
  <c r="E58" i="27" s="1"/>
  <c r="L10" i="26"/>
  <c r="Q97" i="25"/>
  <c r="H118" i="27" s="1"/>
  <c r="X10" i="25"/>
  <c r="P10" i="25"/>
  <c r="E30" i="25"/>
  <c r="P29" i="25"/>
  <c r="Q29" i="25" s="1"/>
  <c r="P99" i="25"/>
  <c r="Q99" i="25" s="1"/>
  <c r="E100" i="25"/>
  <c r="X95" i="25"/>
  <c r="P95" i="25"/>
  <c r="Q95" i="25" s="1"/>
  <c r="W65" i="25"/>
  <c r="BA31" i="27" s="1"/>
  <c r="G105" i="27" s="1"/>
  <c r="X65" i="25"/>
  <c r="X67" i="25"/>
  <c r="W35" i="25"/>
  <c r="BA22" i="27" s="1"/>
  <c r="X43" i="25"/>
  <c r="X36" i="25"/>
  <c r="X13" i="25"/>
  <c r="X50" i="25"/>
  <c r="X44" i="25"/>
  <c r="X26" i="25"/>
  <c r="X14" i="25"/>
  <c r="X37" i="25"/>
  <c r="X20" i="25"/>
  <c r="X7" i="25"/>
  <c r="I11" i="28"/>
  <c r="I6" i="28"/>
  <c r="Q101" i="25" l="1"/>
  <c r="G95" i="27"/>
  <c r="AZ49" i="27" a="1"/>
  <c r="AZ49" i="27" s="1"/>
  <c r="H34" i="27" s="1"/>
  <c r="BB44" i="27"/>
  <c r="G81" i="27"/>
  <c r="X30" i="25"/>
  <c r="E70" i="27"/>
  <c r="BB39" i="27"/>
  <c r="BE39" i="27" s="1"/>
  <c r="G75" i="27"/>
  <c r="W53" i="25"/>
  <c r="BE10" i="27" s="1"/>
  <c r="BB49" i="27"/>
  <c r="G34" i="27" s="1"/>
  <c r="W79" i="25"/>
  <c r="BA44" i="27" a="1"/>
  <c r="BA44" i="27" s="1"/>
  <c r="AZ44" i="27" a="1"/>
  <c r="AZ44" i="27" s="1"/>
  <c r="H33" i="27" s="1"/>
  <c r="BA39" i="27" a="1"/>
  <c r="BA39" i="27" s="1"/>
  <c r="AZ39" i="27" a="1"/>
  <c r="AZ39" i="27" s="1"/>
  <c r="H32" i="27" s="1"/>
  <c r="BA49" i="27" a="1"/>
  <c r="BA49" i="27" s="1"/>
  <c r="BA20" i="27"/>
  <c r="BE6" i="27"/>
  <c r="W39" i="25"/>
  <c r="BE8" i="27" s="1"/>
  <c r="BC14" i="27"/>
  <c r="V80" i="25"/>
  <c r="P101" i="25"/>
  <c r="P7" i="25"/>
  <c r="J22" i="26"/>
  <c r="M21" i="26"/>
  <c r="R21" i="26" s="1"/>
  <c r="J21" i="26"/>
  <c r="J20" i="26"/>
  <c r="M19" i="26"/>
  <c r="S19" i="26" s="1"/>
  <c r="J19" i="26"/>
  <c r="J18" i="26"/>
  <c r="M17" i="26"/>
  <c r="L17" i="26"/>
  <c r="J17" i="26"/>
  <c r="N13" i="26"/>
  <c r="L13" i="26"/>
  <c r="M20" i="26"/>
  <c r="M18" i="26"/>
  <c r="M22" i="26" l="1"/>
  <c r="S80" i="25"/>
  <c r="F30" i="27" s="1"/>
  <c r="BE40" i="27"/>
  <c r="G33" i="27"/>
  <c r="G32" i="27"/>
  <c r="BB35" i="27"/>
  <c r="G31" i="27" s="1"/>
  <c r="G60" i="27"/>
  <c r="BA35" i="27" a="1"/>
  <c r="BA35" i="27" s="1"/>
  <c r="AZ35" i="27" a="1"/>
  <c r="AZ35" i="27" s="1"/>
  <c r="H31" i="27" s="1"/>
  <c r="BE41" i="27"/>
  <c r="W80" i="25"/>
  <c r="BE12" i="27"/>
  <c r="BE14" i="27" s="1"/>
  <c r="T19" i="26"/>
  <c r="U19" i="26"/>
  <c r="Q7" i="25"/>
  <c r="F47" i="27" s="1"/>
  <c r="U18" i="26"/>
  <c r="Q18" i="26"/>
  <c r="T18" i="26"/>
  <c r="R18" i="26"/>
  <c r="S18" i="26"/>
  <c r="R20" i="26"/>
  <c r="U20" i="26"/>
  <c r="T20" i="26"/>
  <c r="S20" i="26"/>
  <c r="Q20" i="26"/>
  <c r="S21" i="26"/>
  <c r="Q21" i="26"/>
  <c r="T21" i="26"/>
  <c r="U21" i="26"/>
  <c r="Q19" i="26"/>
  <c r="R19" i="26"/>
  <c r="BE38" i="27" l="1"/>
  <c r="BB50" i="27"/>
  <c r="P12" i="25"/>
  <c r="Q12" i="25" s="1"/>
  <c r="F52" i="27" s="1"/>
  <c r="X100" i="25"/>
  <c r="E98" i="25"/>
  <c r="X98" i="25" s="1"/>
  <c r="E96" i="25"/>
  <c r="X96" i="25" s="1"/>
  <c r="P75" i="25"/>
  <c r="Q75" i="25" s="1"/>
  <c r="P72" i="25"/>
  <c r="Q72" i="25" s="1"/>
  <c r="F111" i="27" s="1"/>
  <c r="P70" i="25"/>
  <c r="Q70" i="25" s="1"/>
  <c r="P69" i="25"/>
  <c r="Q69" i="25" s="1"/>
  <c r="P68" i="25"/>
  <c r="Q68" i="25" s="1"/>
  <c r="P67" i="25"/>
  <c r="Q67" i="25" s="1"/>
  <c r="P66" i="25"/>
  <c r="Q66" i="25" s="1"/>
  <c r="F106" i="27" s="1"/>
  <c r="P62" i="25"/>
  <c r="Q62" i="25" s="1"/>
  <c r="P57" i="25"/>
  <c r="Q57" i="25" s="1"/>
  <c r="F97" i="27" s="1"/>
  <c r="P47" i="25"/>
  <c r="Q47" i="25" s="1"/>
  <c r="P42" i="25"/>
  <c r="Q42" i="25" s="1"/>
  <c r="F82" i="27" s="1"/>
  <c r="P34" i="25"/>
  <c r="Q34" i="25" s="1"/>
  <c r="P28" i="25"/>
  <c r="Q28" i="25" s="1"/>
  <c r="F68" i="27" s="1"/>
  <c r="P27" i="25"/>
  <c r="Q27" i="25" s="1"/>
  <c r="F67" i="27" s="1"/>
  <c r="P22" i="25"/>
  <c r="Q22" i="25" s="1"/>
  <c r="P16" i="25"/>
  <c r="Q16" i="25" s="1"/>
  <c r="F56" i="27" s="1"/>
  <c r="P15" i="25"/>
  <c r="Q15" i="25" s="1"/>
  <c r="F55" i="27" s="1"/>
  <c r="P14" i="25"/>
  <c r="Q14" i="25" s="1"/>
  <c r="F54" i="27" s="1"/>
  <c r="P13" i="25"/>
  <c r="Q13" i="25" s="1"/>
  <c r="F53" i="27" s="1"/>
  <c r="P11" i="25"/>
  <c r="Q11" i="25" s="1"/>
  <c r="F51" i="27" s="1"/>
  <c r="P65" i="25"/>
  <c r="Q65" i="25" s="1"/>
  <c r="F105" i="27" s="1"/>
  <c r="P64" i="25"/>
  <c r="Q64" i="25" s="1"/>
  <c r="F104" i="27" s="1"/>
  <c r="P63" i="25"/>
  <c r="Q63" i="25" s="1"/>
  <c r="F103" i="27" s="1"/>
  <c r="P60" i="25"/>
  <c r="Q60" i="25" s="1"/>
  <c r="F100" i="27" s="1"/>
  <c r="P55" i="25"/>
  <c r="P44" i="25"/>
  <c r="Q44" i="25" s="1"/>
  <c r="F84" i="27" s="1"/>
  <c r="P43" i="25"/>
  <c r="Q43" i="25" s="1"/>
  <c r="F83" i="27" s="1"/>
  <c r="P41" i="25"/>
  <c r="E38" i="25"/>
  <c r="P36" i="25"/>
  <c r="Q36" i="25" s="1"/>
  <c r="P35" i="25"/>
  <c r="Q35" i="25" s="1"/>
  <c r="P31" i="25"/>
  <c r="Q31" i="25" s="1"/>
  <c r="P26" i="25"/>
  <c r="Q26" i="25" s="1"/>
  <c r="F66" i="27" s="1"/>
  <c r="P23" i="25"/>
  <c r="Q23" i="25" s="1"/>
  <c r="P21" i="25"/>
  <c r="Q21" i="25" s="1"/>
  <c r="P20" i="25"/>
  <c r="Q20" i="25" s="1"/>
  <c r="F60" i="27" s="1"/>
  <c r="Q10" i="25"/>
  <c r="F50" i="27" s="1"/>
  <c r="P9" i="25"/>
  <c r="E9" i="25"/>
  <c r="U83" i="25"/>
  <c r="U84" i="25"/>
  <c r="U85" i="25"/>
  <c r="U86" i="25"/>
  <c r="U87" i="25"/>
  <c r="U88" i="25"/>
  <c r="U89" i="25"/>
  <c r="U90" i="25"/>
  <c r="U91" i="25"/>
  <c r="U92" i="25"/>
  <c r="U93" i="25"/>
  <c r="U94" i="25"/>
  <c r="U95" i="25"/>
  <c r="U96" i="25"/>
  <c r="U97" i="25"/>
  <c r="U98" i="25"/>
  <c r="U99" i="25"/>
  <c r="U100" i="25"/>
  <c r="U82" i="25"/>
  <c r="U56" i="25"/>
  <c r="U57" i="25"/>
  <c r="U58" i="25"/>
  <c r="U59" i="25"/>
  <c r="U61" i="25"/>
  <c r="U62" i="25"/>
  <c r="U63" i="25"/>
  <c r="U64" i="25"/>
  <c r="U65" i="25"/>
  <c r="U66" i="25"/>
  <c r="U67" i="25"/>
  <c r="U68" i="25"/>
  <c r="U69" i="25"/>
  <c r="U70" i="25"/>
  <c r="U72" i="25"/>
  <c r="U73" i="25"/>
  <c r="U74" i="25"/>
  <c r="U75" i="25"/>
  <c r="U76" i="25"/>
  <c r="U77" i="25"/>
  <c r="U78" i="25"/>
  <c r="U55" i="25"/>
  <c r="U42" i="25"/>
  <c r="U43" i="25"/>
  <c r="U44" i="25"/>
  <c r="U45" i="25"/>
  <c r="U46" i="25"/>
  <c r="U47" i="25"/>
  <c r="U48" i="25"/>
  <c r="U49" i="25"/>
  <c r="U50" i="25"/>
  <c r="U51" i="25"/>
  <c r="U52" i="25"/>
  <c r="U41" i="25"/>
  <c r="U27" i="25"/>
  <c r="U28" i="25"/>
  <c r="U30" i="25"/>
  <c r="U31" i="25"/>
  <c r="U32" i="25"/>
  <c r="U33" i="25"/>
  <c r="U34" i="25"/>
  <c r="U35" i="25"/>
  <c r="U36" i="25"/>
  <c r="U37" i="25"/>
  <c r="U38" i="25"/>
  <c r="U26" i="25"/>
  <c r="U8" i="25"/>
  <c r="U9" i="25"/>
  <c r="U10" i="25"/>
  <c r="U11" i="25"/>
  <c r="U12" i="25"/>
  <c r="U13" i="25"/>
  <c r="U14" i="25"/>
  <c r="U15" i="25"/>
  <c r="U16" i="25"/>
  <c r="U17" i="25"/>
  <c r="U18" i="25"/>
  <c r="U19" i="25"/>
  <c r="U20" i="25"/>
  <c r="U21" i="25"/>
  <c r="U22" i="25"/>
  <c r="U23" i="25"/>
  <c r="U7" i="25"/>
  <c r="X38" i="25" l="1"/>
  <c r="E78" i="27"/>
  <c r="X9" i="25"/>
  <c r="E49" i="27"/>
  <c r="H30" i="27"/>
  <c r="BE42" i="27"/>
  <c r="G30" i="27"/>
  <c r="X101" i="25"/>
  <c r="L14" i="27" s="1"/>
  <c r="Q55" i="25"/>
  <c r="F95" i="27" s="1"/>
  <c r="Q41" i="25"/>
  <c r="F81" i="27" s="1"/>
  <c r="Q9" i="25"/>
  <c r="P50" i="25"/>
  <c r="Q50" i="25" s="1"/>
  <c r="F90" i="27" s="1"/>
  <c r="E51" i="25"/>
  <c r="P48" i="25"/>
  <c r="Q48" i="25" s="1"/>
  <c r="E49" i="25"/>
  <c r="P58" i="25"/>
  <c r="Q58" i="25" s="1"/>
  <c r="F98" i="27" s="1"/>
  <c r="E59" i="25"/>
  <c r="P46" i="25"/>
  <c r="Q46" i="25" s="1"/>
  <c r="E47" i="25"/>
  <c r="E87" i="27" s="1"/>
  <c r="X78" i="25"/>
  <c r="P77" i="25"/>
  <c r="Q77" i="25" s="1"/>
  <c r="P74" i="25"/>
  <c r="Q74" i="25" s="1"/>
  <c r="E76" i="25"/>
  <c r="P37" i="25"/>
  <c r="Q37" i="25" s="1"/>
  <c r="E32" i="25"/>
  <c r="E33" i="25"/>
  <c r="X18" i="25"/>
  <c r="P17" i="25"/>
  <c r="Q17" i="25" s="1"/>
  <c r="F57" i="27" s="1"/>
  <c r="X19" i="25"/>
  <c r="E8" i="25"/>
  <c r="P73" i="25"/>
  <c r="Q73" i="25" s="1"/>
  <c r="E11" i="25"/>
  <c r="X76" i="25" l="1"/>
  <c r="E115" i="27"/>
  <c r="X59" i="25"/>
  <c r="E99" i="27"/>
  <c r="X51" i="25"/>
  <c r="E91" i="27"/>
  <c r="X11" i="25"/>
  <c r="E51" i="27"/>
  <c r="X49" i="25"/>
  <c r="E89" i="27"/>
  <c r="X33" i="25"/>
  <c r="X39" i="25" s="1"/>
  <c r="L8" i="27" s="1"/>
  <c r="E73" i="27"/>
  <c r="X32" i="25"/>
  <c r="E72" i="27"/>
  <c r="X8" i="25"/>
  <c r="E48" i="27"/>
  <c r="X79" i="25"/>
  <c r="L12" i="27" s="1"/>
  <c r="Q39" i="25"/>
  <c r="E32" i="27" s="1"/>
  <c r="F77" i="27"/>
  <c r="Q24" i="25"/>
  <c r="K9" i="26" s="1"/>
  <c r="P79" i="25"/>
  <c r="Q79" i="25"/>
  <c r="E34" i="27" s="1"/>
  <c r="P53" i="25"/>
  <c r="Q53" i="25"/>
  <c r="E33" i="27" s="1"/>
  <c r="P39" i="25"/>
  <c r="X47" i="25"/>
  <c r="M85" i="25"/>
  <c r="M82" i="25"/>
  <c r="X53" i="25" l="1"/>
  <c r="L10" i="27" s="1"/>
  <c r="X24" i="25"/>
  <c r="L6" i="27" s="1"/>
  <c r="H64" i="27"/>
  <c r="K10" i="26"/>
  <c r="H45" i="27"/>
  <c r="E31" i="27"/>
  <c r="K12" i="26"/>
  <c r="H93" i="27"/>
  <c r="K11" i="26"/>
  <c r="H79" i="27"/>
  <c r="S286" i="14"/>
  <c r="S274" i="14"/>
  <c r="L4" i="8"/>
  <c r="X80" i="25" l="1"/>
  <c r="L8" i="8"/>
  <c r="L9" i="8"/>
  <c r="L10" i="8"/>
  <c r="L11" i="8"/>
  <c r="L7" i="8"/>
  <c r="L69" i="8"/>
  <c r="M69" i="8" s="1"/>
  <c r="AG52" i="22"/>
  <c r="AF15" i="14"/>
  <c r="AK297" i="14"/>
  <c r="AI251" i="14"/>
  <c r="AI173" i="14"/>
  <c r="AI99" i="14" l="1"/>
  <c r="AI98" i="14"/>
  <c r="AI97" i="14"/>
  <c r="AL288" i="14"/>
  <c r="AJ306" i="14"/>
  <c r="AI275" i="14"/>
  <c r="AI265" i="14"/>
  <c r="AL268" i="14"/>
  <c r="AL267" i="14"/>
  <c r="AL266" i="14"/>
  <c r="AL285" i="14"/>
  <c r="AL286" i="14"/>
  <c r="AL287" i="14"/>
  <c r="AL289" i="14"/>
  <c r="AL290" i="14"/>
  <c r="AL291" i="14"/>
  <c r="AL292" i="14"/>
  <c r="AL293" i="14"/>
  <c r="AL294" i="14"/>
  <c r="AL295" i="14"/>
  <c r="AC14" i="14"/>
  <c r="AL115" i="14"/>
  <c r="E8" i="20"/>
  <c r="F14" i="22"/>
  <c r="M8" i="22"/>
  <c r="AH11" i="14" l="1"/>
  <c r="M12" i="26" l="1"/>
  <c r="Q12" i="26" s="1"/>
  <c r="M11" i="26"/>
  <c r="Q11" i="26" s="1"/>
  <c r="M9" i="26"/>
  <c r="Q9" i="26" s="1"/>
  <c r="M10" i="26"/>
  <c r="Q10" i="26" s="1"/>
  <c r="AI21" i="14"/>
  <c r="M13" i="26" l="1"/>
  <c r="L26" i="8"/>
  <c r="AC8" i="14" l="1"/>
  <c r="H86" i="24"/>
  <c r="S86" i="24" s="1"/>
  <c r="H87" i="24"/>
  <c r="H88" i="24"/>
  <c r="S88" i="24" s="1"/>
  <c r="H89" i="24"/>
  <c r="S89" i="24" s="1"/>
  <c r="H90" i="24"/>
  <c r="S90" i="24" s="1"/>
  <c r="H91" i="24"/>
  <c r="S91" i="24" s="1"/>
  <c r="H92" i="24"/>
  <c r="S92" i="24" s="1"/>
  <c r="H85" i="24"/>
  <c r="H67" i="24"/>
  <c r="S67" i="24" s="1"/>
  <c r="H68" i="24"/>
  <c r="S68" i="24" s="1"/>
  <c r="H69" i="24"/>
  <c r="S69" i="24" s="1"/>
  <c r="H70" i="24"/>
  <c r="S70" i="24" s="1"/>
  <c r="H71" i="24"/>
  <c r="S71" i="24" s="1"/>
  <c r="H72" i="24"/>
  <c r="S72" i="24" s="1"/>
  <c r="H73" i="24"/>
  <c r="S73" i="24" s="1"/>
  <c r="H74" i="24"/>
  <c r="S74" i="24" s="1"/>
  <c r="H75" i="24"/>
  <c r="S75" i="24" s="1"/>
  <c r="H76" i="24"/>
  <c r="S76" i="24" s="1"/>
  <c r="H77" i="24"/>
  <c r="S77" i="24" s="1"/>
  <c r="H78" i="24"/>
  <c r="S78" i="24" s="1"/>
  <c r="H79" i="24"/>
  <c r="S79" i="24" s="1"/>
  <c r="H80" i="24"/>
  <c r="S80" i="24" s="1"/>
  <c r="H81" i="24"/>
  <c r="S81" i="24" s="1"/>
  <c r="H82" i="24"/>
  <c r="S82" i="24" s="1"/>
  <c r="H83" i="24"/>
  <c r="S83" i="24" s="1"/>
  <c r="H66" i="24"/>
  <c r="S66" i="24" s="1"/>
  <c r="S210" i="24"/>
  <c r="S209" i="24"/>
  <c r="S199" i="24"/>
  <c r="S198" i="24"/>
  <c r="S164" i="24"/>
  <c r="S163" i="24"/>
  <c r="S139" i="24"/>
  <c r="S138" i="24"/>
  <c r="S111" i="24"/>
  <c r="S110" i="24"/>
  <c r="S84" i="24"/>
  <c r="S87" i="24"/>
  <c r="R37" i="24"/>
  <c r="R36" i="24"/>
  <c r="F9" i="24" l="1"/>
  <c r="F8" i="24"/>
  <c r="F7" i="24"/>
  <c r="F6" i="24"/>
  <c r="U46" i="22" l="1"/>
  <c r="Y25" i="14" l="1"/>
  <c r="AC11" i="14"/>
  <c r="AH14" i="14"/>
  <c r="AH148" i="14" l="1"/>
  <c r="AH260" i="14"/>
  <c r="AH187" i="14"/>
  <c r="AH141" i="14"/>
  <c r="AH116" i="14"/>
  <c r="AH100" i="14"/>
  <c r="AH88" i="14"/>
  <c r="AH60" i="14"/>
  <c r="AH47" i="14"/>
  <c r="AH140" i="14"/>
  <c r="AH130" i="14"/>
  <c r="AH119" i="14"/>
  <c r="AH118" i="14"/>
  <c r="AH91" i="14"/>
  <c r="AH90" i="14"/>
  <c r="AH69" i="14"/>
  <c r="AH68" i="14"/>
  <c r="AH45" i="14"/>
  <c r="AH46" i="14"/>
  <c r="AH44" i="14"/>
  <c r="AF14" i="14"/>
  <c r="AH81" i="14"/>
  <c r="N72" i="8"/>
  <c r="L12" i="5" s="1"/>
  <c r="H2" i="20"/>
  <c r="F64" i="22"/>
  <c r="CI7" i="14"/>
  <c r="U203" i="14" l="1"/>
  <c r="F65" i="22"/>
  <c r="F66" i="22"/>
  <c r="F63" i="22"/>
  <c r="AJ255" i="14"/>
  <c r="AG53" i="22"/>
  <c r="AG51" i="22"/>
  <c r="AG50" i="22"/>
  <c r="AG49" i="22"/>
  <c r="AG48" i="22"/>
  <c r="AG47" i="22"/>
  <c r="AG46" i="22"/>
  <c r="AG45" i="22"/>
  <c r="AG44" i="22"/>
  <c r="AG43" i="22"/>
  <c r="U54" i="22"/>
  <c r="U53" i="22"/>
  <c r="U52" i="22"/>
  <c r="U51" i="22"/>
  <c r="U50" i="22"/>
  <c r="U49" i="22"/>
  <c r="U48" i="22"/>
  <c r="M7" i="22"/>
  <c r="M9" i="22"/>
  <c r="M10" i="22"/>
  <c r="M11" i="22"/>
  <c r="M12" i="22"/>
  <c r="M6" i="22"/>
  <c r="F13" i="22"/>
  <c r="F12" i="22"/>
  <c r="F11" i="22"/>
  <c r="F9" i="22"/>
  <c r="F8" i="22"/>
  <c r="F7" i="22"/>
  <c r="F6" i="22"/>
  <c r="AF54" i="22" l="1" a="1"/>
  <c r="J53" i="22" s="1"/>
  <c r="J51" i="22" l="1"/>
  <c r="J52" i="22"/>
  <c r="J49" i="22"/>
  <c r="J50" i="22"/>
  <c r="J47" i="22"/>
  <c r="J48" i="22"/>
  <c r="J45" i="22"/>
  <c r="J46" i="22"/>
  <c r="AF54" i="22"/>
  <c r="J43" i="22" s="1"/>
  <c r="J44" i="22"/>
  <c r="AH13" i="14"/>
  <c r="AH12" i="14"/>
  <c r="AJ302" i="14"/>
  <c r="AI313" i="14"/>
  <c r="AI319" i="14"/>
  <c r="AI316" i="14"/>
  <c r="AJ307" i="14"/>
  <c r="O288" i="14" s="1"/>
  <c r="AJ304" i="14"/>
  <c r="AJ303" i="14"/>
  <c r="AJ301" i="14"/>
  <c r="AJ300" i="14"/>
  <c r="V111" i="21"/>
  <c r="V109" i="21"/>
  <c r="S292" i="14"/>
  <c r="AL70" i="14"/>
  <c r="S290" i="14"/>
  <c r="AL186" i="14"/>
  <c r="AI48" i="14"/>
  <c r="AL25" i="14"/>
  <c r="AL24" i="14"/>
  <c r="AF12" i="14"/>
  <c r="AE35" i="14" s="1" a="1"/>
  <c r="AE35" i="14" s="1"/>
  <c r="X11" i="14" s="1"/>
  <c r="V66" i="21"/>
  <c r="W63" i="21"/>
  <c r="W61" i="21"/>
  <c r="W59" i="21"/>
  <c r="W57" i="21"/>
  <c r="W45" i="21"/>
  <c r="W44" i="21"/>
  <c r="W43" i="21"/>
  <c r="W42" i="21"/>
  <c r="W38" i="21"/>
  <c r="Y20" i="21"/>
  <c r="Y19" i="21"/>
  <c r="Y18" i="21"/>
  <c r="Y17" i="21"/>
  <c r="AA16" i="21"/>
  <c r="Y16" i="21"/>
  <c r="F10" i="22"/>
  <c r="AL178" i="14"/>
  <c r="AO205" i="14"/>
  <c r="AG17" i="14" l="1"/>
  <c r="AI179" i="14"/>
  <c r="U237" i="14"/>
  <c r="AL90" i="14"/>
  <c r="AL45" i="14"/>
  <c r="H40" i="20"/>
  <c r="D90" i="20"/>
  <c r="G41" i="20"/>
  <c r="E41" i="20"/>
  <c r="D41" i="20"/>
  <c r="H96" i="20"/>
  <c r="H95" i="20"/>
  <c r="H94" i="20"/>
  <c r="H93" i="20"/>
  <c r="H92" i="20"/>
  <c r="H91" i="20"/>
  <c r="H90" i="20"/>
  <c r="H89" i="20"/>
  <c r="H88" i="20"/>
  <c r="H87" i="20"/>
  <c r="H86" i="20"/>
  <c r="H85" i="20"/>
  <c r="H84" i="20"/>
  <c r="H83" i="20"/>
  <c r="H82" i="20"/>
  <c r="H81" i="20"/>
  <c r="H80" i="20"/>
  <c r="H79" i="20"/>
  <c r="H78" i="20"/>
  <c r="H77" i="20"/>
  <c r="G96" i="20"/>
  <c r="G95" i="20"/>
  <c r="G94" i="20"/>
  <c r="G93" i="20"/>
  <c r="G92" i="20"/>
  <c r="G91" i="20"/>
  <c r="G90" i="20"/>
  <c r="G89" i="20"/>
  <c r="G88" i="20"/>
  <c r="G87" i="20"/>
  <c r="G86" i="20"/>
  <c r="G85" i="20"/>
  <c r="G84" i="20"/>
  <c r="G83" i="20"/>
  <c r="G82" i="20"/>
  <c r="G81" i="20"/>
  <c r="G80" i="20"/>
  <c r="G79" i="20"/>
  <c r="G78" i="20"/>
  <c r="G77" i="20"/>
  <c r="E96" i="20"/>
  <c r="E95" i="20"/>
  <c r="E94" i="20"/>
  <c r="E93" i="20"/>
  <c r="E92" i="20"/>
  <c r="E91" i="20"/>
  <c r="E90" i="20"/>
  <c r="E89" i="20"/>
  <c r="E88" i="20"/>
  <c r="E87" i="20"/>
  <c r="E86" i="20"/>
  <c r="E85" i="20"/>
  <c r="E84" i="20"/>
  <c r="E83" i="20"/>
  <c r="E82" i="20"/>
  <c r="E81" i="20"/>
  <c r="E80" i="20"/>
  <c r="E79" i="20"/>
  <c r="E78" i="20"/>
  <c r="E77" i="20"/>
  <c r="D96" i="20"/>
  <c r="D95" i="20"/>
  <c r="D94" i="20"/>
  <c r="D93" i="20"/>
  <c r="D92" i="20"/>
  <c r="D91" i="20"/>
  <c r="D89" i="20"/>
  <c r="D88" i="20"/>
  <c r="D87" i="20"/>
  <c r="D86" i="20"/>
  <c r="D85" i="20"/>
  <c r="D84" i="20"/>
  <c r="D83" i="20"/>
  <c r="D82" i="20"/>
  <c r="D81" i="20"/>
  <c r="D80" i="20"/>
  <c r="D79" i="20"/>
  <c r="D78" i="20"/>
  <c r="D77" i="20"/>
  <c r="H73" i="20"/>
  <c r="G73" i="20"/>
  <c r="E73" i="20"/>
  <c r="D73" i="20"/>
  <c r="H72" i="20"/>
  <c r="G72" i="20"/>
  <c r="E72" i="20"/>
  <c r="D72" i="20"/>
  <c r="H71" i="20"/>
  <c r="G71" i="20"/>
  <c r="E71" i="20"/>
  <c r="D71" i="20"/>
  <c r="H70" i="20"/>
  <c r="G70" i="20"/>
  <c r="E70" i="20"/>
  <c r="D70" i="20"/>
  <c r="H69" i="20"/>
  <c r="G69" i="20"/>
  <c r="E69" i="20"/>
  <c r="D69" i="20"/>
  <c r="H68" i="20"/>
  <c r="G68" i="20"/>
  <c r="E68" i="20"/>
  <c r="D68" i="20"/>
  <c r="H67" i="20"/>
  <c r="G67" i="20"/>
  <c r="E67" i="20"/>
  <c r="D67" i="20"/>
  <c r="H66" i="20"/>
  <c r="G66" i="20"/>
  <c r="E66" i="20"/>
  <c r="D66" i="20"/>
  <c r="H65" i="20"/>
  <c r="G65" i="20"/>
  <c r="E65" i="20"/>
  <c r="D65" i="20"/>
  <c r="H64" i="20"/>
  <c r="G64" i="20"/>
  <c r="E64" i="20"/>
  <c r="D64" i="20"/>
  <c r="H63" i="20"/>
  <c r="G63" i="20"/>
  <c r="E63" i="20"/>
  <c r="D63" i="20"/>
  <c r="H62" i="20"/>
  <c r="G62" i="20"/>
  <c r="E62" i="20"/>
  <c r="D62" i="20"/>
  <c r="H61" i="20"/>
  <c r="G61" i="20"/>
  <c r="E61" i="20"/>
  <c r="D61" i="20"/>
  <c r="H60" i="20"/>
  <c r="G60" i="20"/>
  <c r="E60" i="20"/>
  <c r="D60" i="20"/>
  <c r="H59" i="20"/>
  <c r="G59" i="20"/>
  <c r="E59" i="20"/>
  <c r="D59" i="20"/>
  <c r="H58" i="20"/>
  <c r="G58" i="20"/>
  <c r="E58" i="20"/>
  <c r="D58" i="20"/>
  <c r="H57" i="20"/>
  <c r="G57" i="20"/>
  <c r="E57" i="20"/>
  <c r="D57" i="20"/>
  <c r="H54" i="20"/>
  <c r="G54" i="20"/>
  <c r="E54" i="20"/>
  <c r="D54" i="20"/>
  <c r="H53" i="20"/>
  <c r="G53" i="20"/>
  <c r="E53" i="20"/>
  <c r="D53" i="20"/>
  <c r="H52" i="20"/>
  <c r="G52" i="20"/>
  <c r="E52" i="20"/>
  <c r="D52" i="20"/>
  <c r="H51" i="20"/>
  <c r="G51" i="20"/>
  <c r="E51" i="20"/>
  <c r="D51" i="20"/>
  <c r="H48" i="20"/>
  <c r="G48" i="20"/>
  <c r="E48" i="20"/>
  <c r="D48" i="20"/>
  <c r="H47" i="20"/>
  <c r="G47" i="20"/>
  <c r="E47" i="20"/>
  <c r="D47" i="20"/>
  <c r="H46" i="20"/>
  <c r="G46" i="20"/>
  <c r="E46" i="20"/>
  <c r="D46" i="20"/>
  <c r="H43" i="20"/>
  <c r="G43" i="20"/>
  <c r="E43" i="20"/>
  <c r="D43" i="20"/>
  <c r="H42" i="20"/>
  <c r="G42" i="20"/>
  <c r="E42" i="20"/>
  <c r="D42" i="20"/>
  <c r="H41" i="20"/>
  <c r="G40" i="20"/>
  <c r="E40" i="20"/>
  <c r="D40" i="20"/>
  <c r="H39" i="20"/>
  <c r="G39" i="20"/>
  <c r="E39" i="20"/>
  <c r="D39" i="20"/>
  <c r="H38" i="20"/>
  <c r="G38" i="20"/>
  <c r="E38" i="20"/>
  <c r="D38" i="20"/>
  <c r="D37" i="20"/>
  <c r="H36" i="20"/>
  <c r="G36" i="20"/>
  <c r="E36" i="20"/>
  <c r="D36" i="20"/>
  <c r="H35" i="20"/>
  <c r="G35" i="20"/>
  <c r="E35" i="20"/>
  <c r="D35" i="20"/>
  <c r="H34" i="20"/>
  <c r="G34" i="20"/>
  <c r="E34" i="20"/>
  <c r="D34" i="20"/>
  <c r="H33" i="20"/>
  <c r="G33" i="20"/>
  <c r="E33" i="20"/>
  <c r="D33" i="20"/>
  <c r="H32" i="20"/>
  <c r="G32" i="20"/>
  <c r="E32" i="20"/>
  <c r="D32" i="20"/>
  <c r="H30" i="20"/>
  <c r="G30" i="20"/>
  <c r="E30" i="20"/>
  <c r="D30" i="20"/>
  <c r="H29" i="20"/>
  <c r="G29" i="20"/>
  <c r="E29" i="20"/>
  <c r="D29" i="20"/>
  <c r="E11" i="20"/>
  <c r="E10" i="20"/>
  <c r="H8" i="20"/>
  <c r="F8" i="20"/>
  <c r="H7" i="20"/>
  <c r="F7" i="20"/>
  <c r="E7" i="20"/>
  <c r="E6" i="20"/>
  <c r="F5" i="20"/>
  <c r="E5" i="20"/>
  <c r="E4" i="20"/>
  <c r="H4" i="20"/>
  <c r="AJ10" i="14" l="1"/>
  <c r="X7" i="14" s="1"/>
  <c r="AK206" i="14"/>
  <c r="AK207" i="14"/>
  <c r="AK208" i="14"/>
  <c r="AK209" i="14"/>
  <c r="AK210" i="14"/>
  <c r="AK211" i="14"/>
  <c r="AK212" i="14"/>
  <c r="AK213" i="14"/>
  <c r="AK214" i="14"/>
  <c r="AK215" i="14"/>
  <c r="AK216" i="14"/>
  <c r="AK205" i="14"/>
  <c r="AH204" i="14" l="1" a="1"/>
  <c r="AH204" i="14" s="1"/>
  <c r="V294" i="14" s="1"/>
  <c r="AK204" i="14"/>
  <c r="AO204" i="14" s="1" a="1"/>
  <c r="AO204" i="14" s="1"/>
  <c r="S294" i="14" s="1"/>
  <c r="CI8" i="14"/>
  <c r="CI9" i="14"/>
  <c r="W167" i="14"/>
  <c r="AL258" i="14"/>
  <c r="AN258" i="14" s="1"/>
  <c r="AL177" i="14"/>
  <c r="AL240" i="14"/>
  <c r="AL239" i="14"/>
  <c r="AL238" i="14"/>
  <c r="AL237" i="14"/>
  <c r="AL236" i="14"/>
  <c r="AL228" i="14"/>
  <c r="AL227" i="14"/>
  <c r="AL226" i="14"/>
  <c r="AL225" i="14"/>
  <c r="AL224" i="14"/>
  <c r="AO215" i="14"/>
  <c r="AJ200" i="14"/>
  <c r="AL197" i="14"/>
  <c r="AL195" i="14"/>
  <c r="AL193" i="14"/>
  <c r="AL191" i="14"/>
  <c r="AL192" i="14"/>
  <c r="AN192" i="14" s="1"/>
  <c r="AL187" i="14"/>
  <c r="AN187" i="14" s="1"/>
  <c r="AL185" i="14"/>
  <c r="AL180" i="14"/>
  <c r="AI246" i="14"/>
  <c r="AL244" i="14" s="1"/>
  <c r="AI242" i="14"/>
  <c r="AI188" i="14"/>
  <c r="AJ201" i="14"/>
  <c r="AK243" i="14" l="1"/>
  <c r="W224" i="14" s="1"/>
  <c r="W170" i="14"/>
  <c r="W171" i="14" s="1"/>
  <c r="AJ199" i="14"/>
  <c r="AJ299" i="14" l="1"/>
  <c r="S272" i="14"/>
  <c r="V169" i="14"/>
  <c r="W168" i="14"/>
  <c r="W166" i="14"/>
  <c r="AF10" i="14" l="1"/>
  <c r="AF9" i="14"/>
  <c r="AF8" i="14"/>
  <c r="AF13" i="14"/>
  <c r="AF11" i="14"/>
  <c r="AE40" i="14" s="1" a="1"/>
  <c r="AE40" i="14" s="1"/>
  <c r="X10" i="14" s="1"/>
  <c r="AF7" i="14"/>
  <c r="AF6" i="14"/>
  <c r="AC10" i="14"/>
  <c r="AC13" i="14"/>
  <c r="AB40" i="14" s="1" a="1"/>
  <c r="AB40" i="14" s="1"/>
  <c r="AC12" i="14"/>
  <c r="AB37" i="14" s="1" a="1"/>
  <c r="AB37" i="14" s="1"/>
  <c r="S12" i="14" s="1"/>
  <c r="AC9" i="14"/>
  <c r="AC7" i="14"/>
  <c r="AC6" i="14"/>
  <c r="AL148" i="14"/>
  <c r="AL100" i="14"/>
  <c r="AN100" i="14" s="1"/>
  <c r="AJ161" i="14"/>
  <c r="AI159" i="14"/>
  <c r="AI158" i="14"/>
  <c r="AI157" i="14"/>
  <c r="AI156" i="14"/>
  <c r="AI155" i="14"/>
  <c r="AI154" i="14"/>
  <c r="AI153" i="14"/>
  <c r="AL144" i="14"/>
  <c r="AL141" i="14"/>
  <c r="AN141" i="14" s="1"/>
  <c r="AL140" i="14"/>
  <c r="AL143" i="14"/>
  <c r="AL142" i="14"/>
  <c r="AL131" i="14"/>
  <c r="AL132" i="14"/>
  <c r="AL133" i="14"/>
  <c r="AL130" i="14"/>
  <c r="AL118" i="14"/>
  <c r="AL117" i="14"/>
  <c r="AL116" i="14"/>
  <c r="AN116" i="14" s="1"/>
  <c r="AL114" i="14"/>
  <c r="AL121" i="14"/>
  <c r="AL120" i="14"/>
  <c r="AL119" i="14"/>
  <c r="AL105" i="14"/>
  <c r="AL104" i="14"/>
  <c r="AL103" i="14"/>
  <c r="AI101" i="14"/>
  <c r="AL88" i="14"/>
  <c r="AN88" i="14" s="1"/>
  <c r="AL81" i="14"/>
  <c r="AL80" i="14"/>
  <c r="AL79" i="14"/>
  <c r="AL78" i="14"/>
  <c r="AL77" i="14"/>
  <c r="AE37" i="14" l="1" a="1"/>
  <c r="AE37" i="14" s="1"/>
  <c r="X12" i="14" s="1"/>
  <c r="AH6" i="14"/>
  <c r="AH7" i="14" s="1"/>
  <c r="AE19" i="14" a="1"/>
  <c r="AE19" i="14" s="1"/>
  <c r="X9" i="14" s="1"/>
  <c r="U43" i="22"/>
  <c r="AC16" i="14"/>
  <c r="AJ6" i="14" s="1"/>
  <c r="AB20" i="14" a="1"/>
  <c r="AB20" i="14" s="1"/>
  <c r="S9" i="14" s="1"/>
  <c r="AN148" i="14"/>
  <c r="AE29" i="14" a="1"/>
  <c r="AE29" i="14" s="1"/>
  <c r="X13" i="14" s="1"/>
  <c r="S10" i="14"/>
  <c r="AB31" i="14" a="1"/>
  <c r="AB31" i="14" s="1"/>
  <c r="S13" i="14" s="1"/>
  <c r="S8" i="14" l="1"/>
  <c r="AH8" i="14"/>
  <c r="X8" i="14" s="1"/>
  <c r="AL58" i="14"/>
  <c r="AL59" i="14"/>
  <c r="AL57" i="14"/>
  <c r="AL69" i="14"/>
  <c r="AL68" i="14"/>
  <c r="AI71" i="14"/>
  <c r="AI61" i="14"/>
  <c r="AL60" i="14"/>
  <c r="AN60" i="14" s="1"/>
  <c r="AL47" i="14"/>
  <c r="AN47" i="14" s="1"/>
  <c r="AL44" i="14"/>
  <c r="AH25" i="14"/>
  <c r="AH26" i="14"/>
  <c r="AH27" i="14"/>
  <c r="AH28" i="14"/>
  <c r="AH29" i="14"/>
  <c r="AH24" i="14"/>
  <c r="AI40" i="14"/>
  <c r="AL38" i="14"/>
  <c r="AI37" i="14"/>
  <c r="AL32" i="14"/>
  <c r="AL23" i="14"/>
  <c r="AL20" i="14"/>
  <c r="AL22" i="14"/>
  <c r="AL19" i="14"/>
  <c r="AJ8" i="14" l="1"/>
  <c r="AJ9" i="14" s="1"/>
  <c r="CJ9" i="14" s="1"/>
  <c r="AJ7" i="14"/>
  <c r="CJ8" i="14" s="1"/>
  <c r="AN38" i="14"/>
  <c r="AK11" i="14" l="1"/>
  <c r="S7" i="14"/>
  <c r="H64" i="22"/>
  <c r="CL8" i="14"/>
  <c r="CM8" i="14" s="1"/>
  <c r="H65" i="22"/>
  <c r="W5" i="14" l="1"/>
  <c r="O63" i="22"/>
  <c r="CL9" i="14"/>
  <c r="CM9" i="14" s="1"/>
  <c r="Y46" i="14"/>
  <c r="Y42" i="14"/>
  <c r="Y39" i="14"/>
  <c r="Y37" i="14"/>
  <c r="Y35" i="14"/>
  <c r="Y34" i="14"/>
  <c r="C73" i="8" a="1"/>
  <c r="C73" i="8" s="1"/>
  <c r="J17" i="5" l="1"/>
  <c r="L17" i="5"/>
  <c r="M17" i="5"/>
  <c r="J18" i="5"/>
  <c r="J19" i="5"/>
  <c r="J20" i="5"/>
  <c r="J21" i="5"/>
  <c r="J22" i="5"/>
  <c r="O12" i="5"/>
  <c r="O11" i="5"/>
  <c r="N47" i="8"/>
  <c r="N48" i="8" s="1"/>
  <c r="L11" i="5" s="1"/>
  <c r="L47" i="8"/>
  <c r="M47" i="8" s="1"/>
  <c r="F73" i="20" s="1"/>
  <c r="L41" i="8"/>
  <c r="M41" i="8" s="1"/>
  <c r="F67" i="20" s="1"/>
  <c r="L65" i="8"/>
  <c r="L71" i="8"/>
  <c r="M71" i="8" s="1"/>
  <c r="F96" i="20" s="1"/>
  <c r="L68" i="8" l="1"/>
  <c r="L66" i="8"/>
  <c r="M66" i="8" s="1"/>
  <c r="F92" i="20" s="1"/>
  <c r="L63" i="8"/>
  <c r="M63" i="8" s="1"/>
  <c r="F89" i="20" s="1"/>
  <c r="M65" i="8"/>
  <c r="F91" i="20" s="1"/>
  <c r="L46" i="8"/>
  <c r="M46" i="8" s="1"/>
  <c r="F72" i="20" s="1"/>
  <c r="L61" i="8"/>
  <c r="M61" i="8" s="1"/>
  <c r="F87" i="20" s="1"/>
  <c r="CJ7" i="14" l="1"/>
  <c r="H63" i="22" s="1"/>
  <c r="CJ10" i="14"/>
  <c r="M20" i="5"/>
  <c r="L28" i="8"/>
  <c r="L27" i="8"/>
  <c r="CL10" i="14" l="1"/>
  <c r="CM10" i="14" s="1"/>
  <c r="H66" i="22"/>
  <c r="CL7" i="14"/>
  <c r="CM7" i="14" s="1"/>
  <c r="U20" i="5"/>
  <c r="Q20" i="5"/>
  <c r="R20" i="5"/>
  <c r="T20" i="5"/>
  <c r="S20" i="5"/>
  <c r="L44" i="8"/>
  <c r="M44" i="8" s="1"/>
  <c r="F70" i="20" s="1"/>
  <c r="L23" i="8"/>
  <c r="O9" i="5"/>
  <c r="L31" i="8" l="1"/>
  <c r="M31" i="8" s="1"/>
  <c r="F57" i="20" s="1"/>
  <c r="L32" i="8"/>
  <c r="M32" i="8" s="1"/>
  <c r="F58" i="20" s="1"/>
  <c r="L33" i="8"/>
  <c r="M33" i="8" s="1"/>
  <c r="F59" i="20" s="1"/>
  <c r="L34" i="8"/>
  <c r="M34" i="8" s="1"/>
  <c r="F60" i="20" s="1"/>
  <c r="N14" i="8"/>
  <c r="L14" i="8"/>
  <c r="M14" i="8" s="1"/>
  <c r="F39" i="20" s="1"/>
  <c r="N13" i="8"/>
  <c r="L13" i="8"/>
  <c r="M13" i="8" s="1"/>
  <c r="F38" i="20" s="1"/>
  <c r="N10" i="8"/>
  <c r="M10" i="8"/>
  <c r="F35" i="20" s="1"/>
  <c r="M11" i="8"/>
  <c r="F36" i="20" s="1"/>
  <c r="M9" i="8"/>
  <c r="F34" i="20" s="1"/>
  <c r="N23" i="8"/>
  <c r="N22" i="8"/>
  <c r="L21" i="8"/>
  <c r="N21" i="8"/>
  <c r="N18" i="8"/>
  <c r="N17" i="8"/>
  <c r="N16" i="8"/>
  <c r="N15" i="8"/>
  <c r="N11" i="8"/>
  <c r="N9" i="8"/>
  <c r="N8" i="8"/>
  <c r="N7" i="8"/>
  <c r="N5" i="8"/>
  <c r="N4" i="8"/>
  <c r="L18" i="8"/>
  <c r="L17" i="8"/>
  <c r="N24" i="8" l="1"/>
  <c r="L10" i="5" s="1"/>
  <c r="N19" i="8"/>
  <c r="L9" i="5" s="1"/>
  <c r="N13" i="5"/>
  <c r="O10" i="5"/>
  <c r="L70" i="8"/>
  <c r="M18" i="5" l="1"/>
  <c r="R18" i="5" s="1"/>
  <c r="O13" i="5"/>
  <c r="S18" i="5" l="1"/>
  <c r="T18" i="5"/>
  <c r="U18" i="5"/>
  <c r="Q18" i="5"/>
  <c r="L52" i="8"/>
  <c r="L53" i="8"/>
  <c r="L54" i="8"/>
  <c r="L55" i="8"/>
  <c r="L56" i="8"/>
  <c r="L57" i="8"/>
  <c r="L58" i="8"/>
  <c r="L59" i="8"/>
  <c r="L60" i="8"/>
  <c r="L62" i="8"/>
  <c r="L64" i="8"/>
  <c r="L51" i="8"/>
  <c r="L16" i="8" l="1"/>
  <c r="M21" i="5" l="1"/>
  <c r="L35" i="8"/>
  <c r="M35" i="8" s="1"/>
  <c r="F61" i="20" s="1"/>
  <c r="L36" i="8"/>
  <c r="M36" i="8" s="1"/>
  <c r="F62" i="20" s="1"/>
  <c r="L37" i="8"/>
  <c r="M37" i="8" s="1"/>
  <c r="F63" i="20" s="1"/>
  <c r="L38" i="8"/>
  <c r="M38" i="8" s="1"/>
  <c r="F64" i="20" s="1"/>
  <c r="L39" i="8"/>
  <c r="M39" i="8" s="1"/>
  <c r="F65" i="20" s="1"/>
  <c r="L40" i="8"/>
  <c r="M40" i="8" s="1"/>
  <c r="F66" i="20" s="1"/>
  <c r="L42" i="8"/>
  <c r="M42" i="8" s="1"/>
  <c r="F68" i="20" s="1"/>
  <c r="L43" i="8"/>
  <c r="M43" i="8" s="1"/>
  <c r="F69" i="20" s="1"/>
  <c r="U21" i="5" l="1"/>
  <c r="R21" i="5"/>
  <c r="Q21" i="5"/>
  <c r="T21" i="5"/>
  <c r="S21" i="5"/>
  <c r="N73" i="8"/>
  <c r="M9" i="5" s="1"/>
  <c r="L30" i="8"/>
  <c r="M19" i="5" l="1"/>
  <c r="U19" i="5" s="1"/>
  <c r="L13" i="5"/>
  <c r="Q9" i="5"/>
  <c r="L5" i="8"/>
  <c r="M70" i="8"/>
  <c r="F95" i="20" s="1"/>
  <c r="L67" i="8"/>
  <c r="M67" i="8" s="1"/>
  <c r="F93" i="20" s="1"/>
  <c r="Q19" i="5" l="1"/>
  <c r="S19" i="5"/>
  <c r="T19" i="5"/>
  <c r="R19" i="5"/>
  <c r="M68" i="8"/>
  <c r="F94" i="20" s="1"/>
  <c r="M8" i="8"/>
  <c r="F33" i="20" s="1"/>
  <c r="M7" i="8"/>
  <c r="F32" i="20" s="1"/>
  <c r="M52" i="8"/>
  <c r="F78" i="20" s="1"/>
  <c r="M53" i="8"/>
  <c r="F79" i="20" s="1"/>
  <c r="M54" i="8"/>
  <c r="F80" i="20" s="1"/>
  <c r="M55" i="8"/>
  <c r="F81" i="20" s="1"/>
  <c r="M56" i="8"/>
  <c r="F82" i="20" s="1"/>
  <c r="M57" i="8"/>
  <c r="F83" i="20" s="1"/>
  <c r="M58" i="8"/>
  <c r="F84" i="20" s="1"/>
  <c r="M59" i="8"/>
  <c r="F85" i="20" s="1"/>
  <c r="M60" i="8"/>
  <c r="F86" i="20" s="1"/>
  <c r="M62" i="8"/>
  <c r="F88" i="20" s="1"/>
  <c r="M64" i="8"/>
  <c r="F90" i="20" s="1"/>
  <c r="M51" i="8"/>
  <c r="F77" i="20" s="1"/>
  <c r="L15" i="8"/>
  <c r="L19" i="8" s="1"/>
  <c r="M50" i="8" l="1"/>
  <c r="M72" i="8" s="1"/>
  <c r="L50" i="8"/>
  <c r="L72" i="8" s="1"/>
  <c r="L13" i="20" l="1"/>
  <c r="L21" i="26"/>
  <c r="N21" i="26" s="1"/>
  <c r="K12" i="5"/>
  <c r="M30" i="8"/>
  <c r="M45" i="8"/>
  <c r="F71" i="20" s="1"/>
  <c r="L29" i="8"/>
  <c r="L48" i="8" s="1"/>
  <c r="M28" i="8"/>
  <c r="F53" i="20" s="1"/>
  <c r="M27" i="8"/>
  <c r="F52" i="20" s="1"/>
  <c r="L22" i="8"/>
  <c r="M21" i="8"/>
  <c r="M18" i="8"/>
  <c r="F43" i="20" s="1"/>
  <c r="M17" i="8"/>
  <c r="F42" i="20" s="1"/>
  <c r="M16" i="8"/>
  <c r="F41" i="20" s="1"/>
  <c r="M15" i="8"/>
  <c r="F40" i="20" s="1"/>
  <c r="M5" i="8"/>
  <c r="F30" i="20" s="1"/>
  <c r="M4" i="8"/>
  <c r="M22" i="8" l="1"/>
  <c r="F47" i="20" s="1"/>
  <c r="L24" i="8"/>
  <c r="M19" i="8"/>
  <c r="H74" i="20"/>
  <c r="F29" i="20"/>
  <c r="F46" i="20"/>
  <c r="L21" i="5"/>
  <c r="N21" i="5" s="1"/>
  <c r="M29" i="8"/>
  <c r="F54" i="20" s="1"/>
  <c r="M23" i="8"/>
  <c r="F48" i="20" s="1"/>
  <c r="M26" i="8"/>
  <c r="M48" i="8" l="1"/>
  <c r="L11" i="20" s="1"/>
  <c r="L6" i="20"/>
  <c r="M24" i="8"/>
  <c r="K9" i="5"/>
  <c r="L18" i="5" s="1"/>
  <c r="N18" i="5" s="1"/>
  <c r="H27" i="20"/>
  <c r="F51" i="20"/>
  <c r="L20" i="26" l="1"/>
  <c r="N20" i="26" s="1"/>
  <c r="K11" i="5"/>
  <c r="L20" i="5" s="1"/>
  <c r="N20" i="5" s="1"/>
  <c r="L8" i="20"/>
  <c r="L19" i="26"/>
  <c r="N19" i="26" s="1"/>
  <c r="L18" i="26"/>
  <c r="N18" i="26" s="1"/>
  <c r="K10" i="5"/>
  <c r="L19" i="5" s="1"/>
  <c r="N19" i="5" s="1"/>
  <c r="H49" i="20"/>
  <c r="H44" i="20"/>
  <c r="M73" i="8"/>
  <c r="H11" i="20" s="1"/>
  <c r="K13" i="26" l="1"/>
  <c r="K13" i="5"/>
  <c r="L22" i="5" s="1"/>
  <c r="L22" i="26" l="1"/>
  <c r="N22" i="26" s="1"/>
  <c r="Q80" i="25"/>
  <c r="M22" i="5"/>
  <c r="N22" i="5" s="1"/>
  <c r="M11" i="5"/>
  <c r="Q11" i="5" s="1"/>
  <c r="M10" i="5"/>
  <c r="Q10" i="5" s="1"/>
  <c r="M12" i="5"/>
  <c r="Q12" i="5" s="1"/>
  <c r="H10" i="27" l="1"/>
  <c r="H10" i="20"/>
  <c r="E30" i="27"/>
  <c r="M13" i="5"/>
  <c r="U47" i="22" l="1"/>
  <c r="T58" i="22" s="1" a="1"/>
  <c r="C51" i="22" l="1"/>
  <c r="C53" i="22"/>
  <c r="C52" i="22"/>
  <c r="C46" i="22"/>
  <c r="C50" i="22"/>
  <c r="C48" i="22"/>
  <c r="T58" i="22"/>
  <c r="C43" i="22" s="1"/>
  <c r="C49" i="22"/>
  <c r="C47" i="22"/>
  <c r="C44" i="22"/>
  <c r="C4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tc={70679486-4E93-458B-8091-9ED76AA09878}</author>
  </authors>
  <commentList>
    <comment ref="W63" authorId="0" shapeId="0" xr:uid="{70679486-4E93-458B-8091-9ED76AA09878}">
      <text>
        <t>[Threaded comment]
Your version of Excel allows you to read this threaded comment; however, any edits to it will get removed if the file is opened in a newer version of Excel. Learn more: https://go.microsoft.com/fwlink/?linkid=870924
Comment:
    This can be used to determine if dates are the same, but not sure if that is going to be used/important now.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tc={FD43E4AF-3A7D-40A0-BD00-3E423CA206C4}</author>
    <author>tc={428E16F4-BCA8-4ACB-A417-63D22CBD3687}</author>
    <author>tc={A3DC0175-D3F7-49DA-B3AD-9D6BF849A848}</author>
    <author>tc={EA13992D-A42B-4278-9798-7336E886B626}</author>
    <author>tc={3CD27B27-DF74-4180-8AF6-0943729BB1EC}</author>
    <author>tc={C603B296-D897-4383-8925-636C2353F488}</author>
    <author>tc={A66E3F11-5E8B-48DB-9899-F1607BF22D9D}</author>
    <author>tc={9A63FBD0-54FF-4508-97B8-530726D1383E}</author>
    <author>tc={B985242F-C15B-4250-8D4B-A4F167305FB8}</author>
    <author>tc={BC5895DB-6AB6-44DE-A873-267CCB9A9C8A}</author>
    <author>tc={01FBF854-CD85-4158-834C-5D22606072BE}</author>
    <author>tc={89071BA6-EBD1-4986-953A-1FE840FCE603}</author>
    <author>tc={EDA7CF57-DF76-4D6F-9C2C-0ED1CA222A04}</author>
    <author>tc={D34C6615-0762-4B73-B022-02438B3F20BC}</author>
    <author>tc={079E2694-E806-4B1B-BD01-3BF1EFD2C969}</author>
    <author>tc={0598A57F-CABA-4594-B393-5E9F30525FF9}</author>
    <author>tc={B6104B7E-75CB-4529-A623-D1EB3B6D5141}</author>
  </authors>
  <commentList>
    <comment ref="Q24" authorId="0" shapeId="0" xr:uid="{FD43E4AF-3A7D-40A0-BD00-3E423CA206C4}">
      <text>
        <t>[Threaded comment]
Your version of Excel allows you to read this threaded comment; however, any edits to it will get removed if the file is opened in a newer version of Excel. Learn more: https://go.microsoft.com/fwlink/?linkid=870924
Comment:
    Add Note for 1.1</t>
      </text>
    </comment>
    <comment ref="J54" authorId="1" shapeId="0" xr:uid="{428E16F4-BCA8-4ACB-A417-63D22CBD3687}">
      <text>
        <t>[Threaded comment]
Your version of Excel allows you to read this threaded comment; however, any edits to it will get removed if the file is opened in a newer version of Excel. Learn more: https://go.microsoft.com/fwlink/?linkid=870924
Comment:
    Make as check as many as apply</t>
      </text>
    </comment>
    <comment ref="AL59" authorId="2" shapeId="0" xr:uid="{A3DC0175-D3F7-49DA-B3AD-9D6BF849A848}">
      <text>
        <t>[Threaded comment]
Your version of Excel allows you to read this threaded comment; however, any edits to it will get removed if the file is opened in a newer version of Excel. Learn more: https://go.microsoft.com/fwlink/?linkid=870924
Comment:
    Verify Score</t>
      </text>
    </comment>
    <comment ref="AL83" authorId="3" shapeId="0" xr:uid="{EA13992D-A42B-4278-9798-7336E886B626}">
      <text>
        <t>[Threaded comment]
Your version of Excel allows you to read this threaded comment; however, any edits to it will get removed if the file is opened in a newer version of Excel. Learn more: https://go.microsoft.com/fwlink/?linkid=870924
Comment:
    Need to determine scoring for these, is any of them as good as the other?  Can they all be scored a same value - e.g., equally good?</t>
      </text>
    </comment>
    <comment ref="Q84" authorId="4" shapeId="0" xr:uid="{3CD27B27-DF74-4180-8AF6-0943729BB1EC}">
      <text>
        <t>[Threaded comment]
Your version of Excel allows you to read this threaded comment; however, any edits to it will get removed if the file is opened in a newer version of Excel. Learn more: https://go.microsoft.com/fwlink/?linkid=870924
Comment:
    Shoudl be able to check more than one.</t>
      </text>
    </comment>
    <comment ref="L106" authorId="5" shapeId="0" xr:uid="{C603B296-D897-4383-8925-636C2353F488}">
      <text>
        <t>[Threaded comment]
Your version of Excel allows you to read this threaded comment; however, any edits to it will get removed if the file is opened in a newer version of Excel. Learn more: https://go.microsoft.com/fwlink/?linkid=870924
Comment:
    Need to add "If community is a coastal community, please answer 7.3, if not please proceed to next question"</t>
      </text>
    </comment>
    <comment ref="AL106" authorId="6" shapeId="0" xr:uid="{A66E3F11-5E8B-48DB-9899-F1607BF22D9D}">
      <text>
        <t>[Threaded comment]
Your version of Excel allows you to read this threaded comment; however, any edits to it will get removed if the file is opened in a newer version of Excel. Learn more: https://go.microsoft.com/fwlink/?linkid=870924
Comment:
    Should these be scored?  We had concern prior and did not resolve</t>
      </text>
    </comment>
    <comment ref="AL148" authorId="7" shapeId="0" xr:uid="{9A63FBD0-54FF-4508-97B8-530726D1383E}">
      <text>
        <t>[Threaded comment]
Your version of Excel allows you to read this threaded comment; however, any edits to it will get removed if the file is opened in a newer version of Excel. Learn more: https://go.microsoft.com/fwlink/?linkid=870924
Comment:
    This was not scored as -1 but has been a red flag through various versions.  The -1 score is assumed.</t>
      </text>
    </comment>
    <comment ref="AL160" authorId="8" shapeId="0" xr:uid="{B985242F-C15B-4250-8D4B-A4F167305FB8}">
      <text>
        <t>[Threaded comment]
Your version of Excel allows you to read this threaded comment; however, any edits to it will get removed if the file is opened in a newer version of Excel. Learn more: https://go.microsoft.com/fwlink/?linkid=870924
Comment:
    This would seem a positive but may just not know</t>
      </text>
    </comment>
    <comment ref="AL180" authorId="9" shapeId="0" xr:uid="{BC5895DB-6AB6-44DE-A873-267CCB9A9C8A}">
      <text>
        <t>[Threaded comment]
Your version of Excel allows you to read this threaded comment; however, any edits to it will get removed if the file is opened in a newer version of Excel. Learn more: https://go.microsoft.com/fwlink/?linkid=870924
Comment:
    This scoring, from the V3 of the tool doesnt make sense: Basically 4 points if you select but 2 points if not?</t>
      </text>
    </comment>
    <comment ref="AL187" authorId="10" shapeId="0" xr:uid="{01FBF854-CD85-4158-834C-5D22606072BE}">
      <text>
        <t>[Threaded comment]
Your version of Excel allows you to read this threaded comment; however, any edits to it will get removed if the file is opened in a newer version of Excel. Learn more: https://go.microsoft.com/fwlink/?linkid=870924
Comment:
    Should this be a red flag or just a negative score?</t>
      </text>
    </comment>
    <comment ref="AL201" authorId="11" shapeId="0" xr:uid="{89071BA6-EBD1-4986-953A-1FE840FCE603}">
      <text>
        <t>[Threaded comment]
Your version of Excel allows you to read this threaded comment; however, any edits to it will get removed if the file is opened in a newer version of Excel. Learn more: https://go.microsoft.com/fwlink/?linkid=870924
Comment:
    Should there be some kind of scoring if the dates differ by 5, 10 or more years?  Easy to do as long as dates are entered</t>
      </text>
    </comment>
    <comment ref="AL266" authorId="12" shapeId="0" xr:uid="{EDA7CF57-DF76-4D6F-9C2C-0ED1CA222A04}">
      <text>
        <t>[Threaded comment]
Your version of Excel allows you to read this threaded comment; however, any edits to it will get removed if the file is opened in a newer version of Excel. Learn more: https://go.microsoft.com/fwlink/?linkid=870924
Comment:
    All three of these seem reveresed in the scoring - all other "high scores" are good, low scores are not..</t>
      </text>
    </comment>
    <comment ref="AL285" authorId="13" shapeId="0" xr:uid="{D34C6615-0762-4B73-B022-02438B3F20BC}">
      <text>
        <t>[Threaded comment]
Your version of Excel allows you to read this threaded comment; however, any edits to it will get removed if the file is opened in a newer version of Excel. Learn more: https://go.microsoft.com/fwlink/?linkid=870924
Comment:
    All three of these seem reveresed in the scoring - all other "high scores" are good, low scores are not..</t>
      </text>
    </comment>
    <comment ref="AL290" authorId="14" shapeId="0" xr:uid="{079E2694-E806-4B1B-BD01-3BF1EFD2C969}">
      <text>
        <t>[Threaded comment]
Your version of Excel allows you to read this threaded comment; however, any edits to it will get removed if the file is opened in a newer version of Excel. Learn more: https://go.microsoft.com/fwlink/?linkid=870924
Comment:
    Seems odd that the lowest selection scores 2, this is not consistent.</t>
      </text>
    </comment>
    <comment ref="AL293" authorId="15" shapeId="0" xr:uid="{0598A57F-CABA-4594-B393-5E9F30525FF9}">
      <text>
        <t>[Threaded comment]
Your version of Excel allows you to read this threaded comment; however, any edits to it will get removed if the file is opened in a newer version of Excel. Learn more: https://go.microsoft.com/fwlink/?linkid=870924
Comment:
    Seems odd that the lowest selection scores 2, this is not consistent.</t>
      </text>
    </comment>
    <comment ref="AL294" authorId="16" shapeId="0" xr:uid="{B6104B7E-75CB-4529-A623-D1EB3B6D5141}">
      <text>
        <t>[Threaded comment]
Your version of Excel allows you to read this threaded comment; however, any edits to it will get removed if the file is opened in a newer version of Excel. Learn more: https://go.microsoft.com/fwlink/?linkid=870924
Comment:
    This seems to score without scoring, unsure if this was captured correctly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tc={6A444C1F-A3FB-4EA9-A907-77B22F2B7120}</author>
    <author>Weisman, Wade [USA]</author>
    <author>tc={A3D4E2FF-576E-4EEE-9C0B-661E688C48CF}</author>
  </authors>
  <commentList>
    <comment ref="B1" authorId="0" shapeId="0" xr:uid="{6A444C1F-A3FB-4EA9-A907-77B22F2B7120}">
      <text>
        <t>[Threaded comment]
Your version of Excel allows you to read this threaded comment; however, any edits to it will get removed if the file is opened in a newer version of Excel. Learn more: https://go.microsoft.com/fwlink/?linkid=870924
Comment:
    General Notes: 
1. Incorporate a section status summary similar to the evaluation tool to let users know if they left out any sections (pilot)
2.Need to add a summary of questions impacting the permit process and ordinance health (Pilot)
3. Notes box needed for each general section</t>
      </text>
    </comment>
    <comment ref="M1" authorId="1" shapeId="0" xr:uid="{487A8772-1509-4CB0-8219-42922D58ABAC}">
      <text>
        <r>
          <rPr>
            <sz val="9"/>
            <color indexed="81"/>
            <rFont val="Franklin Gothic Book"/>
            <family val="2"/>
          </rPr>
          <t xml:space="preserve">There are several response types: 1) Multiple choice from a drop down menu--select the response that best fits the community's situation/current practices. Each response includes a reference number in parenthesis after the answer to facilitate automation; this number is not a final score. 2) Fill in blank--the question prompts to enter a number, date, or more detailed description. 3) Dependent responses--a question may require additional response based on the response to the previous question the cell will  change to gold indicated a response is now required. Light grey cells are auto-calculated and locked, no response is required. 
</t>
        </r>
      </text>
    </comment>
    <comment ref="O1" authorId="1" shapeId="0" xr:uid="{6C2D81BE-7E10-465A-9C20-DE12E89D2AE8}">
      <text>
        <r>
          <rPr>
            <sz val="9"/>
            <color indexed="81"/>
            <rFont val="Franklin Gothic Book"/>
            <family val="2"/>
          </rPr>
          <t xml:space="preserve">
This is the findings and notes area that corresponds with each question. Some questions will specifically prompt you to add more details in the notes.  These are for "free text" to add clarification or qualifiers to the response or to provide details on your findings. </t>
        </r>
      </text>
    </comment>
    <comment ref="Q1" authorId="1" shapeId="0" xr:uid="{93CAF3FD-AE1D-4316-833F-F2FA91E76FEF}">
      <text>
        <r>
          <rPr>
            <sz val="9"/>
            <color indexed="81"/>
            <rFont val="Tahoma"/>
            <family val="2"/>
          </rPr>
          <t xml:space="preserve">
This is the score after assigned weighting is applied
</t>
        </r>
      </text>
    </comment>
    <comment ref="R1" authorId="1" shapeId="0" xr:uid="{B5450736-8C10-4A6F-B53B-2EEBA276423A}">
      <text>
        <r>
          <rPr>
            <sz val="9"/>
            <color indexed="81"/>
            <rFont val="Tahoma"/>
            <family val="2"/>
          </rPr>
          <t xml:space="preserve">
Weight assigned to each scored question. A weight of ZERO indicates a question not scored</t>
        </r>
      </text>
    </comment>
    <comment ref="S1" authorId="1" shapeId="0" xr:uid="{6C5976BC-D3F9-4E16-9698-60CE26F02930}">
      <text>
        <r>
          <rPr>
            <b/>
            <sz val="9"/>
            <color indexed="81"/>
            <rFont val="Tahoma"/>
            <family val="2"/>
          </rPr>
          <t xml:space="preserve">
</t>
        </r>
        <r>
          <rPr>
            <sz val="9"/>
            <color indexed="81"/>
            <rFont val="Franklin Gothic Book"/>
            <family val="2"/>
          </rPr>
          <t>The maximum possible points for each question (weighted) - Questions with '0' are not scored</t>
        </r>
        <r>
          <rPr>
            <b/>
            <sz val="9"/>
            <color indexed="81"/>
            <rFont val="Tahoma"/>
            <family val="2"/>
          </rPr>
          <t xml:space="preserve">. </t>
        </r>
      </text>
    </comment>
    <comment ref="T1" authorId="1" shapeId="0" xr:uid="{0A879ADE-C4B7-47AE-914C-95527845C175}">
      <text/>
    </comment>
    <comment ref="W1" authorId="1" shapeId="0" xr:uid="{7A0CED04-54B5-4300-967B-8B7FFEAC9C86}">
      <text>
        <r>
          <rPr>
            <sz val="9"/>
            <color indexed="81"/>
            <rFont val="Tahoma"/>
            <family val="2"/>
          </rPr>
          <t xml:space="preserve">
Areas of concern (AOC) represent a poor response or a missing requirement; these are key indicators that the community's effectiveness is impacted &amp; that they may need a full evaluation. Light Grey Cells are AOCs. Cells populate with a RED 1 and RED outline when selected. </t>
        </r>
      </text>
    </comment>
    <comment ref="Y1" authorId="1" shapeId="0" xr:uid="{95A00FC4-B4E4-449F-9CCC-A85F901A459A}">
      <text>
        <r>
          <rPr>
            <sz val="9"/>
            <color indexed="81"/>
            <rFont val="Franklin Gothic Book"/>
            <family val="2"/>
          </rPr>
          <t xml:space="preserve">
Activities or processes that the auditor recommends the community implement to improve in the audited area.</t>
        </r>
      </text>
    </comment>
    <comment ref="Z1" authorId="1" shapeId="0" xr:uid="{BA99FF09-6F96-441C-8E7A-E6888CDC9433}">
      <text>
        <r>
          <rPr>
            <sz val="9"/>
            <color indexed="81"/>
            <rFont val="Tahoma"/>
            <family val="2"/>
          </rPr>
          <t xml:space="preserve">
Provide a target date for closure/completion of the finding.</t>
        </r>
      </text>
    </comment>
    <comment ref="J26" authorId="2" shapeId="0" xr:uid="{A3D4E2FF-576E-4EEE-9C0B-661E688C48CF}">
      <text>
        <t>[Threaded comment]
Your version of Excel allows you to read this threaded comment; however, any edits to it will get removed if the file is opened in a newer version of Excel. Learn more: https://go.microsoft.com/fwlink/?linkid=870924
Comment:
    reworded slightly.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<sst xmlns="http://schemas.openxmlformats.org/spreadsheetml/2006/main" count="3194" uniqueCount="1912">
  <si>
    <t>Floodplain Administrator Capability, Capacity, and Institutional Support</t>
  </si>
  <si>
    <t>Standardized Processes</t>
  </si>
  <si>
    <t>Yes</t>
  </si>
  <si>
    <t>No</t>
  </si>
  <si>
    <t>4 or more</t>
  </si>
  <si>
    <t>More than 10 years</t>
  </si>
  <si>
    <t>5-10 years</t>
  </si>
  <si>
    <t>Floodplain Administrator (FPA) Name:</t>
  </si>
  <si>
    <t>Data Entry Fields</t>
  </si>
  <si>
    <t>State (2-Letter ID):</t>
  </si>
  <si>
    <t>Community:</t>
  </si>
  <si>
    <t>Question</t>
  </si>
  <si>
    <t>Category</t>
  </si>
  <si>
    <t>Map Availability and Accuracy</t>
  </si>
  <si>
    <t>Floodplain Management Regulations</t>
  </si>
  <si>
    <t>Your Community's Score</t>
  </si>
  <si>
    <t>Total Score</t>
  </si>
  <si>
    <t>1.1: How long has the Floodplain Administrator been in this role?</t>
  </si>
  <si>
    <t>Weighted Score</t>
  </si>
  <si>
    <t>Max Score</t>
  </si>
  <si>
    <t>&lt;enter community name here&gt;</t>
  </si>
  <si>
    <t>&lt;enter 2-letter state ID here&gt;</t>
  </si>
  <si>
    <t>County:</t>
  </si>
  <si>
    <t>&lt;enter county here&gt;</t>
  </si>
  <si>
    <t>CID:</t>
  </si>
  <si>
    <t>&lt;enter 6-digit CID here&gt;</t>
  </si>
  <si>
    <t>&lt;enter Yes/No&gt;</t>
  </si>
  <si>
    <t>&lt;enter name of agency&gt;</t>
  </si>
  <si>
    <t>1.5: Is the Floodplain Management program adequately staffed?</t>
  </si>
  <si>
    <t>1.6: Is the Floodplain Management program adequately resourced (i.e., has sufficient budget)?</t>
  </si>
  <si>
    <t>Number of Questions</t>
  </si>
  <si>
    <t>Raw Score</t>
  </si>
  <si>
    <t>Less than 2 years</t>
  </si>
  <si>
    <t>No one is currently in this role</t>
  </si>
  <si>
    <t>FPM is staffed to meet current and expected future needs</t>
  </si>
  <si>
    <t>FPM is staffed to meet current but not future needs</t>
  </si>
  <si>
    <t>FPM is staffed to meet periodic or emergent needs only</t>
  </si>
  <si>
    <t>FPM is rarely adequately staffed</t>
  </si>
  <si>
    <t xml:space="preserve">FPM is not adequately staffed </t>
  </si>
  <si>
    <t xml:space="preserve">FPM is resourced to meet periodic or emergent needs only </t>
  </si>
  <si>
    <t>FPM is rarely adequately resourced</t>
  </si>
  <si>
    <t>FPM is not adequately resourced</t>
  </si>
  <si>
    <t>FPM is resourced to meet current and expected future needs</t>
  </si>
  <si>
    <t>FPM is resourced to meet current but not future needs</t>
  </si>
  <si>
    <t>Used for most activities with some gaps</t>
  </si>
  <si>
    <t>Not used for most activities</t>
  </si>
  <si>
    <t>Not used for any activities or unknown</t>
  </si>
  <si>
    <t>All undergo regular review and update</t>
  </si>
  <si>
    <t>Many undergo regular review and update</t>
  </si>
  <si>
    <t>Few undergo regular review and update or only update in response to a process change</t>
  </si>
  <si>
    <t>1.2: Is the Floodplain Administrator a Certified Floodplain Manager (CFM)?</t>
  </si>
  <si>
    <t>4.1.3 Floodway encroachment (no-rise analysis review)</t>
  </si>
  <si>
    <t>4.1.4 V Zone construction (certification, review)</t>
  </si>
  <si>
    <t>4.1.5 Substantial Improvement (SI) of structures</t>
  </si>
  <si>
    <t>Max Possible Weighted Score</t>
  </si>
  <si>
    <t>Assigned Weight</t>
  </si>
  <si>
    <t>Low Impact to Compliance (3)</t>
  </si>
  <si>
    <t>High Impact to Compliance (1)</t>
  </si>
  <si>
    <t>Very High Impact to Compliance (0)</t>
  </si>
  <si>
    <t>Moderate Impact to Compliance (2)</t>
  </si>
  <si>
    <t>Minimal to No Impact to Compliance (4)</t>
  </si>
  <si>
    <t>2-5 years</t>
  </si>
  <si>
    <t>Your Response 
(Auditor Data Entry)</t>
  </si>
  <si>
    <t>Findings 
(Auditor Data Entry)</t>
  </si>
  <si>
    <t>Reference(s) 
(Auditor Data Entry)</t>
  </si>
  <si>
    <t>Recommendation(s) 
(Auditor Data Entry)</t>
  </si>
  <si>
    <t>Your Response 
(Auditor Data Entry) - 
Select All that Apply</t>
  </si>
  <si>
    <t>Your Response: 
(Auditor Data Entry)
How many current compliance issues have been identified in each area</t>
  </si>
  <si>
    <t>4.1.6 Substantial Damage (SD) of structures</t>
  </si>
  <si>
    <t>Used for all activities</t>
  </si>
  <si>
    <t>Multiplier to Standardize Score to 100%</t>
  </si>
  <si>
    <t>Change in % Cont. To meet Goal</t>
  </si>
  <si>
    <t>1.3.1:  Effective Flood Insurance Rate Maps (Digital or Paper)</t>
  </si>
  <si>
    <t>Yes uses these tools</t>
  </si>
  <si>
    <t>No does not use these tools</t>
  </si>
  <si>
    <t xml:space="preserve">1.3.2: Effective Flood Insurance Study (Digital or Paper)  </t>
  </si>
  <si>
    <t>1.4: What sources does the FPA use when working with FEMA map products and study data?</t>
  </si>
  <si>
    <t>1.4.1: FEMA Map Service Center (MSC) and/or National Flood Hazard Layer (NFH) tool</t>
  </si>
  <si>
    <t>1.3.3: Historic FIS or FIRMs</t>
  </si>
  <si>
    <t>1.3.4: Letters of Map Change (Digital or Paper)</t>
  </si>
  <si>
    <t>1.3.5: Other best available data</t>
  </si>
  <si>
    <t>1.7: Is the FPM program's position in the organization appropriate to ensure effectiveness in carrying out its duties?</t>
  </si>
  <si>
    <t xml:space="preserve">1.8: Does the FPA sufficiently interact/communicate with the mayor/council/CEO to ensure continued community support for the FPM program </t>
  </si>
  <si>
    <t>Yes 
or NA - No Recent Development Pressure Requiring LOMCs</t>
  </si>
  <si>
    <t>2.3: Is the community properly obtaining LOMCs to reflect current or changing flood risk?</t>
  </si>
  <si>
    <t xml:space="preserve">3.1: Since the last audit (CAV or CAC), has there been any development activity in the SFHA, or is any activity currently planned? </t>
  </si>
  <si>
    <t>10 to 99</t>
  </si>
  <si>
    <t>1000 or more</t>
  </si>
  <si>
    <t>Less than 10 or NA</t>
  </si>
  <si>
    <t>500 to 999</t>
  </si>
  <si>
    <t>3.2: If yes to question 3.1 above, how many permits has the Floodplain Administrator issued for development (both structural and non-structural) in the SFHA since the last audit?</t>
  </si>
  <si>
    <t>100 to 499</t>
  </si>
  <si>
    <t>3.3: How does the community maintain as-built elevation data?</t>
  </si>
  <si>
    <t>As built elevation data not maintained or unknown</t>
  </si>
  <si>
    <t>As built data is maintained with ECs</t>
  </si>
  <si>
    <t>As built data is maintained but do not use ECs</t>
  </si>
  <si>
    <t>3.4: Is the community's current FPM ordinance compliant with NFIP minimum standards? (Auditor to complete Ordinance Review Checklist)</t>
  </si>
  <si>
    <t>4.1.12 Fill/grade</t>
  </si>
  <si>
    <t>Never</t>
  </si>
  <si>
    <t xml:space="preserve"> </t>
  </si>
  <si>
    <t>Do Not Modify</t>
  </si>
  <si>
    <t>4.1.7 Variances</t>
  </si>
  <si>
    <t>4.1.9 Recreational Vehicles</t>
  </si>
  <si>
    <t>4.1. Does the Floodplain Management Program have a permitting process developed and in use for these options within the SFHA?</t>
  </si>
  <si>
    <t>4.1.10 Accessory structures</t>
  </si>
  <si>
    <t>4.1.1 Residential structures (including subdivisions)</t>
  </si>
  <si>
    <t>4.1.11 Agricultural structures</t>
  </si>
  <si>
    <t xml:space="preserve">4.3 When does the community conduct inspections to ensure that structures are built as required for flood regulations? </t>
  </si>
  <si>
    <t>4.1.13 Other non-structural development (e.g., dredging, storage of materials, drainage paths around structures, etc.)</t>
  </si>
  <si>
    <t>4.1.8 CLOMR/LOMR (e.g., watercourse alterations, floodway development, culverts)</t>
  </si>
  <si>
    <t>4.4: Are the Floodplain Management program's SOPs and processes/procedures consistently used to perform the functions of the FPM program?</t>
  </si>
  <si>
    <t xml:space="preserve">4.5 Are permit and variance records well organized and easily accessible? </t>
  </si>
  <si>
    <t>4.6: Are the Floodplain Management program's SOPs and processes/procedures reviewed and updated on a regular basis (e.g., every 3 years)?</t>
  </si>
  <si>
    <t>At foundation completion before beginning vertical</t>
  </si>
  <si>
    <t>At as builts before certificate of occupancy</t>
  </si>
  <si>
    <t>BOTH at foundation completion before beginning vertical AND at as builts before certificate of occupancy</t>
  </si>
  <si>
    <t>Permits are accessible within 1 business day</t>
  </si>
  <si>
    <t>Permits are accessible within 2-5 business days</t>
  </si>
  <si>
    <t>Permits are accessible within 6-10 business days</t>
  </si>
  <si>
    <t>Permits are accessible after 10 business days</t>
  </si>
  <si>
    <t>No SOPs exist or none undergo regular review and update</t>
  </si>
  <si>
    <t>Percent Contribution (current)</t>
  </si>
  <si>
    <t>Percent Contribution (goal)</t>
  </si>
  <si>
    <t>☐ Yes uses these tools or NA (4)
☐ No does not use these tools (0)</t>
  </si>
  <si>
    <t>☐ More than 10 years (4)
☐ 5-10 years (3)
☐ 2-5 years (2)
☐ Less than 2 years (1)
☐ No one is currently in role (0)</t>
  </si>
  <si>
    <t>☐ Yes uses these tools (4)
☐ No does not use these tools (0)</t>
  </si>
  <si>
    <t>☐ Yes (4)
☐ No (3)</t>
  </si>
  <si>
    <t>☐ Yes (4)
☐ No (0)</t>
  </si>
  <si>
    <t>☐ No (4)
☐ Yes (0)</t>
  </si>
  <si>
    <t>Score represents Impact to Compliance
Enter score from ( )  in "Raw Score" Column
Minimal to no impact (Score 4)      Low Impact (Score 3)
Moderate Impact (Score 2)            Hight Impact (Score 1) 
Very High Impact (Score 0)</t>
  </si>
  <si>
    <t>☐ FPM is staffed to meet current and expected future needs (4)
☐ FPM is staffed to meet current but not future needs (3)
☐ FPM is staffed to meet periodic or emergent needs only (2)
☐ FPM is rarely adequately staffed (1)
☐ FPM is not adequately staffed (0)</t>
  </si>
  <si>
    <t>☐ FPM is resourced to meet current and expected future needs (4)
☐ FPM is resourced to meet current but not future needs  (3)
☐ FPM is resourced to meet periodic or emergent needs only (2) 
☐ FPM is rarely adequately resourced (1)
☐ FPM is not adequately resourced (0)</t>
  </si>
  <si>
    <t>☐ Yes or NA - No Recent Development Pressure Requiring LOMCs (4)
☐ No (0)</t>
  </si>
  <si>
    <t>☐ 0 Variances (4)
☐ 1 Variance (3)
☐ 2 Variances (2)
☐ 3 Variances (1)
☐ 4 or more Variances (0)</t>
  </si>
  <si>
    <t>☐ Yes  or N/A (1)
☐ No (0)</t>
  </si>
  <si>
    <t>☐ BOTH at foundation completion before beginning vertical AND at as builts before certificate of occupancy (4)
☐ At as builts before certificate of occupancy (3) 
☐ At foundation completion before beginning vertical (1)
☐ Never (1)</t>
  </si>
  <si>
    <t>☐ Used for all activities (4)
☐ Used for most activities with some gaps (3)
☐ Not used for most activities (1)
☐ Not used for any activities or unknown (0)</t>
  </si>
  <si>
    <t>☐ Permits are accessible within 1 business day (4)
☐ Permits are accessible within 2-5 business days (3)
☐ Permits are accessible within 6-10 business days (1)
☐ Permits are accessible after 10 business days (0)</t>
  </si>
  <si>
    <t>☐ All undergo regular review and update (4)
☐ Many undergo regular review and update (3)
☐ Few undergo regular review and update or only update in response to a process change (1)
☐ No SOPs exist or none undergo regular review and update (0)</t>
  </si>
  <si>
    <t xml:space="preserve">Enter Score Value </t>
  </si>
  <si>
    <t>Multiplier</t>
  </si>
  <si>
    <t>☐ Less than 10 or N/A (4)
☐ 10 to 99 (3)
☐ 100 to 499 (2)
☐ 500 to 999 (1)
☐ 1000 or more (0)</t>
  </si>
  <si>
    <t>Subtotal From Section 1 Above:</t>
  </si>
  <si>
    <t>Subtotal From Section 2 Above:</t>
  </si>
  <si>
    <t>Subtotal From Section 4 Above:</t>
  </si>
  <si>
    <t>Subtotal From Section 3 Above:</t>
  </si>
  <si>
    <t>Grand Total (Sections 1-4)</t>
  </si>
  <si>
    <t>Multiply Score Value times Multipler</t>
  </si>
  <si>
    <t>Weighted Score (Score Value times Multipler)</t>
  </si>
  <si>
    <t>Subtotal from Section 1 Above</t>
  </si>
  <si>
    <t>Subtotal from Section 2 Above</t>
  </si>
  <si>
    <t xml:space="preserve">Subtotal from Section 3 Above </t>
  </si>
  <si>
    <t xml:space="preserve">Subtotal from Section 4 Above </t>
  </si>
  <si>
    <t>Enter Number</t>
  </si>
  <si>
    <t>Multiply Number times Multipler</t>
  </si>
  <si>
    <t>Add total Scores (May be Zero or Negative)</t>
  </si>
  <si>
    <t>Use this to arrive at a score for section 3.6:  The score can be 0-12</t>
  </si>
  <si>
    <t>Add Score to 12.  Enter value to right</t>
  </si>
  <si>
    <t>Use this to arrive at a score for section 4.1:  The score can be 0-8</t>
  </si>
  <si>
    <t xml:space="preserve">Sum scores above and enter to right. </t>
  </si>
  <si>
    <t>Estimated Close Out Date
(Auditor Data Entry)</t>
  </si>
  <si>
    <t xml:space="preserve">Floodplain Administrator Capability, Capacity, and Institutional Support </t>
  </si>
  <si>
    <r>
      <t xml:space="preserve">1.3: What is the Floodplain Administrator’s familiarity with FEMA maps and study data, and what products are used when reviewing permits? For each data type/row please select one response. </t>
    </r>
    <r>
      <rPr>
        <b/>
        <sz val="11"/>
        <rFont val="Arial Narrow"/>
        <family val="2"/>
      </rPr>
      <t>MULTIPART QUESTION, SEE 1.3.1 - 1.3.5 BELOW</t>
    </r>
  </si>
  <si>
    <t>&lt;enter auditor phone&gt;</t>
  </si>
  <si>
    <t>&lt;enter auditor email address&gt;</t>
  </si>
  <si>
    <t xml:space="preserve">Community Information </t>
  </si>
  <si>
    <t>Location:</t>
  </si>
  <si>
    <t>Floodplain Administrator:</t>
  </si>
  <si>
    <t>CRS Candidate:</t>
  </si>
  <si>
    <t>Response</t>
  </si>
  <si>
    <t>Score</t>
  </si>
  <si>
    <t>Findings</t>
  </si>
  <si>
    <t>Recommendations</t>
  </si>
  <si>
    <t>Floodplain Administrator Capability, Capacity, and Institutional Support                                                            SCORE:</t>
  </si>
  <si>
    <t>1.3: What is the Floodplain Administrator’s familiarity with FEMA maps and study data, and what products are used when reviewing permits?</t>
  </si>
  <si>
    <t xml:space="preserve">4.7: Does the community coordinate with other departments on floodplain management regulations? </t>
  </si>
  <si>
    <t>Full coordination across all other departments</t>
  </si>
  <si>
    <t>No coordination outside the planning department</t>
  </si>
  <si>
    <t>Coordination across some but not all departments</t>
  </si>
  <si>
    <t xml:space="preserve">2.1: In the past 3-5 years has the community experienced significant flooding outside of the mapped SFHA, and informed that information to FEMA? </t>
  </si>
  <si>
    <t>2.2: Has the community adopted the correct FIRMs and FIS for the entirety of its community boundary (including any recent annexations)?</t>
  </si>
  <si>
    <t>4.1.14 Other federal/state/local permits</t>
  </si>
  <si>
    <t xml:space="preserve">4.2: Does the community conduct inspections to ensure that every structure is built in accordance with floodplain management regulations? </t>
  </si>
  <si>
    <t>Sometimes</t>
  </si>
  <si>
    <t>Add up all the negative values  from the number of  compliance issues and the multiplier</t>
  </si>
  <si>
    <t>☐ Yes (4)
☐ Sometimes (2)
☐ No (0)</t>
  </si>
  <si>
    <t>☐ Full coordination across all other departments (4)
☐ Coordination across some but not all departments (2)
☐ No coordination outside the planning department (0)</t>
  </si>
  <si>
    <t>4.1.4 Commercial/non-residential structures</t>
  </si>
  <si>
    <t>4.1.2 V Zone construction (certification, review)</t>
  </si>
  <si>
    <t>Multiple to adjust % Contribution</t>
  </si>
  <si>
    <t>1.4.1: FEMA Map Service Center (MSC) and/or National Flood Hazard Layer (NFHL) tool</t>
  </si>
  <si>
    <t>1.8: Does the FPA sufficiently interact/communicate with the mayor/council/CEO to ensure continued community support for the FPM program?</t>
  </si>
  <si>
    <t>Example Table 1: Audit Score Summary by FPM Program Category</t>
  </si>
  <si>
    <t>Date of Audit:</t>
  </si>
  <si>
    <t>Audit Points of Contact</t>
  </si>
  <si>
    <t>Agency Conducting Audit:</t>
  </si>
  <si>
    <t>Audit Conducted By:</t>
  </si>
  <si>
    <t>Audit Reviewed By:</t>
  </si>
  <si>
    <t>Audit Auditor Phone:</t>
  </si>
  <si>
    <t>Audit Auditor Email:</t>
  </si>
  <si>
    <t>Audit Reviewer Phone:</t>
  </si>
  <si>
    <t>Referred Audit to FEMA:</t>
  </si>
  <si>
    <t>Audit POC:</t>
  </si>
  <si>
    <t>Audit Reviewer:</t>
  </si>
  <si>
    <t>Section Score:</t>
  </si>
  <si>
    <t>Percent</t>
  </si>
  <si>
    <t xml:space="preserve">☐ As built data is maintained with ECs
☐ As built data is maintained but do not use ECs
☐ As built elevation data not maintained or unknown
</t>
  </si>
  <si>
    <t>Weighted  Total Score</t>
  </si>
  <si>
    <t>1.4.2: Local GIS Software</t>
  </si>
  <si>
    <t>Description of data to be entered</t>
  </si>
  <si>
    <t>Other Reason</t>
  </si>
  <si>
    <t>Fast Track To Audit</t>
  </si>
  <si>
    <t>Flag</t>
  </si>
  <si>
    <t>A</t>
  </si>
  <si>
    <t>AE</t>
  </si>
  <si>
    <t>AO</t>
  </si>
  <si>
    <t>AH</t>
  </si>
  <si>
    <t>V</t>
  </si>
  <si>
    <t>VE</t>
  </si>
  <si>
    <t>D</t>
  </si>
  <si>
    <t>A99</t>
  </si>
  <si>
    <t>Value</t>
  </si>
  <si>
    <t>Off-Ramp</t>
  </si>
  <si>
    <t>0-20%</t>
  </si>
  <si>
    <t>21-40%</t>
  </si>
  <si>
    <t>41-60%</t>
  </si>
  <si>
    <t>61-80%</t>
  </si>
  <si>
    <t>81-100%</t>
  </si>
  <si>
    <t>1.1 Scoring</t>
  </si>
  <si>
    <t>Vacant</t>
  </si>
  <si>
    <t>0-2</t>
  </si>
  <si>
    <t>2to5</t>
  </si>
  <si>
    <t>5to10</t>
  </si>
  <si>
    <t>Greater 10</t>
  </si>
  <si>
    <t>1.2 Scoring</t>
  </si>
  <si>
    <t>POC=FPA</t>
  </si>
  <si>
    <t>Diff Org</t>
  </si>
  <si>
    <t>Actions</t>
  </si>
  <si>
    <t>Other</t>
  </si>
  <si>
    <t>Critical Process Evaluation:</t>
  </si>
  <si>
    <t>Red Flags</t>
  </si>
  <si>
    <t>Yes=1</t>
  </si>
  <si>
    <t>Q2,</t>
  </si>
  <si>
    <t>Q4,</t>
  </si>
  <si>
    <t>2.4,</t>
  </si>
  <si>
    <t>Q6,</t>
  </si>
  <si>
    <t>Critical Process Evaluation Score</t>
  </si>
  <si>
    <t>Q8.5,</t>
  </si>
  <si>
    <t>6.4,</t>
  </si>
  <si>
    <t>Red Flags:</t>
  </si>
  <si>
    <t>Q8.6,</t>
  </si>
  <si>
    <t>8.3,</t>
  </si>
  <si>
    <t>Q9.1,</t>
  </si>
  <si>
    <t>10.2,</t>
  </si>
  <si>
    <t>Q10.1,</t>
  </si>
  <si>
    <t>11.1,</t>
  </si>
  <si>
    <t>Total</t>
  </si>
  <si>
    <t>100% Score</t>
  </si>
  <si>
    <t>County</t>
  </si>
  <si>
    <t>State</t>
  </si>
  <si>
    <t>Private</t>
  </si>
  <si>
    <t xml:space="preserve">Engineering staff regularly involved in review of floodplain proposals? </t>
  </si>
  <si>
    <t>NFIP Inspections done on all structures by other staff who must know and look for NFIP standards</t>
  </si>
  <si>
    <t>NFIP Inspections only done for new structures (not other development)</t>
  </si>
  <si>
    <t>NFIP Inspections done at framing or foundation set (e.g. during construction)</t>
  </si>
  <si>
    <t xml:space="preserve">Floodproofing certifications are collected for non-residential structures. </t>
  </si>
  <si>
    <t>Hard copy records are maintained</t>
  </si>
  <si>
    <t>Digital copy records are maintained</t>
  </si>
  <si>
    <t>Watercourse alterations that change the BFE and/or location of SFHA</t>
  </si>
  <si>
    <t xml:space="preserve">Non-structural development - items not typically covered by building permit, Identify: </t>
  </si>
  <si>
    <t>&lt;Enter FPA Name Here&gt;</t>
  </si>
  <si>
    <t>POC=CFM</t>
  </si>
  <si>
    <t>Historic</t>
  </si>
  <si>
    <t>Ag</t>
  </si>
  <si>
    <t>Spot Ck</t>
  </si>
  <si>
    <t>Minor</t>
  </si>
  <si>
    <t>None</t>
  </si>
  <si>
    <t>Significant</t>
  </si>
  <si>
    <t>5.6 Scoring</t>
  </si>
  <si>
    <t>Flood</t>
  </si>
  <si>
    <t>Fire</t>
  </si>
  <si>
    <t>Wind</t>
  </si>
  <si>
    <t>GIS, MSC, NFHL</t>
  </si>
  <si>
    <t>Cross Ck</t>
  </si>
  <si>
    <t>Well</t>
  </si>
  <si>
    <t>Not Well</t>
  </si>
  <si>
    <t>Using FIRMs only (digital or paper) but not FIS</t>
  </si>
  <si>
    <t>Only ZONE A (no BFE)</t>
  </si>
  <si>
    <t>Professional 
Appraisal</t>
  </si>
  <si>
    <t>Tax Assessed Value 
(adjusted)</t>
  </si>
  <si>
    <t>Actual Cash Value</t>
  </si>
  <si>
    <t>Q5.5,</t>
  </si>
  <si>
    <t xml:space="preserve"> SI/SD not administered</t>
  </si>
  <si>
    <t>Prohibit Fill</t>
  </si>
  <si>
    <t>LHSM above BFE</t>
  </si>
  <si>
    <t>Variances: FPA involved in variance request reviews/approvals</t>
  </si>
  <si>
    <t>Records are maintained in perpetuity, and are readily accessible</t>
  </si>
  <si>
    <t>Records are not maintained indefinitely (are disposed at some determined interval); or are not accessible</t>
  </si>
  <si>
    <t>Diagnostic Tool</t>
  </si>
  <si>
    <t>(i.e., buildings are permitted, but non-structural development is not)</t>
  </si>
  <si>
    <t>If fill used, LOMR-F</t>
  </si>
  <si>
    <t xml:space="preserve">Date: </t>
  </si>
  <si>
    <t xml:space="preserve">National Flood Insurance Program (NFIP) </t>
  </si>
  <si>
    <t>FPA Email:</t>
  </si>
  <si>
    <t>&lt;enter FPA phone number&gt;</t>
  </si>
  <si>
    <t>&lt;enter FPA email address&gt;</t>
  </si>
  <si>
    <t>FPA Phone Number:</t>
  </si>
  <si>
    <t>FPA Phone:</t>
  </si>
  <si>
    <t>State:</t>
  </si>
  <si>
    <t>NO</t>
  </si>
  <si>
    <t>2 Scoring</t>
  </si>
  <si>
    <t xml:space="preserve">Floodplain Management Regulations </t>
  </si>
  <si>
    <t>2.6.1</t>
  </si>
  <si>
    <t>2.1.1</t>
  </si>
  <si>
    <t>2.2.1</t>
  </si>
  <si>
    <t>3.3.1</t>
  </si>
  <si>
    <t>3.4.1</t>
  </si>
  <si>
    <t>3.5.1</t>
  </si>
  <si>
    <t xml:space="preserve">Does your community use an electronic/software permitting process? </t>
  </si>
  <si>
    <t>4.1.1</t>
  </si>
  <si>
    <t>4.2.1</t>
  </si>
  <si>
    <t>4.2.2</t>
  </si>
  <si>
    <t>4.3.1</t>
  </si>
  <si>
    <t>4.3.2</t>
  </si>
  <si>
    <t>4.4.2</t>
  </si>
  <si>
    <t>4.4.3</t>
  </si>
  <si>
    <t>4.5.1</t>
  </si>
  <si>
    <t>4.5.2</t>
  </si>
  <si>
    <t>4.5.3</t>
  </si>
  <si>
    <t>4.4.1</t>
  </si>
  <si>
    <t>YES</t>
  </si>
  <si>
    <t>Subdivisions</t>
  </si>
  <si>
    <t>Inspections</t>
  </si>
  <si>
    <t>Code Enforcement/Variance/Appeals</t>
  </si>
  <si>
    <t>Is the FPA a Certified Floodplain Manager (CFM)?:</t>
  </si>
  <si>
    <t>POC/FPA</t>
  </si>
  <si>
    <t>POC/CFM</t>
  </si>
  <si>
    <t>1 Scoring</t>
  </si>
  <si>
    <t>Scoring Table - Summary (Hidden/Locked from user view)</t>
  </si>
  <si>
    <t>3 Scoring</t>
  </si>
  <si>
    <t>4 Scoring</t>
  </si>
  <si>
    <t>1.0</t>
  </si>
  <si>
    <t>1.0 CRS</t>
  </si>
  <si>
    <t>1.0 Not CRS</t>
  </si>
  <si>
    <t>1.2b</t>
  </si>
  <si>
    <t>1.2a Yes</t>
  </si>
  <si>
    <t>1.2a No</t>
  </si>
  <si>
    <t>ER</t>
  </si>
  <si>
    <t>Insp</t>
  </si>
  <si>
    <t>Code Enf</t>
  </si>
  <si>
    <t>1.2 Dept:</t>
  </si>
  <si>
    <t>How is the flood zone and regulatory flood height determined? (Check one only)</t>
  </si>
  <si>
    <t>BFE and Elevations</t>
  </si>
  <si>
    <t>Additional Processes</t>
  </si>
  <si>
    <t>1.3 Explain how community contracts out permitting</t>
  </si>
  <si>
    <t>1.4 Explain other/lack of permitting process, indicate NONE if no process</t>
  </si>
  <si>
    <t>1.2 List the offices below for community permitting:</t>
  </si>
  <si>
    <t>2.4 Describe what type(s) of development is(are) not reviewed</t>
  </si>
  <si>
    <t>Notes:</t>
  </si>
  <si>
    <t xml:space="preserve">Notes: </t>
  </si>
  <si>
    <t>5 Scoring</t>
  </si>
  <si>
    <t>Prop Change</t>
  </si>
  <si>
    <t>Floodway Impact</t>
  </si>
  <si>
    <t>Fill used</t>
  </si>
  <si>
    <t>Natural LAG&gt;BFE</t>
  </si>
  <si>
    <t>If proposal changes BFE/SFHA, require CLOMR and LOMR</t>
  </si>
  <si>
    <t>If floodway impact, CLOMR and LOMR</t>
  </si>
  <si>
    <t>If natural LAG&gt;BFE, advise LOMA</t>
  </si>
  <si>
    <t>Never/NA</t>
  </si>
  <si>
    <t>?</t>
  </si>
  <si>
    <t>6 Scoring</t>
  </si>
  <si>
    <t>Pro Appraisal</t>
  </si>
  <si>
    <t>Tax Asses Value</t>
  </si>
  <si>
    <t>Actual cash</t>
  </si>
  <si>
    <t>3.4: Is the community's current FPM Regulation compliant with NFIP minimum standards? (Auditor to complete Floodplain Management Regulations Review Checklist)</t>
  </si>
  <si>
    <t>7 Scoring</t>
  </si>
  <si>
    <t>Open Foundation</t>
  </si>
  <si>
    <t>8 Scoring</t>
  </si>
  <si>
    <t>9 Scoring</t>
  </si>
  <si>
    <t>10 Scoring</t>
  </si>
  <si>
    <t>Other 1</t>
  </si>
  <si>
    <t>Other 2</t>
  </si>
  <si>
    <t>Other 3</t>
  </si>
  <si>
    <t>Other 4</t>
  </si>
  <si>
    <t>11 Scoring</t>
  </si>
  <si>
    <t>Comment</t>
  </si>
  <si>
    <t>This allows the comment box to appear if any of 11.1-11.5 are selected</t>
  </si>
  <si>
    <r>
      <t xml:space="preserve">Are all </t>
    </r>
    <r>
      <rPr>
        <b/>
        <sz val="11"/>
        <color rgb="FF00B050"/>
        <rFont val="Franklin Gothic Medium"/>
        <family val="2"/>
      </rPr>
      <t>Critical</t>
    </r>
    <r>
      <rPr>
        <b/>
        <sz val="11"/>
        <color theme="1"/>
        <rFont val="Franklin Gothic Medium"/>
        <family val="2"/>
      </rPr>
      <t xml:space="preserve"> </t>
    </r>
    <r>
      <rPr>
        <sz val="11"/>
        <color theme="1"/>
        <rFont val="Franklin Gothic Medium"/>
        <family val="2"/>
      </rPr>
      <t xml:space="preserve">Processes In place? </t>
    </r>
  </si>
  <si>
    <t xml:space="preserve">Which Critical Processes are lacking: </t>
  </si>
  <si>
    <t>1.4,</t>
  </si>
  <si>
    <t>REFRESH TAB</t>
  </si>
  <si>
    <r>
      <rPr>
        <b/>
        <sz val="11"/>
        <color theme="1"/>
        <rFont val="Franklin Gothic Medium"/>
        <family val="2"/>
      </rPr>
      <t>Instructions:</t>
    </r>
    <r>
      <rPr>
        <sz val="11"/>
        <color theme="1"/>
        <rFont val="Franklin Gothic Medium"/>
        <family val="2"/>
      </rPr>
      <t xml:space="preserve"> This section goes into more detail with the expanded community contact questions.  </t>
    </r>
  </si>
  <si>
    <t>An overall permit process review and expanded community contact will be provided in the table to the right</t>
  </si>
  <si>
    <t xml:space="preserve">and summarized with the permit process review at the top of this page. </t>
  </si>
  <si>
    <t>3.1 Date  of most recent FEMA FIRM: (MO/DA/YEAR - e.g., 01/24/2020)</t>
  </si>
  <si>
    <t>12 Scoring</t>
  </si>
  <si>
    <t>Historic Structure</t>
  </si>
  <si>
    <t>Agricultural Structures</t>
  </si>
  <si>
    <t>Accessory Structures</t>
  </si>
  <si>
    <t>Access</t>
  </si>
  <si>
    <t>Minor errors (e.g., typos); if joining into NFIP today, these errors would not prevent entry into NFIP</t>
  </si>
  <si>
    <t>Significant errors/section missing (e.g., subdivisions, V zone certs, RV standards) - would prevent NFIP entry</t>
  </si>
  <si>
    <t>13.4 Describe how these regulations are related/interrelated</t>
  </si>
  <si>
    <t>FIRM</t>
  </si>
  <si>
    <t>Regs</t>
  </si>
  <si>
    <t>Difference</t>
  </si>
  <si>
    <t>13.1 Scoring</t>
  </si>
  <si>
    <t>13.2-Not adopt</t>
  </si>
  <si>
    <t xml:space="preserve">13.2-Adopt </t>
  </si>
  <si>
    <t>13.3-Yes</t>
  </si>
  <si>
    <t>13.3-No</t>
  </si>
  <si>
    <t>13.4-No</t>
  </si>
  <si>
    <t>13.5-Yes</t>
  </si>
  <si>
    <t>13.5-No</t>
  </si>
  <si>
    <t>13.2-Yes</t>
  </si>
  <si>
    <t xml:space="preserve">13.2-No </t>
  </si>
  <si>
    <t>13.4-Yes</t>
  </si>
  <si>
    <t xml:space="preserve">Special Flood Hazard Area (SFHA) Zones </t>
  </si>
  <si>
    <t>AE-Floodway</t>
  </si>
  <si>
    <t>X-Shaded</t>
  </si>
  <si>
    <t>X</t>
  </si>
  <si>
    <t>1-99</t>
  </si>
  <si>
    <t>100-499</t>
  </si>
  <si>
    <t>500-999</t>
  </si>
  <si>
    <t>An exact count from the permit log is available</t>
  </si>
  <si>
    <t>14.1 Scoring</t>
  </si>
  <si>
    <t>0-20</t>
  </si>
  <si>
    <t>21-40</t>
  </si>
  <si>
    <t>41-60</t>
  </si>
  <si>
    <t>61-80</t>
  </si>
  <si>
    <t>81-100</t>
  </si>
  <si>
    <t>14.2 Scoring</t>
  </si>
  <si>
    <t>14.3 Scoring</t>
  </si>
  <si>
    <t>&gt;1000</t>
  </si>
  <si>
    <t>Exact</t>
  </si>
  <si>
    <t xml:space="preserve">How does the community (directly or indirectly) describe the support from the CEO and officials  </t>
  </si>
  <si>
    <t>14.4 Please provide the exact count of permits granted for development in the SFHA</t>
  </si>
  <si>
    <t>Well-Supported</t>
  </si>
  <si>
    <t>Not Well-Supported</t>
  </si>
  <si>
    <t>Identify the type of disaster</t>
  </si>
  <si>
    <t>Other - Describe in box to right</t>
  </si>
  <si>
    <r>
      <t xml:space="preserve">Has the community experienced a disaster event </t>
    </r>
    <r>
      <rPr>
        <b/>
        <sz val="11"/>
        <color theme="1"/>
        <rFont val="Franklin Gothic Book"/>
        <family val="2"/>
      </rPr>
      <t>OUTSIDE</t>
    </r>
    <r>
      <rPr>
        <sz val="11"/>
        <color theme="1"/>
        <rFont val="Franklin Gothic Book"/>
        <family val="2"/>
      </rPr>
      <t xml:space="preserve"> the SFHA in the past 3-5 years resulting in damaged structures</t>
    </r>
  </si>
  <si>
    <r>
      <t xml:space="preserve">Has the community experienced a disaster event </t>
    </r>
    <r>
      <rPr>
        <b/>
        <sz val="11"/>
        <color theme="1"/>
        <rFont val="Franklin Gothic Book"/>
        <family val="2"/>
      </rPr>
      <t>INSIDE</t>
    </r>
    <r>
      <rPr>
        <sz val="11"/>
        <color theme="1"/>
        <rFont val="Franklin Gothic Book"/>
        <family val="2"/>
      </rPr>
      <t xml:space="preserve"> the SFHA in the past 3-5 years resulting in damaged structures</t>
    </r>
  </si>
  <si>
    <t>State Declared</t>
  </si>
  <si>
    <t>Presidentially Declared</t>
  </si>
  <si>
    <t>12.2 Yes</t>
  </si>
  <si>
    <t>12.2 No</t>
  </si>
  <si>
    <t>Does the community maintain copies of LOMCs? (Select the most descriptive)</t>
  </si>
  <si>
    <t>Copies of LOMCs are maintained locally and also referred to online (MSC or NFHL)</t>
  </si>
  <si>
    <t>LOMCs are not used/unknown</t>
  </si>
  <si>
    <t>MSC Only</t>
  </si>
  <si>
    <t>Yes and they are adopted</t>
  </si>
  <si>
    <t>Yes but they are not in floodplain management regulations</t>
  </si>
  <si>
    <t>15 Scoring</t>
  </si>
  <si>
    <t>15.1-Yes</t>
  </si>
  <si>
    <t>15.1-No</t>
  </si>
  <si>
    <t>15.2-Yes</t>
  </si>
  <si>
    <t>15.2-No</t>
  </si>
  <si>
    <t>15.3-Yes</t>
  </si>
  <si>
    <t>15.3-No</t>
  </si>
  <si>
    <t>15.4-Copies Maint</t>
  </si>
  <si>
    <t>15.4-Copies Not Maint</t>
  </si>
  <si>
    <t>15.4-Not used</t>
  </si>
  <si>
    <t>15.5-GIS-MSC-NFHL</t>
  </si>
  <si>
    <t>15.5-MSC</t>
  </si>
  <si>
    <t>15.5-None</t>
  </si>
  <si>
    <t>15.6-Yes+Adopt</t>
  </si>
  <si>
    <t>15.6-Yes but not reg</t>
  </si>
  <si>
    <t>15.2 Describe the nature of the disaster</t>
  </si>
  <si>
    <t>15.3 Describe the nature of the disaster</t>
  </si>
  <si>
    <t>Flood-OUT</t>
  </si>
  <si>
    <t>Fire-OUT</t>
  </si>
  <si>
    <t>Wind-OUT</t>
  </si>
  <si>
    <t>Other-OUT</t>
  </si>
  <si>
    <t>Permit To Review</t>
  </si>
  <si>
    <t>Provide CY</t>
  </si>
  <si>
    <t>Spot Chk</t>
  </si>
  <si>
    <t>LOMCs are not regularly maintained or accessed on line</t>
  </si>
  <si>
    <t>Subdivide</t>
  </si>
  <si>
    <t xml:space="preserve">Indicate specifics during the inspection process. </t>
  </si>
  <si>
    <t xml:space="preserve">These questions build upon and ask greater detail than the process overview and may be done at another time.   </t>
  </si>
  <si>
    <t>No missing or conflicting language was identified across the regulations</t>
  </si>
  <si>
    <t>Red Flag Evaluation</t>
  </si>
  <si>
    <t>Overall Community Contact Score</t>
  </si>
  <si>
    <t>Overall Community Contact Score %</t>
  </si>
  <si>
    <t>Max Possible Score (41)</t>
  </si>
  <si>
    <t>None Identified</t>
  </si>
  <si>
    <t xml:space="preserve"> ADMINISTRATIVE INFORMATION
Please enter data in white blocks in format indicated 
Information will automatically update in other Worksheets</t>
  </si>
  <si>
    <t xml:space="preserve">Does the community use Geographic Information System (GIS) tools to collect and/or analyze data? </t>
  </si>
  <si>
    <t xml:space="preserve">What initial FIRM date are you using for pre-/post-FIRM determination? </t>
  </si>
  <si>
    <t>Red Flag Score</t>
  </si>
  <si>
    <t>Count</t>
  </si>
  <si>
    <t>%</t>
  </si>
  <si>
    <t>Graphics Summary</t>
  </si>
  <si>
    <t>#</t>
  </si>
  <si>
    <t>What is date of most recent FEMA Flood Insurance Rate Map (FIRM)? (MO/DA/YEAR)</t>
  </si>
  <si>
    <t>What is date of your community's most recent Flood Insurance Study (FIS)? (MO/DA/YEAR)</t>
  </si>
  <si>
    <t>3.2 Date  of most recent FIS: (MO/DA/YEAR - e.g., 01/24/2020)</t>
  </si>
  <si>
    <t>Enhanced Community Contact Review</t>
  </si>
  <si>
    <t>Ordinance Review Process</t>
  </si>
  <si>
    <t xml:space="preserve">Are the local ordinances based on the most recent state model language? </t>
  </si>
  <si>
    <t>Date Audit Closed</t>
  </si>
  <si>
    <t>The following are from the Audit Evaluation Tool and represent input and observations from the Auditor organized and summarized for this report</t>
  </si>
  <si>
    <t>National Floodplain Insurance Program (NFIP)</t>
  </si>
  <si>
    <t>3.5.1 Floodways (unpermitted encroachments, permitted without no-rise analysis, or no-rise analysis inaccurate/insufficient)</t>
  </si>
  <si>
    <t>3.5.2 V Zone standards not met (foundation type, breakaway walls, V Zone certification)</t>
  </si>
  <si>
    <t>3.5.3 Basements (new construction or SI)</t>
  </si>
  <si>
    <t xml:space="preserve">3.5.4 Insufficient elevation of residential structures </t>
  </si>
  <si>
    <t>3.5.5 Insufficient elevation/floodproofing of non-residential structures</t>
  </si>
  <si>
    <t>3.5.6 Insufficient flood openings (all structure types)</t>
  </si>
  <si>
    <t>3.5.7 As-built elevation information lacking (all structure types)</t>
  </si>
  <si>
    <t>3.5.8 Lacking SI/SD assessments</t>
  </si>
  <si>
    <t>3.5.9 Not following Letter of Map Change (LOMC) procedures (changing drainages or streams, undocumented watercourse alterations)</t>
  </si>
  <si>
    <t>3.5.10 In Zone A, developments (&gt;50 lots or 5 acres) lacking BFE creation</t>
  </si>
  <si>
    <t xml:space="preserve">3.5.11 In AO-Zone, developments (&gt;50 lots or 5 acres) lacking BFE creation </t>
  </si>
  <si>
    <t xml:space="preserve">3.5.12 Unpermitted fill/grade </t>
  </si>
  <si>
    <t>3.5.13 Other (non-structural) development (e.g., dredging, storage of materials, insufficient drainage, non-compliant RVs)</t>
  </si>
  <si>
    <t>3.5.14 Insufficient elevation or floodproofing of building service machinery</t>
  </si>
  <si>
    <t>3.6: How many variances has the community granted to its floodplain management standards since its last audit?</t>
  </si>
  <si>
    <t xml:space="preserve">3.8 When you encounter conflicting regulations do you always enforce the stricter regulation? </t>
  </si>
  <si>
    <t xml:space="preserve">3.5: How many compliance issues does the community currently have by category?  </t>
  </si>
  <si>
    <t>3.7 How many of the variances in question 3.6 above are not in accordance with the community's own floodplain management policies/standards?</t>
  </si>
  <si>
    <t>No.</t>
  </si>
  <si>
    <t xml:space="preserve">No. </t>
  </si>
  <si>
    <r>
      <t xml:space="preserve">3.5: How many compliance issues does the community currently have by category? </t>
    </r>
    <r>
      <rPr>
        <b/>
        <sz val="10"/>
        <rFont val="Arial Narrow"/>
        <family val="2"/>
      </rPr>
      <t xml:space="preserve"> (Multi-part question: enter whole numbers for 3.5.1 - 3.5.13 below; a blank indicates zero/none for that category)</t>
    </r>
    <r>
      <rPr>
        <sz val="10"/>
        <rFont val="Arial Narrow"/>
        <family val="2"/>
      </rPr>
      <t xml:space="preserve"> (Enter WHOLE number)</t>
    </r>
  </si>
  <si>
    <t>NOT FOR DISTRIBUTION</t>
  </si>
  <si>
    <t>PRE-DECISIONAL DRAFT</t>
  </si>
  <si>
    <t>2.1a</t>
  </si>
  <si>
    <t>2.1b</t>
  </si>
  <si>
    <t xml:space="preserve">3.3 Date for pre-/post-FIRM Determination: </t>
  </si>
  <si>
    <t>&lt;enter date audit closed&gt;</t>
  </si>
  <si>
    <t>&lt;enter date audit referred to FEMA&gt;</t>
  </si>
  <si>
    <t>Audit Status 
and Follow On</t>
  </si>
  <si>
    <t>13.1 Summarize the ordinance review findings (detailed findings are in Auditor’s review checklist)</t>
  </si>
  <si>
    <t>AR</t>
  </si>
  <si>
    <t xml:space="preserve">Has there been a change to your community’s territorial or extraterritorial boundaries that affected </t>
  </si>
  <si>
    <t>Identify the type of event or disaster</t>
  </si>
  <si>
    <t>Below Threshold Flag</t>
  </si>
  <si>
    <t>Display Label</t>
  </si>
  <si>
    <t>Community Score</t>
  </si>
  <si>
    <t>Critical Process</t>
  </si>
  <si>
    <t>Permit Review Score</t>
  </si>
  <si>
    <t xml:space="preserve">Data Visualization Examples: </t>
  </si>
  <si>
    <t>Community Contact - V4.0</t>
  </si>
  <si>
    <t>Compliance Baseline</t>
  </si>
  <si>
    <t>5.6,</t>
  </si>
  <si>
    <t>Floodway</t>
  </si>
  <si>
    <t>Permits</t>
  </si>
  <si>
    <t>Recommended Permits to Review:</t>
  </si>
  <si>
    <t>"1 to 10"</t>
  </si>
  <si>
    <t xml:space="preserve">Enhanced Community Contact Based on Completed review </t>
  </si>
  <si>
    <t>DR1</t>
  </si>
  <si>
    <t>DR2</t>
  </si>
  <si>
    <t>DR3</t>
  </si>
  <si>
    <t xml:space="preserve">recent disaster in community? </t>
  </si>
  <si>
    <t>DR4</t>
  </si>
  <si>
    <t>OR1</t>
  </si>
  <si>
    <t>OR2</t>
  </si>
  <si>
    <t># Reviewed</t>
  </si>
  <si>
    <t># W/Issues</t>
  </si>
  <si>
    <t>OQ1</t>
  </si>
  <si>
    <t>OQ2</t>
  </si>
  <si>
    <t>OQ3</t>
  </si>
  <si>
    <t>OQ4</t>
  </si>
  <si>
    <t>Ordinance Health</t>
  </si>
  <si>
    <t xml:space="preserve">Are there any specific questions or answers that were incomplete or inaccurate? </t>
  </si>
  <si>
    <t>5.1.1</t>
  </si>
  <si>
    <t>5.2.1</t>
  </si>
  <si>
    <t>Does the state require higher standards (for ordinances) than FEMA?</t>
  </si>
  <si>
    <t>Are other regulations in the community coordinated with the floodplain ordinance(s)?</t>
  </si>
  <si>
    <t>13.5 Date of current ordinance(s)</t>
  </si>
  <si>
    <t>Have there been any variances of local floodplain management ordinances in the SFHA for new and</t>
  </si>
  <si>
    <t>Doc Review</t>
  </si>
  <si>
    <t>DR1.1</t>
  </si>
  <si>
    <t>DR1.2</t>
  </si>
  <si>
    <t>DR2.1</t>
  </si>
  <si>
    <t>DR2.2</t>
  </si>
  <si>
    <t xml:space="preserve">Zones: </t>
  </si>
  <si>
    <t xml:space="preserve">A, </t>
  </si>
  <si>
    <t xml:space="preserve">AE, </t>
  </si>
  <si>
    <t xml:space="preserve">AO, </t>
  </si>
  <si>
    <t xml:space="preserve">AH, </t>
  </si>
  <si>
    <t xml:space="preserve">AE Flood, </t>
  </si>
  <si>
    <t xml:space="preserve">V, </t>
  </si>
  <si>
    <t xml:space="preserve">VE, </t>
  </si>
  <si>
    <t xml:space="preserve">D, </t>
  </si>
  <si>
    <t xml:space="preserve">A99, </t>
  </si>
  <si>
    <t xml:space="preserve">X-Shaded, </t>
  </si>
  <si>
    <t xml:space="preserve">X, </t>
  </si>
  <si>
    <t xml:space="preserve">AR, </t>
  </si>
  <si>
    <t>OQ3.1</t>
  </si>
  <si>
    <t>OQ4.1</t>
  </si>
  <si>
    <t>OQ2.1</t>
  </si>
  <si>
    <t>13.2-Require</t>
  </si>
  <si>
    <t>13.2-Have</t>
  </si>
  <si>
    <t>Score:</t>
  </si>
  <si>
    <t>This report provides a summary of information from the Diagnostic Assessment to assist the auditor in deciding the path forward for audit determination. This summary is meant as a guide and to provide the means to document the decision. This report can be saved as a PDF or Printed</t>
  </si>
  <si>
    <t>Audit Reviewer Email:</t>
  </si>
  <si>
    <t xml:space="preserve">Diagnostic Assessment Report </t>
  </si>
  <si>
    <t>Summary Findings</t>
  </si>
  <si>
    <t>Critical Process Summary</t>
  </si>
  <si>
    <t>Q2.1 Permitting using single/comprehensive Floodplain Development Permit for ALL development types</t>
  </si>
  <si>
    <t xml:space="preserve">Q2.3 Separate Non-Structural development (Fill/Grade, Environmental) permit form </t>
  </si>
  <si>
    <t>Q2.2 Separate Building Permit form used for new and existing structures</t>
  </si>
  <si>
    <t xml:space="preserve">Q5.5 Lowest Floor and utilities checked against BFE (or grade) to ensure proper elevation </t>
  </si>
  <si>
    <t>Q6.2 S.Damage: For repairs of damages, cost is collected/checked against market value</t>
  </si>
  <si>
    <t>Q6.1 S.Improvement: For all work on existing structures, improvement cost is collected/checked against market value</t>
  </si>
  <si>
    <t>Q8.5 NFIP Inspections done at Finished Construction/"As-Built" before Certificate of Owner Occupancy (COO)</t>
  </si>
  <si>
    <r>
      <t xml:space="preserve">Q8.6 As-built elevations for structures are collected and reviewed </t>
    </r>
    <r>
      <rPr>
        <sz val="9"/>
        <rFont val="Franklin Gothic Medium"/>
        <family val="2"/>
      </rPr>
      <t>(Scorecard Q3.3)</t>
    </r>
  </si>
  <si>
    <t>Q9.1 Stop Work orders are issued if any significant problems identified</t>
  </si>
  <si>
    <t>Q10.1 Records are maintained in perpetuity, and are readily accessible</t>
  </si>
  <si>
    <t>Q4.1 BFE Determined by FPA office and provided to applicant at permit initiation</t>
  </si>
  <si>
    <t>Q4.2 BFE Generated by applicant/surveyor, verified before permit issued</t>
  </si>
  <si>
    <t>Red Flag Summary</t>
  </si>
  <si>
    <t>Q1.4 Community does not have a permitting process</t>
  </si>
  <si>
    <t xml:space="preserve">Q2.4 Community does not permit/review all types of development </t>
  </si>
  <si>
    <t xml:space="preserve">Q3.4 The community does not use digital or paper FIRMs or FIS or does not determine flood zone or regulatory flood height. </t>
  </si>
  <si>
    <t>Q5.6 The community does not require or initiate Letters of Map Change</t>
  </si>
  <si>
    <t>Q6.4  SI/SD not administered</t>
  </si>
  <si>
    <t>Q8.3 NFIP Inspections only done for new structures (not other development)</t>
  </si>
  <si>
    <t>Q10.2 Records are not maintained indefinitely (are disposed at some determined interval); or are not accessible</t>
  </si>
  <si>
    <t>Q11.1 Recent floodplain development projects include watercourse alterations that change the BFE and/or location of SFHA</t>
  </si>
  <si>
    <t xml:space="preserve">Q13.1 An Ordinance review was completed and there were significant errors/sections mission (e.g., subdivisions, V zone Certs, RV standards) that would prevent entry into NFIP. </t>
  </si>
  <si>
    <t xml:space="preserve">Q15.1 There has been a change to the community’s territorial or extraterritorial boundaries that effected the designated flood hazard areas and the corrected flood maps were not adopted. </t>
  </si>
  <si>
    <t xml:space="preserve">Graphics Summary: </t>
  </si>
  <si>
    <t xml:space="preserve">Score Summary: </t>
  </si>
  <si>
    <t>Graphics that summarize the findings and compare these to baseline values are presented in a table and two different graphics. The same data is used for all visuals</t>
  </si>
  <si>
    <t>Auditor Determination</t>
  </si>
  <si>
    <t>Compliance Determination</t>
  </si>
  <si>
    <t>Continue</t>
  </si>
  <si>
    <t>Community Contact</t>
  </si>
  <si>
    <t xml:space="preserve">Full Evaluation </t>
  </si>
  <si>
    <t>Process Continuation</t>
  </si>
  <si>
    <t>Enhanced Community Contact</t>
  </si>
  <si>
    <t xml:space="preserve">Diagnostic assessment scores indicated need for full evaluation </t>
  </si>
  <si>
    <t xml:space="preserve">Site Specifically requested a full evaluation </t>
  </si>
  <si>
    <t>Reason 4</t>
  </si>
  <si>
    <t>Reason 5</t>
  </si>
  <si>
    <t>Red Flag</t>
  </si>
  <si>
    <t>Request</t>
  </si>
  <si>
    <t>Reason 6</t>
  </si>
  <si>
    <t>5.2 Identify any specific questions or inaccuracies</t>
  </si>
  <si>
    <t xml:space="preserve">Summary of Auditor's Determination for Current Audit Process </t>
  </si>
  <si>
    <t>Diagnostic</t>
  </si>
  <si>
    <t>Significant Red Flag issues identified during the Assessment</t>
  </si>
  <si>
    <t xml:space="preserve">Audit Determination Decision Tool </t>
  </si>
  <si>
    <t xml:space="preserve"> Evaluation Tool Summary</t>
  </si>
  <si>
    <t>Compliance Determined at Community Contact (Off-Ramp)</t>
  </si>
  <si>
    <t>Compliance Determined at Enhanced Community Contact (Off-Ramp)</t>
  </si>
  <si>
    <t>Full Evaluation Needed</t>
  </si>
  <si>
    <t>Post Disaster Substantial Damage</t>
  </si>
  <si>
    <t>1.1</t>
  </si>
  <si>
    <t>1.2</t>
  </si>
  <si>
    <t>1.3</t>
  </si>
  <si>
    <t>1.4</t>
  </si>
  <si>
    <t>2.1</t>
  </si>
  <si>
    <t>2.2</t>
  </si>
  <si>
    <t>2.3</t>
  </si>
  <si>
    <t>2.4</t>
  </si>
  <si>
    <t>3.1</t>
  </si>
  <si>
    <t>3.2</t>
  </si>
  <si>
    <t>3.3</t>
  </si>
  <si>
    <t>3.4</t>
  </si>
  <si>
    <t>4.1</t>
  </si>
  <si>
    <t>4.2</t>
  </si>
  <si>
    <t>4.3</t>
  </si>
  <si>
    <t>5.1</t>
  </si>
  <si>
    <t>5.2</t>
  </si>
  <si>
    <t>5.3</t>
  </si>
  <si>
    <t>5.4</t>
  </si>
  <si>
    <t>5.5</t>
  </si>
  <si>
    <t>5.6</t>
  </si>
  <si>
    <t>6.1</t>
  </si>
  <si>
    <t>6.2</t>
  </si>
  <si>
    <t>6.3</t>
  </si>
  <si>
    <t>6.4</t>
  </si>
  <si>
    <t>7.1</t>
  </si>
  <si>
    <t>7.2</t>
  </si>
  <si>
    <t>7.3</t>
  </si>
  <si>
    <t>8.1</t>
  </si>
  <si>
    <t>8.2</t>
  </si>
  <si>
    <t>8.3</t>
  </si>
  <si>
    <t>8.4</t>
  </si>
  <si>
    <t>8.5</t>
  </si>
  <si>
    <t>8.6</t>
  </si>
  <si>
    <t>8.7</t>
  </si>
  <si>
    <t>8.8</t>
  </si>
  <si>
    <t>9.1</t>
  </si>
  <si>
    <t>9.2</t>
  </si>
  <si>
    <t>9.3</t>
  </si>
  <si>
    <t>9.4</t>
  </si>
  <si>
    <t>10.1</t>
  </si>
  <si>
    <t>10.2</t>
  </si>
  <si>
    <t>10.3</t>
  </si>
  <si>
    <t>10.4</t>
  </si>
  <si>
    <t>10.5</t>
  </si>
  <si>
    <t>11.1</t>
  </si>
  <si>
    <t>11.2</t>
  </si>
  <si>
    <t>11.3</t>
  </si>
  <si>
    <t>11.4</t>
  </si>
  <si>
    <t>11.5</t>
  </si>
  <si>
    <t>11.6</t>
  </si>
  <si>
    <t>12.1</t>
  </si>
  <si>
    <t>12.2</t>
  </si>
  <si>
    <t>13.1</t>
  </si>
  <si>
    <t>13.2</t>
  </si>
  <si>
    <t>13.3</t>
  </si>
  <si>
    <t>13.4</t>
  </si>
  <si>
    <t>13.5</t>
  </si>
  <si>
    <t>14.1</t>
  </si>
  <si>
    <t>14.2</t>
  </si>
  <si>
    <t>14.3</t>
  </si>
  <si>
    <t>14.4</t>
  </si>
  <si>
    <t>14.5</t>
  </si>
  <si>
    <t>15.1</t>
  </si>
  <si>
    <t>15.2</t>
  </si>
  <si>
    <t>15.3</t>
  </si>
  <si>
    <t>15.4</t>
  </si>
  <si>
    <t>15.5</t>
  </si>
  <si>
    <t>15.6</t>
  </si>
  <si>
    <t>Admin</t>
  </si>
  <si>
    <t>Process</t>
  </si>
  <si>
    <t>Quest</t>
  </si>
  <si>
    <t>Map</t>
  </si>
  <si>
    <t xml:space="preserve">For Questions 1.1-1.4 check the one that best describes the process </t>
  </si>
  <si>
    <t xml:space="preserve"> Who does the permitting process?</t>
  </si>
  <si>
    <t>Which of these best describe SI/SD administration?  (Check either 6.1 &amp; 6.2 or 6.3. or 6.4)</t>
  </si>
  <si>
    <t>Which of these apply?  (Check as many as apply to the community)</t>
  </si>
  <si>
    <t>Indicate procedures in place or processes followed if any critical issues (Check as many as apply to the community)</t>
  </si>
  <si>
    <t>Indicate how NFIP Permitting Records are managed (Check as many as apply to the community)</t>
  </si>
  <si>
    <t>Expanded Questions - Please Answer All Questions</t>
  </si>
  <si>
    <t>Community Summary - Issues - Please Answer All Questions</t>
  </si>
  <si>
    <t>Maps and Flooding Events - Please Answer All Questions</t>
  </si>
  <si>
    <t>Q in Eval Tool</t>
  </si>
  <si>
    <t>1.4.2</t>
  </si>
  <si>
    <t>Unscored context</t>
  </si>
  <si>
    <t>relates to 4.1</t>
  </si>
  <si>
    <t>Context</t>
  </si>
  <si>
    <t>context</t>
  </si>
  <si>
    <t>relates to 4.2</t>
  </si>
  <si>
    <t>relates to 4.3</t>
  </si>
  <si>
    <t>4.2 - "sometimes"</t>
  </si>
  <si>
    <t>4.2 - "yes"</t>
  </si>
  <si>
    <t>4.4 - "not used"?</t>
  </si>
  <si>
    <t>unscored</t>
  </si>
  <si>
    <t>relates to 4.4, 4.6</t>
  </si>
  <si>
    <t>4.1.5 &amp; 4.1.6</t>
  </si>
  <si>
    <t>regs?</t>
  </si>
  <si>
    <t>(yes is bad)</t>
  </si>
  <si>
    <t>relates to 3.8</t>
  </si>
  <si>
    <t>REGS</t>
  </si>
  <si>
    <t>context - unscored in Eval Tool</t>
  </si>
  <si>
    <t>Maps</t>
  </si>
  <si>
    <t>relates to 2.2</t>
  </si>
  <si>
    <t>relates to 2.1</t>
  </si>
  <si>
    <t>context - unscored in eval tool</t>
  </si>
  <si>
    <t>relates to 1.4.2?</t>
  </si>
  <si>
    <t>1.3.3</t>
  </si>
  <si>
    <t>relates to 1.7</t>
  </si>
  <si>
    <t>3.5.8</t>
  </si>
  <si>
    <t>relates to 3.5.1</t>
  </si>
  <si>
    <t>relates to 3.5.2</t>
  </si>
  <si>
    <t>relates to 4.1.13</t>
  </si>
  <si>
    <t>relates to 4.1.8</t>
  </si>
  <si>
    <t>relates to 1.5, 1.6</t>
  </si>
  <si>
    <t>4.1.5</t>
  </si>
  <si>
    <t>4.1.6</t>
  </si>
  <si>
    <t>2.3 (also rel to 4.1.8)</t>
  </si>
  <si>
    <t>3.5.7?</t>
  </si>
  <si>
    <t>1.3.1 &amp; 1.3.2</t>
  </si>
  <si>
    <t>may relate to 1.3.5</t>
  </si>
  <si>
    <t>1.3.5</t>
  </si>
  <si>
    <t>1.3.1 Yes &amp; 1.3.2 No</t>
  </si>
  <si>
    <t>context but may relate to 1.5</t>
  </si>
  <si>
    <t>Context - unscored in eval tool</t>
  </si>
  <si>
    <t>context - unscored in eval</t>
  </si>
  <si>
    <t xml:space="preserve">context - relates to 3.4 in eval </t>
  </si>
  <si>
    <t>unscored context</t>
  </si>
  <si>
    <t>Regulations</t>
  </si>
  <si>
    <t xml:space="preserve">Summary </t>
  </si>
  <si>
    <t>Number of Questions/Critical/Flags</t>
  </si>
  <si>
    <t>16/1/1</t>
  </si>
  <si>
    <t>5/0/1</t>
  </si>
  <si>
    <t>10/0/0</t>
  </si>
  <si>
    <t>3.3 "maint but do not use Elevation Certs</t>
  </si>
  <si>
    <t>3.3 "with Elevation Certs'</t>
  </si>
  <si>
    <t>3.4,</t>
  </si>
  <si>
    <t xml:space="preserve">Subdivisions and large developments checked for 50 lot/5 acre threshold? </t>
  </si>
  <si>
    <t>Elevation certificates required pre-construction?</t>
  </si>
  <si>
    <t>Other state and federal permits obtained and checked by FPA office?</t>
  </si>
  <si>
    <t>Lowest Floor and utilities checked against BFE (or grade) to ensure proper elevation?</t>
  </si>
  <si>
    <t>(list in spaces to right)</t>
  </si>
  <si>
    <t>Community contracts out permitting (select one from below)</t>
  </si>
  <si>
    <t>Other (explain in more detail to right)</t>
  </si>
  <si>
    <t xml:space="preserve">Community does not have a permitting process (explain in more detail to the right) </t>
  </si>
  <si>
    <t>When does the community require/initiate Letters of Map Change? (check one only)</t>
  </si>
  <si>
    <t xml:space="preserve">Other (identify) </t>
  </si>
  <si>
    <t>Indicate the market value source that community uses or requires from applicant:</t>
  </si>
  <si>
    <t>Open Foundation (or breakaway walls)</t>
  </si>
  <si>
    <t>V and Coastal A Zones: siting and foundation design checked at plan review (indicate specifics)</t>
  </si>
  <si>
    <t>Elevation certificates are collected and reviewed with as-builts (best practice)</t>
  </si>
  <si>
    <t>None - There are no other relevant processes</t>
  </si>
  <si>
    <t>Indicate the approximate number of permits granted for development in the SFHA in last three years (select one)</t>
  </si>
  <si>
    <t>Other reasons, describe 
in box to right</t>
  </si>
  <si>
    <t>Recommended number of permits to sample/review</t>
  </si>
  <si>
    <t>Recommended number of variances to sample/review</t>
  </si>
  <si>
    <t xml:space="preserve">Recommendation to spot check for SD determinations from </t>
  </si>
  <si>
    <t>Other projects to check?</t>
  </si>
  <si>
    <t>Recommendation for off-ramp (NSFHA)?</t>
  </si>
  <si>
    <t>Summary of community zones complexity</t>
  </si>
  <si>
    <t>Community requests full visit or in-person support</t>
  </si>
  <si>
    <t>Community is non-responsive/cannot be reached?</t>
  </si>
  <si>
    <t xml:space="preserve">Is this a Community Rating System (CRS) community? </t>
  </si>
  <si>
    <t>All grey fields will auto populate when the diagnostic assessment is complete - white fields require user input</t>
  </si>
  <si>
    <t>1.0 Enter Current CRS Class - number (1-10)</t>
  </si>
  <si>
    <t>Permitting using single/comprehensive floodplain development permit for ALL development types</t>
  </si>
  <si>
    <t>Using digital effective FIRMs and FIS (In GIS)</t>
  </si>
  <si>
    <t>Using paper effective FIRMs and FIS</t>
  </si>
  <si>
    <t xml:space="preserve">Other - community does not permit/review all types of development (identify in more detail to the right) </t>
  </si>
  <si>
    <t>Separate building permit form used for new and existing structures</t>
  </si>
  <si>
    <t>BFE determined by FPA office and provided to applicant at permit initiation</t>
  </si>
  <si>
    <t>BFE generated by applicant/surveyor, verified before permit issued</t>
  </si>
  <si>
    <t>3.4 Describe  other means of determining flood zone/height or: "does not determine"</t>
  </si>
  <si>
    <t>NFIP Inspections done at finished construction/"As-Built" before Certificate of Owner Occupancy (COO)</t>
  </si>
  <si>
    <t>Stop work orders are issued if any significant problems identified</t>
  </si>
  <si>
    <t>FPA has code enforcement (violations) authority</t>
  </si>
  <si>
    <t>Appeals: FPA reviews or is involved</t>
  </si>
  <si>
    <t>Indicate all of the flood zones within the community’s boundary or jurisdiction:</t>
  </si>
  <si>
    <t>Did the event receive a disaster declaration?</t>
  </si>
  <si>
    <t>Engineering</t>
  </si>
  <si>
    <t xml:space="preserve">Separate non-structural development (fill/grade, environmental), as defined by 44 CFR 59.1 permit form </t>
  </si>
  <si>
    <t>Fill/Grading</t>
  </si>
  <si>
    <t>Paving</t>
  </si>
  <si>
    <t>Storage of Equipment/Materials</t>
  </si>
  <si>
    <t xml:space="preserve">2.1: In the past 3-5 years has the community experienced significant flooding outside of the mapped SFHA and provided that information to FEMA? </t>
  </si>
  <si>
    <t xml:space="preserve">3.1: Since the last audit (CAV or CAC), has there been any development in the SFHA or is any currently planned? </t>
  </si>
  <si>
    <t>3.5.10 In Zone A, developments (&gt;50 lots or 5 acres) lacking development of BFEs</t>
  </si>
  <si>
    <t>3.5.11 In AO-Zone, developments (&gt;50 lots or 5 acres) lacking development of BFEs</t>
  </si>
  <si>
    <t>3.5.12 Unpermitted fill/grading</t>
  </si>
  <si>
    <t>3.5.14 Insufficient elevation or floodproofing of building service machinery in non-residential structures</t>
  </si>
  <si>
    <t>4.1. Does the Floodplain Management Program have a permitting process developed and in use for the following options within the SFHA?</t>
  </si>
  <si>
    <t>4.1.12 Fill/grading</t>
  </si>
  <si>
    <t>4.1.14 Other federal/state/local necessary permits</t>
  </si>
  <si>
    <t>&lt;enter CEO name here&gt;</t>
  </si>
  <si>
    <t>&lt;enter CEO phone here&gt;</t>
  </si>
  <si>
    <t>&lt;enter CEO Email here&gt;</t>
  </si>
  <si>
    <t>Auditor Phone:</t>
  </si>
  <si>
    <t>Auditor Email:</t>
  </si>
  <si>
    <t>4.3 How does the community assure elevations are appropriate relative to adjacent ground level?</t>
  </si>
  <si>
    <t xml:space="preserve">Diagnostic Assessment Summary: </t>
  </si>
  <si>
    <t xml:space="preserve">     Critical Process Score</t>
  </si>
  <si>
    <t>27/5/5</t>
  </si>
  <si>
    <t>13.5 Date of most recent FIRMs (auto populates from Self Assessment Q 3.1)</t>
  </si>
  <si>
    <t>Has the community adopted these higher standards? (Automatically updates from Self-Assessment Q 2.7)</t>
  </si>
  <si>
    <t>Weight</t>
  </si>
  <si>
    <t xml:space="preserve">Diagnostic Assessment score: </t>
  </si>
  <si>
    <t>Permit Review Score %</t>
  </si>
  <si>
    <t>P</t>
  </si>
  <si>
    <t>R</t>
  </si>
  <si>
    <t>N/A</t>
  </si>
  <si>
    <t>Don’t Erase In "X"</t>
  </si>
  <si>
    <t>M</t>
  </si>
  <si>
    <t>Lacking=1</t>
  </si>
  <si>
    <t>Don’t Erase In "AA"</t>
  </si>
  <si>
    <t>- FPA Capability, Capacity, Support (1)</t>
  </si>
  <si>
    <t>- Map Availability and Accuracy (0)</t>
  </si>
  <si>
    <t>- Floodplain Management Regs (2)</t>
  </si>
  <si>
    <t>- Standardized Processes (5)</t>
  </si>
  <si>
    <t>ALL</t>
  </si>
  <si>
    <t>All</t>
  </si>
  <si>
    <t xml:space="preserve">   Red Flag Score</t>
  </si>
  <si>
    <t>- Map Availability and Accuracy (1)</t>
  </si>
  <si>
    <t xml:space="preserve">Overall Diagnostic Assessment Score:               </t>
  </si>
  <si>
    <t>Ordinance Health Score</t>
  </si>
  <si>
    <t>Instructions will appear when corresponding responses are selected</t>
  </si>
  <si>
    <t xml:space="preserve">Never/ none of these </t>
  </si>
  <si>
    <t>C</t>
  </si>
  <si>
    <t>14.4 Consider reviewing # of permits</t>
  </si>
  <si>
    <t>Red Flags Present (#/9)</t>
  </si>
  <si>
    <t>Capability</t>
  </si>
  <si>
    <t>S</t>
  </si>
  <si>
    <t>NS</t>
  </si>
  <si>
    <t xml:space="preserve"> (Check one, and enter the same corresponding check in Diagnostic Assessment tab, Question 13.1)</t>
  </si>
  <si>
    <t xml:space="preserve">Weblink to online location of regulations/ordinance:  </t>
  </si>
  <si>
    <t>Location of Regulations/Ordinance:</t>
  </si>
  <si>
    <t>(selections are based on CIS, check as many as apply.)</t>
  </si>
  <si>
    <t>Citation of Statutory Authority for regulating land use [59.22(a)(2)]</t>
  </si>
  <si>
    <t>Variance section with evaluation criteria and insurance notice. [60.6(a)]</t>
  </si>
  <si>
    <t xml:space="preserve">Assure that all other State and Federal permits are obtained. [60.3(a)(2)]  </t>
  </si>
  <si>
    <t>Review permits to assure sites are reasonably safe from flooding [60.3(a)(3)]</t>
  </si>
  <si>
    <t xml:space="preserve">Anchoring (including manufactured homes) of New and SI construction to prevent flotation, collapse, or lateral movement of the structure. [60.3(a)(3)(i)]  </t>
  </si>
  <si>
    <t xml:space="preserve">Use of flood-resistant materials. [60.3(a)(3)(ii)]  </t>
  </si>
  <si>
    <t xml:space="preserve">Construction methods and practices that minimize flood damage. [60.3(a)(3)(iii)]  </t>
  </si>
  <si>
    <t>Electrical, heating, ventilation, plumbing, air conditioning equipment, and other service facilities designed and/or located to prevent water entry to accumulation. [60.3(a)(3)(iv)]</t>
  </si>
  <si>
    <t xml:space="preserve">Review subdivision proposals and other development, including manufactured home parks or subdivisions, to determine whether such proposals will be reasonably safe from flooding [60.3(a)(4)].  </t>
  </si>
  <si>
    <t>If a subdivision or other development proposal is in a flood-prone area, assure that such proposals minimize flood damage. [60.3(a)(4)(i)]</t>
  </si>
  <si>
    <t xml:space="preserve">Ensure public utilities and facilities are constructed so as to minimize flood damage. [60.3(a)(4)(ii)]  </t>
  </si>
  <si>
    <t>Require new and replacement water supply and sanitary sewage systems to be designed to minimize or eliminate infiltration. [60.3(a)(5) and 60.3(a)(6)]</t>
  </si>
  <si>
    <t>Require onsite waste disposal systems be designed to avoid impairment or contamination. [60.3(a)(6)(ii)]</t>
  </si>
  <si>
    <t>In A Zones, in the absence of FEMA BFE data and floodway data, obtain, review, and reasonably utilize other BFE and floodway data as a basis for elevating residential structures to or above the base flood level, and for floodproofing or elevating non-residential structures to or above the base flood level. [60.3(b)(4)]</t>
  </si>
  <si>
    <t>Where BFE data are utilized in Zone A, obtain and maintain records of the lowest floor and floodproofing elevations for new and substantially improved construction. [60.3(b)(5)]</t>
  </si>
  <si>
    <t>In riverine areas, notify adjacent communities of watercourse alterations and relocations. [60.3(b)(6)]</t>
  </si>
  <si>
    <t xml:space="preserve">Maintain the carrying capacity of an altered or relocated watercourse. [60.3(b)(7)]  </t>
  </si>
  <si>
    <t>Require all manufactured homes to be elevated and anchored to resist flotation, collapse, or lateral movement. [60.3(b)(8)]</t>
  </si>
  <si>
    <t>Require that for floodproofed non-residential structures, a registered professional engineer/architect certify that the design and methods of construction meet requirements at 60.3(c)(3)(ii).  [60.3(c)(4)]</t>
  </si>
  <si>
    <t>Require, for all new construction and substantial improvements, that fully enclosed areas below the lowest floor that are used solely for parking of vehicles, building access or storage in an area other than a basement and which is subject to flooding shall be designed to automatically equalize hydrostatic flood forces on exterior walls by allowing the entry and exit of floodwaters in accordance with the specifications in  60.3(c)(5).  (Openings requirement)</t>
  </si>
  <si>
    <t>Until a regulatory floodway is designated, no encroachment may increase the Base Flood level more than 1 foot. [60.3(c)(10)]</t>
  </si>
  <si>
    <t>Designate a regulatory floodway which will not increase the Base Flood level more than 1 foot. [60.3(d)(2)]</t>
  </si>
  <si>
    <t>In V1-30, VE, and V Zones, require that all new construction and substantial improvements:</t>
  </si>
  <si>
    <t>HIGHER STANDARDS</t>
  </si>
  <si>
    <t>Freeboard (more than BFE + 1)</t>
  </si>
  <si>
    <t>Cumulative Substantial Improvement (years =  ____  )</t>
  </si>
  <si>
    <t>Dwelling design to ASCE 24</t>
  </si>
  <si>
    <t>Limit Size of Enclosures</t>
  </si>
  <si>
    <t>Limitation on use of fill</t>
  </si>
  <si>
    <t>Nonconversion agreement</t>
  </si>
  <si>
    <t>Prohibit enclosures</t>
  </si>
  <si>
    <t>Repetitive Loss flooding</t>
  </si>
  <si>
    <t>Compensatory Storage</t>
  </si>
  <si>
    <t>Designating FPA</t>
  </si>
  <si>
    <t>Determining BFE Unnumbered A</t>
  </si>
  <si>
    <t>Flood Hazard study-map</t>
  </si>
  <si>
    <t>Flood protection setback</t>
  </si>
  <si>
    <t>Manufactured home limitations</t>
  </si>
  <si>
    <t>Subdivision limitations</t>
  </si>
  <si>
    <t>Footnotes:</t>
  </si>
  <si>
    <t>1 If a community has both floodways and coastal high hazard areas, it must meet the requirements of both level 60.3(d) and 60.3(e).</t>
  </si>
  <si>
    <t>2 Items about AO Zones are not required if the community has no AO Zones.</t>
  </si>
  <si>
    <t>3 Item is not required if all streams have floodways designated.</t>
  </si>
  <si>
    <t>4 Item is not required if the community has no AO or AH Zones.</t>
  </si>
  <si>
    <t>As-built elevations for structures are collected and reviewed (Evaluation Tool Q3.3)</t>
  </si>
  <si>
    <t>to enforce its ordinances? (Evaluation Tool Q1.8)</t>
  </si>
  <si>
    <t>An ordinance review was completed and can best be summarized by (select one): (Evaluation Tool Q3.4)</t>
  </si>
  <si>
    <t>Are the most recent FIRMs / FIS cited in the ordinance? (Evaluation Tool 2.2)</t>
  </si>
  <si>
    <t>(Evaluation Tool Q3.2)</t>
  </si>
  <si>
    <t>substantial improvement to structures? (Evaluation Tool Q3.7)</t>
  </si>
  <si>
    <t>Does the FPA use the following (selected) sources when working with FEMA map products (select as many as applies) (Evaluation Tool Q1.3X)</t>
  </si>
  <si>
    <t>Is the community using other maps or studies for regulating the floodplain (select one)</t>
  </si>
  <si>
    <t xml:space="preserve">15.6-No Not using </t>
  </si>
  <si>
    <t>No, not using</t>
  </si>
  <si>
    <r>
      <rPr>
        <b/>
        <sz val="11"/>
        <color theme="1"/>
        <rFont val="Franklin Gothic Book"/>
        <family val="2"/>
      </rPr>
      <t>Instructions:</t>
    </r>
    <r>
      <rPr>
        <sz val="11"/>
        <color theme="1"/>
        <rFont val="Franklin Gothic Book"/>
        <family val="2"/>
      </rPr>
      <t xml:space="preserve"> As part the document review process, the fields in gray will auto populate as the diagnostic assessment is completed. Fields shaded white require user input (e.g., number of permits and variances reviewed)</t>
    </r>
  </si>
  <si>
    <t>OQ3 Describe what type of support is requested and when it is needed</t>
  </si>
  <si>
    <t xml:space="preserve">OQ4 How many times were attempts made to contact the community?  Describe any response. </t>
  </si>
  <si>
    <t>2. If Full Evaluation Needed (Select all that apply):</t>
  </si>
  <si>
    <t>1. Diagnostic Outcome (Select One):</t>
  </si>
  <si>
    <t xml:space="preserve">1. Details/explanation behind compliance determination </t>
  </si>
  <si>
    <t xml:space="preserve">2. Details/explanation behind full evaluation determination </t>
  </si>
  <si>
    <t>Overall Diagnostic Assessment Summary Score</t>
  </si>
  <si>
    <t>DOCUMENT REVIEW -</t>
  </si>
  <si>
    <t>OQ2 Describe the violations and provide any necessary detail</t>
  </si>
  <si>
    <t>Assessment Summary and Overview</t>
  </si>
  <si>
    <r>
      <t xml:space="preserve">Diagnostic Assessment </t>
    </r>
    <r>
      <rPr>
        <b/>
        <sz val="11"/>
        <color theme="7" tint="-0.249977111117893"/>
        <rFont val="Franklin Gothic Medium"/>
        <family val="2"/>
      </rPr>
      <t>PRE-DECISIONAL DRAFT</t>
    </r>
  </si>
  <si>
    <r>
      <t xml:space="preserve">Self-Assessment Form - </t>
    </r>
    <r>
      <rPr>
        <b/>
        <sz val="11"/>
        <color theme="7" tint="-0.249977111117893"/>
        <rFont val="Franklin Gothic Medium"/>
        <family val="2"/>
      </rPr>
      <t>PRE-DECISIONAL DRAFT</t>
    </r>
  </si>
  <si>
    <t>Community Information:</t>
  </si>
  <si>
    <t>1 Ordinance Review Summary and Overview</t>
  </si>
  <si>
    <t>Standalone Ordinance (based on state model)</t>
  </si>
  <si>
    <t>Codified</t>
  </si>
  <si>
    <t>Zoning Ordinance</t>
  </si>
  <si>
    <t>Subdivision Ordinance</t>
  </si>
  <si>
    <t>Other Ordinances/Regulations</t>
  </si>
  <si>
    <t>Building Code</t>
  </si>
  <si>
    <t>International Building Code (IBC)</t>
  </si>
  <si>
    <t xml:space="preserve">The floodplain management regulations are fully compliant.    </t>
  </si>
  <si>
    <t xml:space="preserve">Noncompliant: There are significant issues with the regulations.   </t>
  </si>
  <si>
    <t>Reviewer's Determination (Select after ordinance checklist is complete)</t>
  </si>
  <si>
    <t>Other I-Codes</t>
  </si>
  <si>
    <t>International Residential Code (IRC)</t>
  </si>
  <si>
    <t>Standalone</t>
  </si>
  <si>
    <t>Zoning O</t>
  </si>
  <si>
    <t>Subdivision</t>
  </si>
  <si>
    <t>Building C</t>
  </si>
  <si>
    <t>IBC</t>
  </si>
  <si>
    <t>IRC</t>
  </si>
  <si>
    <t>Compliant</t>
  </si>
  <si>
    <t>Non Compliant</t>
  </si>
  <si>
    <t xml:space="preserve">Summary of Findings (provide key observations that lead to the determination below): </t>
  </si>
  <si>
    <t xml:space="preserve">Do the ordinances contain the following provisions? </t>
  </si>
  <si>
    <t>Section references to the NFIP Regulations</t>
  </si>
  <si>
    <t/>
  </si>
  <si>
    <t xml:space="preserve">Compliant? </t>
  </si>
  <si>
    <t>2.5</t>
  </si>
  <si>
    <t>Local ordinance section</t>
  </si>
  <si>
    <t>Reviewer comments</t>
  </si>
  <si>
    <t>2.6</t>
  </si>
  <si>
    <t>Framework for administering the ordinance  (including permit system, establishment of the office for administering the ordinance, record keeping, etc.).</t>
  </si>
  <si>
    <t>Adequate enforcement provisions  (including a violation and penalty section specifying actions the community will take to assure compliance).</t>
  </si>
  <si>
    <t>Adoption date of ordinance  (MO/DA/YEAR - 01/12/2022)</t>
  </si>
  <si>
    <t>Effective date of ordinance  (MO/DA/YEAR - 01/12/2022)</t>
  </si>
  <si>
    <t>2.6 - Enter date below</t>
  </si>
  <si>
    <t>2.5 - Enter data below</t>
  </si>
  <si>
    <t>NFIP Ordinance Provision/Other:</t>
  </si>
  <si>
    <r>
      <t>Instructions:</t>
    </r>
    <r>
      <rPr>
        <sz val="11"/>
        <color theme="1"/>
        <rFont val="Franklin Gothic Book"/>
        <family val="2"/>
      </rPr>
      <t xml:space="preserve">  Identify the filing section number in the local ordinance or regulation where the identified provision is contained.  </t>
    </r>
  </si>
  <si>
    <t>2.1 Yes</t>
  </si>
  <si>
    <t>2.1 No</t>
  </si>
  <si>
    <t>2.2 Yes</t>
  </si>
  <si>
    <t>2.2 No</t>
  </si>
  <si>
    <t>2.3 Yes</t>
  </si>
  <si>
    <t>2.3 No</t>
  </si>
  <si>
    <t>2.4 Yes</t>
  </si>
  <si>
    <t>2.4 No</t>
  </si>
  <si>
    <t>2.5 Date</t>
  </si>
  <si>
    <t>2.6 Date</t>
  </si>
  <si>
    <t>2.7</t>
  </si>
  <si>
    <t>2.8</t>
  </si>
  <si>
    <t>2.9</t>
  </si>
  <si>
    <t>2.10</t>
  </si>
  <si>
    <t>Purpose section citing health, safety, and welfare reasons for adoption.</t>
  </si>
  <si>
    <t xml:space="preserve">Disclaimer of Liability section </t>
  </si>
  <si>
    <t xml:space="preserve"> Abrogation and Greater Restriction section.</t>
  </si>
  <si>
    <t xml:space="preserve">Severability section. </t>
  </si>
  <si>
    <t>2.7 Yes</t>
  </si>
  <si>
    <t>2.7 No</t>
  </si>
  <si>
    <t>2.8 Yes</t>
  </si>
  <si>
    <t>2.8 No</t>
  </si>
  <si>
    <t>2.9 Yes</t>
  </si>
  <si>
    <t>2.9 No</t>
  </si>
  <si>
    <t>2.10 Yes</t>
  </si>
  <si>
    <t>2.10 No</t>
  </si>
  <si>
    <t xml:space="preserve">Indicate whether this local reference is compliant. Add any additional reviewer comments as to the adequacy of the local citation. </t>
  </si>
  <si>
    <t xml:space="preserve">3 Minimum NFIP Criteria </t>
  </si>
  <si>
    <t xml:space="preserve">Which definitions are included?   </t>
  </si>
  <si>
    <t>Base Flood</t>
  </si>
  <si>
    <t xml:space="preserve">Base flood elevation </t>
  </si>
  <si>
    <t>Development</t>
  </si>
  <si>
    <t>Flood insurance rate map</t>
  </si>
  <si>
    <t>Flood insurance study</t>
  </si>
  <si>
    <t>Lowest floor</t>
  </si>
  <si>
    <t>Manufactured home</t>
  </si>
  <si>
    <t>Manufactured home park or subdivision</t>
  </si>
  <si>
    <t xml:space="preserve">New construction </t>
  </si>
  <si>
    <t xml:space="preserve">Recreational vehicle </t>
  </si>
  <si>
    <t>Special flood hazard area</t>
  </si>
  <si>
    <t xml:space="preserve">Start of construction </t>
  </si>
  <si>
    <t>Structure</t>
  </si>
  <si>
    <t>Substantial damage</t>
  </si>
  <si>
    <t>Variance</t>
  </si>
  <si>
    <t xml:space="preserve">Violation </t>
  </si>
  <si>
    <t>3.1a</t>
  </si>
  <si>
    <t>3.1b</t>
  </si>
  <si>
    <t>3.1c</t>
  </si>
  <si>
    <t>3.1d</t>
  </si>
  <si>
    <t>3.1e</t>
  </si>
  <si>
    <t>3.1f</t>
  </si>
  <si>
    <t>3.1g</t>
  </si>
  <si>
    <t>3.1h</t>
  </si>
  <si>
    <t>3.1i</t>
  </si>
  <si>
    <t>3.1j</t>
  </si>
  <si>
    <t>3.1k</t>
  </si>
  <si>
    <t>3.1l</t>
  </si>
  <si>
    <t>3.1m</t>
  </si>
  <si>
    <t>3.1n</t>
  </si>
  <si>
    <t>3.1o</t>
  </si>
  <si>
    <t>3.1p</t>
  </si>
  <si>
    <t>3.1q</t>
  </si>
  <si>
    <t>3.1r</t>
  </si>
  <si>
    <t>Identify filing location - If all the same enter here:</t>
  </si>
  <si>
    <t xml:space="preserve">3.2 </t>
  </si>
  <si>
    <t>3.2a</t>
  </si>
  <si>
    <t>3.2b</t>
  </si>
  <si>
    <t>3.2c</t>
  </si>
  <si>
    <t>3.2d</t>
  </si>
  <si>
    <t>Basement</t>
  </si>
  <si>
    <t>Breakaway walls</t>
  </si>
  <si>
    <t>Floodproofing</t>
  </si>
  <si>
    <t>Functionally dependent use</t>
  </si>
  <si>
    <t>Freeboard</t>
  </si>
  <si>
    <t>Historic structures</t>
  </si>
  <si>
    <t>Levee</t>
  </si>
  <si>
    <t>3.2e</t>
  </si>
  <si>
    <t>3.2f</t>
  </si>
  <si>
    <t>3.2g</t>
  </si>
  <si>
    <t>3.2h</t>
  </si>
  <si>
    <t xml:space="preserve">File Location </t>
  </si>
  <si>
    <t>Primary Definitions [59.1] - Check here if all present:</t>
  </si>
  <si>
    <t>ALL PRESENT</t>
  </si>
  <si>
    <t xml:space="preserve">If the community has an automatic adoption provision in its ordinance, is it a valid provision? </t>
  </si>
  <si>
    <t>3.3 No</t>
  </si>
  <si>
    <t>3.3 Yes</t>
  </si>
  <si>
    <t>3.5</t>
  </si>
  <si>
    <t>3.6</t>
  </si>
  <si>
    <t xml:space="preserve">Compliant: </t>
  </si>
  <si>
    <t>Reviewer comments (as appropriate)</t>
  </si>
  <si>
    <t>Require permits If unmapped [60.3(a)(1)]: for all proposed construction or other development, to determine whether such construction or development is in a floodplain]</t>
  </si>
  <si>
    <t>Require permits for all proposed construction and other development within SFHAs. [60.3(b)(1): for (b), (c), (d), and/or (e)]</t>
  </si>
  <si>
    <t>3.4 Yes</t>
  </si>
  <si>
    <t>3.4 No</t>
  </si>
  <si>
    <t>3.5 Yes</t>
  </si>
  <si>
    <t>3.5 No</t>
  </si>
  <si>
    <t>3.6 Yes</t>
  </si>
  <si>
    <t>3.6 No</t>
  </si>
  <si>
    <t>Adopt or reference correct Flood Insurance Study and date.                                 [60.3(c), (d), and/or (e)]</t>
  </si>
  <si>
    <t xml:space="preserve">4 Section 60.3(a) </t>
  </si>
  <si>
    <t>4.4</t>
  </si>
  <si>
    <t>4.1 Yes</t>
  </si>
  <si>
    <t>4.1 No</t>
  </si>
  <si>
    <t>4.2 Yes</t>
  </si>
  <si>
    <t>4.2 No</t>
  </si>
  <si>
    <t>4.3 Yes</t>
  </si>
  <si>
    <t>4.3 No</t>
  </si>
  <si>
    <t>4.4 Yes</t>
  </si>
  <si>
    <t>4.4 No</t>
  </si>
  <si>
    <t>4.5</t>
  </si>
  <si>
    <t>4.6</t>
  </si>
  <si>
    <t>4.7</t>
  </si>
  <si>
    <t>Adequate drainage is provided in subdivisions to reduce exposure to flood hazards. [60.3(a)(4)(iii)]</t>
  </si>
  <si>
    <t>4.5 Yes</t>
  </si>
  <si>
    <t>4.5 No</t>
  </si>
  <si>
    <t>4.6 Yes</t>
  </si>
  <si>
    <t>4.6 No</t>
  </si>
  <si>
    <t>4.7 Yes</t>
  </si>
  <si>
    <t>4.7 No</t>
  </si>
  <si>
    <t>4.8</t>
  </si>
  <si>
    <t>4.9</t>
  </si>
  <si>
    <t>4.8 Yes</t>
  </si>
  <si>
    <t>4.8 No</t>
  </si>
  <si>
    <t>4.9 Yes</t>
  </si>
  <si>
    <t>4.9 No</t>
  </si>
  <si>
    <t xml:space="preserve">5 Section 60.3(b) </t>
  </si>
  <si>
    <t>5.1 Yes</t>
  </si>
  <si>
    <t>5.1 No</t>
  </si>
  <si>
    <t>5.2 Yes</t>
  </si>
  <si>
    <t>5.2 No</t>
  </si>
  <si>
    <t>5.3 Yes</t>
  </si>
  <si>
    <t>5.3 No</t>
  </si>
  <si>
    <t>5.4 Yes</t>
  </si>
  <si>
    <t>5.4 No</t>
  </si>
  <si>
    <t>5.5 Yes</t>
  </si>
  <si>
    <t>5.5 No</t>
  </si>
  <si>
    <t>5.6 Yes</t>
  </si>
  <si>
    <t>5.6 No</t>
  </si>
  <si>
    <t>5.7 Yes</t>
  </si>
  <si>
    <t>5.7 No</t>
  </si>
  <si>
    <t>5.8 Yes</t>
  </si>
  <si>
    <t>5.8 No</t>
  </si>
  <si>
    <t>Require base flood elevation data for subdivision proposals or other developments greater than 50 lots or 5 acres. [60.3(b)(3)]</t>
  </si>
  <si>
    <t>5.7</t>
  </si>
  <si>
    <t>5.8</t>
  </si>
  <si>
    <t>Substantial Improvement/Substantial Damage determination procedures (Cost of Work, Market Value, Calculate %, issue determination letters)</t>
  </si>
  <si>
    <t>New Priority</t>
  </si>
  <si>
    <t>Require LOMC  process: Within 6 months, notify FEMA of changes in the Base Flood Elevation by submitting technical or scientific data, so that insurance rates &amp; floodplain management requirements will be based on current data. [65.3]</t>
  </si>
  <si>
    <t xml:space="preserve">6 Section 60.3(c) </t>
  </si>
  <si>
    <t>6.1  Yes</t>
  </si>
  <si>
    <t>6.1 No</t>
  </si>
  <si>
    <t>6.2 Yes</t>
  </si>
  <si>
    <t>6.2 No</t>
  </si>
  <si>
    <t>6.3 Yes</t>
  </si>
  <si>
    <t>6.3 No</t>
  </si>
  <si>
    <t>6.4 Yes</t>
  </si>
  <si>
    <t>6.4 No</t>
  </si>
  <si>
    <t>6.5 Yes</t>
  </si>
  <si>
    <t>6.5 No</t>
  </si>
  <si>
    <t>6.6 Yes</t>
  </si>
  <si>
    <t>6.6 No</t>
  </si>
  <si>
    <t>6.7 Yes</t>
  </si>
  <si>
    <t>6.7 No</t>
  </si>
  <si>
    <t>6.8 Yes</t>
  </si>
  <si>
    <t>6.8 No</t>
  </si>
  <si>
    <t>6.9 Yes</t>
  </si>
  <si>
    <t xml:space="preserve">6.9 No </t>
  </si>
  <si>
    <t>6.5</t>
  </si>
  <si>
    <t>6.6</t>
  </si>
  <si>
    <t>6.7</t>
  </si>
  <si>
    <t>6.8</t>
  </si>
  <si>
    <t>Require all new and substantially improved residential structures within A1-30, AE, and AH Zones have their lowest floor (including basement) elevated to or above the Base Flood Elevation. [60.3(c)(2)]</t>
  </si>
  <si>
    <t>Require that new and substantially improved non-residential structures within A1-30, AE, and AH Zones have their lowest floor elevated or floodproofed to or above the Base Flood Elevation. [60.3(c)(3)]</t>
  </si>
  <si>
    <t>6.9</t>
  </si>
  <si>
    <t>6.10</t>
  </si>
  <si>
    <t>6.11</t>
  </si>
  <si>
    <t>Require that manufactured homes placed or substantially improved within A1-30, AH, and AE Zones, which meet one of the following location criteria, to be elevated such that the lowest floor is to or above the BFE and be securely anchored:
(i)      outside a manufactured home park or subdivision;
(ii)     in a new manufactured home park or subdivision;
(iii)   in an expansion to an existing manufactured home park or subdivision;
(iv)  on a site in an existing park which a manufactured home has incurred substantial damage as a result of a flood. [60.3(c)(6)]</t>
  </si>
  <si>
    <t>In A-1-30, AH, and AE Zones, require that manufactured homes to be placed or substantially improved in an existing manufactured home park to be elevated so that
(i)  the lowest floor is at or above the BFE;
(ii) OR the chassis is supported by reinforced piers no less than 36 inches in height above grade and securely anchored. [60.3(c)(12)]</t>
  </si>
  <si>
    <t>In A1-30, AH, and AE Zones, all recreational vehicles to be placed on a site must
(i)   be elevated and anchored; OR
(ii)  be on the site for less than 180 consecutive days; OR
(iii) be fully licensed and highway ready.  [60.3(c)(14)]</t>
  </si>
  <si>
    <t>6.10 Yes</t>
  </si>
  <si>
    <t>6.10 No</t>
  </si>
  <si>
    <t>6.11 Yes</t>
  </si>
  <si>
    <t>6.11 No</t>
  </si>
  <si>
    <t xml:space="preserve">7 Section 60.3(d) </t>
  </si>
  <si>
    <t>In a regulatory floodway, prohibit any encroachment, unless hydrologic and hydraulic analyses prove that the proposed encroachment would not result in any increase in flood levels during the Base Flood discharge. [60.3(d)(3)]</t>
  </si>
  <si>
    <t>7.1 Yes</t>
  </si>
  <si>
    <t>7.1 No</t>
  </si>
  <si>
    <t>7.2 Yes</t>
  </si>
  <si>
    <t>7.2 No</t>
  </si>
  <si>
    <t xml:space="preserve">1.1 Location </t>
  </si>
  <si>
    <t>1.3 Type</t>
  </si>
  <si>
    <t xml:space="preserve">1.2 Determination </t>
  </si>
  <si>
    <t>4.10 Yes</t>
  </si>
  <si>
    <t>4.10 No</t>
  </si>
  <si>
    <t>4.10</t>
  </si>
  <si>
    <t xml:space="preserve">8 Section 60.3(e) </t>
  </si>
  <si>
    <t>8.1 Yes</t>
  </si>
  <si>
    <t>8.1 No</t>
  </si>
  <si>
    <t>In V1-30, VE, and V Zones, obtain and maintain the elevation of the bottom of the lowest horizontal structural member of the lowest floor of all new and substantially improved structures. [60.3(e)(2)]</t>
  </si>
  <si>
    <t>8.2a</t>
  </si>
  <si>
    <t>8.2b</t>
  </si>
  <si>
    <t>8.2c</t>
  </si>
  <si>
    <t>8.2d</t>
  </si>
  <si>
    <t>8.2e</t>
  </si>
  <si>
    <t>8.2f</t>
  </si>
  <si>
    <t>8.2a Yes</t>
  </si>
  <si>
    <t>8.2a No</t>
  </si>
  <si>
    <t>8.2b Yes</t>
  </si>
  <si>
    <t>8.2b No</t>
  </si>
  <si>
    <t>8.2c Yes</t>
  </si>
  <si>
    <t>8.2c No</t>
  </si>
  <si>
    <t>8.2d Yes</t>
  </si>
  <si>
    <t>8.2d No</t>
  </si>
  <si>
    <t>8.2e Yes</t>
  </si>
  <si>
    <t>8.2e No</t>
  </si>
  <si>
    <t>8.2f Yes</t>
  </si>
  <si>
    <t>8.2f No</t>
  </si>
  <si>
    <t>8.3 Yes</t>
  </si>
  <si>
    <t>8.3 No</t>
  </si>
  <si>
    <t>Are elevated and secured to anchored pilings or columns so that the bottom of the lowest horizontal structural member is at or above the Base Flood Elevation. [60.3(e)(4)]</t>
  </si>
  <si>
    <t>A registered professional engineer/architect certify that the design and methods of construction meet elevation and anchoring requirements at 60.3(e)(4)(i) and (ii). [60.3(e)(4)]</t>
  </si>
  <si>
    <t>Have the space below the lowest floor either free of obstruction or constructed with breakaway walls.  Any enclosed space shall be used solely for parking, building access, or storage. [60.3(e)(5)]</t>
  </si>
  <si>
    <t>All new construction is landward of mean high tide. [60.3(e)(3)]</t>
  </si>
  <si>
    <t>Prohibit use of fill for structural support. [60.3(e)(6)]</t>
  </si>
  <si>
    <t>Prohibit alteration of sand dunes and mangrove stands. [60.3(e)(7)]</t>
  </si>
  <si>
    <t>Require that manufactured homes placed or substantially improved within V1-30, VE, and V Zones, which meet one of the following location criteria, meet the V Zone standards in 60.3(e)(2) through (e)(7):
(i) outside a manufactured home park or subdivision;
(ii) in a new manufactured home park or subdivision;
(iii) in an expansion to an existing manufactured home park or subdivision;
(iv) on a site in an existing park which a manufactured home has incurred substantial damage as a result of a flood.      [60.3(e)(8)]</t>
  </si>
  <si>
    <t>In V1-30, VE, and V Zones, require that manufactured homes to be placed or substantially improved in an existing manufactured home park to be elevated so that
(i) the lowest floor is at or above the BFE;
(ii)  OR the chassis is supported by reinforced piers no less than 36 inches in height above grade and securely anchored.  [60.3(e)(8)(iv)]</t>
  </si>
  <si>
    <t xml:space="preserve">In V1-30, VE, and V zones, all recreational vehicles to be placed on a site must
(i) be elevated and anchored; OR
(ii) be on the site for less than 180 consecutive days; OR
(iii) be fully licensed and highway ready.  [60.3(e)(9)] </t>
  </si>
  <si>
    <t xml:space="preserve">For Future Consideration </t>
  </si>
  <si>
    <t>8.4 Yes</t>
  </si>
  <si>
    <t>8.4 No</t>
  </si>
  <si>
    <t>8.5 Yes</t>
  </si>
  <si>
    <t>8.5 No</t>
  </si>
  <si>
    <r>
      <t>In AO Zones</t>
    </r>
    <r>
      <rPr>
        <vertAlign val="superscript"/>
        <sz val="11"/>
        <color theme="1"/>
        <rFont val="Franklin Gothic Book"/>
        <family val="2"/>
      </rPr>
      <t>2</t>
    </r>
    <r>
      <rPr>
        <sz val="11"/>
        <color theme="1"/>
        <rFont val="Franklin Gothic Book"/>
        <family val="2"/>
      </rPr>
      <t>, require that new and substantially improved residential structures have their lowest floor (including basement) to or above the highest adjacent grade at least as high as the FIRM’s depth number. [60.3(c)(7)]</t>
    </r>
  </si>
  <si>
    <r>
      <t>In AO Zones</t>
    </r>
    <r>
      <rPr>
        <vertAlign val="superscript"/>
        <sz val="11"/>
        <color theme="1"/>
        <rFont val="Franklin Gothic Book"/>
        <family val="2"/>
      </rPr>
      <t>2</t>
    </r>
    <r>
      <rPr>
        <sz val="11"/>
        <color theme="1"/>
        <rFont val="Franklin Gothic Book"/>
        <family val="2"/>
      </rPr>
      <t>, require new and substantially improved non-residential structures have their lowest floor elevated or completely floodproofed above the highest adjacent grade to at least as high as the depth number on the FIRM. [60.3(c)(8)]</t>
    </r>
  </si>
  <si>
    <r>
      <t>In Zones AO and AH</t>
    </r>
    <r>
      <rPr>
        <vertAlign val="superscript"/>
        <sz val="11"/>
        <color theme="1"/>
        <rFont val="Franklin Gothic Book"/>
        <family val="2"/>
      </rPr>
      <t>2</t>
    </r>
    <r>
      <rPr>
        <sz val="11"/>
        <color theme="1"/>
        <rFont val="Franklin Gothic Book"/>
        <family val="2"/>
      </rPr>
      <t>, require drainage paths around structures on slopes to guide water away from structures. [60.3(c)(11)]</t>
    </r>
  </si>
  <si>
    <t>State Building Code</t>
  </si>
  <si>
    <t>2 Ordinance Provisions</t>
  </si>
  <si>
    <t>Substantial improvement</t>
  </si>
  <si>
    <t>Highest adjacent grade (if AO zones present)</t>
  </si>
  <si>
    <t>Q3.4</t>
  </si>
  <si>
    <t>14.5a Indicate the number of variances of local Floodplain Management regulations in the SFHA     below (1-1000)</t>
  </si>
  <si>
    <t>14.5b Describe other reasons variances were issued</t>
  </si>
  <si>
    <t>Compliance</t>
  </si>
  <si>
    <r>
      <t xml:space="preserve">3.5: How many compliance issues does the community currently have by category? </t>
    </r>
    <r>
      <rPr>
        <b/>
        <sz val="10"/>
        <rFont val="Franklin Gothic Book"/>
        <family val="2"/>
      </rPr>
      <t xml:space="preserve"> (Multi-part question: enter whole numbers for 3.5.1 - 3.5.14 below; a blank indicates zero/none for that category)</t>
    </r>
  </si>
  <si>
    <t>Theme</t>
  </si>
  <si>
    <t>Example Figure 1: Evaluation Score Summary by FPM Program Theme</t>
  </si>
  <si>
    <t>3.4 When was the change to community boundaries (MO/DA/YEAR)</t>
  </si>
  <si>
    <t xml:space="preserve">Has the auditor validated all information provided through the Self Assessment? </t>
  </si>
  <si>
    <t>CEO Phone:</t>
  </si>
  <si>
    <t>CEO Email:</t>
  </si>
  <si>
    <t xml:space="preserve"> How are the BFE and regulatory flood height checked during plan review? (Check one only)</t>
  </si>
  <si>
    <t>CRS Candidate?:</t>
  </si>
  <si>
    <t>Date Audit Closed:</t>
  </si>
  <si>
    <t>Adopt or reference correct map and date. [60.3(b)]</t>
  </si>
  <si>
    <t xml:space="preserve">Response auto populates from self assessment: Q3.4 </t>
  </si>
  <si>
    <t>If unanswered on self assessment, defaults to "NO there has not been a change"</t>
  </si>
  <si>
    <t>Type of Bldg. Code Adopted (Select one)</t>
  </si>
  <si>
    <t>15.2.1</t>
  </si>
  <si>
    <t>15.3.1</t>
  </si>
  <si>
    <t>15.3.2</t>
  </si>
  <si>
    <t>13.2.1</t>
  </si>
  <si>
    <t>Section Status Summary</t>
  </si>
  <si>
    <t>Evaluation Tool Section Status is Provided Below</t>
  </si>
  <si>
    <t>Satus</t>
  </si>
  <si>
    <t xml:space="preserve">Section </t>
  </si>
  <si>
    <t>Section 1 - FPA Capabillity, Capacity and Institutional Support</t>
  </si>
  <si>
    <t>Section 2 - Map Availability and Accuracy</t>
  </si>
  <si>
    <t>Section 3 - Floodplain Management Regulations</t>
  </si>
  <si>
    <t>Section 4 - Standardized Processes</t>
  </si>
  <si>
    <t>Note to Auditor: The fields on this report are automatically filled in from:
Administrative Info Tab
Evaluation Tool Tab
This report can be saved as a PDF or printed in its entirety</t>
  </si>
  <si>
    <t>1.2a  If "Yes" to 1.2, does FPA receive notice of floodplain permit changes by other departments and reviews for compliance?</t>
  </si>
  <si>
    <t>1.2b  If "Yes" to 1.2, which areas/departments coordinate floodplain development permits?</t>
  </si>
  <si>
    <t>15.1a</t>
  </si>
  <si>
    <t>If "Yes" to 15.1, were the corrected flood maps adopted?</t>
  </si>
  <si>
    <t>If "Yes" to 14.5, of the variances issued, what were the reasons?  (select as many as applies) (Evaluation Tool Q3.8)</t>
  </si>
  <si>
    <t>Notes</t>
  </si>
  <si>
    <t>RESET VALUES</t>
  </si>
  <si>
    <t xml:space="preserve">Example Table 2: Audit Score Summary </t>
  </si>
  <si>
    <t xml:space="preserve">        Critical Processes Lacking: </t>
  </si>
  <si>
    <t xml:space="preserve">      Red Flags Present: </t>
  </si>
  <si>
    <t>Critical Process that are lacking and Red Flags that are present will automatically populate into this section (Blank means no critical processes or red flags)</t>
  </si>
  <si>
    <t>Check Boxes</t>
  </si>
  <si>
    <t>Fill in Blanks</t>
  </si>
  <si>
    <t>Input Requested: Potential reasons why a 
full evaluation might be needed.  
Add details to comment box to right</t>
  </si>
  <si>
    <t>DO NOT ALTER TEXT OR GRAPHICS IN ANY WAY</t>
  </si>
  <si>
    <t xml:space="preserve">Floodway administration: Hydrologic and Hydraulic (H&amp;H) Study conducted with no rise determination </t>
  </si>
  <si>
    <t>Engineering staff review of the H&amp;H Study and supporting documentation materials submitted to the community</t>
  </si>
  <si>
    <t xml:space="preserve">SI: For all work on existing structures improvement cost is calculated by dividing cost by market value. </t>
  </si>
  <si>
    <t>SD: For repairs of damages cost is calculated by dividing cost by market value.</t>
  </si>
  <si>
    <t>Lowest Horizontal Structural Member (LHSM) above BFE</t>
  </si>
  <si>
    <t>(e.g. EPA, USACE 404 Permit, state environmental permits)</t>
  </si>
  <si>
    <t>Substantial Improvement (SI) and Substantial Damage (SD) Administered Consistently</t>
  </si>
  <si>
    <t>SFHA Determination</t>
  </si>
  <si>
    <t>Permitting Forms</t>
  </si>
  <si>
    <t>Permitting Process: Overview</t>
  </si>
  <si>
    <t>Enforcement</t>
  </si>
  <si>
    <t>Recordkeeping</t>
  </si>
  <si>
    <t>Permitting Process</t>
  </si>
  <si>
    <t>For Communities with Floodway Development, V-Zones, and Coastal A-Zones</t>
  </si>
  <si>
    <t>A permit tracking log is maintained (e.g., Excel) as best practice (required for CRS)</t>
  </si>
  <si>
    <t>&lt;enter name of auditor and title&gt;</t>
  </si>
  <si>
    <r>
      <rPr>
        <b/>
        <sz val="11"/>
        <color theme="1"/>
        <rFont val="Franklin Gothic Book"/>
        <family val="2"/>
      </rPr>
      <t>Instructions</t>
    </r>
    <r>
      <rPr>
        <sz val="11"/>
        <color theme="1"/>
        <rFont val="Franklin Gothic Book"/>
        <family val="2"/>
      </rPr>
      <t xml:space="preserve">: Have Flood Plain Administrator (FPA) describe their processes (e.g. permitting). As the elements are identified use this tool to annotate responses. Overall diagnostic assessment score and sub scores (permit review, critical process, ordinance health, and red flag) are provided in the table to the right.    
                                                            </t>
    </r>
  </si>
  <si>
    <t>How is the permitting process documented? (Check 2.1, 2.4, or 2.2 &amp; 2.3)</t>
  </si>
  <si>
    <t>Unresolved violations carried over from the last five-year period?</t>
  </si>
  <si>
    <r>
      <rPr>
        <b/>
        <sz val="10.7"/>
        <color theme="1"/>
        <rFont val="Calibri"/>
        <family val="2"/>
        <scheme val="minor"/>
      </rPr>
      <t>Legend</t>
    </r>
    <r>
      <rPr>
        <sz val="10.7"/>
        <color theme="1"/>
        <rFont val="Calibri"/>
        <family val="2"/>
        <scheme val="minor"/>
      </rPr>
      <t xml:space="preserve">: The letter to the left of the question number corresponds to the following primary categories: 
</t>
    </r>
    <r>
      <rPr>
        <b/>
        <sz val="10.7"/>
        <color theme="1"/>
        <rFont val="Calibri"/>
        <family val="2"/>
        <scheme val="minor"/>
      </rPr>
      <t>C</t>
    </r>
    <r>
      <rPr>
        <sz val="10.7"/>
        <color theme="1"/>
        <rFont val="Calibri"/>
        <family val="2"/>
        <scheme val="minor"/>
      </rPr>
      <t xml:space="preserve"> = FPA Capability, Capacity and Institutional Support; 
</t>
    </r>
    <r>
      <rPr>
        <b/>
        <sz val="10.7"/>
        <color theme="1"/>
        <rFont val="Calibri"/>
        <family val="2"/>
        <scheme val="minor"/>
      </rPr>
      <t>M</t>
    </r>
    <r>
      <rPr>
        <sz val="10.7"/>
        <color theme="1"/>
        <rFont val="Calibri"/>
        <family val="2"/>
        <scheme val="minor"/>
      </rPr>
      <t xml:space="preserve"> = Map Availability and Accuracy; 
</t>
    </r>
    <r>
      <rPr>
        <b/>
        <sz val="10.7"/>
        <color theme="1"/>
        <rFont val="Calibri"/>
        <family val="2"/>
        <scheme val="minor"/>
      </rPr>
      <t>R</t>
    </r>
    <r>
      <rPr>
        <sz val="10.7"/>
        <color theme="1"/>
        <rFont val="Calibri"/>
        <family val="2"/>
        <scheme val="minor"/>
      </rPr>
      <t xml:space="preserve"> = Floodplain Management Regulations; 
</t>
    </r>
    <r>
      <rPr>
        <b/>
        <sz val="10.7"/>
        <color theme="1"/>
        <rFont val="Calibri"/>
        <family val="2"/>
        <scheme val="minor"/>
      </rPr>
      <t xml:space="preserve">P </t>
    </r>
    <r>
      <rPr>
        <sz val="10.7"/>
        <color theme="1"/>
        <rFont val="Calibri"/>
        <family val="2"/>
        <scheme val="minor"/>
      </rPr>
      <t xml:space="preserve">= Standardized Processes.  
</t>
    </r>
    <r>
      <rPr>
        <b/>
        <sz val="10.7"/>
        <color theme="1"/>
        <rFont val="Calibri"/>
        <family val="2"/>
        <scheme val="minor"/>
      </rPr>
      <t xml:space="preserve">X </t>
    </r>
    <r>
      <rPr>
        <sz val="10.7"/>
        <color theme="1"/>
        <rFont val="Calibri"/>
        <family val="2"/>
        <scheme val="minor"/>
      </rPr>
      <t>= Context and is not one of the evaluation tool categories.     
    =  critical process;      = red flag</t>
    </r>
  </si>
  <si>
    <t>(e.g., Drainage Regulations, Building Codes, Wind Codes, etc.)?  </t>
  </si>
  <si>
    <t>Has there been a change to your community’s territorial or extraterritorial boundaries that affected your designated flood hazard areas (this may include recent annexations) since your current FIRMs?</t>
  </si>
  <si>
    <t>Other method (identify)-or community does not determine correctly</t>
  </si>
  <si>
    <t>Community Website</t>
  </si>
  <si>
    <t>&lt;enter community web URL here&gt;</t>
  </si>
  <si>
    <t>CEO Name:</t>
  </si>
  <si>
    <t>&lt;enter audit reviewer name&gt;</t>
  </si>
  <si>
    <t>&lt;enter audit reviewer phone number&gt;</t>
  </si>
  <si>
    <t>&lt;enter audit reviewer email address&gt;</t>
  </si>
  <si>
    <t>Date of this Report:</t>
  </si>
  <si>
    <t>Date Audit Next Needed:</t>
  </si>
  <si>
    <t>Date Community Contact:</t>
  </si>
  <si>
    <t>FPA not known</t>
  </si>
  <si>
    <t>2.7.1a-Freeboard</t>
  </si>
  <si>
    <t>2.7.1b-Smaller SD</t>
  </si>
  <si>
    <t>2.7.1c-No MF</t>
  </si>
  <si>
    <t>2.7.1d-Other</t>
  </si>
  <si>
    <t>4.3.3</t>
  </si>
  <si>
    <t>4.5.4</t>
  </si>
  <si>
    <t>4.4.4</t>
  </si>
  <si>
    <t>Other Permitting Actions</t>
  </si>
  <si>
    <t>Which of these are the community actively applying?  (Check as many as apply to the community)</t>
  </si>
  <si>
    <t>6.1 Explain how SI is being properly administered</t>
  </si>
  <si>
    <t>6.2 Explain how SD is being properly administered</t>
  </si>
  <si>
    <t>8.1a</t>
  </si>
  <si>
    <t>8.1b</t>
  </si>
  <si>
    <t>8.1c</t>
  </si>
  <si>
    <t>Indicate for what structures inspections are done (Check one for 8.1: a-c)</t>
  </si>
  <si>
    <t>Indicate when during the process inspections are done (Check as many as apply: 8.2: a-e) (Evaluation Tool Q4.3)</t>
  </si>
  <si>
    <t>NFIP Inspections done on all structures always by FPA (including contractors) (Evaluation Tool Q4.2)</t>
  </si>
  <si>
    <t>Q9.2</t>
  </si>
  <si>
    <t>Lacking Critical Processes (#/9)</t>
  </si>
  <si>
    <t>Does the community use historic FIRM and FIS for permitting to verify the structure was built in compliance at the time of new construction?</t>
  </si>
  <si>
    <t xml:space="preserve">Over the last three (3) calendar years, how many development permits were granted for new structures in the designated flood hazard areas as shown on your community’s Flood Insurance Rate Map (FIRM)? </t>
  </si>
  <si>
    <t>Of development permits granted within the last three (3) calendar years; how many were for substantial improvements to existing structures?</t>
  </si>
  <si>
    <t>15.2.2</t>
  </si>
  <si>
    <t>15.2.1aFlood IN</t>
  </si>
  <si>
    <t>15.2.1bFire IN</t>
  </si>
  <si>
    <t>15.2.1cWind IN</t>
  </si>
  <si>
    <t>15.2.1dOther IN</t>
  </si>
  <si>
    <t>15.2.2a No Disaster</t>
  </si>
  <si>
    <t>15.2.2b-State</t>
  </si>
  <si>
    <t>15.2.2c-President</t>
  </si>
  <si>
    <t>15.3.2aNo Disaster</t>
  </si>
  <si>
    <t>15.3.2b-State</t>
  </si>
  <si>
    <t>15.3.2c-President</t>
  </si>
  <si>
    <t>15.1a Map Yes</t>
  </si>
  <si>
    <t>15.1a Map No</t>
  </si>
  <si>
    <t>6.3 Identify the other market value source</t>
  </si>
  <si>
    <t>11.1 Describe any/all of these additional processes to a level of detail that confirms NFIP Standards</t>
  </si>
  <si>
    <t>12.1  Please describe the lack of support</t>
  </si>
  <si>
    <t>Other-Describe in box to righ</t>
  </si>
  <si>
    <t>15.5 Describe the other sources used</t>
  </si>
  <si>
    <t>15.5 -Other</t>
  </si>
  <si>
    <t>Other (Identify other detpartments that coordinate)</t>
  </si>
  <si>
    <t>The community permitting process is through FPA's department/office</t>
  </si>
  <si>
    <t xml:space="preserve">The community permitting process is through multiple departments/offices </t>
  </si>
  <si>
    <t>Indicate other floodplain development projects that may be relevant and may require review  (Check as many as apply to the community)</t>
  </si>
  <si>
    <t xml:space="preserve">Recent construction of capitial improvement (e.g., roads and bridges, etc.) from last five (5) years or since last open audit. </t>
  </si>
  <si>
    <t xml:space="preserve">Recent construction of larger projects from last five (5) years or since last open audit. </t>
  </si>
  <si>
    <t xml:space="preserve">Recent construction of critical facilities from last five (5) years or since last open audit. </t>
  </si>
  <si>
    <t>Indicate the approximate percentage of recent development (e.g., relative building pressure in last five years) in the SFHA (Select one)</t>
  </si>
  <si>
    <t>Recommendation for off-ramp (no recent SFHA development, e.g, last five years)?</t>
  </si>
  <si>
    <t>14.3 Scoring - REMOVED</t>
  </si>
  <si>
    <t>14.4.1</t>
  </si>
  <si>
    <t>3. Audit Follow up and Assistance Needed?</t>
  </si>
  <si>
    <t>3. Details/explanation about additional assistance required</t>
  </si>
  <si>
    <t>F/U Yes</t>
  </si>
  <si>
    <t>F/U No</t>
  </si>
  <si>
    <t>Does your state exempt certain classes of development from NFIP Regulations?</t>
  </si>
  <si>
    <t>13.6-Yes</t>
  </si>
  <si>
    <t>13.6-No</t>
  </si>
  <si>
    <t>Q13.6 State exempts certain classes of development from NFIP Regulations</t>
  </si>
  <si>
    <t xml:space="preserve">4.5 Are permit records well organized and easily accessible? </t>
  </si>
  <si>
    <t>Variances are accessible within 1 business day</t>
  </si>
  <si>
    <t>Variances are accessible within 2-5 business days</t>
  </si>
  <si>
    <t>Variances are accessible within 6-10 business days</t>
  </si>
  <si>
    <t>Variances are accessible after 10 business days</t>
  </si>
  <si>
    <t xml:space="preserve">4.6 Are variance records well organized and easily accessible? </t>
  </si>
  <si>
    <t>4.7: Are the Floodplain Management program's SOPs and processes/procedures reviewed and updated on a regular basis (e.g., every 3 years)?</t>
  </si>
  <si>
    <t xml:space="preserve">4.8: Does the community coordinate with other departments on floodplain management regulations? </t>
  </si>
  <si>
    <t xml:space="preserve">1.3.2: Are effective flood insurance study (digital or paper) used?  </t>
  </si>
  <si>
    <t xml:space="preserve">1.3.1: Are effective flood insurance rate maps (digital or paper) used? </t>
  </si>
  <si>
    <t>1.3.3: Are historic FIS or FIRMs used?</t>
  </si>
  <si>
    <t xml:space="preserve">1.3.4: Are letters of map change (digital or paper) used? </t>
  </si>
  <si>
    <t xml:space="preserve">1.3.5: Are other best available data used? </t>
  </si>
  <si>
    <r>
      <t xml:space="preserve">1.3: What is the Floodplain Administrator’s familiarity with FEMA maps and study data? Specifically, what products are being used when reviewing permits? For each type/row in question 1.3.1-1.3.5 please select one response. 
</t>
    </r>
    <r>
      <rPr>
        <b/>
        <sz val="10"/>
        <rFont val="Franklin Gothic Book"/>
        <family val="2"/>
      </rPr>
      <t>MULTIPART QUESTION, SEE 1.3.1 - 1.3.5 BELOW</t>
    </r>
  </si>
  <si>
    <t>4.1.13 Other non-structural development as defined in 59.1</t>
  </si>
  <si>
    <t>Audit Follow Up and Assistance</t>
  </si>
  <si>
    <t>Overall Diagnostic Score</t>
  </si>
  <si>
    <t>Overall Evaluation Score</t>
  </si>
  <si>
    <t>Community Contact Date:</t>
  </si>
  <si>
    <t>Diagnostic Assessment Date:</t>
  </si>
  <si>
    <t>CRS Community?:</t>
  </si>
  <si>
    <t>Other Definitions as Appropriate - Check here if all present:</t>
  </si>
  <si>
    <t>Note: The "check here if all present" capability is not currently functional here or 3.2</t>
  </si>
  <si>
    <t>Other documents reviewed by auditor.  For each category indicate</t>
  </si>
  <si>
    <t>number reviewed, number with issues and any notes</t>
  </si>
  <si>
    <t>DR3.1</t>
  </si>
  <si>
    <t>Elevation Certificates</t>
  </si>
  <si>
    <t>Standard Operating Procedures</t>
  </si>
  <si>
    <t>H&amp;H Analysis</t>
  </si>
  <si>
    <t>LOMC/LOMR</t>
  </si>
  <si>
    <t>No-Rise Certifcation</t>
  </si>
  <si>
    <t>DR3.2</t>
  </si>
  <si>
    <t>DR3.3</t>
  </si>
  <si>
    <t>DR3.4</t>
  </si>
  <si>
    <t>DR3.5</t>
  </si>
  <si>
    <t>RESET FUNCTION WILL BREAK HERE DUE TO ADDITIONAL LINE INSERTS</t>
  </si>
  <si>
    <t>DR3.6</t>
  </si>
  <si>
    <t>BLE</t>
  </si>
  <si>
    <t>Cross Ref to Diagnostic V1</t>
  </si>
  <si>
    <r>
      <t xml:space="preserve">Ordinance Checklist  </t>
    </r>
    <r>
      <rPr>
        <b/>
        <sz val="11"/>
        <color theme="7" tint="-0.249977111117893"/>
        <rFont val="Franklin Gothic Medium"/>
        <family val="2"/>
      </rPr>
      <t>PRE-DECISIONAL DRAFT</t>
    </r>
    <r>
      <rPr>
        <b/>
        <sz val="11"/>
        <color theme="0"/>
        <rFont val="Franklin Gothic Medium"/>
        <family val="2"/>
      </rPr>
      <t xml:space="preserve"> V2</t>
    </r>
  </si>
  <si>
    <t>Critical Element?</t>
  </si>
  <si>
    <t>LOCATION IN NEW DIAGNOSTIC TOOL (Q Number)</t>
  </si>
  <si>
    <t xml:space="preserve">The community permitting process is through multiple departments or offices </t>
  </si>
  <si>
    <t>Score (Hidden)</t>
  </si>
  <si>
    <t>Reference (CFR)</t>
  </si>
  <si>
    <t>The community contracts out the permitting process</t>
  </si>
  <si>
    <t>1.2a</t>
  </si>
  <si>
    <t>The community permitting process is through the FPA's department or office</t>
  </si>
  <si>
    <t>The community permitting process is through a single department other than the FPA's department or office</t>
  </si>
  <si>
    <t>1.1, 1.2, 1.3, 1.4   ET-4.8</t>
  </si>
  <si>
    <t>1.3 Is the FPM program's position in the organization appropriate to ensure effectiveness in carrying out its duties?</t>
  </si>
  <si>
    <t>ET-1.7</t>
  </si>
  <si>
    <t>10.1, 10.2, 10.3, 10.4, 10.5</t>
  </si>
  <si>
    <t>1.11 Where applicable, does the community use historic FIRM and FIS for permitting to verify the structure was built in compliance at the time of new construction?</t>
  </si>
  <si>
    <t>3.1, 3.2, 3.3, 3.4</t>
  </si>
  <si>
    <t xml:space="preserve">1.1.b If the community contracts out the permitting process indicate how this contract is managed. </t>
  </si>
  <si>
    <t>2.2 In reference to how the BFE and regulatory flood are height checked during plan review: is the BFE determined by the FPA office and provided to the applicant at permit initiation?</t>
  </si>
  <si>
    <t>2.3 In reference to how the BFE and regulatory flood height are checked during plan review: is the BFE generated by the applicant/surveyor and verified before the permit is issued?</t>
  </si>
  <si>
    <t>3.6 Are other regulations in the community coordinated with the floodplain ordinance(s)?</t>
  </si>
  <si>
    <t>2.1, 2,2, 2.3, 2.4, 1.4</t>
  </si>
  <si>
    <t>1.2a, b</t>
  </si>
  <si>
    <t>44 CFR 59.1</t>
  </si>
  <si>
    <t xml:space="preserve">4.1a Describe the permitting process narrative and coordination (e.g., through other departments/offices) and identify any gaps (e.g., types of developments that are not reviewed) in the process in the space to the right. </t>
  </si>
  <si>
    <t>6.1, 6.2, 6.3</t>
  </si>
  <si>
    <t xml:space="preserve">4.4 Which option best describes the community's Substantial Improvement, Substantial Damage (SI/SD) administration? </t>
  </si>
  <si>
    <t>4.4a Describe the community's SI/SD administration if the options in 4.2 are not fully descriptive or if there are gaps identified in the administration of the program (in the space to the right).</t>
  </si>
  <si>
    <t xml:space="preserve">4.1, 4.2, 4.3 </t>
  </si>
  <si>
    <t>6.1, 6.2, 6.3, 6.4</t>
  </si>
  <si>
    <t>5.2, 7.2</t>
  </si>
  <si>
    <t>8.1a, 8.1b, 8.1c, 8.2a, 8.2b</t>
  </si>
  <si>
    <t>14.3, DR1</t>
  </si>
  <si>
    <t>DR5</t>
  </si>
  <si>
    <t xml:space="preserve">Floodplain Administrator Capability, Capacity and Institutional Support </t>
  </si>
  <si>
    <t>Community Name:</t>
  </si>
  <si>
    <t>1.</t>
  </si>
  <si>
    <t>2.</t>
  </si>
  <si>
    <t>3.</t>
  </si>
  <si>
    <t>4.</t>
  </si>
  <si>
    <t>5.</t>
  </si>
  <si>
    <t>1.3 Scoring</t>
  </si>
  <si>
    <t>1.4 Scoring</t>
  </si>
  <si>
    <t xml:space="preserve">If yes to question 4.1, is the permitting process system GIS-Based? </t>
  </si>
  <si>
    <t>Date Assessment Sent:</t>
  </si>
  <si>
    <t>Local official completing Self-Assessment Name:</t>
  </si>
  <si>
    <t>Local official completing Self-Assessment Email:</t>
  </si>
  <si>
    <t>Official responsible for NFIP enforcement Name:</t>
  </si>
  <si>
    <t>Official responsible for NFIP enforcement Email:</t>
  </si>
  <si>
    <t>Title:</t>
  </si>
  <si>
    <t>Phone</t>
  </si>
  <si>
    <t>Contact Info</t>
  </si>
  <si>
    <t>Self Assmnt=NFIP Official</t>
  </si>
  <si>
    <t>POC?FPA</t>
  </si>
  <si>
    <t>How long has this official (FPA) been responsible for regulating/enforcing the NFIP in this community?</t>
  </si>
  <si>
    <t xml:space="preserve">Does the community have other regulations related to floodplain management? </t>
  </si>
  <si>
    <t>designated flood hazard areas as shown on your community’s Flood Insurance Rate Map (FIRM)?</t>
  </si>
  <si>
    <t xml:space="preserve">Over the last three (3) calendar years, how many local Floodplain Management Regulations variances were </t>
  </si>
  <si>
    <t>granted in the designated flood hazard areas—as shown on your community's FIRM—for any floodplain development?</t>
  </si>
  <si>
    <t>community’s latest FEMA FIRM effective date?</t>
  </si>
  <si>
    <t>Has your community adopted higher standards? (i.e., exceeding the minimum</t>
  </si>
  <si>
    <t>NFIP floodplain management requirements)?</t>
  </si>
  <si>
    <t>If yes to question 2.7, indicate the type of standard(s).</t>
  </si>
  <si>
    <t>Does your community have a documented Standard Operating Procedure(s) to guide</t>
  </si>
  <si>
    <t xml:space="preserve">Does your community have a documented Standard Operating Procedure(s) to guide </t>
  </si>
  <si>
    <t>the permitting process for the following? (Check all that apply)</t>
  </si>
  <si>
    <t>the inspection process for the following? (Check all that apply)</t>
  </si>
  <si>
    <t xml:space="preserve">Have all data provided by the community been reviewed by the auditor via phone call or face to face? </t>
  </si>
  <si>
    <r>
      <t xml:space="preserve">FPA Capability, Capacity and Institutional Support:
</t>
    </r>
    <r>
      <rPr>
        <b/>
        <i/>
        <sz val="9"/>
        <color theme="0"/>
        <rFont val="Franklin Gothic Medium"/>
        <family val="2"/>
      </rPr>
      <t>(Does the official responsible for regulating/enforcing the NFIP have
the required expertise, knowledge, technical capabilities and institutional support?)</t>
    </r>
  </si>
  <si>
    <r>
      <t xml:space="preserve">Map Availability and Accuracy:
</t>
    </r>
    <r>
      <rPr>
        <b/>
        <i/>
        <sz val="9"/>
        <color theme="0"/>
        <rFont val="Franklin Gothic Medium"/>
        <family val="2"/>
      </rPr>
      <t>(Is the community regulating/enforcing against its most accurate risk assessment?)</t>
    </r>
  </si>
  <si>
    <r>
      <t xml:space="preserve">Floodplain Management Regulations:
</t>
    </r>
    <r>
      <rPr>
        <b/>
        <i/>
        <sz val="9"/>
        <color theme="0"/>
        <rFont val="Franklin Gothic Medium"/>
        <family val="2"/>
      </rPr>
      <t>(Is the community's ordinance up to date and how is it being enforced?)</t>
    </r>
  </si>
  <si>
    <r>
      <t xml:space="preserve">Standardized Processes:
</t>
    </r>
    <r>
      <rPr>
        <b/>
        <i/>
        <sz val="9"/>
        <color theme="0"/>
        <rFont val="Franklin Gothic Medium"/>
        <family val="2"/>
      </rPr>
      <t>(Does the community have an effective record-keeping process?)</t>
    </r>
  </si>
  <si>
    <t xml:space="preserve">         </t>
  </si>
  <si>
    <t xml:space="preserve">Diagnostic Assessment V2 (NEW)- </t>
  </si>
  <si>
    <t>(Does the official responsible for regulating/enforcing the NFIP have the required expertise, knowledge, technical capabilities and institutional support?)</t>
  </si>
  <si>
    <t>(Is the community regulating/enforcing against its most accurate risk assessment?)</t>
  </si>
  <si>
    <t>(Is the community's ordinance up to date and how is it being enforced?)</t>
  </si>
  <si>
    <t>(Does the community have an effective record-keeping process?)</t>
  </si>
  <si>
    <t>Community Information</t>
  </si>
  <si>
    <t>2.7 (state)</t>
  </si>
  <si>
    <t>2.7.1 (local)</t>
  </si>
  <si>
    <t>2.7.2 (No)</t>
  </si>
  <si>
    <t>3.3.1(Date UNK)</t>
  </si>
  <si>
    <t>3.1.1 (Date Unk)</t>
  </si>
  <si>
    <t>3.2.1 (Date Unk)</t>
  </si>
  <si>
    <t>Has your community experienced an event (e.g., flood, fire, etc.,) in the past ten (10) calendar years, resulting in substantially damaged structures?</t>
  </si>
  <si>
    <t>POC Pursuing</t>
  </si>
  <si>
    <t>the determination process for the following? (Check all that apply)</t>
  </si>
  <si>
    <t>Does the community have current Floodplain Management Regulations?</t>
  </si>
  <si>
    <t>Is the local official completing the self-assessment the  Flood Plain Administrator (FPA)?</t>
  </si>
  <si>
    <t>2.6.2 (Unk)</t>
  </si>
  <si>
    <t>Auditor Validation  (Note: the auditor and not the local community should complete this section)</t>
  </si>
  <si>
    <t>4.3.4</t>
  </si>
  <si>
    <t>Date Assessment Done (e.g., 10/15/2022):</t>
  </si>
  <si>
    <t>Chief Executive Officer (CEO) Name:</t>
  </si>
  <si>
    <t>Chief Executive Officer (CEO) Email:</t>
  </si>
  <si>
    <t>Additional Title:</t>
  </si>
  <si>
    <t>Pick Lists for Larger Responses: Do not Erase</t>
  </si>
  <si>
    <t>Digital and or paper records are maintained in perpetuity, are readily accessible, and identified in permit tracking log (4)</t>
  </si>
  <si>
    <t>Digital and or paper records are maintained and are readily accessible (3)</t>
  </si>
  <si>
    <t>Digital or paper records are maintained (2)</t>
  </si>
  <si>
    <t>Some digital or paper records are maintained (but not all) (1)</t>
  </si>
  <si>
    <t>Records are not maintained indefinitely (are disposed at some determined interval); or are not accessible (0)</t>
  </si>
  <si>
    <t>The community permitting process is through a single department other than the FPA's department or office (3)</t>
  </si>
  <si>
    <t>The community permitting process is through multiple departments or offices (2)</t>
  </si>
  <si>
    <t>The community contracts out the permitting process (1)</t>
  </si>
  <si>
    <t>Contract is through a private entity (1)</t>
  </si>
  <si>
    <t>Severity Score (Hidden)</t>
  </si>
  <si>
    <t>Yes, and the community also adopts more restrictive state or local maps (4)</t>
  </si>
  <si>
    <t>Yes (3)</t>
  </si>
  <si>
    <t>N/A - The community does not have FEMA maps or data (2)</t>
  </si>
  <si>
    <t>Certificates are collected but not reviewed by FPA office (1)</t>
  </si>
  <si>
    <t>Fully compliant and contains higher standards (4)</t>
  </si>
  <si>
    <t>Fully compliant, no missing or conflicting language was identified (3)</t>
  </si>
  <si>
    <t>The permitting process is complete with separate forms used for buildings and non-structural development (2)</t>
  </si>
  <si>
    <t>The permitting process is incomplete, e.g., the community does not permit or review all types of development (1)</t>
  </si>
  <si>
    <t>Fully compliant and regulated to a higher standard (Cumulative SI or lower percentage threshold) (4)</t>
  </si>
  <si>
    <t>Fully compliant: SI is calculated for all work on existing structures and SD is calculated for all damage repairs (3)</t>
  </si>
  <si>
    <t>Sometimes compliant: Both SI and SD are implemented but inconsistently or there are gaps in implementation (2)</t>
  </si>
  <si>
    <t>Partially compliant: one is calculated regularly but the other is not (e.g., SI is calculated regularly, but SD determinations are not done) (1)</t>
  </si>
  <si>
    <t>Missing or not compliant: Neither SI nor SD are administered by the community (0)</t>
  </si>
  <si>
    <t>Inspections are only done for new structures; work on existing structures is not inspected for floodplain compliance (1)</t>
  </si>
  <si>
    <t>No floodplain inspections are performed (0)</t>
  </si>
  <si>
    <t xml:space="preserve">Severity
</t>
  </si>
  <si>
    <t>This is the value from the selected response. This column will be hidden.</t>
  </si>
  <si>
    <t>This may be the same as Column O, may reveal it for transparency or may not include</t>
  </si>
  <si>
    <t>The severity indicated by the response (not really sure??)</t>
  </si>
  <si>
    <t>Score associated with the severity (5 to -2, higher number is more severe</t>
  </si>
  <si>
    <t>Diagnostic Assessment Question</t>
  </si>
  <si>
    <t>Coordination across some but not all departments (2)</t>
  </si>
  <si>
    <t>No (0)</t>
  </si>
  <si>
    <r>
      <t xml:space="preserve">FPA Capability, Capacity and Institutional Support:
</t>
    </r>
    <r>
      <rPr>
        <sz val="9"/>
        <color theme="0"/>
        <rFont val="Franklin Gothic Medium"/>
        <family val="2"/>
      </rPr>
      <t>(Does the official responsible for regulating/enforcing the NFIP have the required expertise, knowledge, technical capabilities and institutional support?)</t>
    </r>
  </si>
  <si>
    <r>
      <t xml:space="preserve">Map Availability and Accuracy:
</t>
    </r>
    <r>
      <rPr>
        <sz val="9"/>
        <color theme="0"/>
        <rFont val="Franklin Gothic Medium"/>
        <family val="2"/>
      </rPr>
      <t>(Is the community regulating/ enforcing against its most accurate risk assessment?)</t>
    </r>
  </si>
  <si>
    <r>
      <t xml:space="preserve">Floodplain Management Regulations:
</t>
    </r>
    <r>
      <rPr>
        <sz val="9"/>
        <color theme="0"/>
        <rFont val="Franklin Gothic Medium"/>
        <family val="2"/>
      </rPr>
      <t>(Is the community's ordinance up to date and how is it being enforced?)</t>
    </r>
  </si>
  <si>
    <r>
      <t xml:space="preserve">Standardized Processes:
</t>
    </r>
    <r>
      <rPr>
        <sz val="9"/>
        <color theme="0"/>
        <rFont val="Franklin Gothic Medium"/>
        <family val="2"/>
      </rPr>
      <t>(Does the community have an effective record-keeping process?)</t>
    </r>
  </si>
  <si>
    <t>% Contribution to Total Score</t>
  </si>
  <si>
    <t>Questions (Weighting)</t>
  </si>
  <si>
    <t>Maximum Weighted Score</t>
  </si>
  <si>
    <r>
      <rPr>
        <b/>
        <sz val="11"/>
        <color theme="1"/>
        <rFont val="Calibri"/>
        <family val="2"/>
        <scheme val="minor"/>
      </rPr>
      <t>8 Questions:</t>
    </r>
    <r>
      <rPr>
        <sz val="11"/>
        <color theme="1"/>
        <rFont val="Calibri"/>
        <family val="2"/>
        <scheme val="minor"/>
      </rPr>
      <t xml:space="preserve">
1.1 (1)
1.2 (0.5)
1.3 (0.5 for each of 5 subparts)
1.4 (0.5 for each of 2 subparts)
1.5 (1)
1.6 (1.5)
1.7 (1)
1.8 (1)</t>
    </r>
  </si>
  <si>
    <r>
      <rPr>
        <b/>
        <sz val="11"/>
        <color theme="1"/>
        <rFont val="Calibri"/>
        <family val="2"/>
        <scheme val="minor"/>
      </rPr>
      <t>3 Questions:</t>
    </r>
    <r>
      <rPr>
        <sz val="11"/>
        <color theme="1"/>
        <rFont val="Calibri"/>
        <family val="2"/>
        <scheme val="minor"/>
      </rPr>
      <t xml:space="preserve">
2.1 (0.5)
2.2 (0.5)
2.3 (1)</t>
    </r>
  </si>
  <si>
    <t>Findings and notes
(Auditor Data Entry)</t>
  </si>
  <si>
    <t>Full coordination across all other departments (4)</t>
  </si>
  <si>
    <t>No coordination across departments (0)</t>
  </si>
  <si>
    <t>1.5 With regard to enforcement, does the FPA have code enforcement authority?</t>
  </si>
  <si>
    <t>1.1 How does the community accomplish permit development?  Select the response that best fits the community's situation or current practices. option.</t>
  </si>
  <si>
    <t>2.1 During permitting, how are the flood zone and Base Flood Elevation (BFE), or regulatory flood height determined by the FPA or designee? (Select the response that best fits the community's situation or current practices).</t>
  </si>
  <si>
    <t>No, the map reference is out of date or noncompliant for other reasons (0)</t>
  </si>
  <si>
    <t>MAX Possible</t>
  </si>
  <si>
    <t xml:space="preserve">Is this a critical program element (CPE) and should be implemented? (Green cells are CPE if scored 1). </t>
  </si>
  <si>
    <t>Required to complete diagnostic?</t>
  </si>
  <si>
    <t>The intent is to provide the closest reference; may be a placeholder for later</t>
  </si>
  <si>
    <t xml:space="preserve">Complete? </t>
  </si>
  <si>
    <t>This is the section that determines if the question has been answered or not to identify in the "Section Status" on the Diagnostic Assessment Report</t>
  </si>
  <si>
    <t>Yes and the correct maps were adopted (3)</t>
  </si>
  <si>
    <t>No (3)</t>
  </si>
  <si>
    <t>Yes but the correct maps were not adopted (0)</t>
  </si>
  <si>
    <t>Yes using finished-construction elevation certificates (4)</t>
  </si>
  <si>
    <t>As-built elevations are collected but not using EC certificates (3)</t>
  </si>
  <si>
    <t>As-built information is not collected or used (0)</t>
  </si>
  <si>
    <t>Tax Assessed Value, Adjusted (3)</t>
  </si>
  <si>
    <t>Actual Cash Value (3)</t>
  </si>
  <si>
    <t>FEMA SDE Tool (3)</t>
  </si>
  <si>
    <t>Professional Appraisal, recent (4)</t>
  </si>
  <si>
    <t>Checked during construction, but not at as-built (2)</t>
  </si>
  <si>
    <t>Sometimes (2)</t>
  </si>
  <si>
    <t>No (1)</t>
  </si>
  <si>
    <t xml:space="preserve">1.4 With regard to enforcement, are stop work orders issued if any significant problems are identified? </t>
  </si>
  <si>
    <t>Yes (4)</t>
  </si>
  <si>
    <t>3.2 Are other state and federal permits obtained and checked by the FPA office? (e.g. EPA, USACE 404 Permit, state environmental permits)</t>
  </si>
  <si>
    <t>Significant errors were identified or sections were missing (e.g., subdivisions, V zone certificates, RV standards), i.e., if the community were joining NFIP today these errors would prevent entry (0)</t>
  </si>
  <si>
    <t>Yes (0)</t>
  </si>
  <si>
    <t>BFE is determined by FPA office and provided to applicant at permit initiation (3)</t>
  </si>
  <si>
    <t>There is only ZONE A in the community (No BFE) and adjacent grade information is provided to applicant (2)</t>
  </si>
  <si>
    <t>BFE is generated by applicant or surveyor and verified by FPA before permit is issued (1)</t>
  </si>
  <si>
    <t>2.4 Is there no Base Flood Elevation (BFE) in this community (e.g., only zone A)?</t>
  </si>
  <si>
    <t xml:space="preserve">2.4a. If yes to Q 2.4, describe how the community assures elevations are appropriate relative to adjacent ground level in the space shaded gold to the right. </t>
  </si>
  <si>
    <r>
      <t xml:space="preserve">2.5a. If the most recent </t>
    </r>
    <r>
      <rPr>
        <b/>
        <sz val="10"/>
        <rFont val="Franklin Gothic Book"/>
        <family val="2"/>
      </rPr>
      <t>FIRMs</t>
    </r>
    <r>
      <rPr>
        <sz val="10"/>
        <rFont val="Franklin Gothic Book"/>
        <family val="2"/>
      </rPr>
      <t xml:space="preserve">  are cited, please indicate the date in the space shaded gold to the right .
</t>
    </r>
  </si>
  <si>
    <r>
      <t xml:space="preserve">2.5b. If the most recent </t>
    </r>
    <r>
      <rPr>
        <b/>
        <sz val="10"/>
        <rFont val="Franklin Gothic Book"/>
        <family val="2"/>
      </rPr>
      <t>FISs</t>
    </r>
    <r>
      <rPr>
        <sz val="10"/>
        <rFont val="Franklin Gothic Book"/>
        <family val="2"/>
      </rPr>
      <t xml:space="preserve">  are cited, please indicate the date in the space shaded gold to the right .</t>
    </r>
  </si>
  <si>
    <t>4.3a If yes to question 4.3, please indicate specifics (e.g., prohibit fill, open foundation or breakaway wall, lowest horizontal structural member (LHSM) above BFE )in the space shaded gold to the right.</t>
  </si>
  <si>
    <t>Please indicate all of the flood zones within the community’s boundary or jurisdiction:</t>
  </si>
  <si>
    <t>Value (Selected)</t>
  </si>
  <si>
    <t>3.6.1 (A)</t>
  </si>
  <si>
    <t>3.6.2 (AE)</t>
  </si>
  <si>
    <t>3.6.3 (AO)</t>
  </si>
  <si>
    <t>3.6.4 (AH)</t>
  </si>
  <si>
    <t>3.6.5(AE-Flood)</t>
  </si>
  <si>
    <t>3.6.6 (V)</t>
  </si>
  <si>
    <t>3.6.7 (VE)</t>
  </si>
  <si>
    <t>3.6.8 (D)</t>
  </si>
  <si>
    <t>3.6.9(A99)</t>
  </si>
  <si>
    <t>3.6.10(X-Shade)</t>
  </si>
  <si>
    <t>3.6.11(X)</t>
  </si>
  <si>
    <t>3.6.12(AR)</t>
  </si>
  <si>
    <t>No (4)</t>
  </si>
  <si>
    <t>Yes and adopted (3)</t>
  </si>
  <si>
    <t>Yes but they are not in ordinances or regulations (1)</t>
  </si>
  <si>
    <t>Yes and they are LESS restrictive than the FEMA maps (0)</t>
  </si>
  <si>
    <t>Yes with pre-construction elevation certificates (4)</t>
  </si>
  <si>
    <t>Yes but not necessarily with construction elevation certificates (3)</t>
  </si>
  <si>
    <t>3.3 During permit review, are lowest floor and utilities checked against BFE (or grade) to ensure proper elevation is proposed?</t>
  </si>
  <si>
    <t xml:space="preserve">3.4 An ordinance review was completed and can best be summarized as: (Select the response that best fits the community's situation or current practices).
</t>
  </si>
  <si>
    <t>3.4a Briefly summarize ordinance review findings in the space to the right, under your response, if needed.</t>
  </si>
  <si>
    <t xml:space="preserve">3.5  For ordinances, does the state require higher standards than FEMA? 
</t>
  </si>
  <si>
    <t xml:space="preserve">3.5a If Yes to 3.5, has the community adopted these higher standards? 
</t>
  </si>
  <si>
    <t xml:space="preserve">3.6a If yes to 3.6, describe how these regulations are related/interrelated in the space shaded gold to the right.
</t>
  </si>
  <si>
    <t xml:space="preserve">4.2 With regard to the community permitting process, and if the zones apply to the community, are floodway proposals reviewed and documented correctly? 
</t>
  </si>
  <si>
    <t xml:space="preserve">4.3 With regard to the community permitting process, and if the zones apply to the community, are coastal high hazard areas V zones foundation and design standards met? 
</t>
  </si>
  <si>
    <t xml:space="preserve">4.5 With regard to the market value source that the community uses or requires from applicant for SI/SD, what source does the community use?
</t>
  </si>
  <si>
    <t>At finished construction/"as-built" before certificate of owner occupancy (COO) for all structures (3)</t>
  </si>
  <si>
    <t>At framing or foundation set (e.g., during construction), AND at finished construction/"as-built" for all structures (4)</t>
  </si>
  <si>
    <t xml:space="preserve">2.7 Is the community using other maps or studies for regulating the floodplain? 
</t>
  </si>
  <si>
    <t>2.9 Does the community require and initiate Letters of Map Change (LOMC) when appropriate?</t>
  </si>
  <si>
    <t>2.9a if Yes or Sometimes was selected in 2.9, indicate those instances when they are used in the space shaded gold to the right (e.g., If natural LAG&gt;BFE, advise LOMA; If floodway impact, CLOMR and LOMR; If fill used, LOMR-F; If proposal changes BFE/SFHA, require CLOMR and LOMR)</t>
  </si>
  <si>
    <t xml:space="preserve">3.7a If yes to 3.7, describe these exemptions in the space shaded gold to the right.
</t>
  </si>
  <si>
    <t>4.7 Does the community have engineering staff or similar capacity at the permit review process, including floodway development reviews (H&amp;H Study and supporting no-rise documentation) as applicable?</t>
  </si>
  <si>
    <t xml:space="preserve">4.8 When are inspections of floodplain development performed by responsible community officials? (Select the response that best fits the community's situation or current practices).
</t>
  </si>
  <si>
    <t>Well supported (4)</t>
  </si>
  <si>
    <t>Copies of LOMCs are maintained locally, and FEMA's online resource is regularly accessed (MSC or NFHL) (4)</t>
  </si>
  <si>
    <t>N/A; no LOMCs in community (3)</t>
  </si>
  <si>
    <t>LOMCs are not regularly maintained locally or accessed online (via MSC or NFHL) (2)</t>
  </si>
  <si>
    <t>LOMCs are not used or are unknown to the community (0)</t>
  </si>
  <si>
    <t>Not applicable (2)</t>
  </si>
  <si>
    <t>Yes (describe in notes) (0)</t>
  </si>
  <si>
    <t xml:space="preserve">4.6 How are the BFE and or the regulatory flood height checked during plan review? 
</t>
  </si>
  <si>
    <t>Contract is done through other means (explain in findings and notes) (0)</t>
  </si>
  <si>
    <t>No
(explain in findings and notes) (0)</t>
  </si>
  <si>
    <t>Not well supported 
(explain in findings and notes) (0)</t>
  </si>
  <si>
    <t>Using best available data if no FEMA data is present
(explain in findings and notes) (1)</t>
  </si>
  <si>
    <t>BFE/flood height is not determined or the community does not determine it correctly  
(explain in findings and notes) (0)</t>
  </si>
  <si>
    <t>No (explain in findings and notes) (0)</t>
  </si>
  <si>
    <t>Other Means 
(explain in findings and notes) (1)</t>
  </si>
  <si>
    <t>No
(explain in findings and notes if needed) (0)</t>
  </si>
  <si>
    <t>The community does not have a permitting process (explain in findings and notes)</t>
  </si>
  <si>
    <t>Subtotals of: FPA Capability, Capacity and Institutional Support (Section 1 above):</t>
  </si>
  <si>
    <r>
      <t xml:space="preserve">2. Map Availability and Accuracy:
</t>
    </r>
    <r>
      <rPr>
        <b/>
        <sz val="9"/>
        <color theme="0"/>
        <rFont val="Franklin Gothic Book"/>
        <family val="2"/>
      </rPr>
      <t>(Is the community regulating/enforcing against its most accurate risk assessment?)</t>
    </r>
  </si>
  <si>
    <r>
      <t xml:space="preserve">3. Floodplain Management Regulations:
</t>
    </r>
    <r>
      <rPr>
        <b/>
        <sz val="9"/>
        <color theme="0"/>
        <rFont val="Franklin Gothic Book"/>
        <family val="2"/>
      </rPr>
      <t>(Is the community's ordinance up to date and how is it being enforced?)</t>
    </r>
  </si>
  <si>
    <r>
      <t xml:space="preserve">4. Standardized Processes:
</t>
    </r>
    <r>
      <rPr>
        <b/>
        <sz val="9"/>
        <color theme="0"/>
        <rFont val="Franklin Gothic Book"/>
        <family val="2"/>
      </rPr>
      <t>(Does the community have an effective record-keeping process?)</t>
    </r>
  </si>
  <si>
    <t>Subtotals of: Map Availability and Accuracy (Section 2 above):</t>
  </si>
  <si>
    <t>Subtotals of: Floodplain Management Regulations (Section 3 above):</t>
  </si>
  <si>
    <t>Subtotals of:Standardized Processes (Section 4 above):</t>
  </si>
  <si>
    <t>Subtotals of: Document Review and Recommendations (Section 5 above):</t>
  </si>
  <si>
    <t>Date of Diagnostic Assessment:</t>
  </si>
  <si>
    <t>Community Contact Date (Diagnostic)</t>
  </si>
  <si>
    <t>Section 5 - Document Review and Recommendations</t>
  </si>
  <si>
    <t>Diagnostic Assessment Section Status is Provided Below</t>
  </si>
  <si>
    <t>2.6 Does the FPA use the MSC and/or NFHL when working with flood hazard map products, in addition to digital/paper FIRMs &amp; FIS (where present)?</t>
  </si>
  <si>
    <t xml:space="preserve">            Compliance Determined at Community Contact (Off-Ramp)</t>
  </si>
  <si>
    <t xml:space="preserve">            Compliance Determined at Enhanced Community Contact (Off-Ramp)</t>
  </si>
  <si>
    <t xml:space="preserve">            Full Evaluation Needed</t>
  </si>
  <si>
    <t xml:space="preserve">            Other</t>
  </si>
  <si>
    <t>1. Diagnostic Assessment Outcome.  Select the most descriptive option:</t>
  </si>
  <si>
    <t xml:space="preserve">Provide additional details as needed: </t>
  </si>
  <si>
    <t xml:space="preserve">            Diagnostic assessment scores indicated need for full evaluation </t>
  </si>
  <si>
    <t xml:space="preserve">            Significant Areas of Concern identified during the Assessment</t>
  </si>
  <si>
    <t xml:space="preserve">            Post Disaster Substantial Damage</t>
  </si>
  <si>
    <t>2. If a full evaluation is needed select all that apply:</t>
  </si>
  <si>
    <t xml:space="preserve">            Yes</t>
  </si>
  <si>
    <t xml:space="preserve">            No</t>
  </si>
  <si>
    <t>&lt;enter diagnostic date MM/DD/YYYY&gt;</t>
  </si>
  <si>
    <t>&lt;enter audit date MM/DD/YYYY&gt;</t>
  </si>
  <si>
    <t>&lt;enter date of community contact MM/DD/YYYY&gt;</t>
  </si>
  <si>
    <t>Minor issues were identified.</t>
  </si>
  <si>
    <t>Major</t>
  </si>
  <si>
    <t>Management Practice (MP)</t>
  </si>
  <si>
    <t>Positive</t>
  </si>
  <si>
    <t xml:space="preserve">Minor deficiencies are usually administrative in nature, even though those findings may possibly result in a notice of violation. This category may also include temporary or occasional instances of noncompliance. </t>
  </si>
  <si>
    <t xml:space="preserve">MP findings are those for which there is no specific regulatory requirement. </t>
  </si>
  <si>
    <t>A positive finding is for a job, activity, or person who has gone above and beyond the regulatory requirements.</t>
  </si>
  <si>
    <t xml:space="preserve">A major deficiency requires action, but not necessarily immediate action. Major deficiencies may pose a threat to human health and safety.  Any immediate threat, however, must be categorized as significant. </t>
  </si>
  <si>
    <t>A problem categorized as significant requires immediate attention. It poses, or has a high likelihod to pose a direct and immediate threat to human health and safety.</t>
  </si>
  <si>
    <r>
      <rPr>
        <b/>
        <sz val="14"/>
        <color theme="1"/>
        <rFont val="Arial Narrow"/>
        <family val="2"/>
      </rPr>
      <t>NFIP Severity Classification Schema</t>
    </r>
    <r>
      <rPr>
        <sz val="11"/>
        <color theme="1"/>
        <rFont val="Arial Narrow"/>
        <family val="2"/>
      </rPr>
      <t xml:space="preserve">
The severity classification includes a single word identifier, a more detailed description and a numerical value to indicate severity.</t>
    </r>
  </si>
  <si>
    <t>Findings and Notes</t>
  </si>
  <si>
    <t xml:space="preserve">1.1a If the community permitting process is through multiple departments or offices, list the departments/offices. </t>
  </si>
  <si>
    <t xml:space="preserve">1.8 Have there been any variances from local floodplain management ordinances in the SFHA for new and substantial improvement to structures in the last three (3) years? </t>
  </si>
  <si>
    <t xml:space="preserve">1.8b If yes to Q 1.8, if there were variances, indicate the approximate number of variances from local floodplain management criteria in the SFHA. </t>
  </si>
  <si>
    <t>1.10 How does the community describe the support (direct and indirect) from the CEO and officials to enforce its ordinances?</t>
  </si>
  <si>
    <t>1.12 Does the community maintain copies of Letters of Map Changes (LOMCs)?</t>
  </si>
  <si>
    <t xml:space="preserve">1.1 How does the community accomplish permit development? </t>
  </si>
  <si>
    <t xml:space="preserve">1.2 How does the community coordinate permit development? </t>
  </si>
  <si>
    <t>1.6 With regard to enforcement, does the FPA review or is otherwise involved in appeals?</t>
  </si>
  <si>
    <t xml:space="preserve">2.1 During permitting, how are the flood zone and Base Flood Elevation (BFE), or regulatory flood height determined by the FPA or designee? </t>
  </si>
  <si>
    <t xml:space="preserve">2.4a. If yes to Q 2.4, describe how the community assures elevations are appropriate relative to adjacent ground level. </t>
  </si>
  <si>
    <t xml:space="preserve">2.5 Are the most recent FIRMs and or FIS cited in the ordinance? </t>
  </si>
  <si>
    <t xml:space="preserve">2.5a. If the most recent FIRMs  are cited, please indicate the date.
</t>
  </si>
  <si>
    <t>2.5b. If the most recent FISs  are cited, please indicate the date.</t>
  </si>
  <si>
    <t>2.7 Is the community using other maps or studies for regulating the floodplain?</t>
  </si>
  <si>
    <t>2.8 Has there been a recent change to the community’s territorial or extraterritorial boundaries that affected SFHA?</t>
  </si>
  <si>
    <t>2.9a if Yes or Sometimes was selected in 2.9, indicate those instances when they are used.</t>
  </si>
  <si>
    <t>3.2 Are other state and federal permits obtained and checked by the FPA office?</t>
  </si>
  <si>
    <t xml:space="preserve">3.4 An ordinance review was completed and can best be summarized as: </t>
  </si>
  <si>
    <t>3.4a Briefly summarize ordinance review findings.</t>
  </si>
  <si>
    <t xml:space="preserve">3.5  For ordinances, does the state require higher standards than FEMA? </t>
  </si>
  <si>
    <t xml:space="preserve">3.5a If Yes to 3.5, has the community adopted these higher standards? </t>
  </si>
  <si>
    <t>3.6a If yes to 3.6, describe how these regulations are related/interrelated.</t>
  </si>
  <si>
    <t>3.7a If yes to 3.7, describe these exemptions.</t>
  </si>
  <si>
    <t>3.8 Indicate the approximate number of permits granted for development in the SFHA in the last three (3) years.</t>
  </si>
  <si>
    <t xml:space="preserve">4.1 Which option best describes the community's permitting process? </t>
  </si>
  <si>
    <t xml:space="preserve">4.1a Describe the permitting process narrative and coordination. </t>
  </si>
  <si>
    <t>4.2 With regard to the community permitting process, and if the zones apply to the community, are floodway proposals reviewed and documented correctly?</t>
  </si>
  <si>
    <t xml:space="preserve">4.3 With regard to the community permitting process, and if the zones apply to the community, are coastal high hazard areas V zones foundation and design standards met? </t>
  </si>
  <si>
    <t>4.3a If yes to question 4.3, please indicate specifics.</t>
  </si>
  <si>
    <t>4.4a Describe the community's SI/SD administration.</t>
  </si>
  <si>
    <t>4.5 With regard to the market value source that the community uses or requires from applicant for SI/SD, what source does the community use?</t>
  </si>
  <si>
    <t xml:space="preserve">4.6 How are the BFE and or the regulatory flood height checked during plan review? </t>
  </si>
  <si>
    <t xml:space="preserve">4.8 When are inspections of floodplain development performed by responsible community officials? </t>
  </si>
  <si>
    <t>The community does not have a permitting process for all development (explain in findings and notes) (0)</t>
  </si>
  <si>
    <t>The community permitting process is through the FPA's department or office (3)</t>
  </si>
  <si>
    <t>Contract is through the county (2)</t>
  </si>
  <si>
    <t>Contract is through the state (1)</t>
  </si>
  <si>
    <t>1.2a If the coordination is across departments or via contract, does the FPA receive notice of floodplain permit changes by other departments and reviews for compliance?</t>
  </si>
  <si>
    <t>Response Options (Hidden)</t>
  </si>
  <si>
    <t>CRS Community:</t>
  </si>
  <si>
    <t>Yes, fewer than five (1)</t>
  </si>
  <si>
    <t>44 CFR 65.3</t>
  </si>
  <si>
    <t>N/A, no other relevant codes (3)</t>
  </si>
  <si>
    <t>The permitting process is complete with form(s) and well documented Standard Operating Procedures (SOPs) (3)</t>
  </si>
  <si>
    <t>The permitting process is complete with a single form used for floodplain permitting (2)</t>
  </si>
  <si>
    <t>The BFE and or the regulatory flood height is not checked during plan review (0)</t>
  </si>
  <si>
    <t>No recent activity (3)</t>
  </si>
  <si>
    <t>Yes
(explain in findings and notes) (3)</t>
  </si>
  <si>
    <t>No, because community lacks permit for non-structural development (0)</t>
  </si>
  <si>
    <t>No (2)</t>
  </si>
  <si>
    <t>Subtotal</t>
  </si>
  <si>
    <t>Diagnostic Assessment Summary Scores</t>
  </si>
  <si>
    <r>
      <t xml:space="preserve">DR.5  Indicate the number of documents reviewed of this type: </t>
    </r>
    <r>
      <rPr>
        <b/>
        <sz val="10"/>
        <rFont val="Franklin Gothic Book"/>
        <family val="2"/>
      </rPr>
      <t>Hydrologic and Hydrodynamic (H&amp;H) Analysis.</t>
    </r>
  </si>
  <si>
    <r>
      <t xml:space="preserve">DR.5a Indicate the number of documents reviewed of this type with issues: </t>
    </r>
    <r>
      <rPr>
        <b/>
        <sz val="10"/>
        <rFont val="Franklin Gothic Book"/>
        <family val="2"/>
      </rPr>
      <t>H&amp;H Analysis.</t>
    </r>
    <r>
      <rPr>
        <sz val="10"/>
        <rFont val="Franklin Gothic Book"/>
        <family val="2"/>
      </rPr>
      <t xml:space="preserve">
(explain in findings and notes if needed)</t>
    </r>
  </si>
  <si>
    <t>Enhanced Community Contact
Record of Documents Reviewed and Recommend Next Steps</t>
  </si>
  <si>
    <t>Diagnostic Assessment Total Score</t>
  </si>
  <si>
    <t>If there are any additional details that were revealed during the validation annotate them in the box below.</t>
  </si>
  <si>
    <t>Totals</t>
  </si>
  <si>
    <t>Critical Element and Area of Concern Section Summary</t>
  </si>
  <si>
    <t>Critical Element</t>
  </si>
  <si>
    <t>Scored</t>
  </si>
  <si>
    <t xml:space="preserve">Area of Concern </t>
  </si>
  <si>
    <t>Max</t>
  </si>
  <si>
    <t>Baseline</t>
  </si>
  <si>
    <t>Minor (mainly typographical) errors were identified, i.e., if the community were joining  NFIP today these errors would not prevent entry (1)</t>
  </si>
  <si>
    <t>4.1 Which option best describes the community's permitting documentation?</t>
  </si>
  <si>
    <t xml:space="preserve">Questions of Concern </t>
  </si>
  <si>
    <t>Community  Score</t>
  </si>
  <si>
    <t>Area of Concern (AOC)?</t>
  </si>
  <si>
    <t>Applies to Community</t>
  </si>
  <si>
    <t>Q1.1</t>
  </si>
  <si>
    <t>Q1.9</t>
  </si>
  <si>
    <t>Q2.1</t>
  </si>
  <si>
    <t>Q2.7</t>
  </si>
  <si>
    <t>Q2.8</t>
  </si>
  <si>
    <t>Q2.9</t>
  </si>
  <si>
    <t>Q3.7</t>
  </si>
  <si>
    <t>Q4.1</t>
  </si>
  <si>
    <t>Q4.4</t>
  </si>
  <si>
    <t>Q4.6</t>
  </si>
  <si>
    <t>Q4.8</t>
  </si>
  <si>
    <t>Section 1 FPA</t>
  </si>
  <si>
    <t>Section 2 Maps</t>
  </si>
  <si>
    <t>Section 3 Regs</t>
  </si>
  <si>
    <t>Section 4 Processes</t>
  </si>
  <si>
    <t xml:space="preserve">Question </t>
  </si>
  <si>
    <t>Area of Concern Total</t>
  </si>
  <si>
    <t xml:space="preserve"> Regulations</t>
  </si>
  <si>
    <t>FPA Capability</t>
  </si>
  <si>
    <t>Processes</t>
  </si>
  <si>
    <t>Overall  Score</t>
  </si>
  <si>
    <t>1. FPA Capability, Capacity and Institutional Support:
(Does the official responsible for regulating/enforcing the NFIP have
the required expertise, knowledge, technical capabilities and institutional support?)</t>
  </si>
  <si>
    <t>3. Does the community require follow-up or technical assistance following completion of the diagnostic Assessment?</t>
  </si>
  <si>
    <t>Does the community require follow-up or technical assistance following completion of the audit? (Drop down)</t>
  </si>
  <si>
    <t>.</t>
  </si>
  <si>
    <t>Community Contact Questions (Sections 1-4)</t>
  </si>
  <si>
    <t>Q1.3</t>
  </si>
  <si>
    <t>Using all effective products in digital format: effective FIRMs and FIS (4)</t>
  </si>
  <si>
    <t>Using all effective products in paper format: FIRMs and/or FIS (3)</t>
  </si>
  <si>
    <t>Using FIRMs only (digital or paper); but community not using its published FIS (2)</t>
  </si>
  <si>
    <t xml:space="preserve">3.1 Is the community actively ensuring as-built elevations are collected and reviewed?
</t>
  </si>
  <si>
    <t>Q3.1</t>
  </si>
  <si>
    <t>4.9 Are floodproofing certifications collected for non-residential structures?</t>
  </si>
  <si>
    <r>
      <t xml:space="preserve">4.10 Does the community have recent (within the last five years, or since the last audit) projects of the following type that may require review: </t>
    </r>
    <r>
      <rPr>
        <b/>
        <sz val="10"/>
        <rFont val="Franklin Gothic Book"/>
        <family val="2"/>
      </rPr>
      <t>watercourse alterations that change the BFE and/or location of SFHA?</t>
    </r>
  </si>
  <si>
    <t xml:space="preserve">4.18 If yes to either 4.16 or 4.17, describe the type of event, the impacted area, damage estimates or summary, and any declared disaster level (state/federal) in the space shaded gold to the right. 
</t>
  </si>
  <si>
    <t>4.19 Has the community experienced any disaster event OUTSIDE the SFHA in the past 5 years resulting in flood damaged structures?</t>
  </si>
  <si>
    <t xml:space="preserve">4.20 If yes to  4.19, describe the type of event, the impacted area, summary of flood damages, and possible indicators of map change (or flood study) needs in the space shaded gold to the right. </t>
  </si>
  <si>
    <t>N/A to the community (4)</t>
  </si>
  <si>
    <t>3.1 Is the community actively ensuring as-built elevations are collected and reviewed?</t>
  </si>
  <si>
    <t xml:space="preserve">4.14 With regard to the community permitting process, and if the zones apply to the community, are subdivisions and large developments in Zone A checked for 50 lot/5 acre threshold? </t>
  </si>
  <si>
    <t>4.16 Has the community experienced a flood disaster event INSIDE the SFHA in the past 5 years resulting in damaged structures?</t>
  </si>
  <si>
    <t>4.17 Has the community experienced a non-flood disaster (e.g., fire, wind, earthquake) event INSIDE the SFHA in the past 5 years resulting in damaged structures?</t>
  </si>
  <si>
    <t>4.10 Does the community have recent watercourse alterations that change the BFE and/or location of SFHA?(within the last five years, or since the last audit)?</t>
  </si>
  <si>
    <t>4.11 Does the community have recent capital improvement projects (e.g., roads and bridges, etc.,)(within the last five years, or since the last audit) that may require review: ?</t>
  </si>
  <si>
    <t>4.12 Does the community have recent other large construction projects (within the last five years, or since the last audit)?</t>
  </si>
  <si>
    <t>4.13 Does the community have recent critical facilities projects (within the last five years, or since the last audit)?</t>
  </si>
  <si>
    <t>4.15 Does the community have recent (within the last five years, or since the last audit) non-structural development - items not typically covered by building permit (e.g., fill/grading, storage of equipment/materials, paving) that may require review?</t>
  </si>
  <si>
    <t>INSTRUCTIONS FOR USE:</t>
  </si>
  <si>
    <t xml:space="preserve">AOC: The community does not have a permitting process for all development </t>
  </si>
  <si>
    <t xml:space="preserve">            Community Specifically requested a full evaluation </t>
  </si>
  <si>
    <t>Table 1: Audit Score Summary by FPM Program Category</t>
  </si>
  <si>
    <t xml:space="preserve">Table 2: Audit Score Summary </t>
  </si>
  <si>
    <t>AOC: The FPM program's position in the organization is NOT appropriate to ensure effectiveness in carrying out its duties</t>
  </si>
  <si>
    <t xml:space="preserve">AOC: Records are not maintained indefinitely (are disposed at some determined interval); or are not accessible </t>
  </si>
  <si>
    <t xml:space="preserve">AOC: BFE/flood height is not determined or the community does not determine it correctly  </t>
  </si>
  <si>
    <t>AOC: The community is using other maps or studies for regulating the floodplain and they are LESS restrictive than the FEMA maps</t>
  </si>
  <si>
    <t>AOC: There has been a recent change to the community’s territorial or extraterritorial boundaries that affected SFHA and the correct maps were not adopted</t>
  </si>
  <si>
    <t>AOC: The community does NOT require and initiate Letters of Map Change (LOMC) when appropriate</t>
  </si>
  <si>
    <t xml:space="preserve">AOC: As-built information is not collected or used </t>
  </si>
  <si>
    <t>AOC Certain classes of development are exempt from NFIP regulations, at state/county/local level</t>
  </si>
  <si>
    <t xml:space="preserve">AOC: The permitting process is incomplete, e.g., the community does not permit or review all types of development </t>
  </si>
  <si>
    <t>AOC: The community's Substantial Improvement, Substantial Damage (SI/SD) administration is partially compliant: one is calculated regularly but the other is not (e.g., SI is calculated regularly, but SD determinations are not done)</t>
  </si>
  <si>
    <t>AOC: The BFE and or the regulatory flood height is not checked during plan review</t>
  </si>
  <si>
    <t>AOC: No floodplain inspections are performed</t>
  </si>
  <si>
    <t>AOC: An ordinance review was completed, and Significant errors were identified or sections were missing (e.g., subdivisions, V zone certificates, RV standards)</t>
  </si>
  <si>
    <t>Com Contact</t>
  </si>
  <si>
    <t>Enhanced Com Contact</t>
  </si>
  <si>
    <t>Diagnostic Assessment</t>
  </si>
  <si>
    <t xml:space="preserve">Scores </t>
  </si>
  <si>
    <t>AOCs</t>
  </si>
  <si>
    <t>Requested</t>
  </si>
  <si>
    <t>Disaster</t>
  </si>
  <si>
    <t>Follow Up</t>
  </si>
  <si>
    <t>Yes, five or more (0)</t>
  </si>
  <si>
    <t>Total Diagnostic Score</t>
  </si>
  <si>
    <t>Status</t>
  </si>
  <si>
    <t>Section 1 - FPA Capability, Capacity and Institutional Support</t>
  </si>
  <si>
    <t>Auditor Determination 
Summary of Auditor's Determination for Diagnostic Assessment Process</t>
  </si>
  <si>
    <t>National Flood Insurance Program (NFIP) 
  DIAGNOSTIC ASSESSMENT SUMMARY REPORT V2</t>
  </si>
  <si>
    <t>Diagnostic Assessment Summary V2</t>
  </si>
  <si>
    <r>
      <t xml:space="preserve"> Evaluation Tool V2.0 </t>
    </r>
    <r>
      <rPr>
        <sz val="18"/>
        <color theme="7" tint="-0.249977111117893"/>
        <rFont val="Franklin Gothic Medium"/>
        <family val="2"/>
      </rPr>
      <t>PRE-DECISIONAL DRAFT</t>
    </r>
  </si>
  <si>
    <t>National Flood Insurance Program (NFIP) 
EVALUATION TOOL SUMMARY REPORT V2.0</t>
  </si>
  <si>
    <t>Audit Toolkit V2.0</t>
  </si>
  <si>
    <t>2.1a Enter the title of current floodplain management regulations</t>
  </si>
  <si>
    <t>2.1b Enter the current floodplain management regulations effective date</t>
  </si>
  <si>
    <t>2.2 Enter other regulations related to floodplain management</t>
  </si>
  <si>
    <t>2.3 Enter the number of development permits for new structures: enter as a number (0-1000)</t>
  </si>
  <si>
    <t>2.4 Enter the number of permits for substantial improvements to existing structures (0-1000)</t>
  </si>
  <si>
    <t>2.5 Enter the number of floodplain management regulation variances (0-1000)</t>
  </si>
  <si>
    <t>2.8 Indicate the other standard(s) that exceed(s) minimums</t>
  </si>
  <si>
    <t>3.7 Are certain classes of development exempted from NFIP regulations (at state/county/local level)?</t>
  </si>
  <si>
    <t>3.8 Indicate the approximate number of permits granted for development in the SFHA in the last three (3) years in the space to the right.  If there were zero (0) indicate as such.</t>
  </si>
  <si>
    <t>1.7 With regard to enforcement, does the FPA review variance request reviews or approvals?</t>
  </si>
  <si>
    <t xml:space="preserve">1.8a If yes to Q 1.8, what were the reasons? (e.g., Historic Structures, Agricultural Structures, Accessory Structures, other). </t>
  </si>
  <si>
    <t>1.9 How does the community maintain records of floodplain development?</t>
  </si>
  <si>
    <t>Audit Reviewed by:</t>
  </si>
  <si>
    <t>Audit Conducted by:</t>
  </si>
  <si>
    <t xml:space="preserve">Phone: </t>
  </si>
  <si>
    <r>
      <rPr>
        <b/>
        <sz val="11"/>
        <color theme="1"/>
        <rFont val="Calibri"/>
        <family val="2"/>
        <scheme val="minor"/>
      </rPr>
      <t xml:space="preserve">8 Questions:
</t>
    </r>
    <r>
      <rPr>
        <sz val="11"/>
        <color theme="1"/>
        <rFont val="Calibri"/>
        <family val="2"/>
        <scheme val="minor"/>
      </rPr>
      <t xml:space="preserve">3.1 (0.5)
3.2 (1)
3.3 (1)
3.4 (2.5)
3.5 (There are 14 Sub Questions-See 3.5 explanation to right) 
3.6 (2)
3.7 (1)
3.8 (1)
</t>
    </r>
  </si>
  <si>
    <t>Detailed Explanation for 3.5: There are 14 sub questions or types, each with an assigned a negative weighting.  There are a total of 12 points available for the section.  Each non-zero entry reduces the score.  Minimum score is 0.</t>
  </si>
  <si>
    <t xml:space="preserve">Detailed explanation for 4.1: There are 14 sub questions.  7 of them are weigthed 1, 7 have a total weighting of 1 (i.e., they are weighted 0.143 each).  Total value for the section is 8 points if all 14 items are responded with a "yes" answer. </t>
  </si>
  <si>
    <r>
      <rPr>
        <b/>
        <sz val="11"/>
        <color theme="1"/>
        <rFont val="Calibri"/>
        <family val="2"/>
        <scheme val="minor"/>
      </rPr>
      <t xml:space="preserve">8 Questions:
</t>
    </r>
    <r>
      <rPr>
        <sz val="11"/>
        <color theme="1"/>
        <rFont val="Calibri"/>
        <family val="2"/>
        <scheme val="minor"/>
      </rPr>
      <t>4.1 (There are 14 Sub Questions, see 4.1 explanation to right) 
4.2 (1)
4.3 (1)
4.4 (1)
4.5 (1)
4.6 (1)
4.7 (1)
4.8 (1)</t>
    </r>
  </si>
  <si>
    <t>Question 3.5</t>
  </si>
  <si>
    <t>Question 4.1</t>
  </si>
  <si>
    <t xml:space="preserve">Compliance Audit Community Self Assessment V2.0 </t>
  </si>
  <si>
    <r>
      <t xml:space="preserve"> Evaluation Tool- Printable </t>
    </r>
    <r>
      <rPr>
        <sz val="18"/>
        <color rgb="FFFF0000"/>
        <rFont val="Franklin Gothic Medium"/>
        <family val="2"/>
      </rPr>
      <t>PRE-DECISIONAL DRAFT</t>
    </r>
    <r>
      <rPr>
        <sz val="18"/>
        <color theme="1"/>
        <rFont val="Franklin Gothic Medium"/>
        <family val="2"/>
      </rPr>
      <t xml:space="preserve"> (v1.0)</t>
    </r>
  </si>
  <si>
    <t xml:space="preserve">Have any new structures been built with a lowest floor below the Base Flood Elevation (BFE) since your </t>
  </si>
  <si>
    <t>Yes or auto-adopt (3)</t>
  </si>
  <si>
    <t>2.4 Is there Base Flood Elevation (BFE) in this community (e.g., AE, Numbered A zones , only zone A,etc.)?</t>
  </si>
  <si>
    <t xml:space="preserve">2.5 Are the most recent FIRMs and or FIS cited in the ordinance  (for those communities without auto-adopt)? (Select the response that best fits the community's situation or current practices).
(in guidance: if 60.3a community where no FEMA maps or data exist choose N/A) </t>
  </si>
  <si>
    <t xml:space="preserve">2.8 Has  the community completed necessary actions (44CFR 64.4) if there has been a recent change to the community’s territorial or extraterritorial boundaries that affected SFHA?
</t>
  </si>
  <si>
    <t xml:space="preserve">4.11 Has the community had any watercourse alterations that change the BFE and/or location of SFHA have relevant/recent (within the last five years, or since the last CAV)? </t>
  </si>
  <si>
    <t xml:space="preserve">4.12 Has the community had any capital improvement projects (e.g., roads and bridges)  that may require review within the last five years of since the last CAV? </t>
  </si>
  <si>
    <t>4.13 Has the community had any large construction projects that may require review within the SFHA over the last 5 years or since the last CAV?</t>
  </si>
  <si>
    <t xml:space="preserve">4.14 Has the community had any projects that involve critical facilities within the SFHA that may require review over the last 5 years or since the last CAV. </t>
  </si>
  <si>
    <r>
      <t xml:space="preserve">4.15 With regard to the community permitting process, and if the zones apply to the community, </t>
    </r>
    <r>
      <rPr>
        <b/>
        <sz val="10"/>
        <rFont val="Franklin Gothic Book"/>
        <family val="2"/>
      </rPr>
      <t>are subdivisions and large developments in Zone A checked for 50 lot/5-acre threshold</t>
    </r>
    <r>
      <rPr>
        <sz val="10"/>
        <rFont val="Franklin Gothic Book"/>
        <family val="2"/>
      </rPr>
      <t xml:space="preserve">? </t>
    </r>
  </si>
  <si>
    <r>
      <t xml:space="preserve">4.16 Has the community had any </t>
    </r>
    <r>
      <rPr>
        <b/>
        <sz val="10"/>
        <rFont val="Franklin Gothic Book"/>
        <family val="2"/>
      </rPr>
      <t>Non-structural development - items not typically covered by building permit</t>
    </r>
    <r>
      <rPr>
        <sz val="10"/>
        <rFont val="Franklin Gothic Book"/>
        <family val="2"/>
      </rPr>
      <t xml:space="preserve"> (e.g., fill/grading, storage of equipment/materials, paving) within the last 5 years or since the last CAV? </t>
    </r>
  </si>
  <si>
    <r>
      <t xml:space="preserve">4.17  If the community has  experienced a flood disaster event </t>
    </r>
    <r>
      <rPr>
        <b/>
        <sz val="10"/>
        <rFont val="Franklin Gothic Book"/>
        <family val="2"/>
      </rPr>
      <t>INSIDE the SFHA</t>
    </r>
    <r>
      <rPr>
        <sz val="10"/>
        <rFont val="Franklin Gothic Book"/>
        <family val="2"/>
      </rPr>
      <t xml:space="preserve"> in the past 5 years resulting in damaged structures, did they do substantial Damage determinations?</t>
    </r>
  </si>
  <si>
    <t>N/A-No events (4)</t>
  </si>
  <si>
    <r>
      <t xml:space="preserve">4.18 If the community has experienced a non-flood disaster (e.g., fire, wind, earthquake) event </t>
    </r>
    <r>
      <rPr>
        <b/>
        <sz val="10"/>
        <rFont val="Franklin Gothic Book"/>
        <family val="2"/>
      </rPr>
      <t>INSIDE the SFHA</t>
    </r>
    <r>
      <rPr>
        <sz val="10"/>
        <rFont val="Franklin Gothic Book"/>
        <family val="2"/>
      </rPr>
      <t xml:space="preserve"> in the past 5 years resulting in damaged structures, did they do substantial damage determinations?</t>
    </r>
  </si>
  <si>
    <t xml:space="preserve">4.19 If yes to either 4.16 or 4.17, describe the type of event, the impacted area, damage estimates or summary, and any declared disaster level (state/federal) in the space shaded gold to the right. 
</t>
  </si>
  <si>
    <r>
      <t xml:space="preserve">4.20 Has the community experienced any disaster event </t>
    </r>
    <r>
      <rPr>
        <b/>
        <sz val="10"/>
        <rFont val="Franklin Gothic Book"/>
        <family val="2"/>
      </rPr>
      <t>OUTSIDE the SFHA</t>
    </r>
    <r>
      <rPr>
        <sz val="10"/>
        <rFont val="Franklin Gothic Book"/>
        <family val="2"/>
      </rPr>
      <t xml:space="preserve"> in the past 5 years resulting in flood damaged structures?</t>
    </r>
  </si>
  <si>
    <t>N/A-No events (2)</t>
  </si>
  <si>
    <t xml:space="preserve">4.21 If yes to  4.20, describe the type of event, the impacted area, summary of flood damages, and possible indicators of map change (or flood study) needs in the space shaded gold to the right. </t>
  </si>
  <si>
    <t xml:space="preserve">5.1 The space to the right indicates the recommended number of permits to review during this assessment based on response to question 3.8 (i.e., approximately 10% ).
</t>
  </si>
  <si>
    <t>5.1a Indicate number of permits reviewed during this assessment in space to the right.</t>
  </si>
  <si>
    <t xml:space="preserve">5.1b Of the permits reviewed, indicate how many are noncompliant in the space to the right. </t>
  </si>
  <si>
    <t xml:space="preserve">5.2 The space to the right indicates the recommended number of variances to review during this assessment based on response to question 1.8b (i.e., approximately 50%).
</t>
  </si>
  <si>
    <t>5.2a Indicate the number of variances reviewed during this assessment in space to the right.</t>
  </si>
  <si>
    <t>5.2b Of the variances reviewed, indicate how many are noncompliant in the space to the right.</t>
  </si>
  <si>
    <t xml:space="preserve">5.3 Describe the relative SFHA development pressure vs SFHA size in the community in the space to the right (e.g., 30% of the community is in the SFHA, but 75% of the building pressure exists there). </t>
  </si>
  <si>
    <r>
      <t xml:space="preserve">5.4 Indicate the number of documents reviewed of this type: 
</t>
    </r>
    <r>
      <rPr>
        <b/>
        <sz val="10"/>
        <rFont val="Franklin Gothic Book"/>
        <family val="2"/>
      </rPr>
      <t>Elevation Certificates</t>
    </r>
    <r>
      <rPr>
        <sz val="10"/>
        <rFont val="Franklin Gothic Book"/>
        <family val="2"/>
      </rPr>
      <t>.</t>
    </r>
  </si>
  <si>
    <t>5.4a Of ECs reviewed, indicate how many are noncompliant or indicate a potential violation in the space to the right
(explain in findings and notes if needed).</t>
  </si>
  <si>
    <r>
      <t xml:space="preserve">5.6  Indicate the number of documents reviewed of this type: </t>
    </r>
    <r>
      <rPr>
        <b/>
        <sz val="10"/>
        <rFont val="Franklin Gothic Book"/>
        <family val="2"/>
      </rPr>
      <t>No rise certifications.</t>
    </r>
  </si>
  <si>
    <r>
      <t xml:space="preserve">5.6a Indicate the number of documents reviewed of this type with issues: </t>
    </r>
    <r>
      <rPr>
        <b/>
        <sz val="10"/>
        <rFont val="Franklin Gothic Book"/>
        <family val="2"/>
      </rPr>
      <t>No rise certifications</t>
    </r>
    <r>
      <rPr>
        <sz val="10"/>
        <rFont val="Franklin Gothic Book"/>
        <family val="2"/>
      </rPr>
      <t xml:space="preserve">
(explain in findings and notes if needed).</t>
    </r>
  </si>
  <si>
    <t>5.7 Does the community have any unresolved violations carried over from the last five-year period/last audit?</t>
  </si>
  <si>
    <t xml:space="preserve">5.7a Describe these violations in detail and provide any context in the space to the right. </t>
  </si>
  <si>
    <t>5.8 Is the community requesting full audit (virtual or in-person)?</t>
  </si>
  <si>
    <t xml:space="preserve">5.8a Describe the nature and urgency of the request in the space to the right. </t>
  </si>
  <si>
    <t>5.9 Has the community been non-responsive or could the POC not be reached?</t>
  </si>
  <si>
    <t xml:space="preserve">5.9a Indicate how many times attempted contact was made and any details from these attempted contacts, and provide additional details in Findings and Notes if needed. </t>
  </si>
  <si>
    <t>1.1: How many years of floodplain management experience does the Floodplain Administrator have ?</t>
  </si>
  <si>
    <t>1.1 Since the last audit (CAV or CAC), has there been any development in the SFHA or is any currently planned?</t>
  </si>
  <si>
    <t xml:space="preserve">1.2 How does the community accomplish permit development? (Select the response that best fits the community's situation or current practices).
</t>
  </si>
  <si>
    <t xml:space="preserve">1.2a If the community permitting process is through multiple departments or offices, list the departments/offices in the space shaded gold to the right. </t>
  </si>
  <si>
    <t xml:space="preserve">1.2.b If the community contracts out the permitting process, describe your contractor selection criteria. </t>
  </si>
  <si>
    <t xml:space="preserve">1.3 How does the community coordinate permit development? If coordination is through a single department select "Full Coordination". 
</t>
  </si>
  <si>
    <t>1.3a If the coordination is across departments, or via contract, does the FPA receive notice of floodplain permit changes by other departments and reviews them for compliance?</t>
  </si>
  <si>
    <t>1.4 Is the FPM program's position in the organization appropriate to ensure effectiveness in carrying out its duties?</t>
  </si>
  <si>
    <t xml:space="preserve">1.5 With regard to enforcement, are stop work orders issued if any significant problems are identified? </t>
  </si>
  <si>
    <t>1.6 With regard to enforcement, does the community have and use code enforcement authority?</t>
  </si>
  <si>
    <t xml:space="preserve">1.7 With regard to enforcement, does the FPA review or is otherwise involved in appeals?
</t>
  </si>
  <si>
    <t xml:space="preserve">1.8 With regard to enforcement, does the FPA review variance request reviews or approvals?
</t>
  </si>
  <si>
    <r>
      <t>1.9 Have there been any variances from local floodplain management ordinances in the SFHA for new and substantial improvement to structures</t>
    </r>
    <r>
      <rPr>
        <b/>
        <sz val="10"/>
        <rFont val="Franklin Gothic Book"/>
        <family val="2"/>
      </rPr>
      <t xml:space="preserve"> since the last CAV</t>
    </r>
    <r>
      <rPr>
        <sz val="10"/>
        <rFont val="Franklin Gothic Book"/>
        <family val="2"/>
      </rPr>
      <t>? (Evaluation Tool Q3.7)</t>
    </r>
  </si>
  <si>
    <t xml:space="preserve">1.9a If yes to Q 1.8, were the variances issued in complance with 44CFR 60.6? (e.g., Historic Structures, Agricultural Structures, Accessory Structures, other). Please list details in the space shaded gold to the right.  (Evaluation Tool Q3.8)
</t>
  </si>
  <si>
    <t xml:space="preserve">1.9b If yes to Q 1.8, if there were variances, indicate the type and approximate number of variances from local floodplain management criteria in the SFHA  in the space shaded gold to the right. </t>
  </si>
  <si>
    <t xml:space="preserve">1.10 How does the community maintain records of floodplain development (Select the response that best fits the community's situation or current practices).
</t>
  </si>
  <si>
    <t xml:space="preserve">1.11 How does the community describe the support (direct and indirect) from the CEO and officials to enforce its ordinances? (Evaluation Tool Q1.8) </t>
  </si>
  <si>
    <t>1.12 Where applicable, does the community use historic FIRM and FIS for permitting to verify the structure was built in compliance at the time of new construction?</t>
  </si>
  <si>
    <t>1.13 Does the community maintain copies of Letters of Map Changes (LOMCs)? (Select the response that best fits the community's situation or current practices).</t>
  </si>
  <si>
    <t>3.6: How many variances (non-complaint 44CFR 60.6) has the community granted to its floodplain management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</si>
</sst>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quot;&quot;"/>
    <numFmt numFmtId="166" formatCode="0;\-0;;@\,\ "/>
    <numFmt numFmtId="167" formatCode="mm/dd/yyyy;&quot;1/0/1900&quot;;;@"/>
    <numFmt numFmtId="168" formatCode="0_);\(0\)"/>
    <numFmt numFmtId="169" formatCode="0.0000"/>
  </numFmts>
  <fonts count="159">
    <font>
      <sz val="11"/>
      <color theme="1"/>
      <name val="Calibri"/>
      <family val="2"/>
      <scheme val="minor"/>
    </font>
    <font>
      <b/>
      <sz val="11"/>
      <color theme="1"/>
      <name val="Calibri"/>
      <family val="2"/>
      <scheme val="minor"/>
    </font>
    <font>
      <sz val="10"/>
      <color theme="1"/>
      <name val="Arial Narrow"/>
      <family val="2"/>
    </font>
    <font>
      <b/>
      <sz val="10"/>
      <color theme="1"/>
      <name val="Arial Narrow"/>
      <family val="2"/>
    </font>
    <font>
      <sz val="10"/>
      <name val="Arial Narrow"/>
      <family val="2"/>
    </font>
    <font>
      <sz val="10"/>
      <color theme="1"/>
      <name val="Calibri"/>
      <family val="2"/>
      <scheme val="minor"/>
    </font>
    <font>
      <b/>
      <sz val="10"/>
      <name val="Calibri"/>
      <family val="2"/>
      <scheme val="minor"/>
    </font>
    <font>
      <b/>
      <sz val="10"/>
      <color theme="1"/>
      <name val="Calibri"/>
      <family val="2"/>
      <scheme val="minor"/>
    </font>
    <font>
      <b/>
      <sz val="10"/>
      <color theme="0"/>
      <name val="Calibri"/>
      <family val="2"/>
      <scheme val="minor"/>
    </font>
    <font>
      <b/>
      <sz val="10"/>
      <color rgb="FFFF0000"/>
      <name val="Calibri"/>
      <family val="2"/>
      <scheme val="minor"/>
    </font>
    <font>
      <sz val="10"/>
      <name val="Calibri"/>
      <family val="2"/>
      <scheme val="minor"/>
    </font>
    <font>
      <b/>
      <sz val="10"/>
      <color theme="1"/>
      <name val="Arial"/>
      <family val="2"/>
    </font>
    <font>
      <b/>
      <sz val="12"/>
      <color theme="1"/>
      <name val="Calibri"/>
      <family val="2"/>
      <scheme val="minor"/>
    </font>
    <font>
      <b/>
      <sz val="10"/>
      <name val="Arial Narrow"/>
      <family val="2"/>
    </font>
    <font>
      <sz val="11"/>
      <color theme="1"/>
      <name val="Calibri"/>
      <family val="2"/>
      <scheme val="minor"/>
    </font>
    <font>
      <b/>
      <sz val="10"/>
      <color rgb="FFFF0000"/>
      <name val="Arial Narrow"/>
      <family val="2"/>
    </font>
    <font>
      <sz val="8"/>
      <name val="Calibri"/>
      <family val="2"/>
      <scheme val="minor"/>
    </font>
    <font>
      <sz val="11"/>
      <name val="Calibri"/>
      <family val="1"/>
      <charset val="2"/>
      <scheme val="minor"/>
    </font>
    <font>
      <sz val="11"/>
      <name val="Calibri"/>
      <family val="2"/>
      <scheme val="minor"/>
    </font>
    <font>
      <b/>
      <sz val="11"/>
      <name val="Arial Narrow"/>
      <family val="2"/>
    </font>
    <font>
      <b/>
      <sz val="14"/>
      <name val="Arial Narrow"/>
      <family val="2"/>
    </font>
    <font>
      <sz val="11"/>
      <name val="Arial Narrow"/>
      <family val="2"/>
    </font>
    <font>
      <sz val="10.5"/>
      <name val="Arial Narrow"/>
      <family val="2"/>
    </font>
    <font>
      <b/>
      <sz val="11"/>
      <name val="Calibri"/>
      <family val="2"/>
      <scheme val="minor"/>
    </font>
    <font>
      <sz val="9"/>
      <color theme="1"/>
      <name val="Calibri"/>
      <family val="2"/>
      <scheme val="minor"/>
    </font>
    <font>
      <i/>
      <sz val="11"/>
      <name val="Arial Narrow"/>
      <family val="2"/>
    </font>
    <font>
      <sz val="11"/>
      <color theme="0"/>
      <name val="Calibri"/>
      <family val="2"/>
      <scheme val="minor"/>
    </font>
    <font>
      <sz val="8"/>
      <color theme="1"/>
      <name val="Calibri"/>
      <family val="2"/>
      <scheme val="minor"/>
    </font>
    <font>
      <b/>
      <sz val="11"/>
      <color theme="0"/>
      <name val="Calibri"/>
      <family val="2"/>
      <scheme val="minor"/>
    </font>
    <font>
      <b/>
      <sz val="9"/>
      <color theme="1"/>
      <name val="Calibri"/>
      <family val="2"/>
      <scheme val="minor"/>
    </font>
    <font>
      <i/>
      <sz val="8"/>
      <color theme="1"/>
      <name val="Calibri"/>
      <family val="2"/>
      <scheme val="minor"/>
    </font>
    <font>
      <sz val="8"/>
      <color rgb="FF000000"/>
      <name val="Segoe UI"/>
      <family val="2"/>
    </font>
    <font>
      <sz val="11"/>
      <color theme="0" tint="-4.9989318521683403E-2"/>
      <name val="Calibri"/>
      <family val="2"/>
      <scheme val="minor"/>
    </font>
    <font>
      <sz val="33"/>
      <color theme="0"/>
      <name val="Franklin Gothic Heavy"/>
      <family val="2"/>
    </font>
    <font>
      <sz val="11"/>
      <color theme="1"/>
      <name val="Franklin Gothic Medium"/>
      <family val="2"/>
    </font>
    <font>
      <sz val="18"/>
      <color theme="0"/>
      <name val="Franklin Gothic Medium"/>
      <family val="2"/>
    </font>
    <font>
      <b/>
      <sz val="12"/>
      <color theme="1"/>
      <name val="Franklin Gothic Medium"/>
      <family val="2"/>
    </font>
    <font>
      <b/>
      <sz val="14"/>
      <color rgb="FF005188"/>
      <name val="Franklin Gothic Medium"/>
      <family val="2"/>
    </font>
    <font>
      <sz val="12"/>
      <color theme="1"/>
      <name val="Franklin Gothic Book"/>
      <family val="2"/>
    </font>
    <font>
      <b/>
      <sz val="10"/>
      <color theme="1"/>
      <name val="Franklin Gothic Medium"/>
      <family val="2"/>
    </font>
    <font>
      <sz val="10"/>
      <color theme="0"/>
      <name val="Calibri"/>
      <family val="2"/>
      <scheme val="minor"/>
    </font>
    <font>
      <b/>
      <sz val="11"/>
      <color theme="0"/>
      <name val="Franklin Gothic Medium"/>
      <family val="2"/>
    </font>
    <font>
      <sz val="11"/>
      <color theme="0"/>
      <name val="Franklin Gothic Medium"/>
      <family val="2"/>
    </font>
    <font>
      <b/>
      <i/>
      <sz val="11"/>
      <color rgb="FFFF0000"/>
      <name val="Franklin Gothic Medium"/>
      <family val="2"/>
    </font>
    <font>
      <b/>
      <sz val="11"/>
      <color theme="1"/>
      <name val="Franklin Gothic Medium"/>
      <family val="2"/>
    </font>
    <font>
      <sz val="10"/>
      <color theme="1"/>
      <name val="Franklin Gothic Medium"/>
      <family val="2"/>
    </font>
    <font>
      <sz val="12"/>
      <color theme="1"/>
      <name val="Franklin Gothic Medium"/>
      <family val="2"/>
    </font>
    <font>
      <sz val="11"/>
      <color theme="1"/>
      <name val="Franklin Gothic Book"/>
      <family val="2"/>
    </font>
    <font>
      <sz val="11"/>
      <color theme="0" tint="-4.9989318521683403E-2"/>
      <name val="Franklin Gothic Book"/>
      <family val="2"/>
    </font>
    <font>
      <b/>
      <sz val="11"/>
      <color rgb="FF00B050"/>
      <name val="Franklin Gothic Medium"/>
      <family val="2"/>
    </font>
    <font>
      <b/>
      <sz val="11"/>
      <color rgb="FFFF0000"/>
      <name val="Franklin Gothic Medium"/>
      <family val="2"/>
    </font>
    <font>
      <i/>
      <sz val="10"/>
      <color theme="1"/>
      <name val="Franklin Gothic Medium"/>
      <family val="2"/>
    </font>
    <font>
      <sz val="11"/>
      <name val="Franklin Gothic Medium"/>
      <family val="2"/>
    </font>
    <font>
      <sz val="8"/>
      <color theme="1"/>
      <name val="Franklin Gothic Medium"/>
      <family val="2"/>
    </font>
    <font>
      <i/>
      <sz val="11"/>
      <color theme="4"/>
      <name val="Franklin Gothic Medium"/>
      <family val="2"/>
    </font>
    <font>
      <sz val="11"/>
      <color theme="0"/>
      <name val="Franklin Gothic Book"/>
      <family val="2"/>
    </font>
    <font>
      <sz val="11"/>
      <name val="Franklin Gothic Book"/>
      <family val="2"/>
    </font>
    <font>
      <i/>
      <sz val="8"/>
      <color theme="1"/>
      <name val="Franklin Gothic Book"/>
      <family val="2"/>
    </font>
    <font>
      <i/>
      <sz val="10"/>
      <color theme="1"/>
      <name val="Franklin Gothic Book"/>
      <family val="2"/>
    </font>
    <font>
      <b/>
      <sz val="11"/>
      <color theme="1"/>
      <name val="Franklin Gothic Book"/>
      <family val="2"/>
    </font>
    <font>
      <sz val="10"/>
      <color theme="1"/>
      <name val="Franklin Gothic Book"/>
      <family val="2"/>
    </font>
    <font>
      <sz val="11"/>
      <color theme="0" tint="-4.9989318521683403E-2"/>
      <name val="Franklin Gothic Medium"/>
      <family val="2"/>
    </font>
    <font>
      <sz val="11"/>
      <color rgb="FFFF0000"/>
      <name val="Franklin Gothic Book"/>
      <family val="2"/>
    </font>
    <font>
      <b/>
      <sz val="8"/>
      <color theme="1"/>
      <name val="Calibri"/>
      <family val="2"/>
      <scheme val="minor"/>
    </font>
    <font>
      <sz val="11"/>
      <color rgb="FFFF0000"/>
      <name val="Franklin Gothic Medium"/>
      <family val="2"/>
    </font>
    <font>
      <sz val="10"/>
      <color theme="0" tint="-4.9989318521683403E-2"/>
      <name val="Franklin Gothic Book"/>
      <family val="2"/>
    </font>
    <font>
      <sz val="10"/>
      <name val="Franklin Gothic Book"/>
      <family val="2"/>
    </font>
    <font>
      <sz val="18"/>
      <color rgb="FFFF0000"/>
      <name val="Franklin Gothic Medium"/>
      <family val="2"/>
    </font>
    <font>
      <b/>
      <sz val="8"/>
      <color rgb="FFFF0000"/>
      <name val="Calibri"/>
      <family val="2"/>
      <scheme val="minor"/>
    </font>
    <font>
      <b/>
      <sz val="8"/>
      <color rgb="FF00B050"/>
      <name val="Calibri"/>
      <family val="2"/>
      <scheme val="minor"/>
    </font>
    <font>
      <b/>
      <sz val="10"/>
      <name val="Franklin Gothic Book"/>
      <family val="2"/>
    </font>
    <font>
      <sz val="10"/>
      <color rgb="FF203764"/>
      <name val="Franklin Gothic Book"/>
      <family val="2"/>
    </font>
    <font>
      <b/>
      <sz val="10"/>
      <color rgb="FFFF0000"/>
      <name val="Franklin Gothic Book"/>
      <family val="2"/>
    </font>
    <font>
      <sz val="10"/>
      <color rgb="FFFF0000"/>
      <name val="Franklin Gothic Book"/>
      <family val="2"/>
    </font>
    <font>
      <b/>
      <sz val="9"/>
      <color theme="0"/>
      <name val="Franklin Gothic Medium"/>
      <family val="2"/>
    </font>
    <font>
      <b/>
      <sz val="14"/>
      <color theme="0"/>
      <name val="Franklin Gothic Book"/>
      <family val="2"/>
    </font>
    <font>
      <b/>
      <sz val="11"/>
      <color theme="0"/>
      <name val="Franklin Gothic Book"/>
      <family val="2"/>
    </font>
    <font>
      <b/>
      <sz val="10"/>
      <color theme="0"/>
      <name val="Franklin Gothic Book"/>
      <family val="2"/>
    </font>
    <font>
      <sz val="10"/>
      <color theme="0"/>
      <name val="Franklin Gothic Book"/>
      <family val="2"/>
    </font>
    <font>
      <b/>
      <sz val="18"/>
      <color theme="0"/>
      <name val="Franklin Gothic Medium"/>
      <family val="2"/>
    </font>
    <font>
      <b/>
      <sz val="16"/>
      <color theme="0"/>
      <name val="Franklin Gothic Medium"/>
      <family val="2"/>
    </font>
    <font>
      <b/>
      <sz val="10"/>
      <color theme="1"/>
      <name val="Franklin Gothic Book"/>
      <family val="2"/>
    </font>
    <font>
      <sz val="9"/>
      <color theme="1"/>
      <name val="Franklin Gothic Book"/>
      <family val="2"/>
    </font>
    <font>
      <b/>
      <sz val="10"/>
      <color theme="0"/>
      <name val="Franklin Gothic Medium"/>
      <family val="2"/>
    </font>
    <font>
      <sz val="26"/>
      <color theme="0"/>
      <name val="Franklin Gothic Medium"/>
      <family val="2"/>
    </font>
    <font>
      <sz val="18"/>
      <color theme="1"/>
      <name val="Franklin Gothic Medium"/>
      <family val="2"/>
    </font>
    <font>
      <sz val="11"/>
      <color theme="1"/>
      <name val="Franklin Gothic Heavy"/>
      <family val="2"/>
    </font>
    <font>
      <sz val="11"/>
      <color rgb="FF000000"/>
      <name val="Calibri"/>
      <family val="2"/>
      <scheme val="minor"/>
    </font>
    <font>
      <sz val="8"/>
      <color rgb="FFFF0000"/>
      <name val="Calibri"/>
      <family val="2"/>
      <scheme val="minor"/>
    </font>
    <font>
      <sz val="10"/>
      <color theme="0"/>
      <name val="Franklin Gothic Medium"/>
      <family val="2"/>
    </font>
    <font>
      <sz val="9"/>
      <name val="Franklin Gothic Medium"/>
      <family val="2"/>
    </font>
    <font>
      <b/>
      <i/>
      <sz val="11"/>
      <color theme="0"/>
      <name val="Franklin Gothic Book"/>
      <family val="2"/>
    </font>
    <font>
      <b/>
      <i/>
      <sz val="11"/>
      <color theme="1"/>
      <name val="Franklin Gothic Book"/>
      <family val="2"/>
    </font>
    <font>
      <sz val="10"/>
      <color rgb="FFFF0000"/>
      <name val="Franklin Gothic Medium"/>
      <family val="2"/>
    </font>
    <font>
      <b/>
      <sz val="11"/>
      <color theme="5"/>
      <name val="Franklin Gothic Medium"/>
      <family val="2"/>
    </font>
    <font>
      <b/>
      <sz val="11"/>
      <color theme="4"/>
      <name val="Franklin Gothic Medium"/>
      <family val="2"/>
    </font>
    <font>
      <sz val="10"/>
      <color theme="7" tint="-0.249977111117893"/>
      <name val="Franklin Gothic Medium"/>
      <family val="2"/>
    </font>
    <font>
      <b/>
      <sz val="12"/>
      <color theme="7" tint="-0.249977111117893"/>
      <name val="Calibri"/>
      <family val="2"/>
      <scheme val="minor"/>
    </font>
    <font>
      <sz val="11"/>
      <color rgb="FFB3589A"/>
      <name val="Franklin Gothic Medium"/>
      <family val="2"/>
    </font>
    <font>
      <sz val="11"/>
      <color rgb="FF9BBF85"/>
      <name val="Franklin Gothic Medium"/>
      <family val="2"/>
    </font>
    <font>
      <u/>
      <sz val="11"/>
      <color theme="1"/>
      <name val="Calibri"/>
      <family val="2"/>
      <scheme val="minor"/>
    </font>
    <font>
      <i/>
      <sz val="11"/>
      <color theme="1"/>
      <name val="Calibri"/>
      <family val="2"/>
      <scheme val="minor"/>
    </font>
    <font>
      <sz val="11"/>
      <color theme="1"/>
      <name val="Franklin Gothic Medium Cond"/>
      <family val="2"/>
    </font>
    <font>
      <sz val="11"/>
      <color theme="0"/>
      <name val="Franklin Gothic Medium Cond"/>
      <family val="2"/>
    </font>
    <font>
      <sz val="10.7"/>
      <color theme="1"/>
      <name val="Calibri"/>
      <family val="2"/>
      <scheme val="minor"/>
    </font>
    <font>
      <b/>
      <sz val="10.7"/>
      <color theme="1"/>
      <name val="Calibri"/>
      <family val="2"/>
      <scheme val="minor"/>
    </font>
    <font>
      <sz val="11"/>
      <color rgb="FF000000"/>
      <name val="Times New Roman"/>
      <family val="1"/>
    </font>
    <font>
      <sz val="12"/>
      <color rgb="FF000000"/>
      <name val="Times New Roman"/>
      <family val="1"/>
    </font>
    <font>
      <sz val="10"/>
      <color rgb="FF000000"/>
      <name val="Times New Roman"/>
      <family val="1"/>
    </font>
    <font>
      <sz val="12"/>
      <color theme="1"/>
      <name val="Times New Roman"/>
      <family val="1"/>
    </font>
    <font>
      <b/>
      <sz val="12"/>
      <color theme="1"/>
      <name val="Times New Roman"/>
      <family val="1"/>
    </font>
    <font>
      <sz val="9"/>
      <color theme="1"/>
      <name val="Arial Narrow"/>
      <family val="2"/>
    </font>
    <font>
      <b/>
      <sz val="14"/>
      <color theme="1"/>
      <name val="Calibri"/>
      <family val="2"/>
      <scheme val="minor"/>
    </font>
    <font>
      <b/>
      <sz val="14"/>
      <color theme="1"/>
      <name val="Franklin Gothic Medium"/>
      <family val="2"/>
    </font>
    <font>
      <b/>
      <sz val="11"/>
      <color theme="7" tint="-0.249977111117893"/>
      <name val="Franklin Gothic Medium"/>
      <family val="2"/>
    </font>
    <font>
      <sz val="12"/>
      <color rgb="FF000000"/>
      <name val="Franklin Gothic Book"/>
      <family val="2"/>
    </font>
    <font>
      <sz val="11"/>
      <color rgb="FF000000"/>
      <name val="Franklin Gothic Book"/>
      <family val="2"/>
    </font>
    <font>
      <sz val="13"/>
      <color rgb="FFE36C0A"/>
      <name val="Franklin Gothic Book"/>
      <family val="2"/>
    </font>
    <font>
      <sz val="13"/>
      <color rgb="FFFF0000"/>
      <name val="Franklin Gothic Book"/>
      <family val="2"/>
    </font>
    <font>
      <sz val="14"/>
      <color theme="1"/>
      <name val="Franklin Gothic Book"/>
      <family val="2"/>
    </font>
    <font>
      <sz val="14"/>
      <color rgb="FF000000"/>
      <name val="Franklin Gothic Book"/>
      <family val="2"/>
    </font>
    <font>
      <sz val="14"/>
      <color theme="1"/>
      <name val="Franklin Gothic Medium"/>
      <family val="2"/>
    </font>
    <font>
      <u/>
      <sz val="11"/>
      <color theme="10"/>
      <name val="Calibri"/>
      <family val="2"/>
      <scheme val="minor"/>
    </font>
    <font>
      <i/>
      <sz val="11"/>
      <color theme="1"/>
      <name val="Franklin Gothic Medium"/>
      <family val="2"/>
    </font>
    <font>
      <vertAlign val="superscript"/>
      <sz val="11"/>
      <color theme="1"/>
      <name val="Franklin Gothic Book"/>
      <family val="2"/>
    </font>
    <font>
      <b/>
      <sz val="10"/>
      <color theme="7" tint="-0.249977111117893"/>
      <name val="Franklin Gothic Medium"/>
      <family val="2"/>
    </font>
    <font>
      <b/>
      <sz val="11"/>
      <color theme="7" tint="-0.249977111117893"/>
      <name val="Calibri"/>
      <family val="2"/>
      <scheme val="minor"/>
    </font>
    <font>
      <sz val="18"/>
      <color theme="7" tint="-0.249977111117893"/>
      <name val="Franklin Gothic Medium"/>
      <family val="2"/>
    </font>
    <font>
      <sz val="18"/>
      <color theme="7" tint="-0.249977111117893"/>
      <name val="Franklin Gothic Heavy"/>
      <family val="2"/>
    </font>
    <font>
      <sz val="8"/>
      <color theme="1"/>
      <name val="Franklin Gothic Book"/>
      <family val="2"/>
    </font>
    <font>
      <b/>
      <sz val="12"/>
      <color theme="0"/>
      <name val="Calibri"/>
      <family val="2"/>
      <scheme val="minor"/>
    </font>
    <font>
      <b/>
      <sz val="11"/>
      <color theme="7" tint="0.79998168889431442"/>
      <name val="Franklin Gothic Medium"/>
      <family val="2"/>
    </font>
    <font>
      <b/>
      <sz val="11"/>
      <color rgb="FFB3589A"/>
      <name val="Franklin Gothic Book"/>
      <family val="2"/>
    </font>
    <font>
      <b/>
      <sz val="11"/>
      <color rgb="FF9BBF85"/>
      <name val="Franklin Gothic Book"/>
      <family val="2"/>
    </font>
    <font>
      <b/>
      <sz val="11"/>
      <color rgb="FFAD589E"/>
      <name val="Franklin Gothic Book"/>
      <family val="2"/>
    </font>
    <font>
      <sz val="20"/>
      <color rgb="FFFF0000"/>
      <name val="Calibri"/>
      <family val="2"/>
      <scheme val="minor"/>
    </font>
    <font>
      <sz val="11"/>
      <color rgb="FFFF0000"/>
      <name val="Calibri"/>
      <family val="2"/>
      <scheme val="minor"/>
    </font>
    <font>
      <b/>
      <sz val="11"/>
      <color rgb="FFFF0000"/>
      <name val="Calibri"/>
      <family val="2"/>
      <scheme val="minor"/>
    </font>
    <font>
      <i/>
      <sz val="10"/>
      <name val="Franklin Gothic Book"/>
      <family val="2"/>
    </font>
    <font>
      <b/>
      <i/>
      <sz val="9"/>
      <color theme="0"/>
      <name val="Franklin Gothic Medium"/>
      <family val="2"/>
    </font>
    <font>
      <sz val="8"/>
      <color rgb="FF000000"/>
      <name val="Franklin Gothic Book"/>
      <family val="2"/>
    </font>
    <font>
      <sz val="10"/>
      <color rgb="FFFF0000"/>
      <name val="Arial Narrow"/>
      <family val="2"/>
    </font>
    <font>
      <b/>
      <sz val="11"/>
      <name val="Franklin Gothic Book"/>
      <family val="2"/>
    </font>
    <font>
      <sz val="9"/>
      <color theme="0"/>
      <name val="Franklin Gothic Medium"/>
      <family val="2"/>
    </font>
    <font>
      <sz val="9"/>
      <color theme="0"/>
      <name val="Franklin Gothic Book"/>
      <family val="2"/>
    </font>
    <font>
      <b/>
      <sz val="9"/>
      <color theme="0"/>
      <name val="Franklin Gothic Book"/>
      <family val="2"/>
    </font>
    <font>
      <sz val="11"/>
      <color theme="1"/>
      <name val="Arial Narrow"/>
      <family val="2"/>
    </font>
    <font>
      <sz val="16"/>
      <color theme="1"/>
      <name val="Calibri"/>
      <family val="2"/>
      <scheme val="minor"/>
    </font>
    <font>
      <b/>
      <sz val="26"/>
      <color theme="1"/>
      <name val="Calibri"/>
      <family val="2"/>
      <scheme val="minor"/>
    </font>
    <font>
      <b/>
      <sz val="14"/>
      <color theme="1"/>
      <name val="Arial Narrow"/>
      <family val="2"/>
    </font>
    <font>
      <b/>
      <sz val="14"/>
      <name val="Franklin Gothic Book"/>
      <family val="2"/>
    </font>
    <font>
      <b/>
      <sz val="9"/>
      <color theme="1"/>
      <name val="Franklin Gothic Book"/>
      <family val="2"/>
    </font>
    <font>
      <sz val="9"/>
      <color indexed="81"/>
      <name val="Tahoma"/>
      <family val="2"/>
    </font>
    <font>
      <b/>
      <sz val="9"/>
      <color indexed="81"/>
      <name val="Tahoma"/>
      <family val="2"/>
    </font>
    <font>
      <sz val="9"/>
      <color indexed="81"/>
      <name val="Franklin Gothic Book"/>
      <family val="2"/>
    </font>
    <font>
      <b/>
      <sz val="12"/>
      <color theme="1"/>
      <name val="Franklin Gothic Book"/>
      <family val="2"/>
    </font>
    <font>
      <b/>
      <u/>
      <sz val="11"/>
      <color theme="10"/>
      <name val="Franklin Gothic Book"/>
      <family val="2"/>
    </font>
    <font>
      <sz val="12"/>
      <name val="Franklin Gothic Book"/>
      <family val="2"/>
    </font>
    <font>
      <strike/>
      <sz val="10"/>
      <name val="Franklin Gothic Book"/>
      <family val="2"/>
    </font>
  </fonts>
  <fills count="2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FF7C80"/>
        <bgColor indexed="64"/>
      </patternFill>
    </fill>
    <fill>
      <patternFill patternType="solid">
        <fgColor theme="3" tint="0.79998168889431442"/>
        <bgColor indexed="64"/>
      </patternFill>
    </fill>
    <fill>
      <patternFill patternType="solid">
        <fgColor rgb="FFCCCCFF"/>
        <bgColor indexed="64"/>
      </patternFill>
    </fill>
    <fill>
      <patternFill patternType="solid">
        <fgColor rgb="FF005188"/>
        <bgColor indexed="64"/>
      </patternFill>
    </fill>
    <fill>
      <patternFill patternType="solid">
        <fgColor rgb="FF0078AE"/>
        <bgColor indexed="64"/>
      </patternFill>
    </fill>
    <fill>
      <patternFill patternType="solid">
        <fgColor rgb="FFF2F2F2"/>
        <bgColor indexed="64"/>
      </patternFill>
    </fill>
    <fill>
      <patternFill patternType="solid">
        <fgColor rgb="FF92D050"/>
        <bgColor indexed="64"/>
      </patternFill>
    </fill>
    <fill>
      <patternFill patternType="solid">
        <fgColor rgb="FF005187"/>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2"/>
        <bgColor indexed="64"/>
      </patternFill>
    </fill>
    <fill>
      <patternFill patternType="solid">
        <fgColor rgb="FF00B0F0"/>
        <bgColor indexed="64"/>
      </patternFill>
    </fill>
    <fill>
      <patternFill patternType="solid">
        <fgColor rgb="FF5E9732"/>
        <bgColor indexed="64"/>
      </patternFill>
    </fill>
    <fill>
      <patternFill patternType="solid">
        <fgColor theme="7" tint="0.59999389629810485"/>
        <bgColor indexed="64"/>
      </patternFill>
    </fill>
    <fill>
      <patternFill patternType="solid">
        <fgColor rgb="FFFAC04E"/>
        <bgColor indexed="64"/>
      </patternFill>
    </fill>
    <fill>
      <patternFill patternType="lightUp">
        <bgColor rgb="FFFAC04E"/>
      </patternFill>
    </fill>
    <fill>
      <patternFill patternType="solid">
        <fgColor rgb="FF00B050"/>
        <bgColor indexed="64"/>
      </patternFill>
    </fill>
    <fill>
      <patternFill patternType="solid">
        <fgColor theme="9" tint="-0.499984740745262"/>
        <bgColor indexed="64"/>
      </patternFill>
    </fill>
    <fill>
      <patternFill patternType="solid">
        <fgColor theme="0" tint="-0.14996795556505021"/>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theme="1"/>
      </left>
      <right style="medium">
        <color theme="1"/>
      </right>
      <top style="medium">
        <color theme="1"/>
      </top>
      <bottom style="medium">
        <color theme="1"/>
      </bottom>
      <diagonal/>
    </border>
    <border>
      <left/>
      <right/>
      <top style="medium">
        <color theme="1"/>
      </top>
      <bottom/>
      <diagonal/>
    </border>
    <border>
      <left/>
      <right/>
      <top/>
      <bottom style="medium">
        <color theme="1"/>
      </bottom>
      <diagonal/>
    </border>
    <border>
      <left/>
      <right/>
      <top style="medium">
        <color theme="1"/>
      </top>
      <bottom style="thin">
        <color theme="1"/>
      </bottom>
      <diagonal/>
    </border>
    <border>
      <left/>
      <right/>
      <top style="thin">
        <color theme="1"/>
      </top>
      <bottom style="thin">
        <color theme="1"/>
      </bottom>
      <diagonal/>
    </border>
    <border>
      <left/>
      <right/>
      <top/>
      <bottom style="thin">
        <color indexed="64"/>
      </bottom>
      <diagonal/>
    </border>
    <border>
      <left style="medium">
        <color indexed="64"/>
      </left>
      <right/>
      <top style="medium">
        <color theme="1"/>
      </top>
      <bottom/>
      <diagonal/>
    </border>
    <border>
      <left/>
      <right style="medium">
        <color indexed="64"/>
      </right>
      <top style="medium">
        <color theme="1"/>
      </top>
      <bottom/>
      <diagonal/>
    </border>
    <border>
      <left style="medium">
        <color indexed="64"/>
      </left>
      <right/>
      <top style="medium">
        <color theme="1"/>
      </top>
      <bottom style="thin">
        <color theme="1"/>
      </bottom>
      <diagonal/>
    </border>
    <border>
      <left/>
      <right style="medium">
        <color indexed="64"/>
      </right>
      <top style="medium">
        <color theme="1"/>
      </top>
      <bottom style="thin">
        <color theme="1"/>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thin">
        <color theme="1"/>
      </right>
      <top style="medium">
        <color indexed="64"/>
      </top>
      <bottom style="thin">
        <color theme="1"/>
      </bottom>
      <diagonal/>
    </border>
    <border>
      <left style="thin">
        <color theme="1"/>
      </left>
      <right/>
      <top style="medium">
        <color indexed="64"/>
      </top>
      <bottom style="thin">
        <color theme="1"/>
      </bottom>
      <diagonal/>
    </border>
    <border>
      <left style="thin">
        <color indexed="64"/>
      </left>
      <right style="thin">
        <color indexed="64"/>
      </right>
      <top style="medium">
        <color indexed="64"/>
      </top>
      <bottom style="thin">
        <color indexed="64"/>
      </bottom>
      <diagonal/>
    </border>
    <border>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right/>
      <top style="thin">
        <color indexed="64"/>
      </top>
      <bottom style="medium">
        <color indexed="64"/>
      </bottom>
      <diagonal/>
    </border>
    <border>
      <left style="medium">
        <color theme="1"/>
      </left>
      <right style="medium">
        <color theme="1"/>
      </right>
      <top style="medium">
        <color theme="1"/>
      </top>
      <bottom style="medium">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theme="1"/>
      </top>
      <bottom style="thin">
        <color indexed="64"/>
      </bottom>
      <diagonal/>
    </border>
    <border>
      <left/>
      <right/>
      <top style="thin">
        <color theme="1"/>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top style="thin">
        <color theme="1"/>
      </top>
      <bottom/>
      <diagonal/>
    </border>
    <border>
      <left/>
      <right style="medium">
        <color indexed="64"/>
      </right>
      <top style="thin">
        <color theme="1"/>
      </top>
      <bottom/>
      <diagonal/>
    </border>
    <border>
      <left style="medium">
        <color indexed="64"/>
      </left>
      <right/>
      <top style="thin">
        <color theme="1"/>
      </top>
      <bottom/>
      <diagonal/>
    </border>
    <border>
      <left style="thin">
        <color theme="1"/>
      </left>
      <right style="thin">
        <color theme="1"/>
      </right>
      <top style="thin">
        <color theme="1"/>
      </top>
      <bottom style="thin">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style="thin">
        <color theme="1"/>
      </right>
      <top style="thin">
        <color theme="1"/>
      </top>
      <bottom style="thin">
        <color theme="1"/>
      </bottom>
      <diagonal/>
    </border>
    <border>
      <left style="thin">
        <color indexed="64"/>
      </left>
      <right/>
      <top style="thin">
        <color theme="1"/>
      </top>
      <bottom/>
      <diagonal/>
    </border>
    <border>
      <left style="thin">
        <color indexed="64"/>
      </left>
      <right/>
      <top style="thin">
        <color theme="1"/>
      </top>
      <bottom style="thin">
        <color indexed="64"/>
      </bottom>
      <diagonal/>
    </border>
    <border>
      <left style="thin">
        <color indexed="64"/>
      </left>
      <right style="medium">
        <color indexed="64"/>
      </right>
      <top/>
      <bottom style="medium">
        <color indexed="64"/>
      </bottom>
      <diagonal/>
    </border>
    <border>
      <left/>
      <right/>
      <top/>
      <bottom style="thin">
        <color theme="0"/>
      </bottom>
      <diagonal/>
    </border>
    <border>
      <left/>
      <right/>
      <top/>
      <bottom style="thick">
        <color theme="0"/>
      </bottom>
      <diagonal/>
    </border>
    <border>
      <left style="thick">
        <color indexed="64"/>
      </left>
      <right/>
      <top style="thick">
        <color indexed="64"/>
      </top>
      <bottom/>
      <diagonal/>
    </border>
    <border>
      <left/>
      <right/>
      <top style="thick">
        <color indexed="64"/>
      </top>
      <bottom/>
      <diagonal/>
    </border>
    <border>
      <left/>
      <right/>
      <top style="thick">
        <color indexed="64"/>
      </top>
      <bottom style="thick">
        <color theme="0"/>
      </bottom>
      <diagonal/>
    </border>
    <border>
      <left/>
      <right style="thick">
        <color indexed="64"/>
      </right>
      <top style="thick">
        <color indexed="64"/>
      </top>
      <bottom style="thick">
        <color theme="0"/>
      </bottom>
      <diagonal/>
    </border>
    <border>
      <left style="thick">
        <color indexed="64"/>
      </left>
      <right/>
      <top/>
      <bottom style="thick">
        <color theme="0"/>
      </bottom>
      <diagonal/>
    </border>
    <border>
      <left/>
      <right style="thick">
        <color indexed="64"/>
      </right>
      <top/>
      <bottom style="thick">
        <color theme="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medium">
        <color indexed="64"/>
      </top>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right style="thin">
        <color indexed="64"/>
      </right>
      <top style="thin">
        <color theme="1"/>
      </top>
      <bottom style="thin">
        <color indexed="64"/>
      </bottom>
      <diagonal/>
    </border>
    <border>
      <left style="thin">
        <color theme="1"/>
      </left>
      <right style="thin">
        <color theme="1"/>
      </right>
      <top/>
      <bottom style="thin">
        <color theme="1"/>
      </bottom>
      <diagonal/>
    </border>
    <border>
      <left/>
      <right style="thin">
        <color theme="1"/>
      </right>
      <top style="thin">
        <color theme="1"/>
      </top>
      <bottom/>
      <diagonal/>
    </border>
  </borders>
  <cellStyleXfs count="3">
    <xf numFmtId="0" fontId="0" fillId="0" borderId="0"/>
    <xf numFmtId="9" fontId="14" fillId="0" borderId="0" applyFont="0" applyFill="0" applyBorder="0" applyAlignment="0" applyProtection="0"/>
    <xf numFmtId="0" fontId="122" fillId="0" borderId="0" applyNumberFormat="0" applyFill="0" applyBorder="0" applyAlignment="0" applyProtection="0"/>
  </cellStyleXfs>
  <cellXfs count="1810">
    <xf numFmtId="0" fontId="0" fillId="0" borderId="0" xfId="0"/>
    <xf numFmtId="0" fontId="2" fillId="0" borderId="0" xfId="0" applyFont="1" applyAlignment="1">
      <alignment horizontal="center"/>
    </xf>
    <xf numFmtId="0" fontId="2" fillId="0" borderId="0" xfId="0" applyFont="1"/>
    <xf numFmtId="0" fontId="2" fillId="0" borderId="0" xfId="0" applyFont="1" applyAlignment="1">
      <alignment horizontal="center" wrapText="1"/>
    </xf>
    <xf numFmtId="0" fontId="0" fillId="0" borderId="0" xfId="0" applyBorder="1"/>
    <xf numFmtId="0" fontId="0" fillId="2" borderId="0" xfId="0" applyFill="1"/>
    <xf numFmtId="0" fontId="2" fillId="2" borderId="0" xfId="0" applyFont="1" applyFill="1"/>
    <xf numFmtId="0" fontId="2" fillId="2" borderId="0" xfId="0" applyFont="1" applyFill="1" applyAlignment="1">
      <alignment horizontal="center"/>
    </xf>
    <xf numFmtId="0" fontId="2" fillId="2" borderId="0" xfId="0" applyFont="1" applyFill="1" applyAlignment="1">
      <alignment horizontal="center" wrapText="1"/>
    </xf>
    <xf numFmtId="0" fontId="3" fillId="2" borderId="0" xfId="0" applyFont="1" applyFill="1" applyAlignment="1">
      <alignment horizontal="right" wrapText="1"/>
    </xf>
    <xf numFmtId="0" fontId="3" fillId="2" borderId="0" xfId="0" applyFont="1" applyFill="1" applyAlignment="1">
      <alignment horizontal="center" wrapText="1"/>
    </xf>
    <xf numFmtId="0" fontId="0" fillId="2" borderId="0" xfId="0" applyFill="1" applyBorder="1"/>
    <xf numFmtId="0" fontId="2" fillId="2" borderId="0" xfId="0" applyFont="1" applyFill="1" applyProtection="1">
      <protection locked="0"/>
    </xf>
    <xf numFmtId="0" fontId="15" fillId="2" borderId="0" xfId="0" applyFont="1" applyFill="1" applyAlignment="1" applyProtection="1">
      <alignment vertical="center" wrapText="1"/>
      <protection locked="0"/>
    </xf>
    <xf numFmtId="0" fontId="2" fillId="0" borderId="0" xfId="0" applyFont="1" applyProtection="1">
      <protection locked="0"/>
    </xf>
    <xf numFmtId="0" fontId="10" fillId="3" borderId="3"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protection locked="0"/>
    </xf>
    <xf numFmtId="0" fontId="2" fillId="5" borderId="0" xfId="0" applyFont="1" applyFill="1"/>
    <xf numFmtId="0" fontId="12" fillId="0" borderId="0" xfId="0" applyFont="1" applyBorder="1" applyAlignment="1" applyProtection="1">
      <alignment horizontal="right" vertical="center"/>
    </xf>
    <xf numFmtId="0" fontId="0" fillId="0" borderId="0" xfId="0" applyProtection="1"/>
    <xf numFmtId="0" fontId="2" fillId="2" borderId="0" xfId="0" applyFont="1" applyFill="1" applyProtection="1"/>
    <xf numFmtId="0" fontId="1"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21" fillId="0" borderId="1" xfId="0" applyFont="1" applyFill="1" applyBorder="1" applyAlignment="1" applyProtection="1">
      <alignment vertical="center" wrapText="1"/>
    </xf>
    <xf numFmtId="0" fontId="17" fillId="0" borderId="1" xfId="0" applyFont="1" applyFill="1" applyBorder="1" applyAlignment="1" applyProtection="1">
      <alignment horizontal="left" vertical="center" wrapText="1"/>
    </xf>
    <xf numFmtId="0" fontId="6" fillId="4"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wrapText="1"/>
    </xf>
    <xf numFmtId="0" fontId="10" fillId="0" borderId="3"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22" fillId="0" borderId="1" xfId="0" applyFont="1" applyFill="1" applyBorder="1" applyAlignment="1" applyProtection="1">
      <alignment vertical="center" wrapText="1"/>
    </xf>
    <xf numFmtId="0" fontId="18" fillId="0" borderId="1" xfId="0" applyFont="1" applyFill="1" applyBorder="1" applyAlignment="1" applyProtection="1">
      <alignment horizontal="left" vertical="center" wrapText="1"/>
    </xf>
    <xf numFmtId="0" fontId="6" fillId="4" borderId="10" xfId="0" applyFont="1" applyFill="1" applyBorder="1" applyAlignment="1" applyProtection="1">
      <alignment horizontal="center" vertical="center" wrapText="1"/>
    </xf>
    <xf numFmtId="0" fontId="10" fillId="0" borderId="19"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6" fillId="4" borderId="20" xfId="0" applyFont="1" applyFill="1" applyBorder="1" applyAlignment="1" applyProtection="1">
      <alignment horizontal="center" vertical="center" wrapText="1"/>
    </xf>
    <xf numFmtId="0" fontId="21" fillId="0" borderId="11" xfId="0" applyFont="1" applyFill="1" applyBorder="1" applyAlignment="1" applyProtection="1">
      <alignment vertical="center" wrapText="1"/>
    </xf>
    <xf numFmtId="0" fontId="17" fillId="0" borderId="11" xfId="0" applyFont="1" applyFill="1" applyBorder="1" applyAlignment="1" applyProtection="1">
      <alignment horizontal="left" vertical="center" wrapText="1"/>
    </xf>
    <xf numFmtId="0" fontId="6" fillId="4" borderId="11" xfId="0"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10" fillId="0" borderId="11"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21" fillId="0" borderId="1" xfId="0" applyFont="1" applyFill="1" applyBorder="1" applyAlignment="1" applyProtection="1">
      <alignment horizontal="right" vertical="center" wrapText="1"/>
    </xf>
    <xf numFmtId="0" fontId="10" fillId="0" borderId="13" xfId="0" applyFont="1" applyFill="1" applyBorder="1" applyAlignment="1" applyProtection="1">
      <alignment horizontal="center" vertical="center" wrapText="1"/>
    </xf>
    <xf numFmtId="164" fontId="6" fillId="4" borderId="18" xfId="0" applyNumberFormat="1" applyFont="1" applyFill="1" applyBorder="1" applyAlignment="1" applyProtection="1">
      <alignment horizontal="center" vertical="center" wrapText="1"/>
    </xf>
    <xf numFmtId="0" fontId="23" fillId="3" borderId="47" xfId="0" applyFont="1" applyFill="1" applyBorder="1" applyAlignment="1" applyProtection="1">
      <alignment horizontal="center" vertical="center" wrapText="1"/>
    </xf>
    <xf numFmtId="0" fontId="23" fillId="3" borderId="48" xfId="0" applyFont="1" applyFill="1" applyBorder="1" applyAlignment="1" applyProtection="1">
      <alignment horizontal="center" vertical="center" wrapText="1"/>
    </xf>
    <xf numFmtId="0" fontId="23" fillId="3" borderId="49" xfId="0" applyFont="1" applyFill="1" applyBorder="1" applyAlignment="1" applyProtection="1">
      <alignment horizontal="center" vertical="center" wrapText="1"/>
    </xf>
    <xf numFmtId="0" fontId="23" fillId="3" borderId="50" xfId="0" applyFont="1" applyFill="1" applyBorder="1" applyAlignment="1" applyProtection="1">
      <alignment horizontal="center" vertical="center" wrapText="1"/>
    </xf>
    <xf numFmtId="0" fontId="23" fillId="3" borderId="51" xfId="0" applyFont="1" applyFill="1" applyBorder="1" applyAlignment="1" applyProtection="1">
      <alignment horizontal="center" vertical="center" wrapText="1"/>
    </xf>
    <xf numFmtId="0" fontId="10" fillId="0" borderId="53" xfId="0" applyFont="1" applyFill="1" applyBorder="1" applyAlignment="1" applyProtection="1">
      <alignment horizontal="center" vertical="center" wrapText="1"/>
    </xf>
    <xf numFmtId="0" fontId="10" fillId="0" borderId="55" xfId="0" applyFont="1" applyFill="1" applyBorder="1" applyAlignment="1" applyProtection="1">
      <alignment horizontal="center" vertical="center" wrapText="1"/>
    </xf>
    <xf numFmtId="0" fontId="10" fillId="3" borderId="56" xfId="0" applyFont="1" applyFill="1" applyBorder="1" applyAlignment="1" applyProtection="1">
      <alignment horizontal="center" vertical="center" wrapText="1"/>
    </xf>
    <xf numFmtId="0" fontId="23" fillId="3" borderId="55" xfId="0" applyFont="1" applyFill="1" applyBorder="1" applyAlignment="1" applyProtection="1">
      <alignment horizontal="center" vertical="center" wrapText="1"/>
    </xf>
    <xf numFmtId="0" fontId="10" fillId="0" borderId="58" xfId="0" applyFont="1" applyFill="1" applyBorder="1" applyAlignment="1" applyProtection="1">
      <alignment horizontal="center" vertical="center" wrapText="1"/>
    </xf>
    <xf numFmtId="0" fontId="10" fillId="0" borderId="59" xfId="0" applyFont="1" applyFill="1" applyBorder="1" applyAlignment="1" applyProtection="1">
      <alignment horizontal="center" vertical="center" wrapText="1"/>
    </xf>
    <xf numFmtId="0" fontId="10" fillId="0" borderId="60" xfId="0" applyFont="1" applyFill="1" applyBorder="1" applyAlignment="1" applyProtection="1">
      <alignment horizontal="center" vertical="center" wrapText="1"/>
    </xf>
    <xf numFmtId="0" fontId="1" fillId="3" borderId="46" xfId="0" applyFont="1" applyFill="1" applyBorder="1" applyAlignment="1" applyProtection="1">
      <alignment horizontal="center" vertical="center" wrapText="1"/>
    </xf>
    <xf numFmtId="0" fontId="1" fillId="3" borderId="50" xfId="0" applyFont="1" applyFill="1" applyBorder="1" applyAlignment="1" applyProtection="1">
      <alignment horizontal="center" vertical="center"/>
    </xf>
    <xf numFmtId="0" fontId="6" fillId="3" borderId="50" xfId="0" applyFont="1" applyFill="1" applyBorder="1" applyAlignment="1" applyProtection="1">
      <alignment horizontal="center" vertical="center" wrapText="1"/>
    </xf>
    <xf numFmtId="0" fontId="4" fillId="0" borderId="52"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1" fillId="3" borderId="54" xfId="0" applyFont="1" applyFill="1" applyBorder="1" applyAlignment="1" applyProtection="1">
      <alignment horizontal="center" vertical="center" wrapText="1"/>
    </xf>
    <xf numFmtId="0" fontId="4" fillId="0" borderId="61" xfId="0" applyFont="1" applyFill="1" applyBorder="1" applyAlignment="1" applyProtection="1">
      <alignment horizontal="center" vertical="center"/>
    </xf>
    <xf numFmtId="0" fontId="21" fillId="0" borderId="59" xfId="0" applyFont="1" applyFill="1" applyBorder="1" applyAlignment="1" applyProtection="1">
      <alignment vertical="center" wrapText="1"/>
    </xf>
    <xf numFmtId="0" fontId="17" fillId="0" borderId="59" xfId="0" applyFont="1" applyFill="1" applyBorder="1" applyAlignment="1" applyProtection="1">
      <alignment horizontal="left" vertical="center" wrapText="1"/>
    </xf>
    <xf numFmtId="0" fontId="10" fillId="3" borderId="64" xfId="0" applyFont="1" applyFill="1" applyBorder="1" applyAlignment="1" applyProtection="1">
      <alignment horizontal="center" vertical="center" wrapText="1"/>
    </xf>
    <xf numFmtId="0" fontId="10" fillId="3" borderId="66" xfId="0" applyFont="1" applyFill="1" applyBorder="1" applyAlignment="1" applyProtection="1">
      <alignment horizontal="center" vertical="center" wrapText="1"/>
    </xf>
    <xf numFmtId="0" fontId="10" fillId="3" borderId="67" xfId="0" applyFont="1" applyFill="1" applyBorder="1" applyAlignment="1" applyProtection="1">
      <alignment horizontal="center" vertical="center" wrapText="1"/>
    </xf>
    <xf numFmtId="0" fontId="10" fillId="3" borderId="55" xfId="0" applyFont="1" applyFill="1" applyBorder="1" applyAlignment="1" applyProtection="1">
      <alignment horizontal="center" vertical="center" wrapText="1"/>
    </xf>
    <xf numFmtId="0" fontId="6" fillId="4" borderId="59" xfId="0" applyFont="1" applyFill="1" applyBorder="1" applyAlignment="1" applyProtection="1">
      <alignment horizontal="center" vertical="center" wrapText="1"/>
    </xf>
    <xf numFmtId="0" fontId="1" fillId="3" borderId="66" xfId="0" applyFont="1" applyFill="1" applyBorder="1" applyAlignment="1" applyProtection="1">
      <alignment horizontal="center" vertical="center"/>
    </xf>
    <xf numFmtId="0" fontId="6" fillId="3" borderId="66" xfId="0" applyFont="1" applyFill="1" applyBorder="1" applyAlignment="1" applyProtection="1">
      <alignment horizontal="center" vertical="center" wrapText="1"/>
    </xf>
    <xf numFmtId="0" fontId="23" fillId="3" borderId="66" xfId="0" applyFont="1" applyFill="1" applyBorder="1" applyAlignment="1" applyProtection="1">
      <alignment horizontal="center" vertical="center" wrapText="1"/>
    </xf>
    <xf numFmtId="0" fontId="23" fillId="3" borderId="67" xfId="0" applyFont="1" applyFill="1" applyBorder="1" applyAlignment="1" applyProtection="1">
      <alignment horizontal="center" vertical="center" wrapText="1"/>
    </xf>
    <xf numFmtId="0" fontId="1" fillId="3" borderId="68" xfId="0" applyFont="1" applyFill="1" applyBorder="1" applyAlignment="1" applyProtection="1">
      <alignment horizontal="center" vertical="center" wrapText="1"/>
    </xf>
    <xf numFmtId="0" fontId="1" fillId="3" borderId="48" xfId="0" applyFont="1" applyFill="1" applyBorder="1" applyAlignment="1" applyProtection="1">
      <alignment horizontal="center" vertical="center"/>
    </xf>
    <xf numFmtId="0" fontId="6" fillId="3" borderId="48" xfId="0" applyFont="1" applyFill="1" applyBorder="1" applyAlignment="1" applyProtection="1">
      <alignment horizontal="center" vertical="center" wrapText="1"/>
    </xf>
    <xf numFmtId="0" fontId="23" fillId="3" borderId="69" xfId="0" applyFont="1" applyFill="1" applyBorder="1" applyAlignment="1" applyProtection="1">
      <alignment horizontal="center" vertical="center" wrapText="1"/>
    </xf>
    <xf numFmtId="0" fontId="6" fillId="3" borderId="59" xfId="0" applyFont="1" applyFill="1" applyBorder="1" applyAlignment="1" applyProtection="1">
      <alignment horizontal="center" vertical="center" wrapText="1"/>
    </xf>
    <xf numFmtId="0" fontId="6" fillId="4" borderId="73" xfId="0" applyFont="1" applyFill="1" applyBorder="1" applyAlignment="1" applyProtection="1">
      <alignment horizontal="center" vertical="center" wrapText="1"/>
    </xf>
    <xf numFmtId="0" fontId="10" fillId="0" borderId="56" xfId="0" applyFont="1" applyFill="1" applyBorder="1" applyAlignment="1" applyProtection="1">
      <alignment horizontal="center" vertical="center" wrapText="1"/>
    </xf>
    <xf numFmtId="164" fontId="6" fillId="4" borderId="75" xfId="0" applyNumberFormat="1" applyFont="1" applyFill="1" applyBorder="1" applyAlignment="1" applyProtection="1">
      <alignment horizontal="center" vertical="center" wrapText="1"/>
    </xf>
    <xf numFmtId="0" fontId="7" fillId="3" borderId="58" xfId="0" applyFont="1" applyFill="1" applyBorder="1" applyAlignment="1" applyProtection="1">
      <alignment horizontal="center" vertical="center" wrapText="1"/>
    </xf>
    <xf numFmtId="0" fontId="7" fillId="3" borderId="59" xfId="0" applyFont="1" applyFill="1" applyBorder="1" applyAlignment="1" applyProtection="1">
      <alignment horizontal="center" vertical="center" wrapText="1"/>
    </xf>
    <xf numFmtId="0" fontId="7" fillId="3" borderId="60" xfId="0" applyFont="1" applyFill="1" applyBorder="1" applyAlignment="1" applyProtection="1">
      <alignment horizontal="center" vertical="center" wrapText="1"/>
    </xf>
    <xf numFmtId="0" fontId="7" fillId="3" borderId="72" xfId="0" applyFont="1" applyFill="1" applyBorder="1" applyAlignment="1" applyProtection="1">
      <alignment horizontal="center" vertical="center" wrapText="1"/>
    </xf>
    <xf numFmtId="0" fontId="6" fillId="4" borderId="75" xfId="0" applyFont="1" applyFill="1" applyBorder="1" applyAlignment="1" applyProtection="1">
      <alignment horizontal="center" vertical="center" wrapText="1"/>
    </xf>
    <xf numFmtId="0" fontId="10" fillId="3" borderId="58" xfId="0" applyFont="1" applyFill="1" applyBorder="1" applyAlignment="1" applyProtection="1">
      <alignment horizontal="center" vertical="center" wrapText="1"/>
    </xf>
    <xf numFmtId="0" fontId="10" fillId="3" borderId="59" xfId="0" applyFont="1" applyFill="1" applyBorder="1" applyAlignment="1" applyProtection="1">
      <alignment horizontal="center" vertical="center" wrapText="1"/>
    </xf>
    <xf numFmtId="0" fontId="10" fillId="3" borderId="60" xfId="0"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xf>
    <xf numFmtId="0" fontId="4" fillId="0" borderId="52" xfId="0" applyFont="1" applyFill="1" applyBorder="1" applyAlignment="1" applyProtection="1">
      <alignment horizontal="center" vertical="center"/>
    </xf>
    <xf numFmtId="0" fontId="0" fillId="2" borderId="0" xfId="0" applyFill="1" applyAlignment="1">
      <alignment horizontal="center"/>
    </xf>
    <xf numFmtId="0" fontId="0" fillId="6" borderId="0" xfId="0" applyFill="1"/>
    <xf numFmtId="0" fontId="2" fillId="6" borderId="0" xfId="0" applyFont="1" applyFill="1" applyBorder="1"/>
    <xf numFmtId="0" fontId="6"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 fillId="3" borderId="1" xfId="0" applyFont="1" applyFill="1" applyBorder="1" applyAlignment="1" applyProtection="1">
      <alignment horizontal="center" vertical="center" wrapText="1"/>
    </xf>
    <xf numFmtId="0" fontId="2" fillId="2" borderId="76" xfId="0" applyFont="1" applyFill="1" applyBorder="1" applyProtection="1"/>
    <xf numFmtId="0" fontId="0" fillId="0" borderId="0" xfId="0" applyAlignment="1">
      <alignment horizontal="center"/>
    </xf>
    <xf numFmtId="0" fontId="0" fillId="4" borderId="0" xfId="0" applyFill="1" applyAlignment="1">
      <alignment horizontal="center"/>
    </xf>
    <xf numFmtId="0" fontId="0" fillId="7" borderId="0" xfId="0" applyFill="1" applyAlignment="1">
      <alignment horizontal="center"/>
    </xf>
    <xf numFmtId="0" fontId="0" fillId="8" borderId="0" xfId="0" applyFill="1"/>
    <xf numFmtId="0" fontId="0" fillId="9" borderId="0" xfId="0" applyFill="1"/>
    <xf numFmtId="0" fontId="0" fillId="6" borderId="44" xfId="0" applyFill="1" applyBorder="1"/>
    <xf numFmtId="0" fontId="0" fillId="6" borderId="0" xfId="0" applyFill="1" applyBorder="1"/>
    <xf numFmtId="0" fontId="0" fillId="6" borderId="0" xfId="0" applyFont="1" applyFill="1" applyBorder="1"/>
    <xf numFmtId="0" fontId="0" fillId="6" borderId="0" xfId="0" applyFill="1" applyBorder="1" applyAlignment="1">
      <alignment vertical="top"/>
    </xf>
    <xf numFmtId="0" fontId="0" fillId="6" borderId="44" xfId="0" applyFill="1" applyBorder="1" applyProtection="1"/>
    <xf numFmtId="0" fontId="0" fillId="6" borderId="0" xfId="0" applyFill="1" applyBorder="1" applyProtection="1"/>
    <xf numFmtId="0" fontId="0" fillId="10" borderId="0" xfId="0" applyFill="1"/>
    <xf numFmtId="0" fontId="35" fillId="10" borderId="0" xfId="0" applyFont="1" applyFill="1" applyAlignment="1">
      <alignment horizontal="center"/>
    </xf>
    <xf numFmtId="0" fontId="0" fillId="11" borderId="0" xfId="0" applyFill="1"/>
    <xf numFmtId="0" fontId="35" fillId="11" borderId="0" xfId="0" applyFont="1" applyFill="1" applyAlignment="1">
      <alignment horizontal="center"/>
    </xf>
    <xf numFmtId="0" fontId="33" fillId="11" borderId="0" xfId="0" applyFont="1" applyFill="1" applyBorder="1" applyAlignment="1">
      <alignment horizontal="center" vertical="center"/>
    </xf>
    <xf numFmtId="0" fontId="0" fillId="10" borderId="0" xfId="0" applyFill="1" applyBorder="1"/>
    <xf numFmtId="0" fontId="0" fillId="11" borderId="0" xfId="0" applyFill="1" applyBorder="1"/>
    <xf numFmtId="0" fontId="0" fillId="10" borderId="17" xfId="0" applyFill="1" applyBorder="1"/>
    <xf numFmtId="0" fontId="28" fillId="10" borderId="0" xfId="0" applyFont="1" applyFill="1" applyBorder="1"/>
    <xf numFmtId="0" fontId="41" fillId="10" borderId="16" xfId="0" applyFont="1" applyFill="1" applyBorder="1"/>
    <xf numFmtId="0" fontId="42" fillId="10" borderId="17" xfId="0" applyFont="1" applyFill="1" applyBorder="1"/>
    <xf numFmtId="0" fontId="35" fillId="10" borderId="17" xfId="0" applyFont="1" applyFill="1" applyBorder="1" applyAlignment="1">
      <alignment horizontal="left" vertical="center"/>
    </xf>
    <xf numFmtId="0" fontId="42" fillId="10" borderId="44" xfId="0" applyFont="1" applyFill="1" applyBorder="1"/>
    <xf numFmtId="0" fontId="41" fillId="10" borderId="0" xfId="0" applyFont="1" applyFill="1" applyBorder="1"/>
    <xf numFmtId="0" fontId="35" fillId="10" borderId="0" xfId="0" applyFont="1" applyFill="1" applyBorder="1" applyAlignment="1">
      <alignment horizontal="left" vertical="center"/>
    </xf>
    <xf numFmtId="0" fontId="1" fillId="11" borderId="0" xfId="0" applyFont="1" applyFill="1" applyBorder="1" applyAlignment="1">
      <alignment horizontal="left"/>
    </xf>
    <xf numFmtId="0" fontId="0" fillId="11" borderId="76" xfId="0" applyFill="1" applyBorder="1"/>
    <xf numFmtId="0" fontId="0" fillId="11" borderId="44" xfId="0" applyFill="1" applyBorder="1"/>
    <xf numFmtId="0" fontId="34" fillId="2" borderId="0" xfId="0" applyFont="1" applyFill="1" applyBorder="1"/>
    <xf numFmtId="0" fontId="34" fillId="10" borderId="0" xfId="0" applyFont="1" applyFill="1" applyBorder="1"/>
    <xf numFmtId="0" fontId="43" fillId="10" borderId="0" xfId="0" applyFont="1" applyFill="1" applyBorder="1" applyAlignment="1">
      <alignment wrapText="1"/>
    </xf>
    <xf numFmtId="0" fontId="44" fillId="2" borderId="0" xfId="0" applyFont="1" applyFill="1" applyBorder="1"/>
    <xf numFmtId="0" fontId="28" fillId="10" borderId="0" xfId="0" applyFont="1" applyFill="1" applyBorder="1" applyAlignment="1">
      <alignment horizontal="right"/>
    </xf>
    <xf numFmtId="0" fontId="26" fillId="10" borderId="0" xfId="0" applyFont="1" applyFill="1" applyBorder="1"/>
    <xf numFmtId="0" fontId="42" fillId="10" borderId="0" xfId="0" applyFont="1" applyFill="1" applyBorder="1"/>
    <xf numFmtId="0" fontId="1" fillId="12" borderId="0" xfId="0" applyFont="1" applyFill="1" applyBorder="1" applyAlignment="1">
      <alignment horizontal="right"/>
    </xf>
    <xf numFmtId="0" fontId="44" fillId="12" borderId="0" xfId="0" applyFont="1" applyFill="1" applyBorder="1"/>
    <xf numFmtId="0" fontId="34" fillId="12" borderId="0" xfId="0" applyFont="1" applyFill="1" applyBorder="1" applyAlignment="1">
      <alignment horizontal="right"/>
    </xf>
    <xf numFmtId="0" fontId="0" fillId="12" borderId="0" xfId="0" applyFill="1" applyBorder="1"/>
    <xf numFmtId="0" fontId="47" fillId="12" borderId="0" xfId="0" applyFont="1" applyFill="1" applyBorder="1"/>
    <xf numFmtId="0" fontId="0" fillId="12" borderId="0" xfId="0" applyFill="1" applyBorder="1" applyAlignment="1">
      <alignment vertical="top"/>
    </xf>
    <xf numFmtId="0" fontId="34" fillId="6" borderId="0" xfId="0" applyFont="1" applyFill="1" applyBorder="1" applyAlignment="1">
      <alignment horizontal="right"/>
    </xf>
    <xf numFmtId="0" fontId="47" fillId="6" borderId="0" xfId="0" applyFont="1" applyFill="1" applyBorder="1"/>
    <xf numFmtId="0" fontId="0" fillId="6" borderId="0" xfId="0" applyFill="1" applyBorder="1" applyAlignment="1">
      <alignment horizontal="right"/>
    </xf>
    <xf numFmtId="0" fontId="26" fillId="6" borderId="0" xfId="0" applyFont="1" applyFill="1" applyBorder="1"/>
    <xf numFmtId="0" fontId="47" fillId="6" borderId="0" xfId="0" applyFont="1" applyFill="1" applyBorder="1" applyAlignment="1">
      <alignment vertical="center" wrapText="1"/>
    </xf>
    <xf numFmtId="0" fontId="46" fillId="12" borderId="0" xfId="0" applyFont="1" applyFill="1" applyBorder="1" applyAlignment="1" applyProtection="1">
      <alignment horizontal="right" vertical="center" wrapText="1"/>
    </xf>
    <xf numFmtId="0" fontId="28" fillId="12" borderId="0" xfId="0" applyFont="1" applyFill="1" applyBorder="1" applyAlignment="1">
      <alignment horizontal="right"/>
    </xf>
    <xf numFmtId="0" fontId="42" fillId="12" borderId="0" xfId="0" applyFont="1" applyFill="1" applyBorder="1"/>
    <xf numFmtId="0" fontId="28" fillId="12" borderId="0" xfId="0" applyFont="1" applyFill="1" applyBorder="1"/>
    <xf numFmtId="0" fontId="46" fillId="12" borderId="0" xfId="0" applyFont="1" applyFill="1" applyBorder="1" applyAlignment="1" applyProtection="1">
      <alignment horizontal="right" vertical="center"/>
    </xf>
    <xf numFmtId="0" fontId="27" fillId="6" borderId="0" xfId="0" applyFont="1" applyFill="1" applyBorder="1" applyAlignment="1">
      <alignment horizontal="right"/>
    </xf>
    <xf numFmtId="0" fontId="34" fillId="6" borderId="0" xfId="0" applyFont="1" applyFill="1" applyBorder="1" applyAlignment="1">
      <alignment horizontal="right" vertical="center"/>
    </xf>
    <xf numFmtId="0" fontId="28" fillId="6" borderId="0" xfId="0" applyFont="1" applyFill="1" applyBorder="1" applyAlignment="1">
      <alignment horizontal="right"/>
    </xf>
    <xf numFmtId="0" fontId="42" fillId="6" borderId="0" xfId="0" applyFont="1" applyFill="1" applyBorder="1"/>
    <xf numFmtId="0" fontId="28" fillId="6" borderId="0" xfId="0" applyFont="1" applyFill="1" applyBorder="1"/>
    <xf numFmtId="0" fontId="1" fillId="6" borderId="0" xfId="0" applyFont="1" applyFill="1" applyBorder="1" applyAlignment="1">
      <alignment horizontal="center" vertical="center" wrapText="1"/>
    </xf>
    <xf numFmtId="0" fontId="0" fillId="6" borderId="0" xfId="0" applyFill="1" applyAlignment="1" applyProtection="1">
      <alignment horizontal="center" vertical="center" textRotation="90"/>
    </xf>
    <xf numFmtId="0" fontId="12" fillId="6" borderId="0" xfId="0" applyFont="1" applyFill="1" applyBorder="1" applyAlignment="1" applyProtection="1">
      <alignment horizontal="right" vertical="center"/>
    </xf>
    <xf numFmtId="0" fontId="0" fillId="6" borderId="0" xfId="0" applyFill="1" applyProtection="1"/>
    <xf numFmtId="0" fontId="1" fillId="6" borderId="0" xfId="0" applyFont="1" applyFill="1"/>
    <xf numFmtId="0" fontId="42" fillId="11" borderId="44" xfId="0" applyFont="1" applyFill="1" applyBorder="1"/>
    <xf numFmtId="0" fontId="41" fillId="11" borderId="0" xfId="0" applyFont="1" applyFill="1" applyBorder="1"/>
    <xf numFmtId="0" fontId="35" fillId="11" borderId="0" xfId="0" applyFont="1" applyFill="1" applyBorder="1" applyAlignment="1">
      <alignment horizontal="left" vertical="center"/>
    </xf>
    <xf numFmtId="0" fontId="34" fillId="11" borderId="0" xfId="0" applyFont="1" applyFill="1" applyBorder="1"/>
    <xf numFmtId="0" fontId="42" fillId="11" borderId="0" xfId="0" applyFont="1" applyFill="1" applyBorder="1"/>
    <xf numFmtId="0" fontId="0" fillId="11" borderId="19" xfId="0" applyFill="1" applyBorder="1"/>
    <xf numFmtId="0" fontId="32" fillId="11" borderId="76" xfId="0" applyFont="1" applyFill="1" applyBorder="1"/>
    <xf numFmtId="0" fontId="0" fillId="11" borderId="13" xfId="0" applyFill="1" applyBorder="1"/>
    <xf numFmtId="0" fontId="1" fillId="11" borderId="0" xfId="0" applyFont="1" applyFill="1" applyBorder="1" applyAlignment="1">
      <alignment horizontal="center"/>
    </xf>
    <xf numFmtId="0" fontId="41" fillId="10" borderId="4" xfId="0" applyFont="1" applyFill="1" applyBorder="1"/>
    <xf numFmtId="0" fontId="42" fillId="10" borderId="5" xfId="0" applyFont="1" applyFill="1" applyBorder="1"/>
    <xf numFmtId="0" fontId="35" fillId="10" borderId="5" xfId="0" applyFont="1" applyFill="1" applyBorder="1" applyAlignment="1">
      <alignment horizontal="left" vertical="center"/>
    </xf>
    <xf numFmtId="0" fontId="0" fillId="2" borderId="5" xfId="0" applyFill="1" applyBorder="1"/>
    <xf numFmtId="0" fontId="0" fillId="10" borderId="5" xfId="0" applyFill="1" applyBorder="1"/>
    <xf numFmtId="0" fontId="0" fillId="11" borderId="6" xfId="0" applyFill="1" applyBorder="1"/>
    <xf numFmtId="0" fontId="42" fillId="10" borderId="32" xfId="0" applyFont="1" applyFill="1" applyBorder="1"/>
    <xf numFmtId="0" fontId="0" fillId="11" borderId="33" xfId="0" applyFill="1" applyBorder="1"/>
    <xf numFmtId="0" fontId="1" fillId="11" borderId="32" xfId="0" applyFont="1" applyFill="1" applyBorder="1" applyAlignment="1">
      <alignment horizontal="left"/>
    </xf>
    <xf numFmtId="0" fontId="26" fillId="10" borderId="32" xfId="0" applyFont="1" applyFill="1" applyBorder="1"/>
    <xf numFmtId="0" fontId="0" fillId="12" borderId="32" xfId="0" applyFill="1" applyBorder="1"/>
    <xf numFmtId="0" fontId="0" fillId="11" borderId="32" xfId="0" applyFill="1" applyBorder="1"/>
    <xf numFmtId="0" fontId="26" fillId="12" borderId="32" xfId="0" applyFont="1" applyFill="1" applyBorder="1"/>
    <xf numFmtId="0" fontId="0" fillId="6" borderId="32" xfId="0" applyFill="1" applyBorder="1"/>
    <xf numFmtId="0" fontId="26" fillId="6" borderId="32" xfId="0" applyFont="1" applyFill="1" applyBorder="1"/>
    <xf numFmtId="0" fontId="0" fillId="11" borderId="9" xfId="0" applyFill="1" applyBorder="1"/>
    <xf numFmtId="0" fontId="34" fillId="6" borderId="0" xfId="0" applyFont="1" applyFill="1" applyBorder="1"/>
    <xf numFmtId="0" fontId="45" fillId="6" borderId="0" xfId="0" applyFont="1" applyFill="1" applyBorder="1"/>
    <xf numFmtId="0" fontId="34" fillId="0" borderId="1" xfId="0" applyFont="1" applyBorder="1"/>
    <xf numFmtId="0" fontId="44" fillId="0" borderId="1" xfId="0" applyFont="1" applyBorder="1" applyAlignment="1">
      <alignment horizontal="center"/>
    </xf>
    <xf numFmtId="9" fontId="34" fillId="0" borderId="1" xfId="1" applyFont="1" applyBorder="1" applyAlignment="1">
      <alignment horizontal="center"/>
    </xf>
    <xf numFmtId="0" fontId="50" fillId="2" borderId="16" xfId="0" applyFont="1" applyFill="1" applyBorder="1" applyAlignment="1">
      <alignment vertical="center"/>
    </xf>
    <xf numFmtId="0" fontId="34" fillId="0" borderId="2" xfId="0" applyFont="1" applyBorder="1"/>
    <xf numFmtId="0" fontId="34" fillId="0" borderId="3" xfId="0" applyFont="1" applyBorder="1"/>
    <xf numFmtId="0" fontId="34" fillId="2" borderId="0" xfId="0" applyFont="1" applyFill="1" applyBorder="1" applyProtection="1"/>
    <xf numFmtId="0" fontId="34" fillId="6" borderId="44" xfId="0" applyFont="1" applyFill="1" applyBorder="1" applyProtection="1"/>
    <xf numFmtId="0" fontId="34" fillId="6" borderId="0" xfId="0" applyFont="1" applyFill="1" applyBorder="1" applyProtection="1"/>
    <xf numFmtId="0" fontId="34" fillId="6" borderId="44" xfId="0" applyFont="1" applyFill="1" applyBorder="1"/>
    <xf numFmtId="0" fontId="1" fillId="6" borderId="0" xfId="0" applyFont="1" applyFill="1" applyBorder="1"/>
    <xf numFmtId="0" fontId="44" fillId="6" borderId="0" xfId="0" applyFont="1" applyFill="1" applyBorder="1" applyProtection="1"/>
    <xf numFmtId="0" fontId="47" fillId="6" borderId="0" xfId="0" applyFont="1" applyFill="1" applyBorder="1" applyProtection="1"/>
    <xf numFmtId="0" fontId="47" fillId="6" borderId="0" xfId="0" applyFont="1" applyFill="1" applyBorder="1" applyAlignment="1" applyProtection="1">
      <alignment horizontal="right"/>
    </xf>
    <xf numFmtId="0" fontId="47" fillId="6" borderId="0" xfId="0" applyFont="1" applyFill="1" applyBorder="1" applyAlignment="1" applyProtection="1">
      <alignment horizontal="left"/>
    </xf>
    <xf numFmtId="0" fontId="55" fillId="6" borderId="0" xfId="0" applyFont="1" applyFill="1" applyBorder="1" applyProtection="1">
      <protection locked="0"/>
    </xf>
    <xf numFmtId="0" fontId="56" fillId="6" borderId="0" xfId="0" applyFont="1" applyFill="1" applyBorder="1" applyProtection="1"/>
    <xf numFmtId="0" fontId="41" fillId="6" borderId="0" xfId="0" applyFont="1" applyFill="1" applyBorder="1"/>
    <xf numFmtId="0" fontId="48" fillId="6" borderId="0" xfId="0" applyFont="1" applyFill="1" applyBorder="1" applyProtection="1"/>
    <xf numFmtId="0" fontId="61" fillId="6" borderId="0" xfId="0" applyFont="1" applyFill="1" applyBorder="1"/>
    <xf numFmtId="0" fontId="55" fillId="6" borderId="0" xfId="0" applyFont="1" applyFill="1" applyBorder="1" applyProtection="1"/>
    <xf numFmtId="0" fontId="62" fillId="6" borderId="0" xfId="0" applyFont="1" applyFill="1" applyBorder="1" applyProtection="1"/>
    <xf numFmtId="0" fontId="48" fillId="6" borderId="0" xfId="0" applyFont="1" applyFill="1" applyBorder="1" applyAlignment="1" applyProtection="1">
      <alignment horizontal="left"/>
    </xf>
    <xf numFmtId="0" fontId="48" fillId="6" borderId="0" xfId="0" applyFont="1" applyFill="1" applyBorder="1"/>
    <xf numFmtId="0" fontId="48" fillId="6" borderId="0" xfId="0" applyFont="1" applyFill="1" applyBorder="1" applyProtection="1">
      <protection locked="0"/>
    </xf>
    <xf numFmtId="0" fontId="42" fillId="6" borderId="44" xfId="0" applyFont="1" applyFill="1" applyBorder="1"/>
    <xf numFmtId="0" fontId="0" fillId="6" borderId="76" xfId="0" applyFill="1" applyBorder="1" applyAlignment="1">
      <alignment vertical="top"/>
    </xf>
    <xf numFmtId="0" fontId="44" fillId="6" borderId="0" xfId="0" applyFont="1" applyFill="1" applyBorder="1"/>
    <xf numFmtId="0" fontId="59" fillId="6" borderId="0" xfId="0" applyFont="1" applyFill="1" applyBorder="1"/>
    <xf numFmtId="0" fontId="62" fillId="6" borderId="0" xfId="0" applyFont="1" applyFill="1" applyBorder="1"/>
    <xf numFmtId="0" fontId="47" fillId="6" borderId="44" xfId="0" applyFont="1" applyFill="1" applyBorder="1"/>
    <xf numFmtId="0" fontId="53" fillId="6" borderId="0" xfId="0" applyFont="1" applyFill="1" applyBorder="1"/>
    <xf numFmtId="0" fontId="54" fillId="6" borderId="0" xfId="0" applyFont="1" applyFill="1" applyBorder="1" applyAlignment="1">
      <alignment wrapText="1"/>
    </xf>
    <xf numFmtId="0" fontId="34" fillId="6" borderId="0" xfId="0" applyFont="1" applyFill="1" applyBorder="1" applyAlignment="1">
      <alignment wrapText="1"/>
    </xf>
    <xf numFmtId="0" fontId="64" fillId="6" borderId="0" xfId="0" applyFont="1" applyFill="1" applyBorder="1"/>
    <xf numFmtId="0" fontId="34" fillId="6" borderId="0" xfId="0" applyFont="1" applyFill="1" applyBorder="1" applyAlignment="1">
      <alignment vertical="top"/>
    </xf>
    <xf numFmtId="0" fontId="47" fillId="6" borderId="0" xfId="0" applyFont="1" applyFill="1" applyBorder="1" applyAlignment="1">
      <alignment vertical="center"/>
    </xf>
    <xf numFmtId="0" fontId="41" fillId="10" borderId="17" xfId="0" applyFont="1" applyFill="1" applyBorder="1"/>
    <xf numFmtId="0" fontId="41" fillId="10" borderId="44" xfId="0" applyFont="1" applyFill="1" applyBorder="1"/>
    <xf numFmtId="9" fontId="44" fillId="0" borderId="1" xfId="1" applyFont="1" applyBorder="1" applyAlignment="1">
      <alignment horizontal="center"/>
    </xf>
    <xf numFmtId="1" fontId="44" fillId="13" borderId="1" xfId="1" applyNumberFormat="1" applyFont="1" applyFill="1" applyBorder="1" applyAlignment="1">
      <alignment horizontal="center"/>
    </xf>
    <xf numFmtId="9" fontId="44" fillId="13" borderId="1" xfId="1" applyFont="1" applyFill="1" applyBorder="1" applyAlignment="1">
      <alignment horizontal="center" vertical="center"/>
    </xf>
    <xf numFmtId="0" fontId="36" fillId="2" borderId="12" xfId="0" applyFont="1" applyFill="1" applyBorder="1" applyAlignment="1">
      <alignment horizontal="center" vertical="center" wrapText="1"/>
    </xf>
    <xf numFmtId="0" fontId="34" fillId="6" borderId="5" xfId="0" applyFont="1" applyFill="1" applyBorder="1" applyAlignment="1" applyProtection="1">
      <alignment horizontal="right" vertical="center"/>
    </xf>
    <xf numFmtId="0" fontId="34" fillId="6" borderId="0" xfId="0" applyFont="1" applyFill="1" applyBorder="1" applyAlignment="1" applyProtection="1">
      <alignment horizontal="right" vertical="center"/>
    </xf>
    <xf numFmtId="0" fontId="34" fillId="6" borderId="0" xfId="0" applyFont="1" applyFill="1" applyBorder="1" applyAlignment="1" applyProtection="1">
      <alignment horizontal="right" vertical="center" wrapText="1"/>
    </xf>
    <xf numFmtId="0" fontId="34" fillId="6" borderId="8" xfId="0" applyFont="1" applyFill="1" applyBorder="1" applyAlignment="1" applyProtection="1">
      <alignment horizontal="right" vertical="center"/>
    </xf>
    <xf numFmtId="0" fontId="38" fillId="2" borderId="18" xfId="0" applyFont="1" applyFill="1" applyBorder="1" applyAlignment="1" applyProtection="1">
      <alignment horizontal="center" vertical="center"/>
      <protection locked="0"/>
    </xf>
    <xf numFmtId="0" fontId="38" fillId="2" borderId="78" xfId="0" applyFont="1" applyFill="1" applyBorder="1" applyAlignment="1" applyProtection="1">
      <alignment horizontal="center" vertical="center"/>
      <protection locked="0"/>
    </xf>
    <xf numFmtId="0" fontId="38" fillId="2" borderId="77" xfId="0" applyFont="1" applyFill="1" applyBorder="1" applyAlignment="1" applyProtection="1">
      <alignment horizontal="center" vertical="center"/>
      <protection locked="0"/>
    </xf>
    <xf numFmtId="0" fontId="35" fillId="6" borderId="0" xfId="0" applyFont="1" applyFill="1" applyBorder="1" applyAlignment="1">
      <alignment horizontal="left" vertical="center"/>
    </xf>
    <xf numFmtId="0" fontId="1" fillId="6" borderId="0" xfId="0" applyFont="1" applyFill="1" applyBorder="1" applyAlignment="1">
      <alignment horizontal="center"/>
    </xf>
    <xf numFmtId="0" fontId="48" fillId="6" borderId="0" xfId="0" applyFont="1" applyFill="1" applyBorder="1" applyAlignment="1">
      <alignment horizontal="center" wrapText="1"/>
    </xf>
    <xf numFmtId="0" fontId="50" fillId="10" borderId="0" xfId="0" applyFont="1" applyFill="1" applyBorder="1"/>
    <xf numFmtId="0" fontId="64" fillId="10" borderId="0" xfId="0" applyFont="1" applyFill="1" applyBorder="1"/>
    <xf numFmtId="0" fontId="67" fillId="10" borderId="0" xfId="0" applyFont="1" applyFill="1" applyBorder="1" applyAlignment="1">
      <alignment horizontal="left" vertical="center"/>
    </xf>
    <xf numFmtId="0" fontId="41" fillId="14" borderId="14" xfId="0" applyFont="1" applyFill="1" applyBorder="1" applyAlignment="1">
      <alignment horizontal="center" vertical="center"/>
    </xf>
    <xf numFmtId="0" fontId="41" fillId="14" borderId="14" xfId="0" applyFont="1" applyFill="1" applyBorder="1" applyAlignment="1">
      <alignment horizontal="center" vertical="center" wrapText="1"/>
    </xf>
    <xf numFmtId="0" fontId="66" fillId="0" borderId="11" xfId="0" applyFont="1" applyFill="1" applyBorder="1" applyAlignment="1">
      <alignment horizontal="center" vertical="center" wrapText="1"/>
    </xf>
    <xf numFmtId="0" fontId="70" fillId="4" borderId="11" xfId="0" applyFont="1" applyFill="1" applyBorder="1" applyAlignment="1">
      <alignment horizontal="center" vertical="center" wrapText="1"/>
    </xf>
    <xf numFmtId="0" fontId="66" fillId="2" borderId="13"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14" fontId="66" fillId="0" borderId="11" xfId="0" applyNumberFormat="1" applyFont="1" applyFill="1" applyBorder="1" applyAlignment="1" applyProtection="1">
      <alignment horizontal="center" vertical="center" wrapText="1"/>
      <protection locked="0"/>
    </xf>
    <xf numFmtId="0" fontId="66" fillId="0" borderId="1" xfId="0" applyFont="1" applyFill="1" applyBorder="1" applyAlignment="1">
      <alignment horizontal="center" vertical="center" wrapText="1"/>
    </xf>
    <xf numFmtId="0" fontId="70" fillId="3" borderId="1" xfId="0" applyFont="1" applyFill="1" applyBorder="1" applyAlignment="1">
      <alignment horizontal="center" vertical="center" wrapText="1"/>
    </xf>
    <xf numFmtId="0" fontId="70" fillId="4" borderId="1" xfId="0" applyFont="1" applyFill="1" applyBorder="1" applyAlignment="1">
      <alignment horizontal="center" vertical="center" wrapText="1"/>
    </xf>
    <xf numFmtId="0" fontId="66" fillId="0" borderId="3"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14" fontId="66" fillId="0" borderId="1"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protection locked="0"/>
    </xf>
    <xf numFmtId="0" fontId="66" fillId="3" borderId="1"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66" fillId="3" borderId="10" xfId="0" applyFont="1" applyFill="1" applyBorder="1" applyAlignment="1">
      <alignment horizontal="center" vertical="center" wrapText="1"/>
    </xf>
    <xf numFmtId="0" fontId="73" fillId="3" borderId="10" xfId="0" applyFont="1" applyFill="1" applyBorder="1" applyAlignment="1">
      <alignment horizontal="center" vertical="center" wrapText="1"/>
    </xf>
    <xf numFmtId="0" fontId="66" fillId="3" borderId="11" xfId="0" applyFont="1" applyFill="1" applyBorder="1" applyAlignment="1">
      <alignment horizontal="center" vertical="center" wrapText="1"/>
    </xf>
    <xf numFmtId="17" fontId="66" fillId="0" borderId="1" xfId="0" quotePrefix="1" applyNumberFormat="1" applyFont="1" applyFill="1" applyBorder="1" applyAlignment="1">
      <alignment horizontal="center" vertical="center" wrapText="1"/>
    </xf>
    <xf numFmtId="0" fontId="60" fillId="3" borderId="1" xfId="0" applyFont="1" applyFill="1" applyBorder="1" applyAlignment="1">
      <alignment horizontal="center" wrapText="1"/>
    </xf>
    <xf numFmtId="0" fontId="66" fillId="2" borderId="1" xfId="0" applyFont="1" applyFill="1" applyBorder="1" applyAlignment="1">
      <alignment horizontal="center" vertical="center" wrapText="1"/>
    </xf>
    <xf numFmtId="0" fontId="66" fillId="0" borderId="13" xfId="0" applyFont="1" applyFill="1" applyBorder="1" applyAlignment="1" applyProtection="1">
      <alignment horizontal="center" vertical="center" wrapText="1"/>
      <protection locked="0"/>
    </xf>
    <xf numFmtId="164" fontId="70" fillId="4" borderId="1" xfId="0" applyNumberFormat="1" applyFont="1" applyFill="1" applyBorder="1" applyAlignment="1">
      <alignment horizontal="center" vertical="center" wrapText="1"/>
    </xf>
    <xf numFmtId="0" fontId="66" fillId="0" borderId="1" xfId="0" applyFont="1" applyBorder="1" applyAlignment="1">
      <alignment horizontal="center" vertical="center" wrapText="1"/>
    </xf>
    <xf numFmtId="0" fontId="66" fillId="2" borderId="14" xfId="0" applyFont="1" applyFill="1" applyBorder="1" applyAlignment="1">
      <alignment horizontal="center" vertical="center" wrapText="1"/>
    </xf>
    <xf numFmtId="0" fontId="60" fillId="3" borderId="14" xfId="0" applyFont="1" applyFill="1" applyBorder="1" applyAlignment="1">
      <alignment horizontal="center" vertical="center" wrapText="1"/>
    </xf>
    <xf numFmtId="0" fontId="66" fillId="6" borderId="13" xfId="0" applyFont="1" applyFill="1" applyBorder="1" applyAlignment="1">
      <alignment vertical="center" wrapText="1"/>
    </xf>
    <xf numFmtId="0" fontId="66" fillId="6" borderId="3" xfId="0" applyFont="1" applyFill="1" applyBorder="1" applyAlignment="1">
      <alignment vertical="center" wrapText="1"/>
    </xf>
    <xf numFmtId="0" fontId="66" fillId="6" borderId="1" xfId="0" applyFont="1" applyFill="1" applyBorder="1" applyAlignment="1">
      <alignment vertical="center" wrapText="1"/>
    </xf>
    <xf numFmtId="0" fontId="66" fillId="6" borderId="19" xfId="0" applyFont="1" applyFill="1" applyBorder="1" applyAlignment="1">
      <alignment vertical="center" wrapText="1"/>
    </xf>
    <xf numFmtId="0" fontId="74" fillId="14" borderId="14" xfId="0" applyFont="1" applyFill="1" applyBorder="1" applyAlignment="1">
      <alignment vertical="center"/>
    </xf>
    <xf numFmtId="1" fontId="75" fillId="10" borderId="14" xfId="0" applyNumberFormat="1" applyFont="1" applyFill="1" applyBorder="1" applyAlignment="1">
      <alignment horizontal="center" vertical="center" wrapText="1"/>
    </xf>
    <xf numFmtId="1" fontId="76" fillId="10" borderId="14" xfId="0" applyNumberFormat="1" applyFont="1" applyFill="1" applyBorder="1" applyAlignment="1">
      <alignment horizontal="center" vertical="center" wrapText="1"/>
    </xf>
    <xf numFmtId="0" fontId="76" fillId="10" borderId="14" xfId="0" applyFont="1" applyFill="1" applyBorder="1" applyAlignment="1">
      <alignment vertical="center" wrapText="1"/>
    </xf>
    <xf numFmtId="0" fontId="77" fillId="10" borderId="14" xfId="0" applyFont="1" applyFill="1" applyBorder="1" applyAlignment="1" applyProtection="1">
      <alignment horizontal="center" vertical="center" wrapText="1"/>
    </xf>
    <xf numFmtId="0" fontId="77" fillId="10" borderId="3" xfId="0" applyFont="1" applyFill="1" applyBorder="1" applyAlignment="1" applyProtection="1">
      <alignment horizontal="center" vertical="center" wrapText="1"/>
    </xf>
    <xf numFmtId="0" fontId="72" fillId="11" borderId="1" xfId="0" applyFont="1" applyFill="1" applyBorder="1" applyAlignment="1">
      <alignment horizontal="center" vertical="center" wrapText="1"/>
    </xf>
    <xf numFmtId="0" fontId="66" fillId="11" borderId="3" xfId="0" applyFont="1" applyFill="1" applyBorder="1" applyAlignment="1" applyProtection="1">
      <alignment horizontal="center" vertical="center" wrapText="1"/>
    </xf>
    <xf numFmtId="0" fontId="66" fillId="11" borderId="1" xfId="0" applyFont="1" applyFill="1" applyBorder="1" applyAlignment="1" applyProtection="1">
      <alignment horizontal="center" vertical="center" wrapText="1"/>
    </xf>
    <xf numFmtId="0" fontId="77" fillId="11" borderId="1" xfId="0" applyFont="1" applyFill="1" applyBorder="1" applyAlignment="1">
      <alignment horizontal="center" vertical="center" wrapText="1"/>
    </xf>
    <xf numFmtId="1" fontId="77" fillId="11" borderId="1" xfId="0" applyNumberFormat="1" applyFont="1" applyFill="1" applyBorder="1" applyAlignment="1">
      <alignment horizontal="center" vertical="center" wrapText="1"/>
    </xf>
    <xf numFmtId="0" fontId="78" fillId="11" borderId="3" xfId="0" applyFont="1" applyFill="1" applyBorder="1" applyAlignment="1" applyProtection="1">
      <alignment horizontal="center" vertical="center" wrapText="1"/>
    </xf>
    <xf numFmtId="0" fontId="78" fillId="11" borderId="1" xfId="0" applyFont="1" applyFill="1" applyBorder="1" applyAlignment="1" applyProtection="1">
      <alignment horizontal="center" vertical="center" wrapText="1"/>
    </xf>
    <xf numFmtId="0" fontId="70" fillId="6" borderId="1" xfId="0" applyFont="1" applyFill="1" applyBorder="1" applyAlignment="1">
      <alignment horizontal="center" vertical="center" wrapText="1"/>
    </xf>
    <xf numFmtId="0" fontId="78" fillId="11" borderId="13" xfId="0" applyFont="1" applyFill="1" applyBorder="1" applyAlignment="1" applyProtection="1">
      <alignment horizontal="center" vertical="center" wrapText="1"/>
    </xf>
    <xf numFmtId="0" fontId="72" fillId="6" borderId="1" xfId="0" applyFont="1" applyFill="1" applyBorder="1" applyAlignment="1">
      <alignment horizontal="center" vertical="center" wrapText="1"/>
    </xf>
    <xf numFmtId="0" fontId="77" fillId="11" borderId="10" xfId="0" applyFont="1" applyFill="1" applyBorder="1" applyAlignment="1">
      <alignment horizontal="center" vertical="center" wrapText="1"/>
    </xf>
    <xf numFmtId="1" fontId="77" fillId="11" borderId="10" xfId="0" applyNumberFormat="1" applyFont="1" applyFill="1" applyBorder="1" applyAlignment="1">
      <alignment horizontal="center" vertical="center" wrapText="1"/>
    </xf>
    <xf numFmtId="0" fontId="78" fillId="11" borderId="19" xfId="0" applyFont="1" applyFill="1" applyBorder="1" applyAlignment="1" applyProtection="1">
      <alignment horizontal="center" vertical="center" wrapText="1"/>
    </xf>
    <xf numFmtId="0" fontId="78" fillId="11" borderId="10"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protection locked="0"/>
    </xf>
    <xf numFmtId="0" fontId="70" fillId="2" borderId="1" xfId="0" quotePrefix="1" applyFont="1" applyFill="1" applyBorder="1" applyAlignment="1" applyProtection="1">
      <alignment horizontal="center" vertical="center" wrapText="1"/>
      <protection locked="0"/>
    </xf>
    <xf numFmtId="0" fontId="70" fillId="2" borderId="10" xfId="0" applyFont="1" applyFill="1" applyBorder="1" applyAlignment="1" applyProtection="1">
      <alignment horizontal="center" vertical="center" wrapText="1"/>
      <protection locked="0"/>
    </xf>
    <xf numFmtId="0" fontId="70" fillId="6" borderId="11" xfId="0" applyFont="1" applyFill="1" applyBorder="1" applyAlignment="1">
      <alignment horizontal="center" vertical="center" wrapText="1"/>
    </xf>
    <xf numFmtId="0" fontId="78" fillId="11" borderId="17" xfId="0" applyFont="1" applyFill="1" applyBorder="1" applyAlignment="1">
      <alignment horizontal="center" vertical="center"/>
    </xf>
    <xf numFmtId="0" fontId="78" fillId="11" borderId="0" xfId="0" applyFont="1" applyFill="1" applyBorder="1" applyAlignment="1" applyProtection="1">
      <alignment horizontal="center" vertical="center" wrapText="1"/>
    </xf>
    <xf numFmtId="0" fontId="2" fillId="10" borderId="0" xfId="0" applyFont="1" applyFill="1" applyBorder="1"/>
    <xf numFmtId="0" fontId="7" fillId="10" borderId="0" xfId="0" applyFont="1" applyFill="1" applyBorder="1" applyAlignment="1">
      <alignment horizontal="center" vertical="center" wrapText="1"/>
    </xf>
    <xf numFmtId="0" fontId="8" fillId="10" borderId="0" xfId="0" applyFont="1" applyFill="1" applyBorder="1" applyAlignment="1">
      <alignment horizontal="center" vertical="center" wrapText="1"/>
    </xf>
    <xf numFmtId="0" fontId="7" fillId="10" borderId="0" xfId="0" applyFont="1" applyFill="1" applyBorder="1" applyAlignment="1" applyProtection="1">
      <alignment horizontal="center" vertical="center" wrapText="1"/>
      <protection locked="0"/>
    </xf>
    <xf numFmtId="0" fontId="2" fillId="10" borderId="0" xfId="0" applyFont="1" applyFill="1" applyBorder="1" applyProtection="1">
      <protection locked="0"/>
    </xf>
    <xf numFmtId="0" fontId="41" fillId="14" borderId="0" xfId="0" applyFont="1" applyFill="1" applyBorder="1" applyAlignment="1">
      <alignment horizontal="center" vertical="center" wrapText="1"/>
    </xf>
    <xf numFmtId="0" fontId="41" fillId="14" borderId="0" xfId="0" applyFont="1" applyFill="1" applyBorder="1" applyAlignment="1">
      <alignment horizontal="center" vertical="center"/>
    </xf>
    <xf numFmtId="0" fontId="41" fillId="14" borderId="0" xfId="0" applyFont="1" applyFill="1" applyBorder="1" applyAlignment="1" applyProtection="1">
      <alignment horizontal="center" vertical="center" wrapText="1"/>
      <protection locked="0"/>
    </xf>
    <xf numFmtId="0" fontId="5" fillId="0" borderId="32" xfId="0" applyFont="1" applyBorder="1" applyAlignment="1">
      <alignment horizontal="center" vertical="center"/>
    </xf>
    <xf numFmtId="0" fontId="8" fillId="0" borderId="33" xfId="0" applyFont="1" applyBorder="1" applyAlignment="1">
      <alignment horizontal="center" vertical="center" wrapText="1"/>
    </xf>
    <xf numFmtId="0" fontId="5" fillId="2" borderId="26" xfId="0" applyFont="1" applyFill="1" applyBorder="1" applyAlignment="1">
      <alignment horizontal="center" vertical="center"/>
    </xf>
    <xf numFmtId="0" fontId="5" fillId="2" borderId="21" xfId="0" applyFont="1" applyFill="1" applyBorder="1" applyAlignment="1">
      <alignment vertical="center"/>
    </xf>
    <xf numFmtId="0" fontId="8" fillId="2" borderId="21"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5" fillId="0" borderId="14" xfId="0" applyFont="1" applyBorder="1" applyAlignment="1">
      <alignment horizontal="center" vertical="center" wrapText="1"/>
    </xf>
    <xf numFmtId="165" fontId="24" fillId="0" borderId="14" xfId="0" applyNumberFormat="1" applyFont="1" applyBorder="1" applyAlignment="1">
      <alignment horizontal="left" vertical="center" wrapText="1"/>
    </xf>
    <xf numFmtId="165" fontId="24" fillId="0" borderId="43" xfId="0" applyNumberFormat="1" applyFont="1" applyBorder="1" applyAlignment="1">
      <alignment horizontal="left" vertical="center" wrapText="1"/>
    </xf>
    <xf numFmtId="0" fontId="39" fillId="0" borderId="32" xfId="0" applyFont="1" applyBorder="1" applyAlignment="1">
      <alignment horizontal="right" vertical="center"/>
    </xf>
    <xf numFmtId="0" fontId="39" fillId="0" borderId="28" xfId="0" applyFont="1" applyBorder="1" applyAlignment="1">
      <alignment horizontal="right" vertical="center"/>
    </xf>
    <xf numFmtId="0" fontId="39" fillId="0" borderId="30" xfId="0" applyFont="1" applyBorder="1" applyAlignment="1">
      <alignment horizontal="right" vertical="center"/>
    </xf>
    <xf numFmtId="0" fontId="66" fillId="0" borderId="33" xfId="0" applyFont="1" applyBorder="1" applyAlignment="1">
      <alignment horizontal="center" vertical="center" wrapText="1"/>
    </xf>
    <xf numFmtId="0" fontId="60" fillId="0" borderId="23" xfId="0" applyFont="1" applyBorder="1" applyAlignment="1">
      <alignment vertical="center"/>
    </xf>
    <xf numFmtId="0" fontId="70" fillId="2" borderId="31" xfId="0" applyFont="1" applyFill="1" applyBorder="1" applyAlignment="1">
      <alignment horizontal="center" vertical="center" wrapText="1"/>
    </xf>
    <xf numFmtId="0" fontId="60" fillId="0" borderId="24" xfId="0" applyFont="1" applyBorder="1" applyAlignment="1">
      <alignment vertical="center"/>
    </xf>
    <xf numFmtId="0" fontId="66" fillId="0" borderId="31" xfId="0" applyFont="1" applyBorder="1" applyAlignment="1">
      <alignment horizontal="center" vertical="center" wrapText="1"/>
    </xf>
    <xf numFmtId="0" fontId="40" fillId="11" borderId="37" xfId="0" applyFont="1" applyFill="1" applyBorder="1" applyAlignment="1">
      <alignment horizontal="center" vertical="center"/>
    </xf>
    <xf numFmtId="0" fontId="40" fillId="11" borderId="38" xfId="0" applyFont="1" applyFill="1" applyBorder="1" applyAlignment="1">
      <alignment horizontal="center" vertical="center"/>
    </xf>
    <xf numFmtId="0" fontId="40" fillId="11" borderId="39" xfId="0" applyFont="1" applyFill="1" applyBorder="1" applyAlignment="1">
      <alignment horizontal="center" vertical="center"/>
    </xf>
    <xf numFmtId="0" fontId="83" fillId="10" borderId="35" xfId="0" applyFont="1" applyFill="1" applyBorder="1" applyAlignment="1">
      <alignment horizontal="right" vertical="center"/>
    </xf>
    <xf numFmtId="0" fontId="83" fillId="14" borderId="35" xfId="0" applyFont="1" applyFill="1" applyBorder="1" applyAlignment="1">
      <alignment horizontal="right" vertical="center"/>
    </xf>
    <xf numFmtId="1" fontId="83" fillId="14" borderId="36" xfId="0" applyNumberFormat="1" applyFont="1" applyFill="1" applyBorder="1" applyAlignment="1">
      <alignment horizontal="center" vertical="center"/>
    </xf>
    <xf numFmtId="0" fontId="60" fillId="0" borderId="32" xfId="0" applyFont="1" applyBorder="1" applyAlignment="1">
      <alignment horizontal="left" vertical="center" wrapText="1"/>
    </xf>
    <xf numFmtId="165" fontId="82" fillId="0" borderId="33" xfId="0" applyNumberFormat="1" applyFont="1" applyBorder="1" applyAlignment="1">
      <alignment horizontal="left" vertical="center" wrapText="1"/>
    </xf>
    <xf numFmtId="0" fontId="60" fillId="0" borderId="40" xfId="0" applyFont="1" applyBorder="1" applyAlignment="1">
      <alignment horizontal="left" vertical="center" wrapText="1"/>
    </xf>
    <xf numFmtId="0" fontId="60" fillId="0" borderId="17" xfId="0" applyFont="1" applyBorder="1" applyAlignment="1">
      <alignment horizontal="center" vertical="center"/>
    </xf>
    <xf numFmtId="165" fontId="82" fillId="0" borderId="17" xfId="0" applyNumberFormat="1" applyFont="1" applyBorder="1" applyAlignment="1">
      <alignment horizontal="left" vertical="center" wrapText="1"/>
    </xf>
    <xf numFmtId="165" fontId="82" fillId="0" borderId="41" xfId="0" applyNumberFormat="1" applyFont="1" applyBorder="1" applyAlignment="1">
      <alignment horizontal="left" vertical="center" wrapText="1"/>
    </xf>
    <xf numFmtId="0" fontId="60" fillId="0" borderId="17" xfId="0" applyFont="1" applyBorder="1" applyAlignment="1">
      <alignment horizontal="center" vertical="center" wrapText="1"/>
    </xf>
    <xf numFmtId="0" fontId="60" fillId="0" borderId="32" xfId="0" applyFont="1" applyBorder="1" applyAlignment="1">
      <alignment horizontal="right" vertical="center" wrapText="1"/>
    </xf>
    <xf numFmtId="0" fontId="60" fillId="0" borderId="42" xfId="0" applyFont="1" applyBorder="1" applyAlignment="1">
      <alignment horizontal="right" vertical="center" wrapText="1"/>
    </xf>
    <xf numFmtId="0" fontId="60" fillId="0" borderId="14" xfId="0" applyFont="1" applyBorder="1" applyAlignment="1">
      <alignment horizontal="center" vertical="center" wrapText="1"/>
    </xf>
    <xf numFmtId="0" fontId="60" fillId="0" borderId="14" xfId="0" applyFont="1" applyBorder="1" applyAlignment="1">
      <alignment horizontal="center" vertical="center"/>
    </xf>
    <xf numFmtId="165" fontId="82" fillId="0" borderId="14" xfId="0" applyNumberFormat="1" applyFont="1" applyBorder="1" applyAlignment="1">
      <alignment horizontal="left" vertical="center" wrapText="1"/>
    </xf>
    <xf numFmtId="165" fontId="82" fillId="0" borderId="43" xfId="0" applyNumberFormat="1" applyFont="1" applyBorder="1" applyAlignment="1">
      <alignment horizontal="left" vertical="center" wrapText="1"/>
    </xf>
    <xf numFmtId="0" fontId="60" fillId="0" borderId="42" xfId="0" applyFont="1" applyBorder="1" applyAlignment="1">
      <alignment horizontal="left" vertical="center" wrapText="1"/>
    </xf>
    <xf numFmtId="0" fontId="60" fillId="0" borderId="7" xfId="0" applyFont="1" applyBorder="1" applyAlignment="1">
      <alignment horizontal="left" vertical="center" wrapText="1"/>
    </xf>
    <xf numFmtId="0" fontId="60" fillId="0" borderId="8" xfId="0" applyFont="1" applyBorder="1" applyAlignment="1">
      <alignment horizontal="center" vertical="center" wrapText="1"/>
    </xf>
    <xf numFmtId="165" fontId="82" fillId="0" borderId="8" xfId="0" applyNumberFormat="1" applyFont="1" applyBorder="1" applyAlignment="1">
      <alignment horizontal="left" vertical="center" wrapText="1"/>
    </xf>
    <xf numFmtId="165" fontId="82" fillId="0" borderId="9" xfId="0" applyNumberFormat="1" applyFont="1" applyBorder="1" applyAlignment="1">
      <alignment horizontal="left" vertical="center" wrapText="1"/>
    </xf>
    <xf numFmtId="0" fontId="78" fillId="11" borderId="37" xfId="0" applyFont="1" applyFill="1" applyBorder="1" applyAlignment="1">
      <alignment horizontal="center" vertical="center"/>
    </xf>
    <xf numFmtId="0" fontId="78" fillId="11" borderId="38" xfId="0" applyFont="1" applyFill="1" applyBorder="1" applyAlignment="1">
      <alignment horizontal="center" vertical="center"/>
    </xf>
    <xf numFmtId="0" fontId="78" fillId="11" borderId="39" xfId="0" applyFont="1" applyFill="1" applyBorder="1" applyAlignment="1">
      <alignment horizontal="center" vertical="center"/>
    </xf>
    <xf numFmtId="0" fontId="60" fillId="0" borderId="26" xfId="0" applyFont="1" applyBorder="1" applyAlignment="1">
      <alignment horizontal="left" vertical="center" wrapText="1"/>
    </xf>
    <xf numFmtId="0" fontId="60" fillId="0" borderId="21" xfId="0" applyFont="1" applyBorder="1" applyAlignment="1">
      <alignment horizontal="center" vertical="center" wrapText="1"/>
    </xf>
    <xf numFmtId="0" fontId="60" fillId="0" borderId="0" xfId="0" applyFont="1" applyBorder="1" applyAlignment="1">
      <alignment vertical="center"/>
    </xf>
    <xf numFmtId="0" fontId="5" fillId="0" borderId="0" xfId="0" applyFont="1" applyBorder="1" applyAlignment="1">
      <alignment vertical="center"/>
    </xf>
    <xf numFmtId="0" fontId="8" fillId="0" borderId="0" xfId="0" applyFont="1" applyBorder="1" applyAlignment="1">
      <alignment horizontal="center" vertical="center" wrapText="1"/>
    </xf>
    <xf numFmtId="165" fontId="82" fillId="0" borderId="0" xfId="0" applyNumberFormat="1" applyFont="1" applyBorder="1" applyAlignment="1">
      <alignment horizontal="left" vertical="center" wrapText="1"/>
    </xf>
    <xf numFmtId="0" fontId="60" fillId="0" borderId="0" xfId="0" applyFont="1" applyBorder="1" applyAlignment="1">
      <alignment horizontal="center" vertical="center" wrapText="1"/>
    </xf>
    <xf numFmtId="0" fontId="11" fillId="6" borderId="12"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0" fillId="6" borderId="1" xfId="0" applyFill="1" applyBorder="1" applyAlignment="1">
      <alignment horizontal="center" vertical="center"/>
    </xf>
    <xf numFmtId="9" fontId="0" fillId="6" borderId="1" xfId="0" applyNumberFormat="1" applyFill="1" applyBorder="1" applyAlignment="1">
      <alignment horizontal="center" vertical="center"/>
    </xf>
    <xf numFmtId="9" fontId="0" fillId="6" borderId="11" xfId="0" applyNumberFormat="1" applyFill="1" applyBorder="1" applyAlignment="1">
      <alignment horizontal="center" vertical="center"/>
    </xf>
    <xf numFmtId="2" fontId="0" fillId="6" borderId="11" xfId="0" applyNumberFormat="1" applyFill="1" applyBorder="1" applyAlignment="1">
      <alignment horizontal="center" vertical="center"/>
    </xf>
    <xf numFmtId="0" fontId="47" fillId="6" borderId="0" xfId="0" applyFont="1" applyFill="1"/>
    <xf numFmtId="0" fontId="59" fillId="6" borderId="0" xfId="0" applyFont="1" applyFill="1"/>
    <xf numFmtId="0" fontId="77" fillId="11" borderId="4" xfId="0" applyFont="1" applyFill="1" applyBorder="1" applyAlignment="1">
      <alignment horizontal="center" vertical="center" wrapText="1"/>
    </xf>
    <xf numFmtId="0" fontId="77" fillId="11" borderId="5" xfId="0" applyFont="1" applyFill="1" applyBorder="1" applyAlignment="1">
      <alignment horizontal="center" vertical="center" wrapText="1"/>
    </xf>
    <xf numFmtId="0" fontId="77" fillId="11" borderId="6" xfId="0" applyFont="1" applyFill="1" applyBorder="1" applyAlignment="1">
      <alignment horizontal="center" vertical="center" wrapText="1"/>
    </xf>
    <xf numFmtId="0" fontId="60" fillId="6" borderId="1" xfId="0" applyFont="1" applyFill="1" applyBorder="1" applyAlignment="1">
      <alignment horizontal="center" vertical="center" wrapText="1"/>
    </xf>
    <xf numFmtId="1" fontId="60" fillId="6" borderId="1" xfId="0" applyNumberFormat="1" applyFont="1" applyFill="1" applyBorder="1" applyAlignment="1">
      <alignment horizontal="center" vertical="center" wrapText="1"/>
    </xf>
    <xf numFmtId="9" fontId="47" fillId="6" borderId="1" xfId="0" applyNumberFormat="1" applyFont="1" applyFill="1" applyBorder="1" applyAlignment="1">
      <alignment horizontal="center" vertical="center"/>
    </xf>
    <xf numFmtId="9" fontId="59" fillId="6" borderId="1" xfId="0" applyNumberFormat="1" applyFont="1" applyFill="1" applyBorder="1" applyAlignment="1">
      <alignment horizontal="center" vertical="center"/>
    </xf>
    <xf numFmtId="0" fontId="77" fillId="11" borderId="7" xfId="0" applyFont="1" applyFill="1" applyBorder="1" applyAlignment="1">
      <alignment horizontal="center" vertical="center" wrapText="1"/>
    </xf>
    <xf numFmtId="1" fontId="77" fillId="11" borderId="8" xfId="0" applyNumberFormat="1" applyFont="1" applyFill="1" applyBorder="1" applyAlignment="1">
      <alignment horizontal="center" vertical="center" wrapText="1"/>
    </xf>
    <xf numFmtId="9" fontId="77" fillId="11" borderId="8" xfId="1" applyFont="1" applyFill="1" applyBorder="1" applyAlignment="1">
      <alignment horizontal="center" vertical="center" wrapText="1"/>
    </xf>
    <xf numFmtId="9" fontId="55" fillId="11" borderId="8" xfId="0" applyNumberFormat="1" applyFont="1" applyFill="1" applyBorder="1" applyAlignment="1">
      <alignment horizontal="center" vertical="center"/>
    </xf>
    <xf numFmtId="0" fontId="55" fillId="11" borderId="9" xfId="0" applyFont="1" applyFill="1" applyBorder="1" applyAlignment="1">
      <alignment horizontal="center" vertical="center"/>
    </xf>
    <xf numFmtId="0" fontId="81" fillId="6" borderId="0" xfId="0" applyFont="1" applyFill="1" applyBorder="1" applyAlignment="1">
      <alignment horizontal="center" vertical="center" wrapText="1"/>
    </xf>
    <xf numFmtId="0" fontId="76" fillId="11" borderId="0" xfId="0" applyFont="1" applyFill="1" applyAlignment="1">
      <alignment horizontal="center"/>
    </xf>
    <xf numFmtId="1" fontId="47" fillId="6" borderId="1" xfId="0" applyNumberFormat="1" applyFont="1" applyFill="1" applyBorder="1" applyAlignment="1">
      <alignment horizontal="center" vertical="center"/>
    </xf>
    <xf numFmtId="0" fontId="39" fillId="6" borderId="0" xfId="0" applyFont="1" applyFill="1"/>
    <xf numFmtId="0" fontId="86" fillId="10" borderId="0" xfId="0" applyFont="1" applyFill="1" applyBorder="1"/>
    <xf numFmtId="0" fontId="79" fillId="10" borderId="0" xfId="0" applyFont="1" applyFill="1" applyBorder="1" applyAlignment="1">
      <alignment vertical="center"/>
    </xf>
    <xf numFmtId="0" fontId="85" fillId="2" borderId="25" xfId="0" applyFont="1" applyFill="1" applyBorder="1" applyAlignment="1">
      <alignment vertical="center"/>
    </xf>
    <xf numFmtId="0" fontId="47" fillId="6" borderId="0" xfId="0" applyFont="1" applyFill="1" applyBorder="1" applyAlignment="1">
      <alignment vertical="top"/>
    </xf>
    <xf numFmtId="0" fontId="47" fillId="6" borderId="0" xfId="0" applyFont="1" applyFill="1" applyBorder="1" applyAlignment="1">
      <alignment horizontal="center" vertical="top"/>
    </xf>
    <xf numFmtId="0" fontId="47" fillId="6" borderId="0" xfId="0" applyFont="1" applyFill="1" applyBorder="1" applyAlignment="1">
      <alignment vertical="top" wrapText="1"/>
    </xf>
    <xf numFmtId="0" fontId="0" fillId="6" borderId="0" xfId="0" applyFill="1" applyAlignment="1">
      <alignment horizontal="center"/>
    </xf>
    <xf numFmtId="0" fontId="47" fillId="6" borderId="0" xfId="0" applyFont="1" applyFill="1" applyBorder="1" applyAlignment="1">
      <alignment horizontal="left" vertical="center" wrapText="1"/>
    </xf>
    <xf numFmtId="0" fontId="0" fillId="6" borderId="0" xfId="0" applyFill="1" applyAlignment="1">
      <alignment horizontal="center"/>
    </xf>
    <xf numFmtId="0" fontId="2" fillId="6" borderId="0" xfId="0" applyFont="1" applyFill="1" applyAlignment="1">
      <alignment horizontal="center"/>
    </xf>
    <xf numFmtId="0" fontId="2" fillId="6" borderId="0" xfId="0" applyFont="1" applyFill="1"/>
    <xf numFmtId="0" fontId="2" fillId="6" borderId="0" xfId="0" applyFont="1" applyFill="1" applyAlignment="1">
      <alignment horizontal="center" wrapText="1"/>
    </xf>
    <xf numFmtId="0" fontId="2" fillId="6" borderId="0" xfId="0" applyFont="1" applyFill="1" applyProtection="1">
      <protection locked="0"/>
    </xf>
    <xf numFmtId="0" fontId="8" fillId="6" borderId="0" xfId="0" applyFont="1" applyFill="1" applyAlignment="1">
      <alignment horizontal="center" vertical="center" wrapText="1"/>
    </xf>
    <xf numFmtId="0" fontId="7" fillId="6" borderId="0" xfId="0" applyFont="1" applyFill="1" applyAlignment="1">
      <alignment horizontal="center" vertical="center" wrapText="1"/>
    </xf>
    <xf numFmtId="0" fontId="7" fillId="6" borderId="0" xfId="0" applyFont="1" applyFill="1" applyAlignment="1" applyProtection="1">
      <alignment horizontal="center" vertical="center" wrapText="1"/>
      <protection locked="0"/>
    </xf>
    <xf numFmtId="0" fontId="5" fillId="6" borderId="0" xfId="0" applyFont="1" applyFill="1" applyAlignment="1">
      <alignment horizontal="center" vertical="center"/>
    </xf>
    <xf numFmtId="0" fontId="87" fillId="6" borderId="0" xfId="0" applyFont="1" applyFill="1"/>
    <xf numFmtId="0" fontId="0" fillId="6" borderId="0" xfId="0" applyFill="1" applyBorder="1" applyAlignment="1"/>
    <xf numFmtId="0" fontId="0" fillId="6" borderId="1" xfId="0" applyFill="1" applyBorder="1" applyAlignment="1">
      <alignment horizontal="center"/>
    </xf>
    <xf numFmtId="0" fontId="0" fillId="6" borderId="0" xfId="0" applyFill="1" applyAlignment="1">
      <alignment horizontal="center"/>
    </xf>
    <xf numFmtId="0" fontId="41" fillId="10" borderId="5" xfId="0" applyFont="1" applyFill="1" applyBorder="1"/>
    <xf numFmtId="0" fontId="26" fillId="12" borderId="0" xfId="0" applyFont="1" applyFill="1" applyBorder="1"/>
    <xf numFmtId="0" fontId="0" fillId="6" borderId="1" xfId="0" applyFill="1" applyBorder="1"/>
    <xf numFmtId="0" fontId="0" fillId="15" borderId="0" xfId="0" applyFill="1"/>
    <xf numFmtId="0" fontId="48" fillId="6" borderId="0" xfId="0" applyFont="1" applyFill="1" applyAlignment="1">
      <alignment horizontal="left"/>
    </xf>
    <xf numFmtId="0" fontId="48" fillId="6" borderId="0" xfId="0" applyFont="1" applyFill="1"/>
    <xf numFmtId="0" fontId="82" fillId="6" borderId="0" xfId="0" applyFont="1" applyFill="1" applyBorder="1"/>
    <xf numFmtId="0" fontId="0" fillId="10" borderId="45" xfId="0" applyFill="1" applyBorder="1"/>
    <xf numFmtId="0" fontId="0" fillId="10" borderId="25" xfId="0" applyFill="1" applyBorder="1"/>
    <xf numFmtId="0" fontId="0" fillId="11" borderId="7" xfId="0" applyFill="1" applyBorder="1"/>
    <xf numFmtId="0" fontId="0" fillId="11" borderId="8" xfId="0" applyFill="1" applyBorder="1"/>
    <xf numFmtId="0" fontId="42" fillId="2" borderId="0" xfId="0" applyFont="1" applyFill="1" applyBorder="1" applyProtection="1"/>
    <xf numFmtId="0" fontId="47" fillId="6" borderId="14" xfId="0" applyFont="1" applyFill="1" applyBorder="1"/>
    <xf numFmtId="0" fontId="38" fillId="6" borderId="14" xfId="0" applyFont="1" applyFill="1" applyBorder="1" applyAlignment="1"/>
    <xf numFmtId="0" fontId="47" fillId="6" borderId="0" xfId="0" applyFont="1" applyFill="1" applyBorder="1" applyAlignment="1">
      <alignment horizontal="center"/>
    </xf>
    <xf numFmtId="0" fontId="41" fillId="10" borderId="16" xfId="0" applyFont="1" applyFill="1" applyBorder="1" applyAlignment="1">
      <alignment vertical="center"/>
    </xf>
    <xf numFmtId="0" fontId="42" fillId="14" borderId="0" xfId="0" applyFont="1" applyFill="1" applyBorder="1"/>
    <xf numFmtId="0" fontId="0" fillId="6" borderId="76" xfId="0" applyFill="1" applyBorder="1" applyAlignment="1">
      <alignment vertical="center" wrapText="1"/>
    </xf>
    <xf numFmtId="0" fontId="42" fillId="10" borderId="19" xfId="0" applyFont="1" applyFill="1" applyBorder="1"/>
    <xf numFmtId="0" fontId="41" fillId="10" borderId="44" xfId="0" applyFont="1" applyFill="1" applyBorder="1" applyAlignment="1">
      <alignment vertical="center"/>
    </xf>
    <xf numFmtId="0" fontId="41" fillId="10" borderId="76" xfId="0" applyFont="1" applyFill="1" applyBorder="1"/>
    <xf numFmtId="0" fontId="1" fillId="11" borderId="76" xfId="0" applyFont="1" applyFill="1" applyBorder="1" applyAlignment="1">
      <alignment horizontal="center"/>
    </xf>
    <xf numFmtId="0" fontId="0" fillId="6" borderId="76" xfId="0" applyFill="1" applyBorder="1"/>
    <xf numFmtId="0" fontId="42" fillId="10" borderId="76" xfId="0" applyFont="1" applyFill="1" applyBorder="1"/>
    <xf numFmtId="0" fontId="42" fillId="6" borderId="76" xfId="0" applyFont="1" applyFill="1" applyBorder="1"/>
    <xf numFmtId="0" fontId="42" fillId="14" borderId="76" xfId="0" applyFont="1" applyFill="1" applyBorder="1"/>
    <xf numFmtId="0" fontId="41" fillId="10" borderId="45" xfId="0" applyFont="1" applyFill="1" applyBorder="1"/>
    <xf numFmtId="0" fontId="41" fillId="10" borderId="25" xfId="0" applyFont="1" applyFill="1" applyBorder="1"/>
    <xf numFmtId="0" fontId="42" fillId="10" borderId="25" xfId="0" applyFont="1" applyFill="1" applyBorder="1"/>
    <xf numFmtId="0" fontId="35" fillId="10" borderId="25" xfId="0" applyFont="1" applyFill="1" applyBorder="1" applyAlignment="1">
      <alignment horizontal="left" vertical="center"/>
    </xf>
    <xf numFmtId="0" fontId="42" fillId="10" borderId="13" xfId="0" applyFont="1" applyFill="1" applyBorder="1"/>
    <xf numFmtId="0" fontId="60" fillId="6" borderId="0" xfId="0" applyFont="1" applyFill="1" applyBorder="1" applyAlignment="1"/>
    <xf numFmtId="0" fontId="89" fillId="14" borderId="44" xfId="0" applyFont="1" applyFill="1" applyBorder="1"/>
    <xf numFmtId="0" fontId="55" fillId="6" borderId="0" xfId="0" applyFont="1" applyFill="1" applyBorder="1"/>
    <xf numFmtId="0" fontId="59" fillId="6" borderId="0" xfId="0" applyFont="1" applyFill="1" applyBorder="1" applyProtection="1"/>
    <xf numFmtId="0" fontId="56" fillId="6" borderId="0" xfId="0" applyFont="1" applyFill="1" applyBorder="1" applyAlignment="1">
      <alignment horizontal="center"/>
    </xf>
    <xf numFmtId="0" fontId="56" fillId="6" borderId="0" xfId="0" applyFont="1" applyFill="1" applyBorder="1" applyAlignment="1"/>
    <xf numFmtId="0" fontId="47" fillId="6" borderId="76" xfId="0" applyFont="1" applyFill="1" applyBorder="1" applyAlignment="1">
      <alignment vertical="top"/>
    </xf>
    <xf numFmtId="0" fontId="47" fillId="6" borderId="0" xfId="0" applyFont="1" applyFill="1" applyAlignment="1">
      <alignment wrapText="1"/>
    </xf>
    <xf numFmtId="0" fontId="76" fillId="6" borderId="0" xfId="0" applyFont="1" applyFill="1" applyBorder="1"/>
    <xf numFmtId="0" fontId="91" fillId="6" borderId="0" xfId="0" applyFont="1" applyFill="1" applyBorder="1"/>
    <xf numFmtId="0" fontId="92" fillId="6" borderId="0" xfId="0" applyFont="1" applyFill="1" applyBorder="1"/>
    <xf numFmtId="0" fontId="0" fillId="6" borderId="0" xfId="0" applyFill="1" applyAlignment="1">
      <alignment horizontal="center"/>
    </xf>
    <xf numFmtId="0" fontId="59" fillId="6" borderId="0" xfId="0" applyFont="1" applyFill="1" applyBorder="1" applyAlignment="1" applyProtection="1">
      <alignment horizontal="left"/>
    </xf>
    <xf numFmtId="0" fontId="1" fillId="6" borderId="0" xfId="0" applyFont="1" applyFill="1" applyAlignment="1">
      <alignment horizontal="center"/>
    </xf>
    <xf numFmtId="0" fontId="1" fillId="6" borderId="1" xfId="0" applyFont="1" applyFill="1" applyBorder="1" applyAlignment="1">
      <alignment horizontal="center"/>
    </xf>
    <xf numFmtId="0" fontId="0" fillId="6" borderId="1" xfId="0" applyFill="1" applyBorder="1" applyAlignment="1">
      <alignment horizontal="center"/>
    </xf>
    <xf numFmtId="0" fontId="0" fillId="6" borderId="0" xfId="0" applyFill="1" applyAlignment="1">
      <alignment horizontal="center"/>
    </xf>
    <xf numFmtId="0" fontId="76" fillId="11" borderId="0" xfId="0" applyFont="1" applyFill="1" applyAlignment="1">
      <alignment horizontal="center"/>
    </xf>
    <xf numFmtId="0" fontId="47" fillId="6" borderId="0" xfId="0" applyFont="1" applyFill="1" applyBorder="1" applyAlignment="1">
      <alignment horizontal="left" vertical="center" wrapText="1"/>
    </xf>
    <xf numFmtId="0" fontId="47" fillId="6" borderId="0" xfId="0" applyFont="1" applyFill="1" applyBorder="1" applyAlignment="1">
      <alignment horizontal="center"/>
    </xf>
    <xf numFmtId="0" fontId="0" fillId="6" borderId="0" xfId="0" applyFill="1" applyBorder="1" applyAlignment="1">
      <alignment horizontal="center"/>
    </xf>
    <xf numFmtId="0" fontId="0" fillId="6" borderId="0" xfId="0" applyFill="1" applyAlignment="1">
      <alignment horizontal="center"/>
    </xf>
    <xf numFmtId="0" fontId="0" fillId="6" borderId="0" xfId="0" applyFill="1" applyAlignment="1">
      <alignment horizontal="left"/>
    </xf>
    <xf numFmtId="0" fontId="0" fillId="6" borderId="1" xfId="0" quotePrefix="1" applyFill="1" applyBorder="1" applyAlignment="1"/>
    <xf numFmtId="0" fontId="1" fillId="15" borderId="1" xfId="0" applyFont="1" applyFill="1" applyBorder="1" applyAlignment="1">
      <alignment horizontal="center"/>
    </xf>
    <xf numFmtId="0" fontId="0" fillId="15" borderId="1" xfId="0" applyFill="1" applyBorder="1" applyAlignment="1">
      <alignment horizontal="center"/>
    </xf>
    <xf numFmtId="0" fontId="0" fillId="15" borderId="0" xfId="0" applyFill="1" applyAlignment="1">
      <alignment horizontal="left"/>
    </xf>
    <xf numFmtId="0" fontId="7" fillId="6" borderId="1" xfId="0" applyFont="1" applyFill="1" applyBorder="1" applyAlignment="1">
      <alignment horizontal="center"/>
    </xf>
    <xf numFmtId="14" fontId="0" fillId="6" borderId="1" xfId="0" applyNumberFormat="1" applyFill="1" applyBorder="1" applyAlignment="1">
      <alignment horizontal="center"/>
    </xf>
    <xf numFmtId="1" fontId="83" fillId="10" borderId="36" xfId="0" applyNumberFormat="1" applyFont="1" applyFill="1" applyBorder="1" applyAlignment="1">
      <alignment horizontal="center" vertical="center"/>
    </xf>
    <xf numFmtId="0" fontId="39" fillId="0" borderId="81" xfId="0" applyFont="1" applyBorder="1" applyAlignment="1">
      <alignment horizontal="right" vertical="center"/>
    </xf>
    <xf numFmtId="0" fontId="66" fillId="0" borderId="14" xfId="0" applyFont="1" applyBorder="1" applyAlignment="1">
      <alignment horizontal="center" vertical="center" wrapText="1"/>
    </xf>
    <xf numFmtId="0" fontId="70" fillId="0" borderId="14" xfId="0" applyFont="1" applyBorder="1" applyAlignment="1">
      <alignment horizontal="right" vertical="center" wrapText="1"/>
    </xf>
    <xf numFmtId="0" fontId="5" fillId="0" borderId="0" xfId="0" applyFont="1" applyBorder="1" applyAlignment="1">
      <alignment horizontal="center" vertical="center"/>
    </xf>
    <xf numFmtId="0" fontId="5" fillId="6" borderId="33" xfId="0" applyFont="1" applyFill="1" applyBorder="1" applyAlignment="1">
      <alignment horizontal="center" vertical="center"/>
    </xf>
    <xf numFmtId="0" fontId="8" fillId="0" borderId="41" xfId="0" applyFont="1" applyBorder="1" applyAlignment="1">
      <alignment horizontal="center" vertical="center" wrapText="1"/>
    </xf>
    <xf numFmtId="9" fontId="0" fillId="6" borderId="12" xfId="0" applyNumberFormat="1" applyFill="1" applyBorder="1" applyAlignment="1">
      <alignment horizontal="center"/>
    </xf>
    <xf numFmtId="164" fontId="0" fillId="6" borderId="12" xfId="0" applyNumberFormat="1" applyFill="1" applyBorder="1" applyAlignment="1">
      <alignment horizontal="center"/>
    </xf>
    <xf numFmtId="0" fontId="0" fillId="6" borderId="12" xfId="0" applyFill="1" applyBorder="1"/>
    <xf numFmtId="0" fontId="0" fillId="6" borderId="12" xfId="0" applyFill="1" applyBorder="1" applyAlignment="1">
      <alignment horizontal="center"/>
    </xf>
    <xf numFmtId="9" fontId="47" fillId="6" borderId="1" xfId="1" applyFont="1" applyFill="1" applyBorder="1" applyAlignment="1">
      <alignment horizontal="center" vertical="center"/>
    </xf>
    <xf numFmtId="0" fontId="99" fillId="6" borderId="0" xfId="0" applyFont="1" applyFill="1" applyBorder="1"/>
    <xf numFmtId="0" fontId="98" fillId="6" borderId="0" xfId="0" applyFont="1" applyFill="1" applyBorder="1"/>
    <xf numFmtId="0" fontId="34" fillId="6" borderId="6" xfId="0" applyFont="1" applyFill="1" applyBorder="1" applyAlignment="1" applyProtection="1">
      <alignment horizontal="right" vertical="center"/>
    </xf>
    <xf numFmtId="0" fontId="34" fillId="6" borderId="33" xfId="0" applyFont="1" applyFill="1" applyBorder="1" applyAlignment="1" applyProtection="1">
      <alignment horizontal="right" vertical="center"/>
    </xf>
    <xf numFmtId="0" fontId="34" fillId="6" borderId="33" xfId="0" applyFont="1" applyFill="1" applyBorder="1" applyAlignment="1" applyProtection="1">
      <alignment horizontal="right" vertical="center" wrapText="1"/>
    </xf>
    <xf numFmtId="0" fontId="34" fillId="6" borderId="9" xfId="0" applyFont="1" applyFill="1" applyBorder="1" applyAlignment="1" applyProtection="1">
      <alignment horizontal="right" vertical="center"/>
    </xf>
    <xf numFmtId="0" fontId="5" fillId="15" borderId="1" xfId="0" applyFont="1" applyFill="1" applyBorder="1" applyAlignment="1">
      <alignment horizontal="center"/>
    </xf>
    <xf numFmtId="0" fontId="100" fillId="6" borderId="0" xfId="0" applyFont="1" applyFill="1"/>
    <xf numFmtId="0" fontId="101" fillId="6" borderId="0" xfId="0" applyFont="1" applyFill="1"/>
    <xf numFmtId="9" fontId="44" fillId="6" borderId="0" xfId="0" applyNumberFormat="1" applyFont="1" applyFill="1" applyBorder="1" applyAlignment="1">
      <alignment horizontal="center" vertical="center"/>
    </xf>
    <xf numFmtId="1" fontId="44" fillId="6" borderId="0" xfId="1" applyNumberFormat="1" applyFont="1" applyFill="1" applyBorder="1" applyAlignment="1">
      <alignment horizontal="center"/>
    </xf>
    <xf numFmtId="0" fontId="44" fillId="6" borderId="0" xfId="0" applyFont="1" applyFill="1" applyBorder="1" applyAlignment="1">
      <alignment vertical="center"/>
    </xf>
    <xf numFmtId="0" fontId="45" fillId="6" borderId="32" xfId="0" quotePrefix="1" applyFont="1" applyFill="1" applyBorder="1"/>
    <xf numFmtId="0" fontId="45" fillId="6" borderId="7" xfId="0" quotePrefix="1" applyFont="1" applyFill="1" applyBorder="1"/>
    <xf numFmtId="0" fontId="0" fillId="6" borderId="8" xfId="0" applyFill="1" applyBorder="1"/>
    <xf numFmtId="0" fontId="34" fillId="6" borderId="8" xfId="0" applyFont="1" applyFill="1" applyBorder="1"/>
    <xf numFmtId="9" fontId="44" fillId="6" borderId="8" xfId="1" applyFont="1" applyFill="1" applyBorder="1" applyAlignment="1">
      <alignment horizontal="center" vertical="center"/>
    </xf>
    <xf numFmtId="0" fontId="0" fillId="6" borderId="0" xfId="0" applyFill="1" applyBorder="1" applyAlignment="1">
      <alignment horizontal="center" wrapText="1"/>
    </xf>
    <xf numFmtId="0" fontId="102" fillId="6" borderId="0" xfId="0" applyFont="1" applyFill="1" applyBorder="1"/>
    <xf numFmtId="0" fontId="103" fillId="10" borderId="17" xfId="0" applyFont="1" applyFill="1" applyBorder="1"/>
    <xf numFmtId="0" fontId="103" fillId="10" borderId="0" xfId="0" applyFont="1" applyFill="1" applyBorder="1"/>
    <xf numFmtId="0" fontId="103" fillId="11" borderId="0" xfId="0" applyFont="1" applyFill="1" applyBorder="1"/>
    <xf numFmtId="0" fontId="103" fillId="6" borderId="0" xfId="0" applyFont="1" applyFill="1" applyBorder="1"/>
    <xf numFmtId="0" fontId="102" fillId="6" borderId="0" xfId="0" applyFont="1" applyFill="1" applyBorder="1" applyProtection="1"/>
    <xf numFmtId="0" fontId="102" fillId="11" borderId="0" xfId="0" applyFont="1" applyFill="1" applyBorder="1"/>
    <xf numFmtId="0" fontId="102" fillId="10" borderId="25" xfId="0" applyFont="1" applyFill="1" applyBorder="1"/>
    <xf numFmtId="0" fontId="102" fillId="2" borderId="0" xfId="0" applyFont="1" applyFill="1" applyBorder="1"/>
    <xf numFmtId="0" fontId="45" fillId="6" borderId="33" xfId="0" applyFont="1" applyFill="1" applyBorder="1" applyAlignment="1">
      <alignment horizontal="center"/>
    </xf>
    <xf numFmtId="9" fontId="44" fillId="6" borderId="35" xfId="1" applyFont="1" applyFill="1" applyBorder="1" applyAlignment="1">
      <alignment horizontal="left" vertical="center"/>
    </xf>
    <xf numFmtId="0" fontId="1" fillId="6" borderId="36" xfId="0" applyFont="1" applyFill="1" applyBorder="1" applyAlignment="1">
      <alignment horizontal="center" vertical="center"/>
    </xf>
    <xf numFmtId="0" fontId="45" fillId="6" borderId="16" xfId="0" applyFont="1" applyFill="1" applyBorder="1"/>
    <xf numFmtId="0" fontId="34" fillId="6" borderId="17" xfId="0" applyFont="1" applyFill="1" applyBorder="1"/>
    <xf numFmtId="0" fontId="45" fillId="6" borderId="44" xfId="0" quotePrefix="1" applyFont="1" applyFill="1" applyBorder="1"/>
    <xf numFmtId="9" fontId="44" fillId="6" borderId="17" xfId="1" applyFont="1" applyFill="1" applyBorder="1" applyAlignment="1">
      <alignment horizontal="center"/>
    </xf>
    <xf numFmtId="9" fontId="44" fillId="6" borderId="43" xfId="0" applyNumberFormat="1" applyFont="1" applyFill="1" applyBorder="1" applyAlignment="1">
      <alignment horizontal="center" vertical="center"/>
    </xf>
    <xf numFmtId="0" fontId="45" fillId="6" borderId="40" xfId="0" applyFont="1" applyFill="1" applyBorder="1"/>
    <xf numFmtId="0" fontId="45" fillId="6" borderId="87" xfId="0" quotePrefix="1" applyFont="1" applyFill="1" applyBorder="1"/>
    <xf numFmtId="0" fontId="28" fillId="16" borderId="0" xfId="0" applyFont="1" applyFill="1" applyAlignment="1">
      <alignment horizontal="center"/>
    </xf>
    <xf numFmtId="0" fontId="0" fillId="17" borderId="0" xfId="0" applyFill="1" applyAlignment="1">
      <alignment horizontal="center"/>
    </xf>
    <xf numFmtId="0" fontId="110" fillId="18" borderId="68" xfId="0" applyFont="1" applyFill="1" applyBorder="1"/>
    <xf numFmtId="0" fontId="109" fillId="0" borderId="54" xfId="0" applyFont="1" applyBorder="1"/>
    <xf numFmtId="0" fontId="107" fillId="0" borderId="54" xfId="0" applyFont="1" applyBorder="1" applyAlignment="1">
      <alignment vertical="center"/>
    </xf>
    <xf numFmtId="0" fontId="107" fillId="0" borderId="54" xfId="0" applyFont="1" applyBorder="1" applyAlignment="1">
      <alignment vertical="center" wrapText="1"/>
    </xf>
    <xf numFmtId="0" fontId="107" fillId="0" borderId="61" xfId="0" applyFont="1" applyBorder="1" applyAlignment="1">
      <alignment vertical="center" wrapText="1"/>
    </xf>
    <xf numFmtId="0" fontId="0" fillId="6" borderId="0" xfId="0" applyFill="1" applyBorder="1" applyAlignment="1">
      <alignment vertical="center" wrapText="1"/>
    </xf>
    <xf numFmtId="0" fontId="46" fillId="12" borderId="5" xfId="0" applyFont="1" applyFill="1" applyBorder="1" applyAlignment="1">
      <alignment horizontal="right"/>
    </xf>
    <xf numFmtId="0" fontId="46" fillId="12" borderId="0" xfId="0" applyFont="1" applyFill="1" applyBorder="1" applyAlignment="1">
      <alignment horizontal="right"/>
    </xf>
    <xf numFmtId="0" fontId="45" fillId="6" borderId="41" xfId="0" applyFont="1" applyFill="1" applyBorder="1" applyAlignment="1">
      <alignment horizontal="center"/>
    </xf>
    <xf numFmtId="0" fontId="45" fillId="6" borderId="33" xfId="0" applyFont="1" applyFill="1" applyBorder="1" applyAlignment="1">
      <alignment horizontal="center" vertical="center"/>
    </xf>
    <xf numFmtId="0" fontId="45" fillId="6" borderId="9" xfId="0" applyFont="1" applyFill="1" applyBorder="1" applyAlignment="1">
      <alignment horizontal="center" vertical="center"/>
    </xf>
    <xf numFmtId="0" fontId="103" fillId="10" borderId="0" xfId="0" applyFont="1" applyFill="1"/>
    <xf numFmtId="0" fontId="41" fillId="10" borderId="0" xfId="0" applyFont="1" applyFill="1"/>
    <xf numFmtId="0" fontId="35" fillId="10" borderId="0" xfId="0" applyFont="1" applyFill="1" applyAlignment="1">
      <alignment horizontal="left" vertical="center"/>
    </xf>
    <xf numFmtId="0" fontId="34" fillId="10" borderId="0" xfId="0" applyFont="1" applyFill="1"/>
    <xf numFmtId="0" fontId="42" fillId="10" borderId="0" xfId="0" applyFont="1" applyFill="1"/>
    <xf numFmtId="0" fontId="46" fillId="12" borderId="16" xfId="0" applyFont="1" applyFill="1" applyBorder="1" applyAlignment="1">
      <alignment horizontal="right"/>
    </xf>
    <xf numFmtId="0" fontId="47" fillId="12" borderId="19" xfId="0" applyFont="1" applyFill="1" applyBorder="1" applyAlignment="1" applyProtection="1">
      <alignment horizontal="center" vertical="center"/>
      <protection locked="0"/>
    </xf>
    <xf numFmtId="0" fontId="46" fillId="12" borderId="44" xfId="0" applyFont="1" applyFill="1" applyBorder="1" applyAlignment="1">
      <alignment horizontal="right"/>
    </xf>
    <xf numFmtId="0" fontId="47" fillId="12" borderId="76" xfId="0" applyFont="1" applyFill="1" applyBorder="1" applyAlignment="1" applyProtection="1">
      <alignment horizontal="center" vertical="center"/>
      <protection locked="0"/>
    </xf>
    <xf numFmtId="0" fontId="46" fillId="12" borderId="45" xfId="0" applyFont="1" applyFill="1" applyBorder="1" applyAlignment="1">
      <alignment horizontal="right"/>
    </xf>
    <xf numFmtId="0" fontId="47" fillId="12" borderId="13" xfId="0" applyFont="1" applyFill="1" applyBorder="1" applyAlignment="1" applyProtection="1">
      <alignment horizontal="center" vertical="center"/>
      <protection locked="0"/>
    </xf>
    <xf numFmtId="0" fontId="110" fillId="18" borderId="88" xfId="0" applyFont="1" applyFill="1" applyBorder="1"/>
    <xf numFmtId="0" fontId="47" fillId="6" borderId="0" xfId="0" applyFont="1" applyFill="1" applyBorder="1" applyAlignment="1" applyProtection="1">
      <alignment horizontal="center" vertical="center"/>
      <protection locked="0"/>
    </xf>
    <xf numFmtId="0" fontId="46" fillId="6" borderId="0" xfId="0" applyFont="1" applyFill="1" applyBorder="1" applyAlignment="1">
      <alignment horizontal="left"/>
    </xf>
    <xf numFmtId="0" fontId="47" fillId="6" borderId="0" xfId="0" applyFont="1" applyFill="1" applyAlignment="1">
      <alignment horizontal="left"/>
    </xf>
    <xf numFmtId="0" fontId="106" fillId="6" borderId="0" xfId="0" applyFont="1" applyFill="1" applyAlignment="1">
      <alignment vertical="center"/>
    </xf>
    <xf numFmtId="0" fontId="0" fillId="6" borderId="0" xfId="0" quotePrefix="1" applyFill="1" applyBorder="1"/>
    <xf numFmtId="0" fontId="115" fillId="6" borderId="0" xfId="0" applyFont="1" applyFill="1" applyBorder="1" applyAlignment="1">
      <alignment vertical="top" wrapText="1"/>
    </xf>
    <xf numFmtId="0" fontId="116" fillId="6" borderId="0" xfId="0" applyFont="1" applyFill="1" applyBorder="1" applyAlignment="1">
      <alignment vertical="center"/>
    </xf>
    <xf numFmtId="0" fontId="116" fillId="6" borderId="0" xfId="0" applyFont="1" applyFill="1" applyAlignment="1">
      <alignment vertical="center"/>
    </xf>
    <xf numFmtId="0" fontId="0" fillId="6" borderId="16" xfId="0" applyFill="1" applyBorder="1"/>
    <xf numFmtId="0" fontId="0" fillId="6" borderId="17" xfId="0" applyFill="1" applyBorder="1"/>
    <xf numFmtId="0" fontId="0" fillId="6" borderId="19" xfId="0" applyFill="1" applyBorder="1"/>
    <xf numFmtId="0" fontId="107" fillId="6" borderId="76" xfId="0" applyFont="1" applyFill="1" applyBorder="1" applyAlignment="1">
      <alignment vertical="center" wrapText="1"/>
    </xf>
    <xf numFmtId="0" fontId="117" fillId="6" borderId="44" xfId="0" applyFont="1" applyFill="1" applyBorder="1" applyAlignment="1">
      <alignment vertical="center"/>
    </xf>
    <xf numFmtId="0" fontId="115" fillId="6" borderId="25" xfId="0" applyFont="1" applyFill="1" applyBorder="1" applyAlignment="1">
      <alignment vertical="top" wrapText="1"/>
    </xf>
    <xf numFmtId="0" fontId="0" fillId="6" borderId="13" xfId="0" applyFill="1" applyBorder="1"/>
    <xf numFmtId="0" fontId="47" fillId="6" borderId="0" xfId="0" applyFont="1" applyFill="1" applyBorder="1" applyAlignment="1"/>
    <xf numFmtId="0" fontId="119" fillId="6" borderId="0" xfId="0" applyFont="1" applyFill="1" applyBorder="1"/>
    <xf numFmtId="0" fontId="120" fillId="6" borderId="0" xfId="0" applyFont="1" applyFill="1" applyBorder="1" applyAlignment="1">
      <alignment vertical="top" wrapText="1"/>
    </xf>
    <xf numFmtId="0" fontId="120" fillId="6" borderId="0" xfId="0" applyFont="1" applyFill="1" applyBorder="1" applyAlignment="1">
      <alignment vertical="top"/>
    </xf>
    <xf numFmtId="0" fontId="121" fillId="6" borderId="0" xfId="0" applyFont="1" applyFill="1" applyBorder="1" applyAlignment="1">
      <alignment horizontal="left"/>
    </xf>
    <xf numFmtId="0" fontId="118" fillId="6" borderId="44" xfId="0" applyFont="1" applyFill="1" applyBorder="1" applyAlignment="1">
      <alignment vertical="center"/>
    </xf>
    <xf numFmtId="0" fontId="115" fillId="6" borderId="45" xfId="0" applyFont="1" applyFill="1" applyBorder="1" applyAlignment="1">
      <alignment vertical="top" wrapText="1"/>
    </xf>
    <xf numFmtId="0" fontId="103" fillId="10" borderId="17" xfId="0" applyFont="1" applyFill="1" applyBorder="1" applyAlignment="1">
      <alignment horizontal="center"/>
    </xf>
    <xf numFmtId="0" fontId="42" fillId="11" borderId="0" xfId="0" applyFont="1" applyFill="1" applyBorder="1" applyAlignment="1">
      <alignment horizontal="center"/>
    </xf>
    <xf numFmtId="0" fontId="0" fillId="6" borderId="0" xfId="0" quotePrefix="1" applyFill="1" applyAlignment="1">
      <alignment horizontal="center"/>
    </xf>
    <xf numFmtId="0" fontId="0" fillId="6" borderId="0" xfId="0" quotePrefix="1" applyFill="1" applyBorder="1" applyAlignment="1">
      <alignment horizontal="center"/>
    </xf>
    <xf numFmtId="0" fontId="103" fillId="10" borderId="0" xfId="0" applyFont="1" applyFill="1" applyAlignment="1">
      <alignment horizontal="left"/>
    </xf>
    <xf numFmtId="0" fontId="59" fillId="6" borderId="0" xfId="0" applyFont="1" applyFill="1" applyAlignment="1">
      <alignment horizontal="left"/>
    </xf>
    <xf numFmtId="0" fontId="47" fillId="6" borderId="0" xfId="0" quotePrefix="1" applyFont="1" applyFill="1"/>
    <xf numFmtId="0" fontId="47" fillId="6" borderId="25" xfId="0" applyFont="1" applyFill="1" applyBorder="1"/>
    <xf numFmtId="0" fontId="116" fillId="6" borderId="25" xfId="0" applyFont="1" applyFill="1" applyBorder="1" applyAlignment="1">
      <alignment vertical="center"/>
    </xf>
    <xf numFmtId="0" fontId="47" fillId="6" borderId="25" xfId="0" applyFont="1" applyFill="1" applyBorder="1" applyAlignment="1">
      <alignment horizontal="center"/>
    </xf>
    <xf numFmtId="0" fontId="47" fillId="6" borderId="0" xfId="0" quotePrefix="1" applyFont="1" applyFill="1" applyAlignment="1">
      <alignment vertical="center"/>
    </xf>
    <xf numFmtId="0" fontId="47" fillId="6" borderId="1" xfId="0" applyFont="1" applyFill="1" applyBorder="1"/>
    <xf numFmtId="0" fontId="47" fillId="6" borderId="0" xfId="0" applyFont="1" applyFill="1" applyAlignment="1">
      <alignment vertical="center"/>
    </xf>
    <xf numFmtId="0" fontId="47" fillId="6" borderId="0" xfId="0" applyFont="1" applyFill="1" applyAlignment="1">
      <alignment horizontal="center"/>
    </xf>
    <xf numFmtId="14" fontId="47" fillId="6" borderId="0" xfId="0" applyNumberFormat="1" applyFont="1" applyFill="1" applyBorder="1" applyAlignment="1">
      <alignment horizontal="center" vertical="center"/>
    </xf>
    <xf numFmtId="0" fontId="42" fillId="6" borderId="0" xfId="0" applyFont="1" applyFill="1" applyBorder="1" applyAlignment="1">
      <alignment horizontal="center"/>
    </xf>
    <xf numFmtId="0" fontId="0" fillId="6" borderId="0" xfId="0" applyFill="1" applyBorder="1" applyAlignment="1">
      <alignment horizontal="left"/>
    </xf>
    <xf numFmtId="0" fontId="107" fillId="6" borderId="0" xfId="0" applyFont="1" applyFill="1" applyBorder="1" applyAlignment="1">
      <alignment horizontal="left" vertical="center" wrapText="1" indent="2"/>
    </xf>
    <xf numFmtId="0" fontId="107" fillId="6" borderId="0" xfId="0" applyFont="1" applyFill="1" applyBorder="1" applyAlignment="1">
      <alignment horizontal="left" vertical="center" wrapText="1" indent="5"/>
    </xf>
    <xf numFmtId="0" fontId="107" fillId="6" borderId="0" xfId="0" applyFont="1" applyFill="1" applyBorder="1" applyAlignment="1">
      <alignment vertical="center" wrapText="1"/>
    </xf>
    <xf numFmtId="0" fontId="0" fillId="6" borderId="0" xfId="0" applyFill="1" applyBorder="1" applyAlignment="1">
      <alignment horizontal="left" wrapText="1"/>
    </xf>
    <xf numFmtId="0" fontId="122" fillId="6" borderId="0" xfId="2" applyFill="1"/>
    <xf numFmtId="0" fontId="47" fillId="6" borderId="0" xfId="0" quotePrefix="1" applyFont="1" applyFill="1" applyBorder="1" applyAlignment="1">
      <alignment vertical="center"/>
    </xf>
    <xf numFmtId="0" fontId="108" fillId="6" borderId="0" xfId="0" applyFont="1" applyFill="1" applyAlignment="1">
      <alignment vertical="center"/>
    </xf>
    <xf numFmtId="0" fontId="0" fillId="14" borderId="0" xfId="0" applyFill="1"/>
    <xf numFmtId="0" fontId="0" fillId="14" borderId="0" xfId="0" applyFill="1" applyBorder="1"/>
    <xf numFmtId="0" fontId="0" fillId="6" borderId="0" xfId="0" applyFill="1" applyProtection="1">
      <protection locked="0"/>
    </xf>
    <xf numFmtId="0" fontId="27" fillId="9" borderId="1" xfId="0" applyFont="1" applyFill="1" applyBorder="1" applyAlignment="1" applyProtection="1">
      <alignment horizontal="center" vertical="center"/>
      <protection locked="0"/>
    </xf>
    <xf numFmtId="0" fontId="27" fillId="6" borderId="1"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wrapText="1"/>
      <protection locked="0"/>
    </xf>
    <xf numFmtId="0" fontId="27" fillId="7" borderId="1" xfId="0" applyFont="1" applyFill="1" applyBorder="1" applyAlignment="1" applyProtection="1">
      <alignment horizontal="center" vertical="center"/>
      <protection locked="0"/>
    </xf>
    <xf numFmtId="0" fontId="0" fillId="8" borderId="1" xfId="0" applyFill="1" applyBorder="1" applyAlignment="1" applyProtection="1">
      <alignment vertical="center"/>
      <protection locked="0"/>
    </xf>
    <xf numFmtId="0" fontId="29" fillId="0" borderId="1" xfId="0" applyFont="1" applyBorder="1" applyAlignment="1" applyProtection="1">
      <alignment horizontal="center"/>
      <protection locked="0"/>
    </xf>
    <xf numFmtId="0" fontId="0" fillId="9" borderId="1" xfId="0" applyFill="1" applyBorder="1" applyProtection="1">
      <protection locked="0"/>
    </xf>
    <xf numFmtId="0" fontId="0" fillId="5" borderId="1" xfId="0" applyFill="1" applyBorder="1" applyAlignment="1" applyProtection="1">
      <alignment horizontal="center"/>
      <protection locked="0"/>
    </xf>
    <xf numFmtId="0" fontId="0" fillId="4" borderId="1" xfId="0" applyFill="1" applyBorder="1" applyAlignment="1" applyProtection="1">
      <alignment horizontal="center"/>
      <protection locked="0"/>
    </xf>
    <xf numFmtId="0" fontId="0" fillId="7" borderId="1" xfId="0" applyFill="1" applyBorder="1" applyAlignment="1" applyProtection="1">
      <alignment horizontal="center"/>
      <protection locked="0"/>
    </xf>
    <xf numFmtId="0" fontId="0" fillId="8" borderId="1" xfId="0" applyFill="1" applyBorder="1" applyProtection="1">
      <protection locked="0"/>
    </xf>
    <xf numFmtId="0" fontId="24" fillId="0" borderId="1" xfId="0" applyFont="1" applyBorder="1" applyAlignment="1" applyProtection="1">
      <alignment horizontal="center"/>
      <protection locked="0"/>
    </xf>
    <xf numFmtId="0" fontId="0" fillId="6" borderId="1" xfId="0" applyFill="1" applyBorder="1" applyAlignment="1" applyProtection="1">
      <alignment horizontal="center"/>
      <protection locked="0"/>
    </xf>
    <xf numFmtId="0" fontId="24" fillId="0" borderId="1" xfId="0" applyFont="1" applyFill="1" applyBorder="1" applyAlignment="1" applyProtection="1">
      <alignment horizontal="center"/>
      <protection locked="0"/>
    </xf>
    <xf numFmtId="0" fontId="27" fillId="0" borderId="1" xfId="0" applyFont="1" applyBorder="1" applyAlignment="1" applyProtection="1">
      <alignment horizontal="center"/>
      <protection locked="0"/>
    </xf>
    <xf numFmtId="0" fontId="29" fillId="3" borderId="1" xfId="0" applyFont="1" applyFill="1" applyBorder="1" applyAlignment="1" applyProtection="1">
      <alignment horizontal="center"/>
      <protection locked="0"/>
    </xf>
    <xf numFmtId="0" fontId="0" fillId="3" borderId="1" xfId="0" applyFill="1" applyBorder="1" applyAlignment="1" applyProtection="1">
      <alignment horizontal="center"/>
      <protection locked="0"/>
    </xf>
    <xf numFmtId="0" fontId="0" fillId="3" borderId="1" xfId="0" applyFill="1" applyBorder="1" applyProtection="1">
      <protection locked="0"/>
    </xf>
    <xf numFmtId="16" fontId="24" fillId="0" borderId="1" xfId="0" applyNumberFormat="1" applyFont="1" applyBorder="1" applyAlignment="1" applyProtection="1">
      <alignment horizontal="center"/>
      <protection locked="0"/>
    </xf>
    <xf numFmtId="0" fontId="0" fillId="0" borderId="1" xfId="0" applyBorder="1" applyProtection="1">
      <protection locked="0"/>
    </xf>
    <xf numFmtId="0" fontId="0" fillId="6" borderId="0" xfId="0" applyFill="1" applyAlignment="1" applyProtection="1">
      <alignment horizontal="center"/>
      <protection locked="0"/>
    </xf>
    <xf numFmtId="0" fontId="24" fillId="0" borderId="1" xfId="0" applyFont="1" applyBorder="1" applyProtection="1">
      <protection locked="0"/>
    </xf>
    <xf numFmtId="0" fontId="24" fillId="0" borderId="1" xfId="0" applyFont="1" applyBorder="1" applyAlignment="1" applyProtection="1">
      <alignment horizontal="right"/>
      <protection locked="0"/>
    </xf>
    <xf numFmtId="1" fontId="24" fillId="0" borderId="1" xfId="0" applyNumberFormat="1" applyFont="1" applyBorder="1" applyAlignment="1" applyProtection="1">
      <alignment horizontal="center"/>
      <protection locked="0"/>
    </xf>
    <xf numFmtId="14" fontId="24" fillId="0" borderId="1" xfId="0" applyNumberFormat="1" applyFont="1" applyBorder="1" applyProtection="1">
      <protection locked="0"/>
    </xf>
    <xf numFmtId="0" fontId="29" fillId="0" borderId="1" xfId="0" applyFont="1" applyBorder="1" applyAlignment="1" applyProtection="1">
      <alignment horizontal="right"/>
      <protection locked="0"/>
    </xf>
    <xf numFmtId="0" fontId="0" fillId="6" borderId="0" xfId="0" applyFill="1" applyBorder="1" applyAlignment="1" applyProtection="1">
      <alignment horizontal="center"/>
      <protection locked="0"/>
    </xf>
    <xf numFmtId="14" fontId="24" fillId="0" borderId="1" xfId="0" applyNumberFormat="1" applyFont="1" applyBorder="1" applyAlignment="1" applyProtection="1">
      <alignment horizontal="center"/>
      <protection locked="0"/>
    </xf>
    <xf numFmtId="0" fontId="24" fillId="8" borderId="1" xfId="0" applyFont="1" applyFill="1" applyBorder="1" applyAlignment="1" applyProtection="1">
      <alignment horizontal="center" vertical="center"/>
      <protection locked="0"/>
    </xf>
    <xf numFmtId="0" fontId="63" fillId="0" borderId="1" xfId="0" applyFont="1" applyBorder="1" applyAlignment="1" applyProtection="1">
      <alignment horizontal="center"/>
      <protection locked="0"/>
    </xf>
    <xf numFmtId="0" fontId="24" fillId="6" borderId="1" xfId="0" applyFont="1" applyFill="1" applyBorder="1" applyAlignment="1" applyProtection="1">
      <alignment horizontal="center"/>
      <protection locked="0"/>
    </xf>
    <xf numFmtId="0" fontId="24" fillId="5" borderId="1" xfId="0" applyFont="1" applyFill="1" applyBorder="1" applyAlignment="1" applyProtection="1">
      <alignment horizontal="center"/>
      <protection locked="0"/>
    </xf>
    <xf numFmtId="166" fontId="0" fillId="9" borderId="1" xfId="0" applyNumberFormat="1" applyFill="1" applyBorder="1" applyProtection="1">
      <protection locked="0"/>
    </xf>
    <xf numFmtId="0" fontId="27" fillId="6" borderId="0" xfId="0" applyFont="1" applyFill="1" applyBorder="1" applyAlignment="1" applyProtection="1">
      <alignment horizontal="center"/>
      <protection locked="0"/>
    </xf>
    <xf numFmtId="0" fontId="24" fillId="6" borderId="0" xfId="0" applyFont="1" applyFill="1" applyBorder="1" applyAlignment="1" applyProtection="1">
      <alignment horizontal="center"/>
      <protection locked="0"/>
    </xf>
    <xf numFmtId="166" fontId="0" fillId="6" borderId="0" xfId="0" applyNumberFormat="1" applyFill="1" applyBorder="1" applyProtection="1">
      <protection locked="0"/>
    </xf>
    <xf numFmtId="0" fontId="0" fillId="6" borderId="0" xfId="0" applyFill="1" applyBorder="1" applyProtection="1">
      <protection locked="0"/>
    </xf>
    <xf numFmtId="0" fontId="27" fillId="0" borderId="1" xfId="0" applyFont="1" applyFill="1" applyBorder="1" applyAlignment="1" applyProtection="1">
      <alignment horizontal="center"/>
      <protection locked="0"/>
    </xf>
    <xf numFmtId="14" fontId="47" fillId="2" borderId="1" xfId="0" applyNumberFormat="1" applyFont="1" applyFill="1" applyBorder="1" applyAlignment="1" applyProtection="1">
      <alignment horizontal="center" vertical="center"/>
      <protection locked="0"/>
    </xf>
    <xf numFmtId="0" fontId="0" fillId="6" borderId="2" xfId="0" applyFill="1" applyBorder="1" applyAlignment="1" applyProtection="1">
      <alignment horizontal="center"/>
      <protection locked="0"/>
    </xf>
    <xf numFmtId="9" fontId="0" fillId="6" borderId="1" xfId="1" applyFont="1" applyFill="1" applyBorder="1" applyAlignment="1" applyProtection="1">
      <alignment horizontal="center"/>
      <protection locked="0"/>
    </xf>
    <xf numFmtId="0" fontId="27" fillId="6" borderId="1" xfId="0" applyFont="1" applyFill="1" applyBorder="1" applyAlignment="1" applyProtection="1">
      <alignment horizontal="center"/>
      <protection locked="0"/>
    </xf>
    <xf numFmtId="0" fontId="1" fillId="6" borderId="1" xfId="0" applyFont="1" applyFill="1" applyBorder="1" applyAlignment="1" applyProtection="1">
      <alignment horizontal="center"/>
      <protection locked="0"/>
    </xf>
    <xf numFmtId="2" fontId="0" fillId="6" borderId="1" xfId="1" applyNumberFormat="1" applyFont="1" applyFill="1" applyBorder="1"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applyProtection="1">
      <protection locked="0"/>
    </xf>
    <xf numFmtId="0" fontId="0" fillId="6" borderId="3" xfId="0" applyFill="1" applyBorder="1" applyAlignment="1" applyProtection="1">
      <alignment horizontal="center"/>
      <protection locked="0"/>
    </xf>
    <xf numFmtId="0" fontId="0" fillId="6" borderId="10" xfId="0" applyFill="1" applyBorder="1" applyAlignment="1" applyProtection="1">
      <alignment horizontal="center"/>
      <protection locked="0"/>
    </xf>
    <xf numFmtId="0" fontId="0" fillId="6" borderId="15" xfId="0" applyFill="1" applyBorder="1" applyAlignment="1" applyProtection="1">
      <alignment horizontal="center"/>
      <protection locked="0"/>
    </xf>
    <xf numFmtId="0" fontId="101" fillId="6" borderId="1" xfId="0" applyFont="1" applyFill="1" applyBorder="1" applyAlignment="1" applyProtection="1">
      <alignment horizontal="center"/>
      <protection locked="0"/>
    </xf>
    <xf numFmtId="164" fontId="0" fillId="6" borderId="52" xfId="1" applyNumberFormat="1" applyFont="1" applyFill="1" applyBorder="1" applyAlignment="1" applyProtection="1">
      <alignment horizontal="center"/>
      <protection locked="0"/>
    </xf>
    <xf numFmtId="0" fontId="0" fillId="6" borderId="55" xfId="0" applyFill="1" applyBorder="1" applyAlignment="1" applyProtection="1">
      <alignment horizontal="center"/>
      <protection locked="0"/>
    </xf>
    <xf numFmtId="0" fontId="1" fillId="6" borderId="14" xfId="0" applyFont="1" applyFill="1" applyBorder="1" applyAlignment="1" applyProtection="1">
      <protection locked="0"/>
    </xf>
    <xf numFmtId="9" fontId="0" fillId="6" borderId="12" xfId="1" applyFont="1" applyFill="1" applyBorder="1" applyAlignment="1" applyProtection="1">
      <alignment horizontal="center"/>
      <protection locked="0"/>
    </xf>
    <xf numFmtId="9" fontId="0" fillId="6" borderId="54" xfId="1" applyFont="1" applyFill="1" applyBorder="1" applyAlignment="1" applyProtection="1">
      <alignment horizontal="center"/>
      <protection locked="0"/>
    </xf>
    <xf numFmtId="0" fontId="100" fillId="6" borderId="1" xfId="0" applyFont="1" applyFill="1" applyBorder="1" applyAlignment="1" applyProtection="1">
      <alignment horizontal="center"/>
      <protection locked="0"/>
    </xf>
    <xf numFmtId="164" fontId="0" fillId="6" borderId="54" xfId="1" applyNumberFormat="1" applyFont="1" applyFill="1" applyBorder="1" applyAlignment="1" applyProtection="1">
      <alignment horizontal="center"/>
      <protection locked="0"/>
    </xf>
    <xf numFmtId="0" fontId="0" fillId="6" borderId="1" xfId="0" applyFill="1" applyBorder="1" applyProtection="1">
      <protection locked="0"/>
    </xf>
    <xf numFmtId="0" fontId="0" fillId="6" borderId="32" xfId="0" applyFill="1" applyBorder="1" applyAlignment="1" applyProtection="1">
      <alignment horizontal="center"/>
      <protection locked="0"/>
    </xf>
    <xf numFmtId="0" fontId="0" fillId="6" borderId="33" xfId="0" applyFill="1" applyBorder="1" applyProtection="1">
      <protection locked="0"/>
    </xf>
    <xf numFmtId="0" fontId="1" fillId="6" borderId="18" xfId="0" applyFont="1" applyFill="1" applyBorder="1" applyAlignment="1" applyProtection="1">
      <alignment horizontal="center"/>
      <protection locked="0"/>
    </xf>
    <xf numFmtId="0" fontId="0" fillId="6" borderId="78" xfId="0" applyFill="1" applyBorder="1" applyAlignment="1" applyProtection="1">
      <alignment horizontal="center"/>
      <protection locked="0"/>
    </xf>
    <xf numFmtId="0" fontId="0" fillId="15" borderId="0" xfId="0" applyFill="1" applyProtection="1">
      <protection locked="0"/>
    </xf>
    <xf numFmtId="0" fontId="0" fillId="6" borderId="77" xfId="0" applyFill="1" applyBorder="1" applyAlignment="1" applyProtection="1">
      <alignment horizontal="center"/>
      <protection locked="0"/>
    </xf>
    <xf numFmtId="0" fontId="1" fillId="6" borderId="78" xfId="0" applyFont="1" applyFill="1" applyBorder="1" applyAlignment="1" applyProtection="1">
      <alignment horizontal="center"/>
      <protection locked="0"/>
    </xf>
    <xf numFmtId="16" fontId="27" fillId="0" borderId="1" xfId="0" applyNumberFormat="1" applyFont="1" applyBorder="1" applyAlignment="1" applyProtection="1">
      <alignment horizontal="center"/>
      <protection locked="0"/>
    </xf>
    <xf numFmtId="0" fontId="69" fillId="0" borderId="1" xfId="0" applyFont="1" applyBorder="1" applyAlignment="1" applyProtection="1">
      <alignment horizontal="center"/>
      <protection locked="0"/>
    </xf>
    <xf numFmtId="0" fontId="68" fillId="0" borderId="1" xfId="0" applyFont="1" applyBorder="1" applyAlignment="1" applyProtection="1">
      <alignment horizontal="center"/>
      <protection locked="0"/>
    </xf>
    <xf numFmtId="0" fontId="69" fillId="0" borderId="1" xfId="0" applyFont="1" applyFill="1" applyBorder="1" applyAlignment="1" applyProtection="1">
      <alignment horizontal="center"/>
      <protection locked="0"/>
    </xf>
    <xf numFmtId="0" fontId="63" fillId="0" borderId="1" xfId="0" applyFont="1" applyFill="1" applyBorder="1" applyAlignment="1" applyProtection="1">
      <alignment horizontal="center"/>
      <protection locked="0"/>
    </xf>
    <xf numFmtId="0" fontId="27" fillId="0" borderId="1" xfId="0" applyFont="1" applyBorder="1" applyAlignment="1" applyProtection="1">
      <alignment horizontal="left"/>
      <protection locked="0"/>
    </xf>
    <xf numFmtId="0" fontId="88" fillId="0" borderId="1" xfId="0" applyFont="1" applyBorder="1" applyAlignment="1" applyProtection="1">
      <alignment horizontal="left"/>
      <protection locked="0"/>
    </xf>
    <xf numFmtId="0" fontId="0" fillId="9" borderId="1" xfId="0" quotePrefix="1" applyFill="1" applyBorder="1" applyProtection="1">
      <protection locked="0"/>
    </xf>
    <xf numFmtId="0" fontId="0" fillId="2" borderId="0" xfId="0" applyFill="1" applyProtection="1">
      <protection locked="0"/>
    </xf>
    <xf numFmtId="0" fontId="30" fillId="2" borderId="2" xfId="0" applyFont="1" applyFill="1" applyBorder="1" applyAlignment="1" applyProtection="1">
      <protection locked="0"/>
    </xf>
    <xf numFmtId="0" fontId="0" fillId="2" borderId="14" xfId="0" applyFill="1" applyBorder="1" applyAlignment="1" applyProtection="1">
      <protection locked="0"/>
    </xf>
    <xf numFmtId="0" fontId="0" fillId="2" borderId="14" xfId="0" applyFill="1" applyBorder="1" applyProtection="1">
      <protection locked="0"/>
    </xf>
    <xf numFmtId="0" fontId="0" fillId="2" borderId="3" xfId="0" applyFill="1" applyBorder="1" applyProtection="1">
      <protection locked="0"/>
    </xf>
    <xf numFmtId="0" fontId="0" fillId="6" borderId="0" xfId="0" applyFill="1" applyBorder="1" applyAlignment="1" applyProtection="1">
      <protection locked="0"/>
    </xf>
    <xf numFmtId="0" fontId="27" fillId="0" borderId="1" xfId="0" quotePrefix="1" applyFont="1" applyBorder="1" applyAlignment="1" applyProtection="1">
      <alignment horizontal="center"/>
      <protection locked="0"/>
    </xf>
    <xf numFmtId="0" fontId="27" fillId="9" borderId="1" xfId="0" applyFont="1" applyFill="1" applyBorder="1" applyProtection="1">
      <protection locked="0"/>
    </xf>
    <xf numFmtId="0" fontId="0" fillId="8" borderId="10" xfId="0" applyFill="1" applyBorder="1" applyAlignment="1" applyProtection="1">
      <alignment vertical="center"/>
      <protection locked="0"/>
    </xf>
    <xf numFmtId="0" fontId="0" fillId="9" borderId="1" xfId="0" applyFill="1" applyBorder="1" applyAlignment="1" applyProtection="1">
      <alignment horizontal="center"/>
      <protection locked="0"/>
    </xf>
    <xf numFmtId="0" fontId="0" fillId="7" borderId="2" xfId="0" applyFill="1" applyBorder="1" applyAlignment="1" applyProtection="1">
      <alignment horizontal="center"/>
      <protection locked="0"/>
    </xf>
    <xf numFmtId="0" fontId="0" fillId="13" borderId="12" xfId="0" applyFill="1" applyBorder="1" applyAlignment="1" applyProtection="1">
      <alignment horizontal="center"/>
      <protection locked="0"/>
    </xf>
    <xf numFmtId="0" fontId="1" fillId="8" borderId="12" xfId="0" applyFont="1" applyFill="1" applyBorder="1" applyAlignment="1" applyProtection="1">
      <alignment horizontal="center"/>
      <protection locked="0"/>
    </xf>
    <xf numFmtId="0" fontId="0" fillId="8" borderId="11" xfId="0" applyFill="1" applyBorder="1" applyProtection="1">
      <protection locked="0"/>
    </xf>
    <xf numFmtId="0" fontId="0" fillId="8" borderId="10" xfId="0" applyFill="1" applyBorder="1" applyProtection="1">
      <protection locked="0"/>
    </xf>
    <xf numFmtId="0" fontId="27" fillId="9" borderId="1" xfId="0" applyFont="1" applyFill="1" applyBorder="1" applyAlignment="1" applyProtection="1">
      <alignment horizontal="center"/>
      <protection locked="0"/>
    </xf>
    <xf numFmtId="0" fontId="27" fillId="13" borderId="2" xfId="0" applyFont="1" applyFill="1" applyBorder="1" applyProtection="1">
      <protection locked="0"/>
    </xf>
    <xf numFmtId="0" fontId="0" fillId="13" borderId="14" xfId="0" applyFill="1" applyBorder="1" applyProtection="1">
      <protection locked="0"/>
    </xf>
    <xf numFmtId="0" fontId="24" fillId="0" borderId="1" xfId="0" applyFont="1" applyBorder="1" applyAlignment="1" applyProtection="1">
      <alignment horizontal="left"/>
      <protection locked="0"/>
    </xf>
    <xf numFmtId="0" fontId="68" fillId="2" borderId="1" xfId="0" applyFont="1" applyFill="1" applyBorder="1" applyAlignment="1" applyProtection="1">
      <alignment horizontal="center"/>
      <protection locked="0"/>
    </xf>
    <xf numFmtId="0" fontId="27" fillId="0" borderId="1" xfId="0" quotePrefix="1" applyFont="1" applyBorder="1" applyAlignment="1" applyProtection="1">
      <alignment horizontal="left"/>
      <protection locked="0"/>
    </xf>
    <xf numFmtId="0" fontId="38" fillId="6" borderId="2" xfId="0" applyFont="1" applyFill="1" applyBorder="1" applyAlignment="1" applyProtection="1">
      <alignment horizontal="right" indent="1"/>
      <protection locked="0"/>
    </xf>
    <xf numFmtId="0" fontId="47" fillId="6" borderId="14" xfId="0" applyFont="1" applyFill="1" applyBorder="1" applyAlignment="1" applyProtection="1">
      <protection locked="0"/>
    </xf>
    <xf numFmtId="0" fontId="47" fillId="6" borderId="3" xfId="0" applyFont="1" applyFill="1" applyBorder="1" applyAlignment="1" applyProtection="1">
      <protection locked="0"/>
    </xf>
    <xf numFmtId="0" fontId="59" fillId="6" borderId="0" xfId="0" applyFont="1" applyFill="1" applyProtection="1">
      <protection locked="0"/>
    </xf>
    <xf numFmtId="0" fontId="34" fillId="6" borderId="4" xfId="0" applyFont="1" applyFill="1" applyBorder="1" applyProtection="1">
      <protection locked="0"/>
    </xf>
    <xf numFmtId="0" fontId="34" fillId="6" borderId="32" xfId="0" applyFont="1" applyFill="1" applyBorder="1" applyAlignment="1" applyProtection="1">
      <protection locked="0"/>
    </xf>
    <xf numFmtId="0" fontId="32" fillId="6" borderId="0" xfId="0" applyFont="1" applyFill="1" applyProtection="1">
      <protection locked="0"/>
    </xf>
    <xf numFmtId="0" fontId="34" fillId="6" borderId="32" xfId="0" applyFont="1" applyFill="1" applyBorder="1" applyProtection="1">
      <protection locked="0"/>
    </xf>
    <xf numFmtId="0" fontId="52" fillId="6" borderId="32" xfId="0" applyFont="1" applyFill="1" applyBorder="1" applyProtection="1">
      <protection locked="0"/>
    </xf>
    <xf numFmtId="0" fontId="18" fillId="6" borderId="0" xfId="0" applyFont="1" applyFill="1" applyProtection="1">
      <protection locked="0"/>
    </xf>
    <xf numFmtId="0" fontId="44" fillId="6" borderId="32" xfId="0" applyFont="1" applyFill="1" applyBorder="1" applyProtection="1">
      <protection locked="0"/>
    </xf>
    <xf numFmtId="9" fontId="34" fillId="6" borderId="1" xfId="1" applyFont="1" applyFill="1" applyBorder="1" applyAlignment="1" applyProtection="1">
      <alignment horizontal="center"/>
      <protection locked="0"/>
    </xf>
    <xf numFmtId="9" fontId="34" fillId="6" borderId="55" xfId="1" applyFont="1" applyFill="1" applyBorder="1" applyAlignment="1" applyProtection="1">
      <alignment horizontal="center"/>
      <protection locked="0"/>
    </xf>
    <xf numFmtId="0" fontId="61" fillId="6" borderId="0" xfId="0" applyFont="1" applyFill="1" applyBorder="1" applyAlignment="1" applyProtection="1">
      <alignment horizontal="center"/>
      <protection locked="0"/>
    </xf>
    <xf numFmtId="0" fontId="44" fillId="6" borderId="7" xfId="0" applyFont="1" applyFill="1" applyBorder="1" applyProtection="1">
      <protection locked="0"/>
    </xf>
    <xf numFmtId="9" fontId="34" fillId="6" borderId="59" xfId="1" applyFont="1" applyFill="1" applyBorder="1" applyAlignment="1" applyProtection="1">
      <alignment horizontal="center"/>
      <protection locked="0"/>
    </xf>
    <xf numFmtId="9" fontId="34" fillId="6" borderId="60" xfId="1" applyFont="1" applyFill="1" applyBorder="1" applyAlignment="1" applyProtection="1">
      <alignment horizontal="center"/>
      <protection locked="0"/>
    </xf>
    <xf numFmtId="0" fontId="34" fillId="6" borderId="0" xfId="0" applyFont="1" applyFill="1" applyProtection="1">
      <protection locked="0"/>
    </xf>
    <xf numFmtId="0" fontId="47" fillId="6" borderId="0" xfId="0" applyFont="1" applyFill="1" applyBorder="1" applyProtection="1">
      <protection locked="0"/>
    </xf>
    <xf numFmtId="0" fontId="48" fillId="6" borderId="0" xfId="0" applyFont="1" applyFill="1" applyBorder="1" applyAlignment="1" applyProtection="1">
      <alignment horizontal="left"/>
      <protection locked="0"/>
    </xf>
    <xf numFmtId="0" fontId="32" fillId="6" borderId="0" xfId="0" applyFont="1" applyFill="1" applyBorder="1" applyProtection="1">
      <protection locked="0"/>
    </xf>
    <xf numFmtId="0" fontId="56" fillId="6" borderId="0" xfId="0" applyFont="1" applyFill="1" applyBorder="1" applyProtection="1">
      <protection locked="0"/>
    </xf>
    <xf numFmtId="0" fontId="97" fillId="6" borderId="0" xfId="0" applyFont="1" applyFill="1" applyBorder="1" applyAlignment="1"/>
    <xf numFmtId="0" fontId="125" fillId="6" borderId="0" xfId="0" applyFont="1" applyFill="1" applyAlignment="1">
      <alignment horizontal="center"/>
    </xf>
    <xf numFmtId="0" fontId="126" fillId="10" borderId="0" xfId="0" applyFont="1" applyFill="1"/>
    <xf numFmtId="0" fontId="128" fillId="10" borderId="0" xfId="0" applyFont="1" applyFill="1" applyAlignment="1">
      <alignment horizontal="center"/>
    </xf>
    <xf numFmtId="0" fontId="0" fillId="6" borderId="0" xfId="0" applyFill="1" applyAlignment="1">
      <alignment horizontal="center"/>
    </xf>
    <xf numFmtId="0" fontId="47" fillId="6" borderId="0" xfId="0" applyFont="1" applyFill="1" applyAlignment="1">
      <alignment horizontal="right"/>
    </xf>
    <xf numFmtId="0" fontId="129" fillId="6" borderId="0" xfId="0" applyFont="1" applyFill="1" applyAlignment="1">
      <alignment horizontal="right"/>
    </xf>
    <xf numFmtId="0" fontId="60" fillId="6" borderId="0" xfId="0" applyFont="1" applyFill="1" applyAlignment="1">
      <alignment vertical="center"/>
    </xf>
    <xf numFmtId="0" fontId="47" fillId="6" borderId="0" xfId="0" applyFont="1" applyFill="1" applyBorder="1" applyAlignment="1" applyProtection="1">
      <protection locked="0"/>
    </xf>
    <xf numFmtId="0" fontId="47" fillId="6" borderId="0" xfId="0" quotePrefix="1" applyFont="1" applyFill="1" applyAlignment="1">
      <alignment horizontal="center"/>
    </xf>
    <xf numFmtId="166" fontId="47" fillId="2" borderId="1" xfId="0" applyNumberFormat="1" applyFont="1" applyFill="1" applyBorder="1" applyAlignment="1" applyProtection="1">
      <alignment horizontal="center"/>
      <protection locked="0"/>
    </xf>
    <xf numFmtId="0" fontId="0" fillId="6" borderId="0" xfId="0" applyNumberFormat="1" applyFill="1" applyBorder="1" applyAlignment="1" applyProtection="1">
      <alignment horizontal="center"/>
      <protection locked="0"/>
    </xf>
    <xf numFmtId="0" fontId="60" fillId="6" borderId="0" xfId="0" applyFont="1" applyFill="1" applyBorder="1" applyAlignment="1" applyProtection="1">
      <alignment horizontal="left" wrapText="1"/>
      <protection locked="0"/>
    </xf>
    <xf numFmtId="0" fontId="47" fillId="6" borderId="0" xfId="0" applyFont="1" applyFill="1" applyBorder="1" applyAlignment="1" applyProtection="1">
      <alignment horizontal="left"/>
    </xf>
    <xf numFmtId="0" fontId="70" fillId="6" borderId="1" xfId="0" applyFont="1" applyFill="1" applyBorder="1" applyAlignment="1">
      <alignment horizontal="center" vertical="center" wrapText="1"/>
    </xf>
    <xf numFmtId="0" fontId="78" fillId="14" borderId="14" xfId="0" applyFont="1" applyFill="1" applyBorder="1" applyAlignment="1" applyProtection="1">
      <alignment horizontal="center" vertical="center" wrapText="1"/>
    </xf>
    <xf numFmtId="0" fontId="130" fillId="10" borderId="0" xfId="0" applyFont="1" applyFill="1" applyBorder="1" applyAlignment="1">
      <alignment horizontal="center" vertical="center" wrapText="1"/>
    </xf>
    <xf numFmtId="0" fontId="81" fillId="6" borderId="1" xfId="0"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0" fillId="17" borderId="1" xfId="0" applyFont="1" applyFill="1" applyBorder="1" applyAlignment="1">
      <alignment horizontal="center"/>
    </xf>
    <xf numFmtId="0" fontId="131" fillId="14" borderId="0" xfId="0" applyFont="1" applyFill="1" applyBorder="1" applyAlignment="1">
      <alignment horizontal="center" vertical="center" wrapText="1"/>
    </xf>
    <xf numFmtId="0" fontId="133" fillId="6" borderId="0" xfId="0" applyFont="1" applyFill="1" applyBorder="1"/>
    <xf numFmtId="0" fontId="76" fillId="11" borderId="0" xfId="0" applyFont="1" applyFill="1" applyBorder="1"/>
    <xf numFmtId="0" fontId="27" fillId="6" borderId="1" xfId="0" applyFont="1" applyFill="1" applyBorder="1" applyAlignment="1" applyProtection="1">
      <alignment horizontal="left"/>
      <protection locked="0"/>
    </xf>
    <xf numFmtId="0" fontId="47" fillId="6" borderId="76" xfId="0" applyFont="1" applyFill="1" applyBorder="1" applyAlignment="1" applyProtection="1">
      <protection locked="0"/>
    </xf>
    <xf numFmtId="0" fontId="114" fillId="10" borderId="17" xfId="0" applyFont="1" applyFill="1" applyBorder="1"/>
    <xf numFmtId="0" fontId="103" fillId="11" borderId="0" xfId="0" applyFont="1" applyFill="1"/>
    <xf numFmtId="0" fontId="103" fillId="6" borderId="0" xfId="0" applyFont="1" applyFill="1"/>
    <xf numFmtId="0" fontId="102" fillId="6" borderId="0" xfId="0" applyFont="1" applyFill="1"/>
    <xf numFmtId="0" fontId="136" fillId="6" borderId="0" xfId="0" applyFont="1" applyFill="1"/>
    <xf numFmtId="0" fontId="0" fillId="17" borderId="10" xfId="0" applyFont="1" applyFill="1" applyBorder="1" applyAlignment="1">
      <alignment horizontal="center"/>
    </xf>
    <xf numFmtId="0" fontId="0" fillId="6" borderId="1" xfId="0" applyFill="1" applyBorder="1" applyAlignment="1" applyProtection="1">
      <alignment horizontal="center"/>
      <protection locked="0"/>
    </xf>
    <xf numFmtId="0" fontId="0" fillId="17" borderId="1" xfId="0" applyFont="1" applyFill="1" applyBorder="1" applyAlignment="1" applyProtection="1">
      <alignment horizontal="center"/>
      <protection locked="0"/>
    </xf>
    <xf numFmtId="0" fontId="24" fillId="6" borderId="0" xfId="0" applyFont="1" applyFill="1" applyProtection="1">
      <protection locked="0"/>
    </xf>
    <xf numFmtId="0" fontId="0" fillId="2" borderId="1" xfId="0" applyFill="1" applyBorder="1" applyProtection="1">
      <protection locked="0"/>
    </xf>
    <xf numFmtId="0" fontId="79" fillId="10" borderId="0" xfId="0" applyFont="1" applyFill="1" applyBorder="1" applyAlignment="1">
      <alignment horizontal="left" vertical="center" indent="6"/>
    </xf>
    <xf numFmtId="0" fontId="79" fillId="10" borderId="0" xfId="0" applyFont="1" applyFill="1" applyBorder="1" applyAlignment="1">
      <alignment horizontal="left" vertical="center" indent="10"/>
    </xf>
    <xf numFmtId="0" fontId="42" fillId="6" borderId="0" xfId="0" applyFont="1" applyFill="1" applyBorder="1" applyProtection="1">
      <protection locked="0"/>
    </xf>
    <xf numFmtId="0" fontId="0" fillId="6" borderId="1" xfId="0" applyFill="1" applyBorder="1" applyAlignment="1" applyProtection="1">
      <alignment horizontal="center"/>
      <protection locked="0"/>
    </xf>
    <xf numFmtId="0" fontId="0" fillId="6" borderId="0" xfId="0" applyFill="1" applyAlignment="1">
      <alignment horizontal="center"/>
    </xf>
    <xf numFmtId="0" fontId="0" fillId="2" borderId="10" xfId="0" applyFill="1" applyBorder="1" applyAlignment="1" applyProtection="1">
      <alignment horizontal="left" vertical="top"/>
      <protection locked="0"/>
    </xf>
    <xf numFmtId="0" fontId="0" fillId="2" borderId="15" xfId="0" applyFill="1" applyBorder="1" applyAlignment="1" applyProtection="1">
      <alignment horizontal="left" vertical="top"/>
      <protection locked="0"/>
    </xf>
    <xf numFmtId="0" fontId="0" fillId="2" borderId="11" xfId="0" applyFill="1" applyBorder="1" applyAlignment="1" applyProtection="1">
      <alignment horizontal="left" vertical="top"/>
      <protection locked="0"/>
    </xf>
    <xf numFmtId="0" fontId="47" fillId="6" borderId="0" xfId="0" applyFont="1" applyFill="1" applyBorder="1" applyAlignment="1">
      <alignment horizontal="center" vertical="center"/>
    </xf>
    <xf numFmtId="0" fontId="47" fillId="6" borderId="0" xfId="0" applyFont="1" applyFill="1" applyBorder="1" applyAlignment="1">
      <alignment horizontal="center" wrapText="1"/>
    </xf>
    <xf numFmtId="0" fontId="47" fillId="6" borderId="0" xfId="0" applyFont="1" applyFill="1" applyBorder="1" applyAlignment="1">
      <alignment horizontal="center" vertical="center" wrapText="1"/>
    </xf>
    <xf numFmtId="0" fontId="0" fillId="6" borderId="0" xfId="0" applyFill="1" applyBorder="1" applyAlignment="1" applyProtection="1">
      <alignment horizontal="center"/>
      <protection locked="0"/>
    </xf>
    <xf numFmtId="0" fontId="27" fillId="2" borderId="2" xfId="0" quotePrefix="1" applyFont="1" applyFill="1" applyBorder="1" applyAlignment="1" applyProtection="1">
      <alignment horizontal="center"/>
      <protection locked="0"/>
    </xf>
    <xf numFmtId="0" fontId="27" fillId="2" borderId="14" xfId="0" quotePrefix="1" applyFont="1" applyFill="1" applyBorder="1" applyAlignment="1" applyProtection="1">
      <alignment horizontal="center"/>
      <protection locked="0"/>
    </xf>
    <xf numFmtId="0" fontId="27" fillId="2" borderId="3" xfId="0" quotePrefix="1" applyFont="1" applyFill="1" applyBorder="1" applyAlignment="1" applyProtection="1">
      <alignment horizontal="center"/>
      <protection locked="0"/>
    </xf>
    <xf numFmtId="0" fontId="0" fillId="15" borderId="0" xfId="0" applyFill="1" applyAlignment="1">
      <alignment horizontal="center" vertical="center" textRotation="180"/>
    </xf>
    <xf numFmtId="0" fontId="24" fillId="2" borderId="2" xfId="0" applyFont="1" applyFill="1" applyBorder="1" applyAlignment="1" applyProtection="1">
      <alignment horizontal="center"/>
      <protection locked="0"/>
    </xf>
    <xf numFmtId="0" fontId="24" fillId="2" borderId="14" xfId="0" applyFont="1" applyFill="1" applyBorder="1" applyAlignment="1" applyProtection="1">
      <alignment horizontal="center"/>
      <protection locked="0"/>
    </xf>
    <xf numFmtId="0" fontId="24" fillId="2" borderId="3" xfId="0"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0" fontId="0" fillId="6" borderId="0" xfId="0" applyFill="1" applyAlignment="1">
      <alignment horizontal="center"/>
    </xf>
    <xf numFmtId="0" fontId="34" fillId="12" borderId="0" xfId="0" applyFont="1" applyFill="1" applyBorder="1" applyAlignment="1"/>
    <xf numFmtId="0" fontId="34" fillId="6" borderId="0" xfId="0" applyFont="1" applyFill="1" applyBorder="1" applyAlignment="1">
      <alignment horizontal="right" vertical="top"/>
    </xf>
    <xf numFmtId="0" fontId="0" fillId="2" borderId="0" xfId="0" applyFill="1" applyBorder="1" applyProtection="1">
      <protection locked="0"/>
    </xf>
    <xf numFmtId="0" fontId="24" fillId="0" borderId="0" xfId="0" applyFont="1" applyBorder="1" applyAlignment="1" applyProtection="1">
      <alignment horizontal="center"/>
      <protection locked="0"/>
    </xf>
    <xf numFmtId="0" fontId="48" fillId="6" borderId="0" xfId="0" applyFont="1" applyFill="1" applyBorder="1" applyAlignment="1" applyProtection="1">
      <alignment wrapText="1"/>
    </xf>
    <xf numFmtId="0" fontId="27" fillId="9" borderId="11" xfId="0" applyFont="1" applyFill="1" applyBorder="1" applyAlignment="1" applyProtection="1">
      <alignment horizontal="center" vertical="center"/>
      <protection locked="0"/>
    </xf>
    <xf numFmtId="0" fontId="27" fillId="6" borderId="11" xfId="0" applyFont="1" applyFill="1" applyBorder="1" applyAlignment="1" applyProtection="1">
      <alignment horizontal="center" vertical="center"/>
      <protection locked="0"/>
    </xf>
    <xf numFmtId="0" fontId="27" fillId="4" borderId="11" xfId="0" applyFont="1" applyFill="1" applyBorder="1" applyAlignment="1" applyProtection="1">
      <alignment horizontal="center" vertical="center" wrapText="1"/>
      <protection locked="0"/>
    </xf>
    <xf numFmtId="0" fontId="27" fillId="7" borderId="11" xfId="0" applyFont="1" applyFill="1" applyBorder="1" applyAlignment="1" applyProtection="1">
      <alignment horizontal="center" vertical="center"/>
      <protection locked="0"/>
    </xf>
    <xf numFmtId="0" fontId="34" fillId="6" borderId="0" xfId="0" applyFont="1" applyFill="1" applyBorder="1" applyAlignment="1" applyProtection="1">
      <alignment vertical="top"/>
      <protection locked="0"/>
    </xf>
    <xf numFmtId="0" fontId="93" fillId="6" borderId="0" xfId="0" applyFont="1" applyFill="1" applyBorder="1" applyAlignment="1">
      <alignment vertical="top" wrapText="1"/>
    </xf>
    <xf numFmtId="0" fontId="1" fillId="6" borderId="0" xfId="0" applyFont="1" applyFill="1" applyAlignment="1">
      <alignment horizontal="center"/>
    </xf>
    <xf numFmtId="0" fontId="27" fillId="0" borderId="2" xfId="0" applyFont="1" applyBorder="1" applyAlignment="1" applyProtection="1">
      <alignment horizontal="center"/>
      <protection locked="0"/>
    </xf>
    <xf numFmtId="0" fontId="27" fillId="0" borderId="14" xfId="0" applyFont="1" applyBorder="1" applyAlignment="1" applyProtection="1">
      <alignment horizontal="center"/>
      <protection locked="0"/>
    </xf>
    <xf numFmtId="0" fontId="27" fillId="0" borderId="3" xfId="0" applyFont="1" applyBorder="1" applyAlignment="1" applyProtection="1">
      <alignment horizontal="center"/>
      <protection locked="0"/>
    </xf>
    <xf numFmtId="0" fontId="70" fillId="6" borderId="1" xfId="0" applyFont="1" applyFill="1" applyBorder="1" applyAlignment="1">
      <alignment horizontal="center" vertical="center" wrapText="1"/>
    </xf>
    <xf numFmtId="0" fontId="0" fillId="6" borderId="0" xfId="0" applyFill="1" applyAlignment="1">
      <alignment horizontal="center"/>
    </xf>
    <xf numFmtId="0" fontId="70" fillId="6" borderId="1"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0" fillId="0" borderId="10" xfId="0" applyFont="1" applyBorder="1" applyAlignment="1">
      <alignment vertical="center" wrapText="1"/>
    </xf>
    <xf numFmtId="1" fontId="70" fillId="0" borderId="90" xfId="0" applyNumberFormat="1" applyFont="1" applyBorder="1" applyAlignment="1">
      <alignment horizontal="center" vertical="center" wrapText="1"/>
    </xf>
    <xf numFmtId="0" fontId="2" fillId="0" borderId="14" xfId="0" applyFont="1" applyBorder="1" applyProtection="1">
      <protection locked="0"/>
    </xf>
    <xf numFmtId="0" fontId="39" fillId="0" borderId="91" xfId="0" applyFont="1" applyBorder="1" applyAlignment="1">
      <alignment horizontal="right" vertical="center"/>
    </xf>
    <xf numFmtId="0" fontId="109" fillId="0" borderId="14" xfId="0" applyFont="1" applyBorder="1" applyProtection="1">
      <protection locked="0"/>
    </xf>
    <xf numFmtId="0" fontId="107" fillId="0" borderId="14" xfId="0" applyFont="1" applyBorder="1" applyAlignment="1" applyProtection="1">
      <alignment vertical="center"/>
      <protection locked="0"/>
    </xf>
    <xf numFmtId="0" fontId="107" fillId="0" borderId="14" xfId="0" applyFont="1" applyBorder="1" applyAlignment="1" applyProtection="1">
      <alignment vertical="center" wrapText="1"/>
      <protection locked="0"/>
    </xf>
    <xf numFmtId="0" fontId="107" fillId="0" borderId="74" xfId="0" applyFont="1" applyBorder="1" applyAlignment="1" applyProtection="1">
      <alignment vertical="center" wrapText="1"/>
      <protection locked="0"/>
    </xf>
    <xf numFmtId="0" fontId="47" fillId="2" borderId="1" xfId="0" applyFont="1" applyFill="1" applyBorder="1" applyAlignment="1" applyProtection="1">
      <alignment horizontal="left"/>
      <protection locked="0"/>
    </xf>
    <xf numFmtId="0" fontId="47" fillId="2" borderId="1" xfId="0" applyFont="1" applyFill="1" applyBorder="1" applyAlignment="1" applyProtection="1">
      <alignment horizontal="left" vertical="top"/>
      <protection locked="0"/>
    </xf>
    <xf numFmtId="164" fontId="47" fillId="2" borderId="1" xfId="0" applyNumberFormat="1" applyFont="1" applyFill="1" applyBorder="1" applyAlignment="1" applyProtection="1">
      <alignment horizontal="left"/>
      <protection locked="0"/>
    </xf>
    <xf numFmtId="0" fontId="66" fillId="6" borderId="14" xfId="0" applyFont="1" applyFill="1" applyBorder="1" applyAlignment="1">
      <alignment vertical="center" wrapText="1"/>
    </xf>
    <xf numFmtId="0" fontId="2" fillId="6" borderId="0" xfId="0" applyFont="1" applyFill="1" applyAlignment="1">
      <alignment horizontal="center" vertical="center" wrapText="1"/>
    </xf>
    <xf numFmtId="0" fontId="1" fillId="15" borderId="1" xfId="0" applyFont="1" applyFill="1" applyBorder="1" applyAlignment="1">
      <alignment horizontal="center" wrapText="1"/>
    </xf>
    <xf numFmtId="0" fontId="56" fillId="6" borderId="1" xfId="0" applyFont="1" applyFill="1" applyBorder="1" applyAlignment="1">
      <alignment horizontal="center" vertical="center"/>
    </xf>
    <xf numFmtId="0" fontId="47" fillId="19" borderId="0" xfId="0" applyFont="1" applyFill="1" applyBorder="1" applyProtection="1"/>
    <xf numFmtId="0" fontId="47" fillId="19" borderId="0" xfId="0" applyFont="1" applyFill="1" applyBorder="1" applyAlignment="1" applyProtection="1">
      <alignment horizontal="left"/>
    </xf>
    <xf numFmtId="0" fontId="47" fillId="19" borderId="0" xfId="0" applyFont="1" applyFill="1" applyBorder="1" applyAlignment="1" applyProtection="1">
      <alignment horizontal="right"/>
    </xf>
    <xf numFmtId="0" fontId="47" fillId="19" borderId="0" xfId="0" applyFont="1" applyFill="1" applyBorder="1"/>
    <xf numFmtId="0" fontId="55" fillId="19" borderId="0" xfId="0" applyFont="1" applyFill="1" applyBorder="1" applyProtection="1">
      <protection locked="0"/>
    </xf>
    <xf numFmtId="0" fontId="56" fillId="19" borderId="0" xfId="0" applyFont="1" applyFill="1" applyBorder="1" applyProtection="1"/>
    <xf numFmtId="0" fontId="132" fillId="19" borderId="0" xfId="0" applyFont="1" applyFill="1" applyBorder="1" applyProtection="1"/>
    <xf numFmtId="0" fontId="34" fillId="19" borderId="0" xfId="0" applyFont="1" applyFill="1" applyBorder="1"/>
    <xf numFmtId="0" fontId="0" fillId="19" borderId="0" xfId="0" applyFill="1" applyBorder="1"/>
    <xf numFmtId="0" fontId="47" fillId="19" borderId="0" xfId="0" applyFont="1" applyFill="1" applyBorder="1" applyAlignment="1">
      <alignment horizontal="right"/>
    </xf>
    <xf numFmtId="49" fontId="47" fillId="19" borderId="0" xfId="0" applyNumberFormat="1" applyFont="1" applyFill="1" applyBorder="1"/>
    <xf numFmtId="0" fontId="61" fillId="19" borderId="0" xfId="0" applyFont="1" applyFill="1" applyBorder="1"/>
    <xf numFmtId="0" fontId="48" fillId="19" borderId="0" xfId="0" applyFont="1" applyFill="1" applyBorder="1" applyAlignment="1">
      <alignment horizontal="center" wrapText="1"/>
    </xf>
    <xf numFmtId="0" fontId="133" fillId="19" borderId="0" xfId="0" applyFont="1" applyFill="1" applyBorder="1"/>
    <xf numFmtId="0" fontId="134" fillId="19" borderId="0" xfId="0" applyFont="1" applyFill="1" applyBorder="1"/>
    <xf numFmtId="0" fontId="70" fillId="6" borderId="1" xfId="0" applyFont="1" applyFill="1" applyBorder="1" applyAlignment="1">
      <alignment horizontal="center" vertical="center" wrapText="1"/>
    </xf>
    <xf numFmtId="0" fontId="66" fillId="2" borderId="10" xfId="0" applyFont="1" applyFill="1" applyBorder="1" applyAlignment="1">
      <alignment horizontal="center" vertical="center" wrapText="1"/>
    </xf>
    <xf numFmtId="0" fontId="132" fillId="19" borderId="0" xfId="0" applyFont="1" applyFill="1" applyBorder="1"/>
    <xf numFmtId="0" fontId="133" fillId="19" borderId="0" xfId="0" applyFont="1" applyFill="1" applyBorder="1" applyAlignment="1">
      <alignment horizontal="right"/>
    </xf>
    <xf numFmtId="0" fontId="59" fillId="19" borderId="0" xfId="0" applyFont="1" applyFill="1" applyBorder="1"/>
    <xf numFmtId="0" fontId="47" fillId="19" borderId="0" xfId="0" applyFont="1" applyFill="1" applyBorder="1" applyAlignment="1">
      <alignment wrapText="1"/>
    </xf>
    <xf numFmtId="0" fontId="62" fillId="19" borderId="0" xfId="0" applyFont="1" applyFill="1" applyBorder="1"/>
    <xf numFmtId="0" fontId="47" fillId="19" borderId="0" xfId="0" applyFont="1" applyFill="1" applyBorder="1" applyAlignment="1" applyProtection="1">
      <alignment vertical="center"/>
    </xf>
    <xf numFmtId="0" fontId="48" fillId="19" borderId="0" xfId="0" applyFont="1" applyFill="1" applyBorder="1" applyAlignment="1" applyProtection="1">
      <alignment vertical="center"/>
      <protection locked="0"/>
    </xf>
    <xf numFmtId="0" fontId="66" fillId="19" borderId="0" xfId="0" applyFont="1" applyFill="1" applyBorder="1" applyAlignment="1" applyProtection="1">
      <alignment vertical="center" wrapText="1"/>
    </xf>
    <xf numFmtId="0" fontId="70" fillId="0" borderId="1" xfId="0" applyFont="1" applyFill="1" applyBorder="1" applyAlignment="1">
      <alignment horizontal="center" vertical="center" wrapText="1"/>
    </xf>
    <xf numFmtId="0" fontId="2" fillId="0" borderId="0" xfId="0" applyFont="1" applyFill="1"/>
    <xf numFmtId="0" fontId="24" fillId="0" borderId="2" xfId="0" applyFont="1" applyBorder="1" applyAlignment="1" applyProtection="1">
      <alignment horizontal="center"/>
      <protection locked="0"/>
    </xf>
    <xf numFmtId="0" fontId="24" fillId="0" borderId="14" xfId="0" applyFont="1" applyBorder="1" applyAlignment="1" applyProtection="1">
      <alignment horizontal="center"/>
      <protection locked="0"/>
    </xf>
    <xf numFmtId="0" fontId="24" fillId="0" borderId="3" xfId="0" applyFont="1" applyBorder="1" applyAlignment="1" applyProtection="1">
      <alignment horizontal="center"/>
      <protection locked="0"/>
    </xf>
    <xf numFmtId="0" fontId="0" fillId="2" borderId="16" xfId="0" applyFill="1" applyBorder="1" applyAlignment="1" applyProtection="1">
      <alignment horizontal="center" vertical="top"/>
      <protection locked="0"/>
    </xf>
    <xf numFmtId="0" fontId="0" fillId="2" borderId="17" xfId="0" applyFill="1" applyBorder="1" applyAlignment="1" applyProtection="1">
      <alignment horizontal="center" vertical="top"/>
      <protection locked="0"/>
    </xf>
    <xf numFmtId="0" fontId="0" fillId="2" borderId="19" xfId="0" applyFill="1" applyBorder="1" applyAlignment="1" applyProtection="1">
      <alignment horizontal="center" vertical="top"/>
      <protection locked="0"/>
    </xf>
    <xf numFmtId="0" fontId="0" fillId="2" borderId="44" xfId="0" applyFill="1" applyBorder="1" applyAlignment="1" applyProtection="1">
      <alignment horizontal="center" vertical="top"/>
      <protection locked="0"/>
    </xf>
    <xf numFmtId="0" fontId="0" fillId="2" borderId="0" xfId="0" applyFill="1" applyBorder="1" applyAlignment="1" applyProtection="1">
      <alignment horizontal="center" vertical="top"/>
      <protection locked="0"/>
    </xf>
    <xf numFmtId="0" fontId="0" fillId="2" borderId="76" xfId="0" applyFill="1" applyBorder="1" applyAlignment="1" applyProtection="1">
      <alignment horizontal="center" vertical="top"/>
      <protection locked="0"/>
    </xf>
    <xf numFmtId="0" fontId="0" fillId="2" borderId="45" xfId="0" applyFill="1" applyBorder="1" applyAlignment="1" applyProtection="1">
      <alignment horizontal="center" vertical="top"/>
      <protection locked="0"/>
    </xf>
    <xf numFmtId="0" fontId="0" fillId="2" borderId="25" xfId="0" applyFill="1" applyBorder="1" applyAlignment="1" applyProtection="1">
      <alignment horizontal="center" vertical="top"/>
      <protection locked="0"/>
    </xf>
    <xf numFmtId="0" fontId="0" fillId="2" borderId="13" xfId="0" applyFill="1" applyBorder="1" applyAlignment="1" applyProtection="1">
      <alignment horizontal="center" vertical="top"/>
      <protection locked="0"/>
    </xf>
    <xf numFmtId="0" fontId="0" fillId="0" borderId="2" xfId="0" applyNumberFormat="1" applyBorder="1" applyAlignment="1" applyProtection="1">
      <alignment horizontal="center"/>
      <protection locked="0"/>
    </xf>
    <xf numFmtId="0" fontId="0" fillId="0" borderId="14" xfId="0" applyNumberFormat="1" applyBorder="1" applyAlignment="1" applyProtection="1">
      <alignment horizontal="center"/>
      <protection locked="0"/>
    </xf>
    <xf numFmtId="0" fontId="0" fillId="0" borderId="3" xfId="0" applyNumberFormat="1" applyBorder="1" applyAlignment="1" applyProtection="1">
      <alignment horizontal="center"/>
      <protection locked="0"/>
    </xf>
    <xf numFmtId="14" fontId="0" fillId="0" borderId="2" xfId="0" applyNumberFormat="1" applyBorder="1" applyAlignment="1" applyProtection="1">
      <alignment horizontal="center"/>
      <protection locked="0"/>
    </xf>
    <xf numFmtId="14" fontId="0" fillId="0" borderId="1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4" fontId="47" fillId="6" borderId="0" xfId="0" applyNumberFormat="1" applyFont="1" applyFill="1" applyBorder="1" applyAlignment="1" applyProtection="1">
      <alignment horizontal="center" vertical="center" wrapText="1"/>
      <protection locked="0"/>
    </xf>
    <xf numFmtId="14" fontId="0" fillId="2" borderId="2" xfId="0" applyNumberFormat="1" applyFill="1" applyBorder="1" applyAlignment="1" applyProtection="1">
      <alignment horizontal="center" vertical="center"/>
      <protection locked="0"/>
    </xf>
    <xf numFmtId="14" fontId="0" fillId="2" borderId="14" xfId="0" applyNumberFormat="1" applyFill="1" applyBorder="1" applyAlignment="1" applyProtection="1">
      <alignment horizontal="center" vertical="center"/>
      <protection locked="0"/>
    </xf>
    <xf numFmtId="14" fontId="0" fillId="2" borderId="3" xfId="0" applyNumberFormat="1" applyFill="1" applyBorder="1" applyAlignment="1" applyProtection="1">
      <alignment horizontal="center" vertical="center"/>
      <protection locked="0"/>
    </xf>
    <xf numFmtId="0" fontId="47" fillId="6" borderId="0" xfId="0" applyFont="1" applyFill="1" applyBorder="1" applyAlignment="1">
      <alignment horizontal="left" wrapText="1"/>
    </xf>
    <xf numFmtId="0" fontId="47" fillId="6" borderId="0" xfId="0" applyFont="1" applyFill="1" applyBorder="1" applyAlignment="1">
      <alignment horizontal="left" vertical="center" wrapText="1"/>
    </xf>
    <xf numFmtId="0" fontId="47" fillId="6" borderId="0" xfId="0" applyFont="1" applyFill="1" applyBorder="1" applyAlignment="1">
      <alignment horizontal="left" vertical="top" wrapText="1"/>
    </xf>
    <xf numFmtId="0" fontId="70" fillId="6" borderId="1" xfId="0" applyFont="1" applyFill="1" applyBorder="1" applyAlignment="1">
      <alignment horizontal="center" vertical="center" wrapText="1"/>
    </xf>
    <xf numFmtId="0" fontId="0" fillId="6" borderId="1" xfId="0" applyFill="1" applyBorder="1" applyAlignment="1" applyProtection="1">
      <alignment horizontal="center"/>
      <protection locked="0"/>
    </xf>
    <xf numFmtId="0" fontId="0" fillId="6" borderId="0" xfId="0" applyFill="1" applyAlignment="1">
      <alignment horizontal="center"/>
    </xf>
    <xf numFmtId="0" fontId="81" fillId="6" borderId="0" xfId="0" applyFont="1" applyFill="1" applyBorder="1" applyAlignment="1">
      <alignment horizontal="center" vertical="center" wrapText="1"/>
    </xf>
    <xf numFmtId="0" fontId="48" fillId="19" borderId="0" xfId="0" applyFont="1" applyFill="1" applyBorder="1"/>
    <xf numFmtId="0" fontId="138" fillId="0" borderId="10" xfId="0" applyFont="1" applyFill="1" applyBorder="1" applyAlignment="1">
      <alignment horizontal="center" vertical="center" wrapText="1"/>
    </xf>
    <xf numFmtId="0" fontId="138" fillId="0" borderId="1" xfId="0" applyFont="1" applyFill="1" applyBorder="1" applyAlignment="1">
      <alignment horizontal="center" vertical="center" wrapText="1"/>
    </xf>
    <xf numFmtId="0" fontId="47" fillId="19" borderId="0" xfId="0" applyFont="1" applyFill="1" applyBorder="1" applyProtection="1">
      <protection locked="0"/>
    </xf>
    <xf numFmtId="0" fontId="57" fillId="19" borderId="0" xfId="0" applyFont="1" applyFill="1" applyBorder="1" applyAlignment="1">
      <alignment horizontal="center" vertical="center" wrapText="1"/>
    </xf>
    <xf numFmtId="0" fontId="58" fillId="19" borderId="0" xfId="0" applyFont="1" applyFill="1" applyBorder="1" applyAlignment="1">
      <alignment vertical="center" wrapText="1"/>
    </xf>
    <xf numFmtId="0" fontId="48" fillId="19" borderId="0" xfId="0" applyFont="1" applyFill="1" applyBorder="1" applyProtection="1"/>
    <xf numFmtId="0" fontId="47" fillId="19" borderId="0" xfId="0" applyFont="1" applyFill="1" applyBorder="1" applyAlignment="1">
      <alignment horizontal="left" vertical="top"/>
    </xf>
    <xf numFmtId="0" fontId="47" fillId="19" borderId="0" xfId="0" applyFont="1" applyFill="1" applyBorder="1" applyAlignment="1">
      <alignment vertical="top"/>
    </xf>
    <xf numFmtId="0" fontId="42" fillId="19" borderId="0" xfId="0" applyFont="1" applyFill="1" applyBorder="1"/>
    <xf numFmtId="0" fontId="60" fillId="19" borderId="0" xfId="0" applyFont="1" applyFill="1" applyBorder="1" applyAlignment="1">
      <alignment vertical="center" wrapText="1"/>
    </xf>
    <xf numFmtId="0" fontId="47" fillId="19" borderId="0" xfId="0" applyFont="1" applyFill="1" applyBorder="1" applyAlignment="1">
      <alignment vertical="center"/>
    </xf>
    <xf numFmtId="0" fontId="60" fillId="19" borderId="0" xfId="0" applyFont="1" applyFill="1" applyBorder="1" applyAlignment="1">
      <alignment vertical="center"/>
    </xf>
    <xf numFmtId="0" fontId="64" fillId="19" borderId="0" xfId="0" applyFont="1" applyFill="1" applyBorder="1"/>
    <xf numFmtId="0" fontId="0" fillId="19" borderId="0" xfId="0" applyFill="1" applyBorder="1" applyAlignment="1">
      <alignment vertical="top"/>
    </xf>
    <xf numFmtId="0" fontId="34" fillId="19" borderId="0" xfId="0" applyFont="1" applyFill="1" applyBorder="1" applyAlignment="1">
      <alignment horizontal="left"/>
    </xf>
    <xf numFmtId="0" fontId="134" fillId="19" borderId="0" xfId="0" applyFont="1" applyFill="1" applyBorder="1" applyAlignment="1">
      <alignment horizontal="right"/>
    </xf>
    <xf numFmtId="0" fontId="47" fillId="19" borderId="0" xfId="0" applyFont="1" applyFill="1" applyBorder="1" applyAlignment="1">
      <alignment horizontal="left"/>
    </xf>
    <xf numFmtId="49" fontId="47" fillId="19" borderId="0" xfId="0" applyNumberFormat="1" applyFont="1" applyFill="1" applyBorder="1" applyAlignment="1">
      <alignment horizontal="left"/>
    </xf>
    <xf numFmtId="0" fontId="47" fillId="19" borderId="1" xfId="0" applyNumberFormat="1" applyFont="1" applyFill="1" applyBorder="1" applyAlignment="1" applyProtection="1">
      <alignment horizontal="center"/>
      <protection locked="0"/>
    </xf>
    <xf numFmtId="0" fontId="47" fillId="19" borderId="1" xfId="0" applyFont="1" applyFill="1" applyBorder="1" applyAlignment="1" applyProtection="1">
      <alignment horizontal="center"/>
      <protection locked="0"/>
    </xf>
    <xf numFmtId="168" fontId="47" fillId="19" borderId="1" xfId="0" applyNumberFormat="1" applyFont="1" applyFill="1" applyBorder="1" applyAlignment="1" applyProtection="1">
      <alignment horizontal="center"/>
      <protection locked="0"/>
    </xf>
    <xf numFmtId="0" fontId="0" fillId="19" borderId="0" xfId="0" applyFill="1"/>
    <xf numFmtId="0" fontId="48" fillId="19" borderId="0" xfId="0" applyFont="1" applyFill="1" applyBorder="1" applyAlignment="1">
      <alignment horizontal="left" vertical="center"/>
    </xf>
    <xf numFmtId="0" fontId="48" fillId="19" borderId="0" xfId="0" applyFont="1" applyFill="1" applyBorder="1" applyAlignment="1">
      <alignment horizontal="center" vertical="center"/>
    </xf>
    <xf numFmtId="0" fontId="48" fillId="19" borderId="0" xfId="0" applyFont="1" applyFill="1" applyBorder="1" applyAlignment="1" applyProtection="1">
      <alignment horizontal="center" vertical="center"/>
      <protection locked="0"/>
    </xf>
    <xf numFmtId="0" fontId="66" fillId="2" borderId="2"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66" fillId="0" borderId="2" xfId="0" applyFont="1" applyFill="1" applyBorder="1" applyAlignment="1">
      <alignment horizontal="center" vertical="center" wrapText="1"/>
    </xf>
    <xf numFmtId="0" fontId="138" fillId="0" borderId="16" xfId="0" applyFont="1" applyFill="1" applyBorder="1" applyAlignment="1">
      <alignment horizontal="center" vertical="center" wrapText="1"/>
    </xf>
    <xf numFmtId="0" fontId="138" fillId="2" borderId="16" xfId="0" applyFont="1" applyFill="1" applyBorder="1" applyAlignment="1">
      <alignment horizontal="center" vertical="center" wrapText="1"/>
    </xf>
    <xf numFmtId="0" fontId="47" fillId="16" borderId="0" xfId="0" applyFont="1" applyFill="1" applyBorder="1" applyAlignment="1" applyProtection="1">
      <alignment horizontal="right"/>
    </xf>
    <xf numFmtId="0" fontId="59" fillId="16" borderId="0" xfId="0" applyFont="1" applyFill="1" applyBorder="1" applyProtection="1"/>
    <xf numFmtId="0" fontId="47" fillId="16" borderId="0" xfId="0" applyFont="1" applyFill="1" applyBorder="1" applyProtection="1"/>
    <xf numFmtId="0" fontId="47" fillId="16" borderId="0" xfId="0" applyFont="1" applyFill="1" applyBorder="1"/>
    <xf numFmtId="0" fontId="66" fillId="2" borderId="11" xfId="0" applyFont="1" applyFill="1" applyBorder="1" applyAlignment="1">
      <alignment horizontal="center" vertical="center" wrapText="1"/>
    </xf>
    <xf numFmtId="0" fontId="66" fillId="2" borderId="45" xfId="0" applyFont="1" applyFill="1" applyBorder="1" applyAlignment="1">
      <alignment horizontal="center" vertical="center" wrapText="1"/>
    </xf>
    <xf numFmtId="0" fontId="66" fillId="6" borderId="17" xfId="0" applyFont="1" applyFill="1" applyBorder="1" applyAlignment="1">
      <alignment vertical="center" wrapText="1"/>
    </xf>
    <xf numFmtId="0" fontId="44" fillId="15" borderId="0" xfId="0" applyFont="1" applyFill="1" applyBorder="1"/>
    <xf numFmtId="0" fontId="3" fillId="6" borderId="0" xfId="0" applyFont="1" applyFill="1" applyAlignment="1">
      <alignment horizontal="right" wrapText="1"/>
    </xf>
    <xf numFmtId="0" fontId="3" fillId="6" borderId="0" xfId="0" applyFont="1" applyFill="1" applyAlignment="1">
      <alignment horizontal="center" wrapText="1"/>
    </xf>
    <xf numFmtId="0" fontId="70" fillId="3" borderId="10" xfId="0" applyFont="1" applyFill="1" applyBorder="1" applyAlignment="1">
      <alignment horizontal="center" vertical="center" wrapText="1"/>
    </xf>
    <xf numFmtId="0" fontId="46" fillId="6" borderId="0" xfId="0" applyFont="1" applyFill="1" applyBorder="1" applyAlignment="1" applyProtection="1">
      <alignment horizontal="right" vertical="center"/>
    </xf>
    <xf numFmtId="14" fontId="47" fillId="6" borderId="0" xfId="0" applyNumberFormat="1" applyFont="1" applyFill="1" applyBorder="1" applyAlignment="1" applyProtection="1">
      <alignment horizontal="center" vertical="center"/>
      <protection locked="0"/>
    </xf>
    <xf numFmtId="0" fontId="41" fillId="6" borderId="8" xfId="0" applyFont="1" applyFill="1" applyBorder="1"/>
    <xf numFmtId="0" fontId="46" fillId="6" borderId="0" xfId="0" applyFont="1" applyFill="1" applyBorder="1" applyAlignment="1" applyProtection="1">
      <alignment horizontal="left" vertical="center"/>
    </xf>
    <xf numFmtId="0" fontId="1" fillId="6" borderId="0" xfId="0" applyFont="1" applyFill="1" applyBorder="1" applyAlignment="1">
      <alignment horizontal="right"/>
    </xf>
    <xf numFmtId="0" fontId="41" fillId="10" borderId="0" xfId="0" quotePrefix="1" applyFont="1" applyFill="1" applyBorder="1" applyAlignment="1">
      <alignment horizontal="right"/>
    </xf>
    <xf numFmtId="0" fontId="34" fillId="12" borderId="0" xfId="0" applyFont="1" applyFill="1" applyBorder="1" applyAlignment="1">
      <alignment horizontal="center" vertical="center" wrapText="1"/>
    </xf>
    <xf numFmtId="0" fontId="46" fillId="12" borderId="4" xfId="0" applyFont="1" applyFill="1" applyBorder="1" applyAlignment="1">
      <alignment horizontal="right"/>
    </xf>
    <xf numFmtId="0" fontId="46" fillId="12" borderId="8" xfId="0" applyFont="1" applyFill="1" applyBorder="1" applyAlignment="1">
      <alignment horizontal="right"/>
    </xf>
    <xf numFmtId="0" fontId="46" fillId="12" borderId="4"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12" borderId="7" xfId="0" applyFont="1" applyFill="1" applyBorder="1" applyAlignment="1" applyProtection="1">
      <alignment horizontal="right" vertical="center"/>
    </xf>
    <xf numFmtId="0" fontId="46" fillId="6" borderId="8" xfId="0" applyFont="1" applyFill="1" applyBorder="1" applyAlignment="1" applyProtection="1">
      <alignment horizontal="right" vertical="center"/>
    </xf>
    <xf numFmtId="0" fontId="46" fillId="12" borderId="32" xfId="0" applyFont="1" applyFill="1" applyBorder="1" applyAlignment="1">
      <alignment horizontal="right"/>
    </xf>
    <xf numFmtId="0" fontId="46" fillId="3" borderId="4" xfId="0" applyFont="1" applyFill="1" applyBorder="1" applyAlignment="1">
      <alignment horizontal="right"/>
    </xf>
    <xf numFmtId="0" fontId="46" fillId="3" borderId="7" xfId="0" applyFont="1" applyFill="1" applyBorder="1" applyAlignment="1">
      <alignment horizontal="right"/>
    </xf>
    <xf numFmtId="0" fontId="46" fillId="3" borderId="5" xfId="0" applyFont="1" applyFill="1" applyBorder="1" applyAlignment="1">
      <alignment horizontal="right"/>
    </xf>
    <xf numFmtId="0" fontId="46" fillId="3" borderId="8" xfId="0" applyFont="1" applyFill="1" applyBorder="1" applyAlignment="1">
      <alignment horizontal="right"/>
    </xf>
    <xf numFmtId="0" fontId="46" fillId="3" borderId="4" xfId="0" applyFont="1" applyFill="1" applyBorder="1" applyAlignment="1" applyProtection="1">
      <alignment horizontal="right" vertical="center"/>
    </xf>
    <xf numFmtId="0" fontId="46" fillId="3" borderId="7" xfId="0" applyFont="1" applyFill="1" applyBorder="1" applyAlignment="1" applyProtection="1">
      <alignment horizontal="right" vertical="center"/>
    </xf>
    <xf numFmtId="0" fontId="46" fillId="3" borderId="5" xfId="0" applyFont="1" applyFill="1" applyBorder="1" applyAlignment="1" applyProtection="1">
      <alignment horizontal="right" vertical="center"/>
    </xf>
    <xf numFmtId="0" fontId="46" fillId="3" borderId="8" xfId="0" applyFont="1" applyFill="1" applyBorder="1" applyAlignment="1" applyProtection="1">
      <alignment horizontal="right" vertical="center"/>
    </xf>
    <xf numFmtId="0" fontId="47" fillId="6" borderId="0" xfId="0" applyFont="1" applyFill="1" applyBorder="1" applyAlignment="1">
      <alignment wrapText="1"/>
    </xf>
    <xf numFmtId="0" fontId="0" fillId="6" borderId="1" xfId="0" quotePrefix="1" applyFill="1" applyBorder="1" applyAlignment="1">
      <alignment horizontal="left"/>
    </xf>
    <xf numFmtId="0" fontId="0" fillId="6" borderId="1" xfId="0" applyFill="1" applyBorder="1" applyAlignment="1">
      <alignment horizontal="left"/>
    </xf>
    <xf numFmtId="0" fontId="0" fillId="6" borderId="32" xfId="0" applyFill="1" applyBorder="1" applyAlignment="1">
      <alignment horizontal="left"/>
    </xf>
    <xf numFmtId="0" fontId="0" fillId="11" borderId="33" xfId="0" applyFill="1" applyBorder="1" applyAlignment="1">
      <alignment horizontal="left"/>
    </xf>
    <xf numFmtId="0" fontId="0" fillId="0" borderId="0" xfId="0" applyAlignment="1">
      <alignment horizontal="left"/>
    </xf>
    <xf numFmtId="0" fontId="0" fillId="6" borderId="0" xfId="0" quotePrefix="1" applyFill="1" applyBorder="1" applyAlignment="1"/>
    <xf numFmtId="0" fontId="83" fillId="14" borderId="0" xfId="0" applyFont="1" applyFill="1" applyBorder="1" applyAlignment="1">
      <alignment horizontal="center" vertical="center" textRotation="90"/>
    </xf>
    <xf numFmtId="0" fontId="24" fillId="0" borderId="15" xfId="0" applyFont="1" applyFill="1" applyBorder="1" applyAlignment="1" applyProtection="1">
      <alignment horizontal="center"/>
      <protection locked="0"/>
    </xf>
    <xf numFmtId="0" fontId="24" fillId="0" borderId="15" xfId="0" applyFont="1" applyFill="1" applyBorder="1" applyAlignment="1" applyProtection="1">
      <alignment horizontal="right"/>
      <protection locked="0"/>
    </xf>
    <xf numFmtId="0" fontId="2" fillId="6" borderId="0" xfId="0" applyFont="1" applyFill="1" applyAlignment="1"/>
    <xf numFmtId="0" fontId="70" fillId="3" borderId="1" xfId="0" quotePrefix="1" applyFont="1" applyFill="1" applyBorder="1" applyAlignment="1" applyProtection="1">
      <alignment horizontal="center" vertical="center" wrapText="1"/>
      <protection locked="0"/>
    </xf>
    <xf numFmtId="0" fontId="56" fillId="3" borderId="1" xfId="0" applyFont="1" applyFill="1" applyBorder="1" applyAlignment="1">
      <alignment horizontal="center" vertical="center"/>
    </xf>
    <xf numFmtId="0" fontId="56" fillId="6" borderId="11" xfId="0" applyFont="1" applyFill="1" applyBorder="1" applyAlignment="1">
      <alignment horizontal="center" vertical="center"/>
    </xf>
    <xf numFmtId="0" fontId="66" fillId="6" borderId="11" xfId="0" applyFont="1" applyFill="1" applyBorder="1" applyAlignment="1">
      <alignment vertical="center" wrapText="1"/>
    </xf>
    <xf numFmtId="0" fontId="56" fillId="6" borderId="92" xfId="0" applyFont="1" applyFill="1" applyBorder="1" applyAlignment="1">
      <alignment horizontal="center" vertical="center"/>
    </xf>
    <xf numFmtId="0" fontId="66" fillId="6" borderId="92" xfId="0" applyFont="1" applyFill="1" applyBorder="1" applyAlignment="1">
      <alignment vertical="center" wrapText="1"/>
    </xf>
    <xf numFmtId="0" fontId="66" fillId="0" borderId="92"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70" fillId="6" borderId="92" xfId="0" applyFont="1" applyFill="1" applyBorder="1" applyAlignment="1">
      <alignment horizontal="center" vertical="center" wrapText="1"/>
    </xf>
    <xf numFmtId="0" fontId="70" fillId="4" borderId="92" xfId="0" applyFont="1" applyFill="1" applyBorder="1" applyAlignment="1">
      <alignment horizontal="center" vertical="center" wrapText="1"/>
    </xf>
    <xf numFmtId="14" fontId="66" fillId="0" borderId="92" xfId="0" applyNumberFormat="1" applyFont="1" applyFill="1" applyBorder="1" applyAlignment="1" applyProtection="1">
      <alignment horizontal="center" vertical="center" wrapText="1"/>
      <protection locked="0"/>
    </xf>
    <xf numFmtId="0" fontId="47" fillId="3" borderId="92" xfId="0" applyFont="1" applyFill="1" applyBorder="1" applyAlignment="1">
      <alignment horizontal="center" vertical="center"/>
    </xf>
    <xf numFmtId="0" fontId="70" fillId="3" borderId="92" xfId="0" quotePrefix="1" applyFont="1" applyFill="1" applyBorder="1" applyAlignment="1" applyProtection="1">
      <alignment horizontal="center" vertical="center" wrapText="1"/>
      <protection locked="0"/>
    </xf>
    <xf numFmtId="0" fontId="66" fillId="3" borderId="92" xfId="0" applyFont="1" applyFill="1" applyBorder="1" applyAlignment="1">
      <alignment horizontal="center" vertical="center" wrapText="1"/>
    </xf>
    <xf numFmtId="0" fontId="56" fillId="3" borderId="92" xfId="0" applyFont="1" applyFill="1" applyBorder="1" applyAlignment="1">
      <alignment horizontal="center" vertical="center"/>
    </xf>
    <xf numFmtId="0" fontId="66" fillId="6" borderId="92" xfId="0" applyFont="1" applyFill="1" applyBorder="1" applyAlignment="1">
      <alignment horizontal="left" vertical="center" wrapText="1"/>
    </xf>
    <xf numFmtId="0" fontId="2" fillId="6" borderId="2" xfId="0" applyFont="1" applyFill="1" applyBorder="1" applyAlignment="1">
      <alignment horizontal="center" vertical="center" wrapText="1"/>
    </xf>
    <xf numFmtId="0" fontId="2" fillId="20" borderId="0" xfId="0" applyFont="1" applyFill="1" applyBorder="1" applyProtection="1">
      <protection locked="0"/>
    </xf>
    <xf numFmtId="0" fontId="41" fillId="20" borderId="0" xfId="0" applyFont="1" applyFill="1" applyBorder="1" applyAlignment="1">
      <alignment horizontal="center" vertical="center" wrapText="1"/>
    </xf>
    <xf numFmtId="0" fontId="81" fillId="20" borderId="0" xfId="0" applyFont="1" applyFill="1" applyBorder="1" applyAlignment="1">
      <alignment horizontal="right" vertical="center"/>
    </xf>
    <xf numFmtId="0" fontId="81" fillId="20" borderId="3" xfId="0" applyFont="1" applyFill="1" applyBorder="1" applyAlignment="1">
      <alignment vertical="center"/>
    </xf>
    <xf numFmtId="0" fontId="81" fillId="20" borderId="1" xfId="0" applyFont="1" applyFill="1" applyBorder="1" applyAlignment="1">
      <alignment horizontal="right" vertical="center"/>
    </xf>
    <xf numFmtId="0" fontId="60" fillId="20" borderId="1" xfId="0" applyFont="1" applyFill="1" applyBorder="1" applyAlignment="1" applyProtection="1">
      <alignment horizontal="center" vertical="center" wrapText="1"/>
    </xf>
    <xf numFmtId="0" fontId="81" fillId="20" borderId="25" xfId="0" applyFont="1" applyFill="1" applyBorder="1" applyAlignment="1">
      <alignment horizontal="right" vertical="center" wrapText="1"/>
    </xf>
    <xf numFmtId="0" fontId="81" fillId="20" borderId="14" xfId="0" applyFont="1" applyFill="1" applyBorder="1" applyAlignment="1">
      <alignment vertical="center"/>
    </xf>
    <xf numFmtId="0" fontId="81" fillId="20" borderId="14" xfId="0" applyFont="1" applyFill="1" applyBorder="1" applyAlignment="1">
      <alignment horizontal="right" vertical="center" wrapText="1"/>
    </xf>
    <xf numFmtId="0" fontId="1" fillId="6" borderId="7" xfId="0" applyFont="1" applyFill="1" applyBorder="1" applyAlignment="1">
      <alignment horizontal="center" vertical="center" wrapText="1"/>
    </xf>
    <xf numFmtId="0" fontId="36" fillId="6" borderId="8" xfId="0" applyFont="1" applyFill="1" applyBorder="1" applyAlignment="1">
      <alignment horizontal="center" vertical="center" wrapText="1"/>
    </xf>
    <xf numFmtId="0" fontId="36" fillId="6" borderId="9" xfId="0" applyFont="1" applyFill="1" applyBorder="1" applyAlignment="1">
      <alignment horizontal="center" vertical="center" wrapText="1"/>
    </xf>
    <xf numFmtId="9" fontId="0" fillId="0" borderId="0" xfId="0" applyNumberFormat="1" applyAlignment="1">
      <alignment horizontal="center"/>
    </xf>
    <xf numFmtId="0" fontId="0" fillId="0" borderId="0" xfId="0" applyAlignment="1">
      <alignment horizontal="right"/>
    </xf>
    <xf numFmtId="0" fontId="1" fillId="0" borderId="0" xfId="0" applyFont="1" applyAlignment="1">
      <alignment horizontal="center" vertical="center"/>
    </xf>
    <xf numFmtId="0" fontId="0" fillId="0" borderId="0" xfId="0" applyAlignment="1">
      <alignment vertical="top"/>
    </xf>
    <xf numFmtId="9" fontId="1" fillId="0" borderId="14" xfId="0" applyNumberFormat="1" applyFont="1" applyBorder="1" applyAlignment="1">
      <alignment horizontal="center" vertical="center"/>
    </xf>
    <xf numFmtId="0" fontId="1" fillId="0" borderId="14" xfId="0" applyFont="1" applyBorder="1" applyAlignment="1">
      <alignment horizontal="center" vertical="center"/>
    </xf>
    <xf numFmtId="9" fontId="1" fillId="0" borderId="3" xfId="0" applyNumberFormat="1" applyFont="1" applyBorder="1" applyAlignment="1">
      <alignment horizontal="center" vertical="center"/>
    </xf>
    <xf numFmtId="0" fontId="0" fillId="0" borderId="14" xfId="0" applyBorder="1" applyAlignment="1">
      <alignment vertical="top" wrapText="1"/>
    </xf>
    <xf numFmtId="0" fontId="0" fillId="0" borderId="14" xfId="0" applyBorder="1" applyAlignment="1">
      <alignment vertical="top"/>
    </xf>
    <xf numFmtId="0" fontId="0" fillId="0" borderId="3" xfId="0" applyBorder="1" applyAlignment="1">
      <alignment vertical="top" wrapText="1"/>
    </xf>
    <xf numFmtId="0" fontId="1" fillId="0" borderId="3" xfId="0" applyFont="1" applyBorder="1" applyAlignment="1">
      <alignment horizontal="center" vertical="center"/>
    </xf>
    <xf numFmtId="0" fontId="0" fillId="0" borderId="2" xfId="0" applyBorder="1" applyAlignment="1">
      <alignment horizontal="center" vertical="center" wrapText="1"/>
    </xf>
    <xf numFmtId="1" fontId="0" fillId="0" borderId="0" xfId="0" applyNumberFormat="1" applyAlignment="1">
      <alignment horizontal="center"/>
    </xf>
    <xf numFmtId="9" fontId="1" fillId="21" borderId="1" xfId="0" applyNumberFormat="1" applyFont="1" applyFill="1" applyBorder="1" applyAlignment="1">
      <alignment horizontal="center" vertical="center"/>
    </xf>
    <xf numFmtId="1" fontId="1" fillId="21" borderId="1" xfId="0" applyNumberFormat="1" applyFont="1" applyFill="1" applyBorder="1" applyAlignment="1">
      <alignment horizontal="center" vertical="center"/>
    </xf>
    <xf numFmtId="0" fontId="74" fillId="10" borderId="0" xfId="0" applyFont="1" applyFill="1" applyBorder="1" applyAlignment="1">
      <alignment vertical="top" wrapText="1"/>
    </xf>
    <xf numFmtId="0" fontId="144" fillId="20" borderId="92" xfId="0" applyFont="1" applyFill="1" applyBorder="1" applyAlignment="1">
      <alignment horizontal="center" vertical="center" wrapText="1"/>
    </xf>
    <xf numFmtId="0" fontId="0" fillId="20" borderId="0" xfId="0" applyFill="1"/>
    <xf numFmtId="0" fontId="70" fillId="20" borderId="3" xfId="0" applyFont="1" applyFill="1" applyBorder="1" applyAlignment="1">
      <alignment horizontal="center" vertical="center" wrapText="1"/>
    </xf>
    <xf numFmtId="0" fontId="3" fillId="6" borderId="1" xfId="0" applyFont="1" applyFill="1" applyBorder="1" applyAlignment="1">
      <alignment horizontal="center" wrapText="1"/>
    </xf>
    <xf numFmtId="0" fontId="2" fillId="6" borderId="1" xfId="0" applyFont="1" applyFill="1" applyBorder="1" applyAlignment="1">
      <alignment horizontal="center"/>
    </xf>
    <xf numFmtId="0" fontId="2" fillId="6" borderId="0" xfId="0" applyFont="1" applyFill="1" applyBorder="1" applyAlignment="1">
      <alignment horizontal="center"/>
    </xf>
    <xf numFmtId="0" fontId="70" fillId="0" borderId="92" xfId="0" applyFont="1" applyFill="1" applyBorder="1" applyAlignment="1">
      <alignment horizontal="center" vertical="center" wrapText="1"/>
    </xf>
    <xf numFmtId="0" fontId="47" fillId="6" borderId="0" xfId="0" applyFont="1" applyFill="1" applyBorder="1" applyAlignment="1">
      <alignment horizontal="left" vertical="top" wrapText="1"/>
    </xf>
    <xf numFmtId="0" fontId="0" fillId="6" borderId="1" xfId="0" applyFill="1" applyBorder="1" applyAlignment="1" applyProtection="1">
      <alignment horizontal="center"/>
      <protection locked="0"/>
    </xf>
    <xf numFmtId="0" fontId="70" fillId="3" borderId="92" xfId="0" applyFont="1" applyFill="1" applyBorder="1" applyAlignment="1">
      <alignment horizontal="center" vertical="center" wrapText="1"/>
    </xf>
    <xf numFmtId="0" fontId="66" fillId="3" borderId="3" xfId="0" applyFont="1" applyFill="1" applyBorder="1" applyAlignment="1">
      <alignment horizontal="center" vertical="center" wrapText="1"/>
    </xf>
    <xf numFmtId="0" fontId="66" fillId="3" borderId="1" xfId="0" applyFont="1" applyFill="1" applyBorder="1" applyAlignment="1">
      <alignment horizontal="center" vertical="center" wrapText="1"/>
    </xf>
    <xf numFmtId="0" fontId="66" fillId="3" borderId="13" xfId="0" applyFont="1" applyFill="1" applyBorder="1" applyAlignment="1">
      <alignment horizontal="center" vertical="center" wrapText="1"/>
    </xf>
    <xf numFmtId="0" fontId="0" fillId="6" borderId="0" xfId="0" quotePrefix="1" applyFill="1" applyBorder="1" applyAlignment="1">
      <alignment horizontal="left"/>
    </xf>
    <xf numFmtId="0" fontId="66" fillId="3" borderId="14" xfId="0" applyFont="1" applyFill="1" applyBorder="1" applyAlignment="1">
      <alignment vertical="center" wrapText="1"/>
    </xf>
    <xf numFmtId="0" fontId="66" fillId="3" borderId="3" xfId="0" applyFont="1" applyFill="1" applyBorder="1" applyAlignment="1">
      <alignment vertical="center" wrapText="1"/>
    </xf>
    <xf numFmtId="0" fontId="66" fillId="3" borderId="1" xfId="0" applyFont="1" applyFill="1" applyBorder="1" applyAlignment="1">
      <alignment vertical="center" wrapText="1"/>
    </xf>
    <xf numFmtId="0" fontId="70" fillId="3" borderId="92" xfId="0" applyFont="1" applyFill="1" applyBorder="1" applyAlignment="1">
      <alignment vertical="center" wrapText="1"/>
    </xf>
    <xf numFmtId="0" fontId="126" fillId="20" borderId="0" xfId="0" applyFont="1" applyFill="1"/>
    <xf numFmtId="0" fontId="81" fillId="6" borderId="1" xfId="0" applyFont="1" applyFill="1" applyBorder="1" applyAlignment="1">
      <alignment horizontal="center" vertical="center" wrapText="1"/>
    </xf>
    <xf numFmtId="0" fontId="78" fillId="20" borderId="14" xfId="0" applyFont="1" applyFill="1" applyBorder="1" applyAlignment="1" applyProtection="1">
      <alignment horizontal="center" vertical="center" wrapText="1"/>
    </xf>
    <xf numFmtId="0" fontId="75" fillId="20" borderId="14" xfId="0" applyFont="1" applyFill="1" applyBorder="1" applyAlignment="1">
      <alignment horizontal="right" vertical="center" wrapText="1"/>
    </xf>
    <xf numFmtId="0" fontId="77" fillId="20" borderId="14" xfId="0" applyFont="1" applyFill="1" applyBorder="1" applyAlignment="1" applyProtection="1">
      <alignment horizontal="center" vertical="center" wrapText="1"/>
    </xf>
    <xf numFmtId="0" fontId="76" fillId="20" borderId="14" xfId="0" applyFont="1" applyFill="1" applyBorder="1" applyAlignment="1">
      <alignment horizontal="center" vertical="center" wrapText="1"/>
    </xf>
    <xf numFmtId="0" fontId="77" fillId="20" borderId="3"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92" xfId="0" applyFont="1" applyFill="1" applyBorder="1" applyAlignment="1" applyProtection="1">
      <alignment horizontal="center" vertical="center" wrapText="1"/>
    </xf>
    <xf numFmtId="0" fontId="2" fillId="6" borderId="0" xfId="0" applyFont="1" applyFill="1" applyAlignment="1">
      <alignment horizontal="center"/>
    </xf>
    <xf numFmtId="0" fontId="70" fillId="6" borderId="1" xfId="0" applyFont="1" applyFill="1" applyBorder="1" applyAlignment="1">
      <alignment horizontal="center" vertical="center" wrapText="1"/>
    </xf>
    <xf numFmtId="2" fontId="70" fillId="6" borderId="11" xfId="0" applyNumberFormat="1" applyFont="1" applyFill="1" applyBorder="1" applyAlignment="1">
      <alignment horizontal="center" vertical="center" wrapText="1"/>
    </xf>
    <xf numFmtId="0" fontId="41" fillId="20" borderId="24" xfId="0" applyFont="1" applyFill="1" applyBorder="1" applyAlignment="1">
      <alignment horizontal="center" vertical="center" wrapText="1"/>
    </xf>
    <xf numFmtId="0" fontId="111" fillId="6" borderId="1" xfId="0" applyFont="1" applyFill="1" applyBorder="1" applyAlignment="1">
      <alignment horizontal="center" vertical="center" wrapText="1"/>
    </xf>
    <xf numFmtId="2" fontId="70" fillId="6" borderId="1" xfId="0" quotePrefix="1" applyNumberFormat="1" applyFont="1" applyFill="1" applyBorder="1" applyAlignment="1" applyProtection="1">
      <alignment horizontal="center" vertical="center" wrapText="1"/>
      <protection locked="0"/>
    </xf>
    <xf numFmtId="0" fontId="70" fillId="22" borderId="3" xfId="0" applyFont="1" applyFill="1" applyBorder="1" applyAlignment="1" applyProtection="1">
      <alignment horizontal="right" vertical="center" wrapText="1"/>
      <protection locked="0"/>
    </xf>
    <xf numFmtId="1" fontId="81" fillId="22" borderId="1" xfId="0" applyNumberFormat="1" applyFont="1" applyFill="1" applyBorder="1" applyAlignment="1">
      <alignment horizontal="center" vertical="center" wrapText="1"/>
    </xf>
    <xf numFmtId="0" fontId="81" fillId="22" borderId="3" xfId="0" applyFont="1" applyFill="1" applyBorder="1" applyAlignment="1">
      <alignment horizontal="center" vertical="center" wrapText="1"/>
    </xf>
    <xf numFmtId="0" fontId="70" fillId="4" borderId="98" xfId="0" applyFont="1" applyFill="1" applyBorder="1" applyAlignment="1">
      <alignment horizontal="center" vertical="center" wrapText="1"/>
    </xf>
    <xf numFmtId="0" fontId="70" fillId="3" borderId="98" xfId="0" quotePrefix="1" applyFont="1" applyFill="1" applyBorder="1" applyAlignment="1" applyProtection="1">
      <alignment horizontal="center" vertical="center" wrapText="1"/>
      <protection locked="0"/>
    </xf>
    <xf numFmtId="1" fontId="81" fillId="16" borderId="1" xfId="0" applyNumberFormat="1" applyFont="1" applyFill="1" applyBorder="1" applyAlignment="1">
      <alignment horizontal="center" vertical="center" wrapText="1"/>
    </xf>
    <xf numFmtId="0" fontId="81" fillId="23" borderId="1" xfId="0" applyFont="1" applyFill="1" applyBorder="1" applyAlignment="1">
      <alignment horizontal="center" vertical="center" wrapText="1"/>
    </xf>
    <xf numFmtId="2" fontId="70" fillId="6" borderId="1" xfId="0" applyNumberFormat="1" applyFont="1" applyFill="1" applyBorder="1" applyAlignment="1">
      <alignment horizontal="center" vertical="center" wrapText="1"/>
    </xf>
    <xf numFmtId="0" fontId="77" fillId="20" borderId="4" xfId="0" applyFont="1" applyFill="1" applyBorder="1" applyAlignment="1">
      <alignment horizontal="center" vertical="center" wrapText="1"/>
    </xf>
    <xf numFmtId="0" fontId="77" fillId="20" borderId="5" xfId="0" applyFont="1" applyFill="1" applyBorder="1" applyAlignment="1">
      <alignment horizontal="center" vertical="center" wrapText="1"/>
    </xf>
    <xf numFmtId="0" fontId="77" fillId="20" borderId="6" xfId="0" applyFont="1" applyFill="1" applyBorder="1" applyAlignment="1">
      <alignment horizontal="center" vertical="center" wrapText="1"/>
    </xf>
    <xf numFmtId="0" fontId="77" fillId="20" borderId="7" xfId="0" applyFont="1" applyFill="1" applyBorder="1" applyAlignment="1">
      <alignment horizontal="center" vertical="center" wrapText="1"/>
    </xf>
    <xf numFmtId="1" fontId="77" fillId="20" borderId="8" xfId="0" applyNumberFormat="1" applyFont="1" applyFill="1" applyBorder="1" applyAlignment="1">
      <alignment horizontal="center" vertical="center" wrapText="1"/>
    </xf>
    <xf numFmtId="9" fontId="77" fillId="20" borderId="8" xfId="1" applyFont="1" applyFill="1" applyBorder="1" applyAlignment="1">
      <alignment horizontal="center" vertical="center" wrapText="1"/>
    </xf>
    <xf numFmtId="9" fontId="76" fillId="20" borderId="8" xfId="0" applyNumberFormat="1" applyFont="1" applyFill="1" applyBorder="1" applyAlignment="1">
      <alignment horizontal="center" vertical="center"/>
    </xf>
    <xf numFmtId="0" fontId="76" fillId="20" borderId="0" xfId="0" applyFont="1" applyFill="1" applyAlignment="1">
      <alignment horizontal="center"/>
    </xf>
    <xf numFmtId="1" fontId="76" fillId="20" borderId="9" xfId="0" applyNumberFormat="1" applyFont="1" applyFill="1" applyBorder="1" applyAlignment="1">
      <alignment horizontal="center" vertical="center"/>
    </xf>
    <xf numFmtId="0" fontId="83" fillId="20" borderId="35" xfId="0" applyFont="1" applyFill="1" applyBorder="1" applyAlignment="1">
      <alignment horizontal="right" vertical="center"/>
    </xf>
    <xf numFmtId="1" fontId="83" fillId="20" borderId="36" xfId="0" applyNumberFormat="1" applyFont="1" applyFill="1" applyBorder="1" applyAlignment="1">
      <alignment horizontal="center" vertical="center"/>
    </xf>
    <xf numFmtId="0" fontId="60" fillId="22" borderId="37" xfId="0" applyFont="1" applyFill="1" applyBorder="1" applyAlignment="1">
      <alignment horizontal="center" vertical="center"/>
    </xf>
    <xf numFmtId="0" fontId="60" fillId="22" borderId="38" xfId="0" applyFont="1" applyFill="1" applyBorder="1" applyAlignment="1">
      <alignment horizontal="center" vertical="center"/>
    </xf>
    <xf numFmtId="0" fontId="60" fillId="22" borderId="39" xfId="0" applyFont="1" applyFill="1" applyBorder="1" applyAlignment="1">
      <alignment horizontal="center" vertical="center"/>
    </xf>
    <xf numFmtId="0" fontId="5" fillId="6" borderId="0" xfId="0" applyFont="1" applyFill="1" applyBorder="1" applyAlignment="1">
      <alignment horizontal="center" vertical="center"/>
    </xf>
    <xf numFmtId="0" fontId="59" fillId="6" borderId="55" xfId="0" applyFont="1" applyFill="1" applyBorder="1" applyAlignment="1" applyProtection="1">
      <alignment horizontal="center" vertical="center" wrapText="1"/>
    </xf>
    <xf numFmtId="0" fontId="5" fillId="6" borderId="0" xfId="0" applyFont="1" applyFill="1" applyBorder="1" applyAlignment="1">
      <alignment vertical="center"/>
    </xf>
    <xf numFmtId="0" fontId="8" fillId="6" borderId="0" xfId="0" applyFont="1" applyFill="1" applyBorder="1" applyAlignment="1">
      <alignment horizontal="center" vertical="center" wrapText="1"/>
    </xf>
    <xf numFmtId="0" fontId="60" fillId="6" borderId="0" xfId="0" applyFont="1" applyFill="1" applyBorder="1" applyAlignment="1">
      <alignment vertical="center"/>
    </xf>
    <xf numFmtId="0" fontId="2" fillId="17" borderId="0" xfId="0" applyFont="1" applyFill="1"/>
    <xf numFmtId="0" fontId="2" fillId="6" borderId="1" xfId="0" applyFont="1" applyFill="1" applyBorder="1"/>
    <xf numFmtId="0" fontId="2" fillId="6" borderId="102" xfId="0" applyFont="1" applyFill="1" applyBorder="1"/>
    <xf numFmtId="0" fontId="2" fillId="16" borderId="103" xfId="0" applyFont="1" applyFill="1" applyBorder="1" applyAlignment="1">
      <alignment horizontal="center" vertical="center" wrapText="1"/>
    </xf>
    <xf numFmtId="0" fontId="148" fillId="16" borderId="103" xfId="0" applyFont="1" applyFill="1" applyBorder="1" applyAlignment="1">
      <alignment horizontal="center" vertical="center"/>
    </xf>
    <xf numFmtId="0" fontId="2" fillId="2" borderId="103" xfId="0" applyFont="1" applyFill="1" applyBorder="1"/>
    <xf numFmtId="0" fontId="0" fillId="15" borderId="103" xfId="0" applyFont="1" applyFill="1" applyBorder="1" applyAlignment="1">
      <alignment horizontal="center" vertical="center" wrapText="1"/>
    </xf>
    <xf numFmtId="0" fontId="2" fillId="15" borderId="103" xfId="0" applyFont="1" applyFill="1" applyBorder="1" applyAlignment="1">
      <alignment horizontal="center" vertical="center" wrapText="1"/>
    </xf>
    <xf numFmtId="0" fontId="2" fillId="2" borderId="105" xfId="0" applyFont="1" applyFill="1" applyBorder="1"/>
    <xf numFmtId="0" fontId="147" fillId="22" borderId="106" xfId="0" applyFont="1" applyFill="1" applyBorder="1" applyAlignment="1">
      <alignment horizontal="center" vertical="center"/>
    </xf>
    <xf numFmtId="0" fontId="2" fillId="22" borderId="106" xfId="0" applyFont="1" applyFill="1" applyBorder="1" applyAlignment="1">
      <alignment horizontal="center" vertical="center" wrapText="1"/>
    </xf>
    <xf numFmtId="0" fontId="148" fillId="22" borderId="107" xfId="0" applyFont="1" applyFill="1" applyBorder="1" applyAlignment="1">
      <alignment horizontal="center" vertical="center"/>
    </xf>
    <xf numFmtId="0" fontId="147" fillId="16" borderId="108" xfId="0" applyFont="1" applyFill="1" applyBorder="1" applyAlignment="1">
      <alignment horizontal="center" vertical="center"/>
    </xf>
    <xf numFmtId="0" fontId="148" fillId="15" borderId="109" xfId="0" applyFont="1" applyFill="1" applyBorder="1" applyAlignment="1">
      <alignment horizontal="center" vertical="center"/>
    </xf>
    <xf numFmtId="0" fontId="147" fillId="16" borderId="110" xfId="0" applyFont="1" applyFill="1" applyBorder="1" applyAlignment="1">
      <alignment horizontal="center" vertical="center"/>
    </xf>
    <xf numFmtId="0" fontId="2" fillId="16" borderId="111" xfId="0" applyFont="1" applyFill="1" applyBorder="1" applyAlignment="1">
      <alignment horizontal="center" vertical="center" wrapText="1"/>
    </xf>
    <xf numFmtId="0" fontId="148" fillId="16" borderId="111" xfId="0" applyFont="1" applyFill="1" applyBorder="1" applyAlignment="1">
      <alignment horizontal="center" vertical="center"/>
    </xf>
    <xf numFmtId="0" fontId="2" fillId="2" borderId="111" xfId="0" applyFont="1" applyFill="1" applyBorder="1"/>
    <xf numFmtId="0" fontId="147" fillId="24" borderId="111" xfId="0" applyFont="1" applyFill="1" applyBorder="1" applyAlignment="1">
      <alignment horizontal="center" vertical="center"/>
    </xf>
    <xf numFmtId="0" fontId="2" fillId="24" borderId="111" xfId="0" applyFont="1" applyFill="1" applyBorder="1" applyAlignment="1">
      <alignment horizontal="center" vertical="center" wrapText="1"/>
    </xf>
    <xf numFmtId="0" fontId="148" fillId="24" borderId="112" xfId="0" applyFont="1" applyFill="1" applyBorder="1" applyAlignment="1">
      <alignment horizontal="center" vertical="center"/>
    </xf>
    <xf numFmtId="0" fontId="60" fillId="6" borderId="0" xfId="0" applyFont="1" applyFill="1" applyBorder="1"/>
    <xf numFmtId="0" fontId="60" fillId="6" borderId="32" xfId="0" applyFont="1" applyFill="1" applyBorder="1" applyAlignment="1">
      <alignment vertical="center"/>
    </xf>
    <xf numFmtId="0" fontId="60" fillId="6" borderId="33" xfId="0" applyFont="1" applyFill="1" applyBorder="1" applyAlignment="1">
      <alignment vertical="center"/>
    </xf>
    <xf numFmtId="0" fontId="8" fillId="6" borderId="33" xfId="0" applyFont="1" applyFill="1" applyBorder="1" applyAlignment="1">
      <alignment horizontal="center" vertical="center" wrapText="1"/>
    </xf>
    <xf numFmtId="0" fontId="60" fillId="6" borderId="32" xfId="0" applyFont="1" applyFill="1" applyBorder="1"/>
    <xf numFmtId="0" fontId="66" fillId="6" borderId="32" xfId="0" applyFont="1" applyFill="1" applyBorder="1"/>
    <xf numFmtId="0" fontId="5" fillId="6" borderId="8" xfId="0" applyFont="1" applyFill="1" applyBorder="1" applyAlignment="1">
      <alignment vertical="center"/>
    </xf>
    <xf numFmtId="0" fontId="83" fillId="20" borderId="8" xfId="0" applyFont="1" applyFill="1" applyBorder="1" applyAlignment="1">
      <alignment horizontal="right" vertical="center"/>
    </xf>
    <xf numFmtId="1" fontId="83" fillId="20" borderId="9" xfId="0" applyNumberFormat="1" applyFont="1" applyFill="1" applyBorder="1" applyAlignment="1">
      <alignment horizontal="center" vertical="center"/>
    </xf>
    <xf numFmtId="0" fontId="60" fillId="0" borderId="12" xfId="0" applyFont="1" applyBorder="1" applyAlignment="1">
      <alignment horizontal="left" vertical="top" wrapText="1"/>
    </xf>
    <xf numFmtId="0" fontId="60" fillId="0" borderId="12" xfId="0" applyFont="1" applyBorder="1" applyAlignment="1">
      <alignment horizontal="center" vertical="center"/>
    </xf>
    <xf numFmtId="0" fontId="60" fillId="0" borderId="12" xfId="0" applyFont="1" applyBorder="1" applyAlignment="1">
      <alignment vertical="center" wrapText="1"/>
    </xf>
    <xf numFmtId="0" fontId="60" fillId="3" borderId="12" xfId="0" applyFont="1" applyFill="1" applyBorder="1" applyAlignment="1">
      <alignment horizontal="center" vertical="center"/>
    </xf>
    <xf numFmtId="0" fontId="5" fillId="0" borderId="12" xfId="0" applyFont="1" applyBorder="1" applyAlignment="1">
      <alignment horizontal="center" vertical="center" wrapText="1"/>
    </xf>
    <xf numFmtId="0" fontId="60" fillId="0" borderId="12" xfId="0" applyFont="1" applyBorder="1" applyAlignment="1">
      <alignment horizontal="center" vertical="center" wrapText="1"/>
    </xf>
    <xf numFmtId="0" fontId="2" fillId="6" borderId="0" xfId="0" applyFont="1" applyFill="1" applyAlignment="1">
      <alignment horizontal="center"/>
    </xf>
    <xf numFmtId="0" fontId="81" fillId="20" borderId="17" xfId="0" applyFont="1" applyFill="1" applyBorder="1" applyAlignment="1">
      <alignment horizontal="center" vertical="center"/>
    </xf>
    <xf numFmtId="0" fontId="81" fillId="20" borderId="17"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47" fillId="6" borderId="0" xfId="0" applyFont="1" applyFill="1" applyBorder="1" applyAlignment="1">
      <alignment horizontal="center"/>
    </xf>
    <xf numFmtId="0" fontId="41" fillId="20" borderId="0" xfId="0" applyFont="1" applyFill="1" applyBorder="1" applyAlignment="1" applyProtection="1">
      <alignment horizontal="center" vertical="center" wrapText="1"/>
      <protection locked="0"/>
    </xf>
    <xf numFmtId="0" fontId="60" fillId="0" borderId="0" xfId="0" applyFont="1" applyBorder="1" applyAlignment="1">
      <alignment horizontal="center" vertical="center"/>
    </xf>
    <xf numFmtId="0" fontId="0" fillId="6" borderId="0" xfId="0" applyFill="1" applyAlignment="1">
      <alignment horizontal="center"/>
    </xf>
    <xf numFmtId="0" fontId="60" fillId="0" borderId="14" xfId="0" applyFont="1" applyBorder="1" applyAlignment="1">
      <alignment horizontal="center" vertical="center" wrapText="1"/>
    </xf>
    <xf numFmtId="0" fontId="66" fillId="6" borderId="19" xfId="0" applyFont="1" applyFill="1" applyBorder="1" applyAlignment="1">
      <alignment horizontal="center" vertical="center" wrapText="1"/>
    </xf>
    <xf numFmtId="0" fontId="81" fillId="20" borderId="16" xfId="0" applyFont="1" applyFill="1" applyBorder="1" applyAlignment="1">
      <alignment vertical="center"/>
    </xf>
    <xf numFmtId="0" fontId="81" fillId="20" borderId="17" xfId="0" applyFont="1" applyFill="1" applyBorder="1" applyAlignment="1">
      <alignment vertical="center"/>
    </xf>
    <xf numFmtId="0" fontId="81" fillId="20" borderId="19" xfId="0" applyFont="1" applyFill="1" applyBorder="1" applyAlignment="1">
      <alignment vertical="center"/>
    </xf>
    <xf numFmtId="0" fontId="81" fillId="20" borderId="17" xfId="0" applyFont="1" applyFill="1" applyBorder="1" applyAlignment="1">
      <alignment vertical="center" wrapText="1"/>
    </xf>
    <xf numFmtId="0" fontId="81" fillId="20" borderId="19" xfId="0" applyFont="1" applyFill="1" applyBorder="1" applyAlignment="1">
      <alignment vertical="center" wrapText="1"/>
    </xf>
    <xf numFmtId="0" fontId="81" fillId="25" borderId="2" xfId="0" applyFont="1" applyFill="1" applyBorder="1" applyAlignment="1">
      <alignment horizontal="left" vertical="top" wrapText="1"/>
    </xf>
    <xf numFmtId="0" fontId="81" fillId="25" borderId="0" xfId="0" applyFont="1" applyFill="1" applyBorder="1" applyAlignment="1">
      <alignment horizontal="right" vertical="center" wrapText="1"/>
    </xf>
    <xf numFmtId="0" fontId="81" fillId="25" borderId="17" xfId="0" applyFont="1" applyFill="1" applyBorder="1" applyAlignment="1">
      <alignment vertical="center" wrapText="1"/>
    </xf>
    <xf numFmtId="0" fontId="81" fillId="25" borderId="17" xfId="0" applyFont="1" applyFill="1" applyBorder="1" applyAlignment="1">
      <alignment horizontal="center" vertical="center" wrapText="1"/>
    </xf>
    <xf numFmtId="0" fontId="81" fillId="25" borderId="19" xfId="0" applyFont="1" applyFill="1" applyBorder="1" applyAlignment="1">
      <alignment vertical="center" wrapText="1"/>
    </xf>
    <xf numFmtId="0" fontId="56" fillId="6" borderId="10" xfId="0" applyFont="1" applyFill="1" applyBorder="1" applyAlignment="1">
      <alignment horizontal="center" vertical="center"/>
    </xf>
    <xf numFmtId="0" fontId="74" fillId="20" borderId="25" xfId="0" applyFont="1" applyFill="1" applyBorder="1" applyAlignment="1">
      <alignment vertical="center"/>
    </xf>
    <xf numFmtId="0" fontId="60" fillId="20" borderId="25" xfId="0" applyFont="1" applyFill="1" applyBorder="1" applyAlignment="1">
      <alignment horizontal="center" vertical="center" wrapText="1"/>
    </xf>
    <xf numFmtId="0" fontId="75" fillId="20" borderId="25" xfId="0" applyFont="1" applyFill="1" applyBorder="1" applyAlignment="1">
      <alignment horizontal="right" vertical="center" wrapText="1"/>
    </xf>
    <xf numFmtId="0" fontId="70" fillId="22" borderId="0" xfId="0" applyFont="1" applyFill="1" applyBorder="1" applyAlignment="1" applyProtection="1">
      <alignment horizontal="right" vertical="center" wrapText="1"/>
      <protection locked="0"/>
    </xf>
    <xf numFmtId="0" fontId="70" fillId="3" borderId="3" xfId="0" quotePrefix="1" applyFont="1" applyFill="1" applyBorder="1" applyAlignment="1" applyProtection="1">
      <alignment horizontal="center" vertical="center" wrapText="1"/>
      <protection locked="0"/>
    </xf>
    <xf numFmtId="0" fontId="66" fillId="6" borderId="10" xfId="0" applyFont="1" applyFill="1" applyBorder="1" applyAlignment="1">
      <alignment vertical="center" wrapText="1"/>
    </xf>
    <xf numFmtId="2" fontId="70" fillId="6" borderId="15" xfId="0" applyNumberFormat="1" applyFont="1" applyFill="1" applyBorder="1" applyAlignment="1">
      <alignment horizontal="center" vertical="center" wrapText="1"/>
    </xf>
    <xf numFmtId="1" fontId="81" fillId="22" borderId="13" xfId="0" applyNumberFormat="1" applyFont="1" applyFill="1" applyBorder="1" applyAlignment="1">
      <alignment horizontal="center" vertical="center" wrapText="1"/>
    </xf>
    <xf numFmtId="0" fontId="129" fillId="0" borderId="12" xfId="0" applyFont="1" applyBorder="1" applyAlignment="1">
      <alignment horizontal="center" vertical="center" wrapText="1"/>
    </xf>
    <xf numFmtId="0" fontId="27" fillId="0" borderId="12" xfId="0" applyFont="1" applyBorder="1" applyAlignment="1">
      <alignment horizontal="center" vertical="center" wrapText="1"/>
    </xf>
    <xf numFmtId="0" fontId="47" fillId="6" borderId="1" xfId="0" applyFont="1" applyFill="1" applyBorder="1" applyAlignment="1" applyProtection="1">
      <alignment horizontal="center" vertical="center" wrapText="1"/>
    </xf>
    <xf numFmtId="0" fontId="47" fillId="6" borderId="55" xfId="0" applyFont="1" applyFill="1" applyBorder="1" applyAlignment="1" applyProtection="1">
      <alignment horizontal="center" vertical="center" wrapText="1"/>
    </xf>
    <xf numFmtId="0" fontId="76" fillId="20" borderId="25" xfId="0" applyFont="1" applyFill="1" applyBorder="1" applyAlignment="1" applyProtection="1">
      <alignment horizontal="right" vertical="center" wrapText="1"/>
    </xf>
    <xf numFmtId="1" fontId="76" fillId="20" borderId="1" xfId="0" applyNumberFormat="1" applyFont="1" applyFill="1" applyBorder="1" applyAlignment="1">
      <alignment horizontal="center" vertical="center" wrapText="1"/>
    </xf>
    <xf numFmtId="0" fontId="76" fillId="20" borderId="1" xfId="0" applyFont="1" applyFill="1" applyBorder="1" applyAlignment="1">
      <alignment vertical="center" wrapText="1"/>
    </xf>
    <xf numFmtId="0" fontId="76" fillId="20" borderId="1" xfId="0" applyFont="1" applyFill="1" applyBorder="1" applyAlignment="1">
      <alignment horizontal="center" vertical="center" wrapText="1"/>
    </xf>
    <xf numFmtId="0" fontId="70" fillId="3" borderId="36" xfId="0" quotePrefix="1" applyFont="1" applyFill="1" applyBorder="1" applyAlignment="1" applyProtection="1">
      <alignment horizontal="center" vertical="center" wrapText="1"/>
      <protection locked="0"/>
    </xf>
    <xf numFmtId="0" fontId="66" fillId="0" borderId="1" xfId="0" applyFont="1" applyFill="1" applyBorder="1" applyAlignment="1" applyProtection="1">
      <alignment horizontal="left" vertical="top" wrapText="1"/>
      <protection locked="0"/>
    </xf>
    <xf numFmtId="0" fontId="70" fillId="3" borderId="114" xfId="0" applyFont="1" applyFill="1" applyBorder="1" applyAlignment="1">
      <alignment vertical="center" wrapText="1"/>
    </xf>
    <xf numFmtId="0" fontId="66" fillId="3" borderId="2" xfId="0" applyFont="1" applyFill="1" applyBorder="1" applyAlignment="1">
      <alignment horizontal="center" vertical="center" wrapText="1"/>
    </xf>
    <xf numFmtId="1" fontId="142" fillId="0" borderId="1" xfId="0" applyNumberFormat="1" applyFont="1" applyFill="1" applyBorder="1" applyAlignment="1" applyProtection="1">
      <alignment horizontal="center" vertical="center" wrapText="1"/>
      <protection locked="0"/>
    </xf>
    <xf numFmtId="14" fontId="142" fillId="0" borderId="1" xfId="0" applyNumberFormat="1" applyFont="1" applyFill="1" applyBorder="1" applyAlignment="1" applyProtection="1">
      <alignment horizontal="center" vertical="center" wrapText="1"/>
      <protection locked="0"/>
    </xf>
    <xf numFmtId="0" fontId="66" fillId="3" borderId="16" xfId="0" applyFont="1" applyFill="1" applyBorder="1" applyAlignment="1">
      <alignment horizontal="center" vertical="center" wrapText="1"/>
    </xf>
    <xf numFmtId="1" fontId="59" fillId="6" borderId="1" xfId="0" applyNumberFormat="1" applyFont="1" applyFill="1" applyBorder="1" applyAlignment="1">
      <alignment horizontal="center" vertical="center"/>
    </xf>
    <xf numFmtId="0" fontId="142" fillId="6" borderId="1" xfId="0" applyFont="1" applyFill="1" applyBorder="1" applyAlignment="1">
      <alignment horizontal="center" vertical="center" wrapText="1"/>
    </xf>
    <xf numFmtId="9" fontId="142" fillId="0" borderId="1" xfId="1" applyFont="1" applyFill="1" applyBorder="1" applyAlignment="1" applyProtection="1">
      <alignment horizontal="center" vertical="center" wrapText="1"/>
      <protection locked="0"/>
    </xf>
    <xf numFmtId="0" fontId="81" fillId="6" borderId="1" xfId="0" applyFont="1" applyFill="1" applyBorder="1" applyAlignment="1">
      <alignment horizontal="right" vertical="center" wrapText="1"/>
    </xf>
    <xf numFmtId="1" fontId="81" fillId="6" borderId="1" xfId="0" applyNumberFormat="1" applyFont="1" applyFill="1" applyBorder="1" applyAlignment="1">
      <alignment horizontal="center" vertical="center"/>
    </xf>
    <xf numFmtId="0" fontId="81" fillId="22" borderId="116" xfId="0" applyFont="1" applyFill="1" applyBorder="1" applyAlignment="1">
      <alignment horizontal="center" vertical="center"/>
    </xf>
    <xf numFmtId="0" fontId="81" fillId="22" borderId="115" xfId="0" applyFont="1" applyFill="1" applyBorder="1" applyAlignment="1">
      <alignment horizontal="center" vertical="center"/>
    </xf>
    <xf numFmtId="0" fontId="6" fillId="6" borderId="0" xfId="0" applyFont="1" applyFill="1" applyBorder="1" applyAlignment="1">
      <alignment horizontal="center" vertical="center" wrapText="1"/>
    </xf>
    <xf numFmtId="0" fontId="81" fillId="6" borderId="1" xfId="0" applyNumberFormat="1" applyFont="1" applyFill="1" applyBorder="1" applyAlignment="1">
      <alignment horizontal="center" vertical="center"/>
    </xf>
    <xf numFmtId="1" fontId="81" fillId="6" borderId="0" xfId="0" applyNumberFormat="1" applyFont="1" applyFill="1" applyBorder="1" applyAlignment="1">
      <alignment horizontal="center" vertical="center"/>
    </xf>
    <xf numFmtId="0" fontId="81" fillId="6" borderId="0" xfId="1" applyNumberFormat="1" applyFont="1" applyFill="1" applyBorder="1" applyAlignment="1">
      <alignment horizontal="center" vertical="center"/>
    </xf>
    <xf numFmtId="0" fontId="150" fillId="6" borderId="92" xfId="0" applyFont="1" applyFill="1" applyBorder="1" applyAlignment="1">
      <alignment horizontal="center" vertical="center" wrapText="1"/>
    </xf>
    <xf numFmtId="0" fontId="70" fillId="3" borderId="3" xfId="0" applyFont="1" applyFill="1" applyBorder="1" applyAlignment="1">
      <alignment horizontal="center" vertical="center" wrapText="1"/>
    </xf>
    <xf numFmtId="1" fontId="81" fillId="6" borderId="17" xfId="0" applyNumberFormat="1" applyFont="1" applyFill="1" applyBorder="1" applyAlignment="1">
      <alignment horizontal="center" vertical="center"/>
    </xf>
    <xf numFmtId="0" fontId="81" fillId="6" borderId="17" xfId="1" applyNumberFormat="1" applyFont="1" applyFill="1" applyBorder="1" applyAlignment="1">
      <alignment horizontal="center" vertical="center"/>
    </xf>
    <xf numFmtId="1" fontId="81" fillId="6" borderId="11" xfId="0" applyNumberFormat="1" applyFont="1" applyFill="1" applyBorder="1" applyAlignment="1">
      <alignment horizontal="center" vertical="center"/>
    </xf>
    <xf numFmtId="0" fontId="81" fillId="6" borderId="11" xfId="0" applyNumberFormat="1" applyFont="1" applyFill="1" applyBorder="1" applyAlignment="1">
      <alignment horizontal="center" vertical="center"/>
    </xf>
    <xf numFmtId="0" fontId="111" fillId="6" borderId="2" xfId="0" applyFont="1" applyFill="1" applyBorder="1" applyAlignment="1">
      <alignment horizontal="center" vertical="center" wrapText="1"/>
    </xf>
    <xf numFmtId="0" fontId="144" fillId="20" borderId="113" xfId="0" applyFont="1" applyFill="1" applyBorder="1" applyAlignment="1">
      <alignment horizontal="center" vertical="center" wrapText="1"/>
    </xf>
    <xf numFmtId="0" fontId="81" fillId="0" borderId="43" xfId="0" applyFont="1" applyBorder="1" applyAlignment="1">
      <alignment horizontal="center" vertical="center" wrapText="1"/>
    </xf>
    <xf numFmtId="0" fontId="66" fillId="2" borderId="114" xfId="0" applyFont="1" applyFill="1" applyBorder="1" applyAlignment="1">
      <alignment horizontal="center" vertical="center" wrapText="1"/>
    </xf>
    <xf numFmtId="0" fontId="66" fillId="3" borderId="114" xfId="0" applyFont="1" applyFill="1" applyBorder="1" applyAlignment="1">
      <alignment horizontal="center" vertical="center" wrapText="1"/>
    </xf>
    <xf numFmtId="0" fontId="66" fillId="3" borderId="14" xfId="0" applyFont="1" applyFill="1" applyBorder="1" applyAlignment="1">
      <alignment horizontal="center" vertical="center" wrapText="1"/>
    </xf>
    <xf numFmtId="169" fontId="70" fillId="6" borderId="98" xfId="0" applyNumberFormat="1" applyFont="1" applyFill="1" applyBorder="1" applyAlignment="1" applyProtection="1">
      <alignment horizontal="center" vertical="center" wrapText="1"/>
      <protection locked="0"/>
    </xf>
    <xf numFmtId="169" fontId="70" fillId="3" borderId="98" xfId="0" quotePrefix="1" applyNumberFormat="1" applyFont="1" applyFill="1" applyBorder="1" applyAlignment="1" applyProtection="1">
      <alignment horizontal="center" vertical="center" wrapText="1"/>
      <protection locked="0"/>
    </xf>
    <xf numFmtId="169" fontId="70" fillId="6" borderId="98" xfId="0" applyNumberFormat="1" applyFont="1" applyFill="1" applyBorder="1" applyAlignment="1">
      <alignment horizontal="center" vertical="center" wrapText="1"/>
    </xf>
    <xf numFmtId="169" fontId="70" fillId="6" borderId="13" xfId="0" applyNumberFormat="1" applyFont="1" applyFill="1" applyBorder="1" applyAlignment="1">
      <alignment horizontal="center" vertical="center" wrapText="1"/>
    </xf>
    <xf numFmtId="169" fontId="70" fillId="3" borderId="3" xfId="0" quotePrefix="1" applyNumberFormat="1" applyFont="1" applyFill="1" applyBorder="1" applyAlignment="1" applyProtection="1">
      <alignment horizontal="center" vertical="center" wrapText="1"/>
      <protection locked="0"/>
    </xf>
    <xf numFmtId="169" fontId="70" fillId="15" borderId="3" xfId="0" quotePrefix="1" applyNumberFormat="1" applyFont="1" applyFill="1" applyBorder="1" applyAlignment="1" applyProtection="1">
      <alignment horizontal="center" vertical="center" wrapText="1"/>
      <protection locked="0"/>
    </xf>
    <xf numFmtId="0" fontId="70" fillId="6" borderId="1" xfId="0" quotePrefix="1" applyFont="1" applyFill="1" applyBorder="1" applyAlignment="1" applyProtection="1">
      <alignment horizontal="center" vertical="center" wrapText="1"/>
      <protection locked="0"/>
    </xf>
    <xf numFmtId="0" fontId="70" fillId="3" borderId="16" xfId="0" applyFont="1" applyFill="1" applyBorder="1" applyAlignment="1">
      <alignment horizontal="center" vertical="center" wrapText="1"/>
    </xf>
    <xf numFmtId="0" fontId="70" fillId="22" borderId="13" xfId="0" applyFont="1" applyFill="1" applyBorder="1" applyAlignment="1" applyProtection="1">
      <alignment horizontal="right" vertical="center" wrapText="1"/>
      <protection locked="0"/>
    </xf>
    <xf numFmtId="2" fontId="70" fillId="0" borderId="1" xfId="0" quotePrefix="1" applyNumberFormat="1" applyFont="1" applyFill="1" applyBorder="1" applyAlignment="1" applyProtection="1">
      <alignment horizontal="center" vertical="center" wrapText="1"/>
      <protection locked="0"/>
    </xf>
    <xf numFmtId="0" fontId="56" fillId="0" borderId="1" xfId="0" applyFont="1" applyFill="1" applyBorder="1" applyAlignment="1" applyProtection="1">
      <alignment horizontal="left" vertical="top" wrapText="1"/>
      <protection locked="0"/>
    </xf>
    <xf numFmtId="0" fontId="56" fillId="0" borderId="1" xfId="0"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top" wrapText="1"/>
      <protection locked="0"/>
    </xf>
    <xf numFmtId="0" fontId="56" fillId="0" borderId="1" xfId="0" quotePrefix="1" applyFont="1" applyFill="1" applyBorder="1" applyAlignment="1" applyProtection="1">
      <alignment horizontal="center" vertical="center" wrapText="1"/>
      <protection locked="0"/>
    </xf>
    <xf numFmtId="14" fontId="66" fillId="2" borderId="11" xfId="0" applyNumberFormat="1" applyFont="1" applyFill="1" applyBorder="1" applyAlignment="1" applyProtection="1">
      <alignment horizontal="center" vertical="center" wrapText="1"/>
      <protection locked="0"/>
    </xf>
    <xf numFmtId="0" fontId="81" fillId="6" borderId="54" xfId="0" applyFont="1" applyFill="1" applyBorder="1" applyAlignment="1">
      <alignment horizontal="right" vertical="center" wrapText="1"/>
    </xf>
    <xf numFmtId="0" fontId="151" fillId="6" borderId="55" xfId="0" applyNumberFormat="1" applyFont="1" applyFill="1" applyBorder="1" applyAlignment="1">
      <alignment horizontal="center" vertical="center"/>
    </xf>
    <xf numFmtId="0" fontId="81" fillId="6" borderId="40" xfId="0" applyFont="1" applyFill="1" applyBorder="1" applyAlignment="1">
      <alignment horizontal="right" vertical="center" wrapText="1"/>
    </xf>
    <xf numFmtId="0" fontId="8" fillId="6" borderId="41" xfId="0" applyFont="1" applyFill="1" applyBorder="1" applyAlignment="1">
      <alignment horizontal="center" vertical="center" wrapText="1"/>
    </xf>
    <xf numFmtId="0" fontId="81" fillId="6" borderId="32" xfId="0" applyFont="1" applyFill="1" applyBorder="1" applyAlignment="1">
      <alignment horizontal="right" vertical="center" wrapText="1"/>
    </xf>
    <xf numFmtId="0" fontId="5" fillId="6" borderId="32" xfId="0" applyFont="1" applyFill="1" applyBorder="1" applyAlignment="1">
      <alignment horizontal="center" vertical="center"/>
    </xf>
    <xf numFmtId="0" fontId="5" fillId="6" borderId="7" xfId="0" applyFont="1" applyFill="1" applyBorder="1" applyAlignment="1">
      <alignment horizontal="center" vertical="center"/>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1" fillId="6" borderId="52" xfId="0" applyFont="1" applyFill="1" applyBorder="1" applyAlignment="1">
      <alignment horizontal="right" vertical="center" wrapText="1"/>
    </xf>
    <xf numFmtId="0" fontId="151" fillId="6" borderId="53" xfId="0" applyNumberFormat="1" applyFont="1" applyFill="1" applyBorder="1" applyAlignment="1">
      <alignment horizontal="center" vertical="center"/>
    </xf>
    <xf numFmtId="0" fontId="155" fillId="6" borderId="72" xfId="0" applyFont="1" applyFill="1" applyBorder="1" applyAlignment="1">
      <alignment horizontal="right" vertical="center" wrapText="1"/>
    </xf>
    <xf numFmtId="1" fontId="155" fillId="6" borderId="66" xfId="0" applyNumberFormat="1" applyFont="1" applyFill="1" applyBorder="1" applyAlignment="1">
      <alignment horizontal="center" vertical="center"/>
    </xf>
    <xf numFmtId="0" fontId="155" fillId="6" borderId="66" xfId="1" applyNumberFormat="1" applyFont="1" applyFill="1" applyBorder="1" applyAlignment="1">
      <alignment horizontal="center" vertical="center"/>
    </xf>
    <xf numFmtId="0" fontId="59" fillId="6" borderId="67" xfId="0" applyNumberFormat="1" applyFont="1" applyFill="1" applyBorder="1" applyAlignment="1">
      <alignment horizontal="center" vertical="center"/>
    </xf>
    <xf numFmtId="0" fontId="39" fillId="6" borderId="32" xfId="0" applyFont="1" applyFill="1" applyBorder="1" applyAlignment="1">
      <alignment horizontal="right" vertical="center"/>
    </xf>
    <xf numFmtId="0" fontId="70" fillId="6" borderId="33" xfId="0" applyFont="1" applyFill="1" applyBorder="1" applyAlignment="1">
      <alignment horizontal="center" vertical="center" wrapText="1"/>
    </xf>
    <xf numFmtId="0" fontId="70" fillId="6" borderId="32" xfId="0" applyFont="1" applyFill="1" applyBorder="1" applyAlignment="1">
      <alignment horizontal="right" vertical="center" wrapText="1"/>
    </xf>
    <xf numFmtId="0" fontId="155" fillId="6" borderId="0" xfId="0" applyFont="1" applyFill="1" applyAlignment="1">
      <alignment horizontal="center"/>
    </xf>
    <xf numFmtId="0" fontId="60" fillId="6" borderId="0" xfId="0" applyFont="1" applyFill="1"/>
    <xf numFmtId="0" fontId="47" fillId="6" borderId="0" xfId="0" applyFont="1" applyFill="1" applyBorder="1" applyAlignment="1">
      <alignment horizontal="left"/>
    </xf>
    <xf numFmtId="165" fontId="82" fillId="0" borderId="12" xfId="0" applyNumberFormat="1" applyFont="1" applyBorder="1" applyAlignment="1">
      <alignment horizontal="center" vertical="center" wrapText="1"/>
    </xf>
    <xf numFmtId="0" fontId="29" fillId="0" borderId="10" xfId="0" applyFont="1" applyBorder="1" applyAlignment="1" applyProtection="1">
      <alignment horizontal="center"/>
      <protection locked="0"/>
    </xf>
    <xf numFmtId="0" fontId="0" fillId="9" borderId="1" xfId="0" applyFill="1" applyBorder="1"/>
    <xf numFmtId="0" fontId="0" fillId="0" borderId="1" xfId="0" applyBorder="1" applyAlignment="1">
      <alignment horizontal="center"/>
    </xf>
    <xf numFmtId="0" fontId="0" fillId="4" borderId="1" xfId="0" applyFill="1" applyBorder="1" applyAlignment="1">
      <alignment horizontal="center"/>
    </xf>
    <xf numFmtId="0" fontId="0" fillId="7" borderId="1" xfId="0" applyFill="1" applyBorder="1" applyAlignment="1">
      <alignment horizontal="center"/>
    </xf>
    <xf numFmtId="0" fontId="0" fillId="8" borderId="1" xfId="0" applyFill="1" applyBorder="1"/>
    <xf numFmtId="165" fontId="60" fillId="0" borderId="12" xfId="0" applyNumberFormat="1" applyFont="1" applyBorder="1" applyAlignment="1">
      <alignment horizontal="center" vertical="center" wrapText="1"/>
    </xf>
    <xf numFmtId="14" fontId="129" fillId="0" borderId="12" xfId="0" applyNumberFormat="1" applyFont="1" applyBorder="1" applyAlignment="1">
      <alignment horizontal="center" vertical="center" wrapText="1"/>
    </xf>
    <xf numFmtId="0" fontId="129" fillId="0" borderId="12" xfId="0" applyNumberFormat="1" applyFont="1" applyBorder="1" applyAlignment="1">
      <alignment horizontal="center" vertical="center" wrapText="1"/>
    </xf>
    <xf numFmtId="1" fontId="129" fillId="0" borderId="12" xfId="0" applyNumberFormat="1" applyFont="1" applyBorder="1" applyAlignment="1">
      <alignment horizontal="center" vertical="center" wrapText="1"/>
    </xf>
    <xf numFmtId="0" fontId="81" fillId="22" borderId="117" xfId="0" applyFont="1" applyFill="1" applyBorder="1" applyAlignment="1">
      <alignment horizontal="center" vertical="center"/>
    </xf>
    <xf numFmtId="0" fontId="60" fillId="22" borderId="12" xfId="0" applyFont="1" applyFill="1" applyBorder="1" applyAlignment="1">
      <alignment horizontal="center" vertical="center"/>
    </xf>
    <xf numFmtId="14" fontId="70" fillId="0" borderId="90" xfId="0" applyNumberFormat="1" applyFont="1" applyBorder="1" applyAlignment="1">
      <alignment horizontal="center" vertical="center" wrapText="1"/>
    </xf>
    <xf numFmtId="14" fontId="59" fillId="2" borderId="69" xfId="0" applyNumberFormat="1" applyFont="1" applyFill="1" applyBorder="1" applyAlignment="1" applyProtection="1">
      <alignment horizontal="center" vertical="center"/>
      <protection locked="0"/>
    </xf>
    <xf numFmtId="1" fontId="59" fillId="2" borderId="55" xfId="0" applyNumberFormat="1" applyFont="1" applyFill="1" applyBorder="1" applyAlignment="1" applyProtection="1">
      <alignment horizontal="center" vertical="center"/>
      <protection locked="0"/>
    </xf>
    <xf numFmtId="14" fontId="59" fillId="2" borderId="60" xfId="0" applyNumberFormat="1" applyFont="1" applyFill="1" applyBorder="1" applyAlignment="1" applyProtection="1">
      <alignment horizontal="center" vertical="center"/>
      <protection locked="0"/>
    </xf>
    <xf numFmtId="0" fontId="59" fillId="2" borderId="48" xfId="0" applyFont="1" applyFill="1" applyBorder="1" applyAlignment="1">
      <alignment horizontal="center"/>
    </xf>
    <xf numFmtId="0" fontId="59" fillId="2" borderId="1" xfId="0" applyFont="1" applyFill="1" applyBorder="1" applyAlignment="1">
      <alignment horizontal="center"/>
    </xf>
    <xf numFmtId="0" fontId="156" fillId="2" borderId="59" xfId="2" applyFont="1" applyFill="1" applyBorder="1" applyAlignment="1">
      <alignment horizontal="center"/>
    </xf>
    <xf numFmtId="0" fontId="34" fillId="6" borderId="0" xfId="0" applyFont="1" applyFill="1" applyBorder="1" applyAlignment="1">
      <alignment horizontal="center" vertical="center" wrapText="1"/>
    </xf>
    <xf numFmtId="0" fontId="66" fillId="0" borderId="92" xfId="0" applyFont="1" applyFill="1" applyBorder="1" applyAlignment="1" applyProtection="1">
      <alignment horizontal="left" vertical="top" wrapText="1"/>
      <protection locked="0"/>
    </xf>
    <xf numFmtId="165" fontId="24" fillId="0" borderId="12" xfId="0" applyNumberFormat="1" applyFont="1" applyBorder="1" applyAlignment="1">
      <alignment horizontal="center" vertical="center" wrapText="1"/>
    </xf>
    <xf numFmtId="0" fontId="39" fillId="6" borderId="0" xfId="0" applyFont="1" applyFill="1" applyBorder="1" applyAlignment="1">
      <alignment horizontal="right" vertical="center"/>
    </xf>
    <xf numFmtId="0" fontId="70" fillId="6" borderId="0" xfId="0" applyFont="1" applyFill="1" applyBorder="1" applyAlignment="1">
      <alignment horizontal="right" vertical="center" wrapText="1"/>
    </xf>
    <xf numFmtId="0" fontId="56" fillId="6" borderId="0" xfId="0" applyFont="1" applyFill="1" applyBorder="1" applyAlignment="1">
      <alignment horizontal="left" vertical="center" wrapText="1"/>
    </xf>
    <xf numFmtId="0" fontId="142" fillId="6" borderId="33" xfId="0" applyFont="1" applyFill="1" applyBorder="1" applyAlignment="1">
      <alignment horizontal="center" vertical="center" wrapText="1"/>
    </xf>
    <xf numFmtId="0" fontId="56" fillId="6" borderId="33" xfId="0" applyFont="1" applyFill="1" applyBorder="1" applyAlignment="1">
      <alignment horizontal="center" vertical="center" wrapText="1"/>
    </xf>
    <xf numFmtId="14" fontId="56" fillId="6" borderId="33" xfId="0" applyNumberFormat="1" applyFont="1" applyFill="1" applyBorder="1" applyAlignment="1">
      <alignment horizontal="center" vertical="center" wrapText="1"/>
    </xf>
    <xf numFmtId="1" fontId="142" fillId="6" borderId="33" xfId="0" applyNumberFormat="1" applyFont="1" applyFill="1" applyBorder="1" applyAlignment="1">
      <alignment horizontal="center" vertical="center" wrapText="1"/>
    </xf>
    <xf numFmtId="0" fontId="66" fillId="0" borderId="3" xfId="0" applyFont="1" applyFill="1" applyBorder="1" applyAlignment="1">
      <alignment horizontal="center" vertical="center" wrapText="1"/>
    </xf>
    <xf numFmtId="0" fontId="66" fillId="6" borderId="25" xfId="0" applyFont="1" applyFill="1" applyBorder="1" applyAlignment="1">
      <alignment vertical="center" wrapText="1"/>
    </xf>
    <xf numFmtId="0" fontId="66" fillId="6" borderId="45" xfId="0" applyFont="1" applyFill="1" applyBorder="1" applyAlignment="1">
      <alignment vertical="center"/>
    </xf>
    <xf numFmtId="0" fontId="66" fillId="6" borderId="1" xfId="0" applyFont="1" applyFill="1" applyBorder="1" applyAlignment="1">
      <alignment horizontal="left" vertical="center" wrapText="1"/>
    </xf>
    <xf numFmtId="0" fontId="60" fillId="0" borderId="4" xfId="0" applyFont="1" applyBorder="1" applyAlignment="1">
      <alignment horizontal="left" vertical="center" wrapText="1"/>
    </xf>
    <xf numFmtId="0" fontId="60" fillId="0" borderId="5" xfId="0" applyFont="1" applyBorder="1" applyAlignment="1">
      <alignment horizontal="center" vertical="center"/>
    </xf>
    <xf numFmtId="165" fontId="82" fillId="0" borderId="5" xfId="0" applyNumberFormat="1" applyFont="1" applyBorder="1" applyAlignment="1">
      <alignment horizontal="left" vertical="center" wrapText="1"/>
    </xf>
    <xf numFmtId="165" fontId="82" fillId="0" borderId="6" xfId="0" applyNumberFormat="1" applyFont="1" applyBorder="1" applyAlignment="1">
      <alignment horizontal="left" vertical="center" wrapText="1"/>
    </xf>
    <xf numFmtId="0" fontId="83" fillId="14" borderId="8" xfId="0" applyFont="1" applyFill="1" applyBorder="1" applyAlignment="1">
      <alignment horizontal="right" vertical="center"/>
    </xf>
    <xf numFmtId="1" fontId="83" fillId="14" borderId="9" xfId="0" applyNumberFormat="1" applyFont="1" applyFill="1" applyBorder="1" applyAlignment="1">
      <alignment horizontal="center" vertical="center"/>
    </xf>
    <xf numFmtId="0" fontId="60" fillId="0" borderId="80" xfId="0" applyFont="1" applyBorder="1" applyAlignment="1">
      <alignment horizontal="left" vertical="center" wrapText="1"/>
    </xf>
    <xf numFmtId="0" fontId="60" fillId="0" borderId="25" xfId="0" applyFont="1" applyBorder="1" applyAlignment="1">
      <alignment horizontal="center" vertical="center" wrapText="1"/>
    </xf>
    <xf numFmtId="0" fontId="60" fillId="0" borderId="25" xfId="0" applyFont="1" applyBorder="1" applyAlignment="1">
      <alignment horizontal="center" vertical="center"/>
    </xf>
    <xf numFmtId="165" fontId="82" fillId="0" borderId="25" xfId="0" applyNumberFormat="1" applyFont="1" applyBorder="1" applyAlignment="1">
      <alignment horizontal="left" vertical="center" wrapText="1"/>
    </xf>
    <xf numFmtId="165" fontId="82" fillId="0" borderId="79" xfId="0" applyNumberFormat="1" applyFont="1" applyBorder="1" applyAlignment="1">
      <alignment horizontal="left" vertical="center" wrapText="1"/>
    </xf>
    <xf numFmtId="0" fontId="5" fillId="0" borderId="5" xfId="0" applyFont="1" applyBorder="1" applyAlignment="1">
      <alignment horizontal="center" vertical="center" wrapText="1"/>
    </xf>
    <xf numFmtId="165" fontId="24" fillId="0" borderId="5" xfId="0" applyNumberFormat="1" applyFont="1" applyBorder="1" applyAlignment="1">
      <alignment horizontal="left" vertical="center" wrapText="1"/>
    </xf>
    <xf numFmtId="165" fontId="24" fillId="0" borderId="6" xfId="0" applyNumberFormat="1" applyFont="1" applyBorder="1" applyAlignment="1">
      <alignment horizontal="left" vertical="center" wrapText="1"/>
    </xf>
    <xf numFmtId="0" fontId="5" fillId="0" borderId="25" xfId="0" applyFont="1" applyBorder="1" applyAlignment="1">
      <alignment horizontal="center" vertical="center" wrapText="1"/>
    </xf>
    <xf numFmtId="165" fontId="24" fillId="0" borderId="25" xfId="0" applyNumberFormat="1" applyFont="1" applyBorder="1" applyAlignment="1">
      <alignment horizontal="left" vertical="center" wrapText="1"/>
    </xf>
    <xf numFmtId="165" fontId="24" fillId="0" borderId="79" xfId="0" applyNumberFormat="1" applyFont="1" applyBorder="1" applyAlignment="1">
      <alignment horizontal="left" vertical="center" wrapText="1"/>
    </xf>
    <xf numFmtId="0" fontId="60" fillId="0" borderId="83" xfId="0" applyFont="1" applyBorder="1" applyAlignment="1">
      <alignment horizontal="left" vertical="center" wrapText="1"/>
    </xf>
    <xf numFmtId="0" fontId="2" fillId="6" borderId="0" xfId="0" applyFont="1" applyFill="1" applyBorder="1" applyProtection="1">
      <protection locked="0"/>
    </xf>
    <xf numFmtId="0" fontId="79" fillId="20" borderId="0" xfId="0" applyFont="1" applyFill="1" applyBorder="1" applyAlignment="1" applyProtection="1">
      <alignment horizontal="left" vertical="center"/>
      <protection locked="0"/>
    </xf>
    <xf numFmtId="0" fontId="79" fillId="20" borderId="0" xfId="0" applyFont="1" applyFill="1" applyBorder="1" applyAlignment="1" applyProtection="1">
      <alignment vertical="center"/>
      <protection locked="0"/>
    </xf>
    <xf numFmtId="0" fontId="111" fillId="6" borderId="0" xfId="0" applyFont="1" applyFill="1" applyAlignment="1" applyProtection="1">
      <alignment horizontal="center" wrapText="1"/>
      <protection locked="0"/>
    </xf>
    <xf numFmtId="0" fontId="42" fillId="20" borderId="0" xfId="0" applyFont="1" applyFill="1" applyBorder="1" applyAlignment="1" applyProtection="1">
      <alignment horizontal="center" vertical="center" wrapText="1"/>
      <protection locked="0"/>
    </xf>
    <xf numFmtId="0" fontId="41" fillId="20" borderId="0" xfId="0" applyFont="1" applyFill="1" applyBorder="1" applyAlignment="1" applyProtection="1">
      <alignment horizontal="center" vertical="center"/>
      <protection locked="0"/>
    </xf>
    <xf numFmtId="0" fontId="41" fillId="2" borderId="92" xfId="0" applyFont="1" applyFill="1" applyBorder="1" applyAlignment="1" applyProtection="1">
      <alignment horizontal="center" vertical="center"/>
      <protection locked="0"/>
    </xf>
    <xf numFmtId="0" fontId="41" fillId="2" borderId="14" xfId="0" applyFont="1" applyFill="1" applyBorder="1" applyAlignment="1" applyProtection="1">
      <alignment horizontal="center" vertical="center"/>
      <protection locked="0"/>
    </xf>
    <xf numFmtId="0" fontId="18" fillId="6" borderId="0" xfId="0" applyFont="1" applyFill="1" applyBorder="1"/>
    <xf numFmtId="0" fontId="66" fillId="6" borderId="0" xfId="0" applyFont="1" applyFill="1" applyBorder="1"/>
    <xf numFmtId="0" fontId="46" fillId="3" borderId="0" xfId="0" applyFont="1" applyFill="1" applyBorder="1" applyAlignment="1">
      <alignment horizontal="right"/>
    </xf>
    <xf numFmtId="0" fontId="46" fillId="12" borderId="25" xfId="0" applyFont="1" applyFill="1" applyBorder="1" applyAlignment="1">
      <alignment horizontal="right"/>
    </xf>
    <xf numFmtId="14" fontId="59" fillId="2" borderId="53" xfId="0" applyNumberFormat="1" applyFont="1" applyFill="1" applyBorder="1" applyAlignment="1" applyProtection="1">
      <alignment horizontal="center" vertical="center"/>
      <protection locked="0"/>
    </xf>
    <xf numFmtId="0" fontId="59" fillId="2" borderId="11" xfId="0" applyFont="1" applyFill="1" applyBorder="1" applyAlignment="1">
      <alignment horizontal="center"/>
    </xf>
    <xf numFmtId="14" fontId="59" fillId="2" borderId="1" xfId="0" applyNumberFormat="1" applyFont="1" applyFill="1" applyBorder="1" applyAlignment="1">
      <alignment horizontal="center"/>
    </xf>
    <xf numFmtId="14" fontId="155" fillId="2" borderId="55" xfId="0" applyNumberFormat="1" applyFont="1" applyFill="1" applyBorder="1" applyAlignment="1">
      <alignment horizontal="center"/>
    </xf>
    <xf numFmtId="0" fontId="70" fillId="6" borderId="1" xfId="0" applyFont="1" applyFill="1" applyBorder="1" applyAlignment="1">
      <alignment horizontal="center" vertical="center" wrapText="1"/>
    </xf>
    <xf numFmtId="0" fontId="37" fillId="6" borderId="93" xfId="0" applyFont="1" applyFill="1" applyBorder="1" applyAlignment="1" applyProtection="1">
      <alignment horizontal="center" vertical="center" wrapText="1"/>
    </xf>
    <xf numFmtId="0" fontId="37" fillId="6" borderId="21" xfId="0" applyFont="1" applyFill="1" applyBorder="1" applyAlignment="1" applyProtection="1">
      <alignment horizontal="center" vertical="center" wrapText="1"/>
    </xf>
    <xf numFmtId="0" fontId="37" fillId="6" borderId="94"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wrapText="1"/>
    </xf>
    <xf numFmtId="0" fontId="37" fillId="6" borderId="22" xfId="0" applyFont="1" applyFill="1" applyBorder="1" applyAlignment="1" applyProtection="1">
      <alignment horizontal="center" vertical="center" wrapText="1"/>
    </xf>
    <xf numFmtId="0" fontId="37" fillId="6" borderId="96" xfId="0" applyFont="1" applyFill="1" applyBorder="1" applyAlignment="1" applyProtection="1">
      <alignment horizontal="center" vertical="center" wrapText="1"/>
    </xf>
    <xf numFmtId="0" fontId="33" fillId="10" borderId="0" xfId="0" applyFont="1" applyFill="1" applyBorder="1" applyAlignment="1">
      <alignment horizontal="center" vertical="center"/>
    </xf>
    <xf numFmtId="0" fontId="39" fillId="6" borderId="4" xfId="0" applyFont="1" applyFill="1" applyBorder="1" applyAlignment="1" applyProtection="1">
      <alignment horizontal="center" vertical="center" textRotation="90"/>
    </xf>
    <xf numFmtId="0" fontId="39" fillId="6" borderId="32" xfId="0" applyFont="1" applyFill="1" applyBorder="1" applyAlignment="1" applyProtection="1">
      <alignment horizontal="center" vertical="center" textRotation="90"/>
    </xf>
    <xf numFmtId="0" fontId="39" fillId="6" borderId="7" xfId="0" applyFont="1" applyFill="1" applyBorder="1" applyAlignment="1" applyProtection="1">
      <alignment horizontal="center" vertical="center" textRotation="90"/>
    </xf>
    <xf numFmtId="0" fontId="39" fillId="6" borderId="4" xfId="0" applyFont="1" applyFill="1" applyBorder="1" applyAlignment="1" applyProtection="1">
      <alignment horizontal="center" vertical="center" textRotation="90" wrapText="1"/>
    </xf>
    <xf numFmtId="0" fontId="39" fillId="6" borderId="32" xfId="0" applyFont="1" applyFill="1" applyBorder="1" applyAlignment="1" applyProtection="1">
      <alignment horizontal="center" vertical="center" textRotation="90" wrapText="1"/>
    </xf>
    <xf numFmtId="0" fontId="128" fillId="10" borderId="0" xfId="0" applyFont="1" applyFill="1" applyAlignment="1">
      <alignment horizontal="center"/>
    </xf>
    <xf numFmtId="0" fontId="47" fillId="2" borderId="16" xfId="0" applyFont="1" applyFill="1" applyBorder="1" applyAlignment="1" applyProtection="1">
      <alignment horizontal="left" vertical="top"/>
      <protection locked="0"/>
    </xf>
    <xf numFmtId="0" fontId="47" fillId="2" borderId="19" xfId="0" applyFont="1" applyFill="1" applyBorder="1" applyAlignment="1" applyProtection="1">
      <alignment horizontal="left" vertical="top"/>
      <protection locked="0"/>
    </xf>
    <xf numFmtId="0" fontId="47" fillId="2" borderId="45" xfId="0" applyFont="1" applyFill="1" applyBorder="1" applyAlignment="1" applyProtection="1">
      <alignment horizontal="left" vertical="top"/>
      <protection locked="0"/>
    </xf>
    <xf numFmtId="0" fontId="47" fillId="2" borderId="13" xfId="0" applyFont="1" applyFill="1" applyBorder="1" applyAlignment="1" applyProtection="1">
      <alignment horizontal="left" vertical="top"/>
      <protection locked="0"/>
    </xf>
    <xf numFmtId="0" fontId="47" fillId="2" borderId="16" xfId="0" applyFont="1" applyFill="1" applyBorder="1" applyAlignment="1">
      <alignment horizontal="left" vertical="top"/>
    </xf>
    <xf numFmtId="0" fontId="47" fillId="2" borderId="17" xfId="0" applyFont="1" applyFill="1" applyBorder="1" applyAlignment="1">
      <alignment horizontal="left" vertical="top"/>
    </xf>
    <xf numFmtId="0" fontId="47" fillId="2" borderId="19" xfId="0" applyFont="1" applyFill="1" applyBorder="1" applyAlignment="1">
      <alignment horizontal="left" vertical="top"/>
    </xf>
    <xf numFmtId="0" fontId="47" fillId="2" borderId="44" xfId="0" applyFont="1" applyFill="1" applyBorder="1" applyAlignment="1">
      <alignment horizontal="left" vertical="top"/>
    </xf>
    <xf numFmtId="0" fontId="47" fillId="2" borderId="0" xfId="0" applyFont="1" applyFill="1" applyBorder="1" applyAlignment="1">
      <alignment horizontal="left" vertical="top"/>
    </xf>
    <xf numFmtId="0" fontId="47" fillId="2" borderId="76" xfId="0" applyFont="1" applyFill="1" applyBorder="1" applyAlignment="1">
      <alignment horizontal="left" vertical="top"/>
    </xf>
    <xf numFmtId="0" fontId="47" fillId="2" borderId="45" xfId="0" applyFont="1" applyFill="1" applyBorder="1" applyAlignment="1">
      <alignment horizontal="left" vertical="top"/>
    </xf>
    <xf numFmtId="0" fontId="47" fillId="2" borderId="25" xfId="0" applyFont="1" applyFill="1" applyBorder="1" applyAlignment="1">
      <alignment horizontal="left" vertical="top"/>
    </xf>
    <xf numFmtId="0" fontId="47" fillId="2" borderId="13" xfId="0" applyFont="1" applyFill="1" applyBorder="1" applyAlignment="1">
      <alignment horizontal="left" vertical="top"/>
    </xf>
    <xf numFmtId="0" fontId="47" fillId="6" borderId="0" xfId="0" applyFont="1" applyFill="1" applyBorder="1" applyAlignment="1">
      <alignment horizontal="left" vertical="center" wrapText="1"/>
    </xf>
    <xf numFmtId="0" fontId="66" fillId="6" borderId="0" xfId="0" applyFont="1" applyFill="1" applyBorder="1" applyAlignment="1">
      <alignment horizontal="left"/>
    </xf>
    <xf numFmtId="1" fontId="157" fillId="2" borderId="2" xfId="0" applyNumberFormat="1" applyFont="1" applyFill="1" applyBorder="1" applyAlignment="1" applyProtection="1">
      <alignment horizontal="center"/>
      <protection locked="0"/>
    </xf>
    <xf numFmtId="1" fontId="157" fillId="2" borderId="3" xfId="0" applyNumberFormat="1" applyFont="1" applyFill="1" applyBorder="1" applyAlignment="1" applyProtection="1">
      <alignment horizontal="center"/>
      <protection locked="0"/>
    </xf>
    <xf numFmtId="0" fontId="47" fillId="6" borderId="0" xfId="0" applyFont="1" applyFill="1" applyBorder="1" applyAlignment="1">
      <alignment horizontal="left" vertical="top" wrapText="1"/>
    </xf>
    <xf numFmtId="0" fontId="56" fillId="2" borderId="2" xfId="0" applyNumberFormat="1" applyFont="1" applyFill="1" applyBorder="1" applyAlignment="1" applyProtection="1">
      <alignment horizontal="center"/>
      <protection locked="0"/>
    </xf>
    <xf numFmtId="0" fontId="56" fillId="2" borderId="3" xfId="0" applyNumberFormat="1" applyFont="1" applyFill="1" applyBorder="1" applyAlignment="1" applyProtection="1">
      <alignment horizontal="center"/>
      <protection locked="0"/>
    </xf>
    <xf numFmtId="14" fontId="47" fillId="2" borderId="2" xfId="0" applyNumberFormat="1" applyFont="1" applyFill="1" applyBorder="1" applyAlignment="1" applyProtection="1">
      <alignment horizontal="center" vertical="center" wrapText="1"/>
      <protection locked="0"/>
    </xf>
    <xf numFmtId="14" fontId="47" fillId="2" borderId="3" xfId="0" applyNumberFormat="1" applyFont="1" applyFill="1" applyBorder="1" applyAlignment="1" applyProtection="1">
      <alignment horizontal="center" vertical="center" wrapText="1"/>
      <protection locked="0"/>
    </xf>
    <xf numFmtId="14" fontId="47" fillId="6" borderId="0" xfId="0" applyNumberFormat="1" applyFont="1" applyFill="1" applyBorder="1" applyAlignment="1" applyProtection="1">
      <alignment horizontal="center" vertical="center" wrapText="1"/>
      <protection locked="0"/>
    </xf>
    <xf numFmtId="0" fontId="47" fillId="2" borderId="2" xfId="0" applyFont="1" applyFill="1" applyBorder="1" applyAlignment="1">
      <alignment horizontal="left" vertical="top"/>
    </xf>
    <xf numFmtId="0" fontId="47" fillId="2" borderId="3" xfId="0" applyFont="1" applyFill="1" applyBorder="1" applyAlignment="1">
      <alignment horizontal="left" vertical="top"/>
    </xf>
    <xf numFmtId="0" fontId="60" fillId="6" borderId="0" xfId="0" applyFont="1" applyFill="1" applyBorder="1" applyAlignment="1">
      <alignment horizontal="left"/>
    </xf>
    <xf numFmtId="14" fontId="47" fillId="2" borderId="1" xfId="0" applyNumberFormat="1" applyFont="1" applyFill="1" applyBorder="1" applyAlignment="1" applyProtection="1">
      <alignment horizontal="center" vertical="center" wrapText="1"/>
      <protection locked="0"/>
    </xf>
    <xf numFmtId="0" fontId="42" fillId="10" borderId="0" xfId="0" applyFont="1" applyFill="1" applyBorder="1" applyAlignment="1">
      <alignment horizontal="left" wrapText="1"/>
    </xf>
    <xf numFmtId="0" fontId="47" fillId="6" borderId="0" xfId="0" applyFont="1" applyFill="1" applyBorder="1" applyAlignment="1">
      <alignment horizontal="left" wrapText="1"/>
    </xf>
    <xf numFmtId="17" fontId="56" fillId="2" borderId="2" xfId="0" applyNumberFormat="1" applyFont="1" applyFill="1" applyBorder="1" applyAlignment="1" applyProtection="1">
      <alignment horizontal="center" vertical="center" wrapText="1"/>
      <protection locked="0"/>
    </xf>
    <xf numFmtId="17" fontId="56" fillId="2" borderId="3" xfId="0" applyNumberFormat="1" applyFont="1" applyFill="1" applyBorder="1" applyAlignment="1" applyProtection="1">
      <alignment horizontal="center" vertical="center" wrapText="1"/>
      <protection locked="0"/>
    </xf>
    <xf numFmtId="0" fontId="56" fillId="2" borderId="16" xfId="0" applyFont="1" applyFill="1" applyBorder="1" applyAlignment="1">
      <alignment horizontal="left" vertical="top"/>
    </xf>
    <xf numFmtId="0" fontId="56" fillId="2" borderId="19" xfId="0" applyFont="1" applyFill="1" applyBorder="1" applyAlignment="1">
      <alignment horizontal="left" vertical="top"/>
    </xf>
    <xf numFmtId="0" fontId="56" fillId="2" borderId="44" xfId="0" applyFont="1" applyFill="1" applyBorder="1" applyAlignment="1">
      <alignment horizontal="left" vertical="top"/>
    </xf>
    <xf numFmtId="0" fontId="56" fillId="2" borderId="76" xfId="0" applyFont="1" applyFill="1" applyBorder="1" applyAlignment="1">
      <alignment horizontal="left" vertical="top"/>
    </xf>
    <xf numFmtId="0" fontId="56" fillId="2" borderId="45" xfId="0" applyFont="1" applyFill="1" applyBorder="1" applyAlignment="1">
      <alignment horizontal="left" vertical="top"/>
    </xf>
    <xf numFmtId="0" fontId="56" fillId="2" borderId="13" xfId="0" applyFont="1" applyFill="1" applyBorder="1" applyAlignment="1">
      <alignment horizontal="left" vertical="top"/>
    </xf>
    <xf numFmtId="0" fontId="60" fillId="2" borderId="16" xfId="0" applyFont="1" applyFill="1" applyBorder="1" applyAlignment="1">
      <alignment horizontal="left" vertical="top"/>
    </xf>
    <xf numFmtId="0" fontId="60" fillId="2" borderId="19" xfId="0" applyFont="1" applyFill="1" applyBorder="1" applyAlignment="1">
      <alignment horizontal="left" vertical="top"/>
    </xf>
    <xf numFmtId="0" fontId="60" fillId="2" borderId="44" xfId="0" applyFont="1" applyFill="1" applyBorder="1" applyAlignment="1">
      <alignment horizontal="left" vertical="top"/>
    </xf>
    <xf numFmtId="0" fontId="60" fillId="2" borderId="76" xfId="0" applyFont="1" applyFill="1" applyBorder="1" applyAlignment="1">
      <alignment horizontal="left" vertical="top"/>
    </xf>
    <xf numFmtId="0" fontId="60" fillId="2" borderId="45" xfId="0" applyFont="1" applyFill="1" applyBorder="1" applyAlignment="1">
      <alignment horizontal="left" vertical="top"/>
    </xf>
    <xf numFmtId="0" fontId="60" fillId="2" borderId="13" xfId="0" applyFont="1" applyFill="1" applyBorder="1" applyAlignment="1">
      <alignment horizontal="left" vertical="top"/>
    </xf>
    <xf numFmtId="0" fontId="66" fillId="12" borderId="0" xfId="0" applyFont="1" applyFill="1" applyBorder="1" applyAlignment="1">
      <alignment horizontal="left"/>
    </xf>
    <xf numFmtId="14" fontId="56" fillId="2" borderId="2" xfId="0" applyNumberFormat="1" applyFont="1" applyFill="1" applyBorder="1" applyAlignment="1" applyProtection="1">
      <alignment horizontal="center" vertical="center" wrapText="1"/>
      <protection locked="0"/>
    </xf>
    <xf numFmtId="14" fontId="56" fillId="2" borderId="3" xfId="0" applyNumberFormat="1" applyFont="1" applyFill="1" applyBorder="1" applyAlignment="1" applyProtection="1">
      <alignment horizontal="center" vertical="center" wrapText="1"/>
      <protection locked="0"/>
    </xf>
    <xf numFmtId="0" fontId="158" fillId="6" borderId="0" xfId="0" applyFont="1" applyFill="1" applyBorder="1" applyAlignment="1">
      <alignment horizontal="center"/>
    </xf>
    <xf numFmtId="0" fontId="65" fillId="6" borderId="0" xfId="0" applyFont="1" applyFill="1" applyBorder="1" applyAlignment="1">
      <alignment horizontal="left"/>
    </xf>
    <xf numFmtId="0" fontId="0" fillId="6" borderId="25" xfId="0" applyFill="1" applyBorder="1" applyAlignment="1">
      <alignment horizontal="center"/>
    </xf>
    <xf numFmtId="1" fontId="56" fillId="2" borderId="2" xfId="0" applyNumberFormat="1" applyFont="1" applyFill="1" applyBorder="1" applyAlignment="1" applyProtection="1">
      <alignment horizontal="center"/>
      <protection locked="0"/>
    </xf>
    <xf numFmtId="1" fontId="56" fillId="2" borderId="3" xfId="0" applyNumberFormat="1" applyFont="1" applyFill="1" applyBorder="1" applyAlignment="1" applyProtection="1">
      <alignment horizontal="center"/>
      <protection locked="0"/>
    </xf>
    <xf numFmtId="0" fontId="0" fillId="0" borderId="1" xfId="0" applyBorder="1" applyAlignment="1" applyProtection="1">
      <alignment horizontal="left"/>
      <protection locked="0"/>
    </xf>
    <xf numFmtId="0" fontId="0" fillId="0" borderId="55" xfId="0" applyBorder="1" applyAlignment="1" applyProtection="1">
      <alignment horizontal="left"/>
      <protection locked="0"/>
    </xf>
    <xf numFmtId="0" fontId="0" fillId="0" borderId="59" xfId="0" applyBorder="1" applyAlignment="1" applyProtection="1">
      <alignment horizontal="left"/>
      <protection locked="0"/>
    </xf>
    <xf numFmtId="0" fontId="0" fillId="0" borderId="60" xfId="0" applyBorder="1" applyAlignment="1" applyProtection="1">
      <alignment horizontal="left"/>
      <protection locked="0"/>
    </xf>
    <xf numFmtId="0" fontId="0" fillId="0" borderId="48" xfId="0" applyBorder="1" applyAlignment="1" applyProtection="1">
      <alignment horizontal="left"/>
      <protection locked="0"/>
    </xf>
    <xf numFmtId="0" fontId="0" fillId="0" borderId="69" xfId="0" applyBorder="1" applyAlignment="1" applyProtection="1">
      <alignment horizontal="left"/>
      <protection locked="0"/>
    </xf>
    <xf numFmtId="0" fontId="47" fillId="6" borderId="0" xfId="0" applyFont="1" applyFill="1" applyBorder="1" applyAlignment="1">
      <alignment horizontal="center"/>
    </xf>
    <xf numFmtId="0" fontId="0" fillId="2" borderId="2" xfId="0" applyFill="1" applyBorder="1" applyAlignment="1" applyProtection="1">
      <alignment horizontal="left" wrapText="1"/>
      <protection locked="0"/>
    </xf>
    <xf numFmtId="0" fontId="0" fillId="2" borderId="3" xfId="0" applyFill="1" applyBorder="1" applyAlignment="1" applyProtection="1">
      <alignment horizontal="left" wrapText="1"/>
      <protection locked="0"/>
    </xf>
    <xf numFmtId="0" fontId="47" fillId="6" borderId="0" xfId="0" quotePrefix="1" applyFont="1" applyFill="1" applyAlignment="1">
      <alignment horizontal="left" vertical="center"/>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47" fillId="2" borderId="2" xfId="0" applyFont="1" applyFill="1" applyBorder="1" applyAlignment="1" applyProtection="1">
      <alignment horizontal="left"/>
      <protection locked="0"/>
    </xf>
    <xf numFmtId="0" fontId="47" fillId="2" borderId="3" xfId="0" applyFont="1" applyFill="1" applyBorder="1" applyAlignment="1" applyProtection="1">
      <alignment horizontal="left"/>
      <protection locked="0"/>
    </xf>
    <xf numFmtId="0" fontId="0" fillId="6" borderId="2" xfId="0" applyFill="1" applyBorder="1" applyAlignment="1">
      <alignment horizontal="left" wrapText="1"/>
    </xf>
    <xf numFmtId="0" fontId="0" fillId="6" borderId="3" xfId="0" applyFill="1" applyBorder="1" applyAlignment="1">
      <alignment horizontal="left" wrapText="1"/>
    </xf>
    <xf numFmtId="0" fontId="47" fillId="2" borderId="2" xfId="0" applyFont="1" applyFill="1" applyBorder="1" applyAlignment="1" applyProtection="1">
      <alignment horizontal="center"/>
      <protection locked="0"/>
    </xf>
    <xf numFmtId="0" fontId="47" fillId="2" borderId="3" xfId="0" applyFont="1" applyFill="1" applyBorder="1" applyAlignment="1" applyProtection="1">
      <alignment horizontal="center"/>
      <protection locked="0"/>
    </xf>
    <xf numFmtId="0" fontId="1" fillId="6" borderId="0" xfId="0" applyFont="1" applyFill="1" applyAlignment="1" applyProtection="1">
      <alignment horizontal="center"/>
      <protection locked="0"/>
    </xf>
    <xf numFmtId="0" fontId="60" fillId="6" borderId="16" xfId="0" applyFont="1" applyFill="1" applyBorder="1" applyAlignment="1">
      <alignment horizontal="right" vertical="center" wrapText="1"/>
    </xf>
    <xf numFmtId="0" fontId="60" fillId="6" borderId="44" xfId="0" applyFont="1" applyFill="1" applyBorder="1" applyAlignment="1">
      <alignment horizontal="right" vertical="center" wrapText="1"/>
    </xf>
    <xf numFmtId="0" fontId="60" fillId="6" borderId="45" xfId="0" applyFont="1" applyFill="1" applyBorder="1" applyAlignment="1">
      <alignment horizontal="right" vertical="center" wrapText="1"/>
    </xf>
    <xf numFmtId="0" fontId="0" fillId="0" borderId="10"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6" xfId="0" applyBorder="1" applyAlignment="1" applyProtection="1">
      <alignment horizontal="left" vertical="top"/>
      <protection locked="0"/>
    </xf>
    <xf numFmtId="0" fontId="0" fillId="0" borderId="17" xfId="0" applyBorder="1" applyAlignment="1" applyProtection="1">
      <alignment horizontal="left" vertical="top"/>
      <protection locked="0"/>
    </xf>
    <xf numFmtId="0" fontId="0" fillId="0" borderId="19" xfId="0" applyBorder="1" applyAlignment="1" applyProtection="1">
      <alignment horizontal="left" vertical="top"/>
      <protection locked="0"/>
    </xf>
    <xf numFmtId="0" fontId="0" fillId="0" borderId="4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76" xfId="0" applyBorder="1" applyAlignment="1" applyProtection="1">
      <alignment horizontal="left" vertical="top"/>
      <protection locked="0"/>
    </xf>
    <xf numFmtId="0" fontId="0" fillId="0" borderId="45" xfId="0" applyBorder="1" applyAlignment="1" applyProtection="1">
      <alignment horizontal="left" vertical="top"/>
      <protection locked="0"/>
    </xf>
    <xf numFmtId="0" fontId="0" fillId="0" borderId="25"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47" fillId="2" borderId="17" xfId="0" applyFont="1" applyFill="1" applyBorder="1" applyAlignment="1" applyProtection="1">
      <alignment horizontal="left" vertical="top"/>
      <protection locked="0"/>
    </xf>
    <xf numFmtId="0" fontId="47" fillId="2" borderId="0" xfId="0" applyFont="1" applyFill="1" applyBorder="1" applyAlignment="1" applyProtection="1">
      <alignment horizontal="left" vertical="top"/>
      <protection locked="0"/>
    </xf>
    <xf numFmtId="0" fontId="47" fillId="2" borderId="76" xfId="0" applyFont="1" applyFill="1" applyBorder="1" applyAlignment="1" applyProtection="1">
      <alignment horizontal="left" vertical="top"/>
      <protection locked="0"/>
    </xf>
    <xf numFmtId="0" fontId="47" fillId="2" borderId="25" xfId="0" applyFont="1" applyFill="1" applyBorder="1" applyAlignment="1" applyProtection="1">
      <alignment horizontal="left" vertical="top"/>
      <protection locked="0"/>
    </xf>
    <xf numFmtId="0" fontId="123" fillId="6" borderId="0" xfId="0" applyFont="1" applyFill="1" applyBorder="1" applyAlignment="1">
      <alignment horizontal="left"/>
    </xf>
    <xf numFmtId="0" fontId="123" fillId="6" borderId="0" xfId="0" applyFont="1" applyFill="1" applyBorder="1" applyAlignment="1">
      <alignment horizontal="left" wrapText="1"/>
    </xf>
    <xf numFmtId="0" fontId="0" fillId="2" borderId="2"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27" fillId="0" borderId="2" xfId="0" applyFont="1" applyBorder="1" applyAlignment="1" applyProtection="1">
      <alignment horizontal="center"/>
      <protection locked="0"/>
    </xf>
    <xf numFmtId="0" fontId="27" fillId="0" borderId="14" xfId="0" applyFont="1" applyBorder="1" applyAlignment="1" applyProtection="1">
      <alignment horizontal="center"/>
      <protection locked="0"/>
    </xf>
    <xf numFmtId="0" fontId="27" fillId="0" borderId="3" xfId="0" applyFont="1" applyBorder="1" applyAlignment="1" applyProtection="1">
      <alignment horizontal="center"/>
      <protection locked="0"/>
    </xf>
    <xf numFmtId="0" fontId="47" fillId="19" borderId="2" xfId="0" applyFont="1" applyFill="1" applyBorder="1" applyAlignment="1" applyProtection="1">
      <alignment horizontal="left"/>
      <protection locked="0"/>
    </xf>
    <xf numFmtId="0" fontId="47" fillId="19" borderId="14" xfId="0" applyFont="1" applyFill="1" applyBorder="1" applyAlignment="1" applyProtection="1">
      <alignment horizontal="left"/>
      <protection locked="0"/>
    </xf>
    <xf numFmtId="0" fontId="47" fillId="19" borderId="3" xfId="0" applyFont="1" applyFill="1" applyBorder="1" applyAlignment="1" applyProtection="1">
      <alignment horizontal="left"/>
      <protection locked="0"/>
    </xf>
    <xf numFmtId="0" fontId="44" fillId="0" borderId="2" xfId="0" applyFont="1" applyBorder="1" applyAlignment="1">
      <alignment horizontal="center"/>
    </xf>
    <xf numFmtId="0" fontId="44" fillId="0" borderId="14" xfId="0" applyFont="1" applyBorder="1" applyAlignment="1">
      <alignment horizontal="center"/>
    </xf>
    <xf numFmtId="0" fontId="44" fillId="0" borderId="3" xfId="0" applyFont="1" applyBorder="1" applyAlignment="1">
      <alignment horizontal="center"/>
    </xf>
    <xf numFmtId="0" fontId="44" fillId="0" borderId="2" xfId="0" applyFont="1" applyBorder="1" applyAlignment="1">
      <alignment horizontal="left"/>
    </xf>
    <xf numFmtId="0" fontId="44" fillId="0" borderId="3" xfId="0" applyFont="1" applyBorder="1" applyAlignment="1">
      <alignment horizontal="left"/>
    </xf>
    <xf numFmtId="0" fontId="44" fillId="2" borderId="2" xfId="0" applyFont="1" applyFill="1" applyBorder="1" applyAlignment="1">
      <alignment horizontal="left" vertical="center"/>
    </xf>
    <xf numFmtId="0" fontId="44" fillId="2" borderId="14" xfId="0" applyFont="1" applyFill="1" applyBorder="1" applyAlignment="1">
      <alignment horizontal="left" vertical="center"/>
    </xf>
    <xf numFmtId="0" fontId="44" fillId="2" borderId="3" xfId="0" applyFont="1" applyFill="1" applyBorder="1" applyAlignment="1">
      <alignment horizontal="left" vertical="center"/>
    </xf>
    <xf numFmtId="0" fontId="42" fillId="10" borderId="0" xfId="0" applyFont="1" applyFill="1" applyBorder="1" applyAlignment="1">
      <alignment horizontal="center" vertical="center" wrapText="1"/>
    </xf>
    <xf numFmtId="0" fontId="47" fillId="6" borderId="2" xfId="0" applyFont="1" applyFill="1" applyBorder="1" applyAlignment="1" applyProtection="1">
      <alignment horizontal="center"/>
      <protection locked="0"/>
    </xf>
    <xf numFmtId="0" fontId="47" fillId="6" borderId="14" xfId="0" applyFont="1" applyFill="1" applyBorder="1" applyAlignment="1" applyProtection="1">
      <alignment horizontal="center"/>
      <protection locked="0"/>
    </xf>
    <xf numFmtId="0" fontId="47" fillId="6" borderId="3" xfId="0" applyFont="1" applyFill="1" applyBorder="1" applyAlignment="1" applyProtection="1">
      <alignment horizontal="center"/>
      <protection locked="0"/>
    </xf>
    <xf numFmtId="0" fontId="47" fillId="19" borderId="2" xfId="0" applyFont="1" applyFill="1" applyBorder="1" applyAlignment="1" applyProtection="1">
      <alignment horizontal="center"/>
      <protection locked="0"/>
    </xf>
    <xf numFmtId="0" fontId="47" fillId="19" borderId="14" xfId="0" applyFont="1" applyFill="1" applyBorder="1" applyAlignment="1" applyProtection="1">
      <alignment horizontal="center"/>
      <protection locked="0"/>
    </xf>
    <xf numFmtId="0" fontId="47" fillId="19" borderId="3" xfId="0" applyFont="1" applyFill="1" applyBorder="1" applyAlignment="1" applyProtection="1">
      <alignment horizontal="center"/>
      <protection locked="0"/>
    </xf>
    <xf numFmtId="0" fontId="47" fillId="19" borderId="0" xfId="0" applyFont="1" applyFill="1" applyBorder="1" applyAlignment="1" applyProtection="1">
      <alignment horizontal="left"/>
      <protection locked="0"/>
    </xf>
    <xf numFmtId="0" fontId="0" fillId="2" borderId="16" xfId="0" applyFill="1" applyBorder="1" applyAlignment="1" applyProtection="1">
      <alignment horizontal="left" vertical="top"/>
      <protection locked="0"/>
    </xf>
    <xf numFmtId="0" fontId="0" fillId="2" borderId="17" xfId="0" applyFill="1" applyBorder="1" applyAlignment="1" applyProtection="1">
      <alignment horizontal="left" vertical="top"/>
      <protection locked="0"/>
    </xf>
    <xf numFmtId="0" fontId="0" fillId="2" borderId="19" xfId="0" applyFill="1" applyBorder="1" applyAlignment="1" applyProtection="1">
      <alignment horizontal="left" vertical="top"/>
      <protection locked="0"/>
    </xf>
    <xf numFmtId="0" fontId="0" fillId="2" borderId="44" xfId="0" applyFill="1" applyBorder="1" applyAlignment="1" applyProtection="1">
      <alignment horizontal="left" vertical="top"/>
      <protection locked="0"/>
    </xf>
    <xf numFmtId="0" fontId="0" fillId="2" borderId="0" xfId="0" applyFill="1" applyBorder="1" applyAlignment="1" applyProtection="1">
      <alignment horizontal="left" vertical="top"/>
      <protection locked="0"/>
    </xf>
    <xf numFmtId="0" fontId="0" fillId="2" borderId="76" xfId="0" applyFill="1" applyBorder="1" applyAlignment="1" applyProtection="1">
      <alignment horizontal="left" vertical="top"/>
      <protection locked="0"/>
    </xf>
    <xf numFmtId="0" fontId="0" fillId="2" borderId="45" xfId="0" applyFill="1" applyBorder="1" applyAlignment="1" applyProtection="1">
      <alignment horizontal="left" vertical="top"/>
      <protection locked="0"/>
    </xf>
    <xf numFmtId="0" fontId="0" fillId="2" borderId="25"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14" fontId="0" fillId="19" borderId="2" xfId="0" applyNumberFormat="1" applyFill="1" applyBorder="1" applyAlignment="1" applyProtection="1">
      <alignment horizontal="center"/>
      <protection locked="0"/>
    </xf>
    <xf numFmtId="14" fontId="0" fillId="19" borderId="14" xfId="0" applyNumberFormat="1" applyFill="1" applyBorder="1" applyAlignment="1" applyProtection="1">
      <alignment horizontal="center"/>
      <protection locked="0"/>
    </xf>
    <xf numFmtId="14" fontId="0" fillId="19" borderId="3" xfId="0" applyNumberFormat="1" applyFill="1" applyBorder="1" applyAlignment="1" applyProtection="1">
      <alignment horizontal="center"/>
      <protection locked="0"/>
    </xf>
    <xf numFmtId="0" fontId="47" fillId="19" borderId="0" xfId="0" applyFont="1" applyFill="1" applyBorder="1" applyAlignment="1" applyProtection="1">
      <alignment horizontal="left" vertical="top"/>
      <protection locked="0"/>
    </xf>
    <xf numFmtId="0" fontId="51" fillId="2" borderId="10" xfId="0" applyFont="1" applyFill="1" applyBorder="1" applyAlignment="1">
      <alignment horizontal="center" vertical="center"/>
    </xf>
    <xf numFmtId="0" fontId="51" fillId="2" borderId="11" xfId="0" applyFont="1" applyFill="1" applyBorder="1" applyAlignment="1">
      <alignment horizontal="center" vertical="center"/>
    </xf>
    <xf numFmtId="0" fontId="48" fillId="6" borderId="0" xfId="0" applyFont="1" applyFill="1" applyBorder="1" applyAlignment="1" applyProtection="1">
      <alignment horizontal="left" vertical="top"/>
      <protection locked="0"/>
    </xf>
    <xf numFmtId="0" fontId="27" fillId="2" borderId="2" xfId="0" applyFont="1" applyFill="1" applyBorder="1" applyAlignment="1" applyProtection="1">
      <alignment horizontal="center" vertical="center"/>
      <protection locked="0"/>
    </xf>
    <xf numFmtId="0" fontId="27" fillId="2" borderId="14" xfId="0" applyFont="1" applyFill="1" applyBorder="1" applyAlignment="1" applyProtection="1">
      <alignment horizontal="center" vertical="center"/>
      <protection locked="0"/>
    </xf>
    <xf numFmtId="0" fontId="27" fillId="2" borderId="3" xfId="0" applyFont="1" applyFill="1" applyBorder="1" applyAlignment="1" applyProtection="1">
      <alignment horizontal="center" vertical="center"/>
      <protection locked="0"/>
    </xf>
    <xf numFmtId="0" fontId="47" fillId="19" borderId="0" xfId="0" applyFont="1" applyFill="1" applyBorder="1" applyAlignment="1">
      <alignment horizontal="left" wrapText="1"/>
    </xf>
    <xf numFmtId="0" fontId="137" fillId="6" borderId="0" xfId="0" applyFont="1" applyFill="1" applyBorder="1" applyAlignment="1" applyProtection="1">
      <alignment horizontal="center" vertical="center" wrapText="1"/>
      <protection locked="0"/>
    </xf>
    <xf numFmtId="0" fontId="137" fillId="6" borderId="76"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top"/>
      <protection locked="0"/>
    </xf>
    <xf numFmtId="1" fontId="47" fillId="6" borderId="0" xfId="0" applyNumberFormat="1" applyFont="1" applyFill="1" applyAlignment="1" applyProtection="1">
      <alignment horizontal="center"/>
      <protection locked="0"/>
    </xf>
    <xf numFmtId="0" fontId="44" fillId="6" borderId="2" xfId="0" applyFont="1" applyFill="1" applyBorder="1" applyAlignment="1">
      <alignment horizontal="center" vertical="center"/>
    </xf>
    <xf numFmtId="0" fontId="44" fillId="6" borderId="14" xfId="0" applyFont="1" applyFill="1" applyBorder="1" applyAlignment="1">
      <alignment horizontal="center" vertical="center"/>
    </xf>
    <xf numFmtId="0" fontId="0" fillId="6" borderId="0" xfId="0" applyFill="1" applyBorder="1" applyAlignment="1" applyProtection="1">
      <alignment horizontal="center"/>
      <protection locked="0"/>
    </xf>
    <xf numFmtId="0" fontId="0" fillId="6" borderId="0" xfId="0" applyFill="1" applyBorder="1" applyAlignment="1" applyProtection="1">
      <alignment horizontal="left" vertical="top"/>
      <protection locked="0"/>
    </xf>
    <xf numFmtId="0" fontId="1" fillId="6" borderId="57" xfId="0" applyFont="1" applyFill="1" applyBorder="1" applyAlignment="1" applyProtection="1">
      <alignment horizontal="center"/>
      <protection locked="0"/>
    </xf>
    <xf numFmtId="0" fontId="1" fillId="6" borderId="85" xfId="0" applyFont="1" applyFill="1" applyBorder="1" applyAlignment="1" applyProtection="1">
      <alignment horizontal="center"/>
      <protection locked="0"/>
    </xf>
    <xf numFmtId="0" fontId="0" fillId="15" borderId="0" xfId="0" applyFill="1" applyAlignment="1" applyProtection="1">
      <alignment horizontal="center" vertical="center" textRotation="180"/>
      <protection locked="0"/>
    </xf>
    <xf numFmtId="0" fontId="47" fillId="6" borderId="0" xfId="0" applyFont="1" applyFill="1" applyBorder="1" applyAlignment="1" applyProtection="1">
      <alignment horizontal="left"/>
      <protection locked="0"/>
    </xf>
    <xf numFmtId="0" fontId="0" fillId="2" borderId="10" xfId="0" applyFill="1" applyBorder="1" applyAlignment="1" applyProtection="1">
      <alignment horizontal="left" vertical="top"/>
      <protection locked="0"/>
    </xf>
    <xf numFmtId="0" fontId="0" fillId="2" borderId="15" xfId="0" applyFill="1" applyBorder="1" applyAlignment="1" applyProtection="1">
      <alignment horizontal="left" vertical="top"/>
      <protection locked="0"/>
    </xf>
    <xf numFmtId="0" fontId="0" fillId="2" borderId="11" xfId="0" applyFill="1" applyBorder="1" applyAlignment="1" applyProtection="1">
      <alignment horizontal="left" vertical="top"/>
      <protection locked="0"/>
    </xf>
    <xf numFmtId="0" fontId="48" fillId="6" borderId="0" xfId="0" applyFont="1" applyFill="1" applyBorder="1" applyAlignment="1" applyProtection="1">
      <alignment horizontal="left" vertical="top"/>
    </xf>
    <xf numFmtId="0" fontId="24" fillId="6" borderId="0" xfId="0" applyFont="1" applyFill="1" applyAlignment="1" applyProtection="1">
      <alignment horizontal="center" vertical="center" wrapText="1"/>
      <protection locked="0"/>
    </xf>
    <xf numFmtId="167" fontId="0" fillId="19" borderId="2" xfId="0" applyNumberFormat="1" applyFill="1" applyBorder="1" applyAlignment="1" applyProtection="1">
      <alignment horizontal="center"/>
      <protection locked="0"/>
    </xf>
    <xf numFmtId="167" fontId="0" fillId="19" borderId="14" xfId="0" applyNumberFormat="1" applyFill="1" applyBorder="1" applyAlignment="1" applyProtection="1">
      <alignment horizontal="center"/>
      <protection locked="0"/>
    </xf>
    <xf numFmtId="167" fontId="0" fillId="19" borderId="3" xfId="0" applyNumberFormat="1" applyFill="1" applyBorder="1" applyAlignment="1" applyProtection="1">
      <alignment horizontal="center"/>
      <protection locked="0"/>
    </xf>
    <xf numFmtId="0" fontId="47" fillId="6" borderId="2" xfId="0" applyFont="1" applyFill="1" applyBorder="1" applyAlignment="1" applyProtection="1">
      <alignment horizontal="center" vertical="top"/>
      <protection locked="0"/>
    </xf>
    <xf numFmtId="0" fontId="47" fillId="6" borderId="14" xfId="0" applyFont="1" applyFill="1" applyBorder="1" applyAlignment="1" applyProtection="1">
      <alignment horizontal="center" vertical="top"/>
      <protection locked="0"/>
    </xf>
    <xf numFmtId="0" fontId="47" fillId="6" borderId="3" xfId="0" applyFont="1" applyFill="1" applyBorder="1" applyAlignment="1" applyProtection="1">
      <alignment horizontal="center" vertical="top"/>
      <protection locked="0"/>
    </xf>
    <xf numFmtId="0" fontId="48" fillId="6" borderId="0" xfId="0" applyFont="1" applyFill="1" applyBorder="1" applyAlignment="1">
      <alignment horizontal="left" wrapText="1"/>
    </xf>
    <xf numFmtId="0" fontId="1" fillId="6" borderId="2" xfId="0" applyFont="1" applyFill="1" applyBorder="1" applyAlignment="1" applyProtection="1">
      <alignment horizontal="center"/>
      <protection locked="0"/>
    </xf>
    <xf numFmtId="0" fontId="1" fillId="6" borderId="3" xfId="0" applyFont="1" applyFill="1" applyBorder="1" applyAlignment="1" applyProtection="1">
      <alignment horizontal="center"/>
      <protection locked="0"/>
    </xf>
    <xf numFmtId="1" fontId="27" fillId="0" borderId="2" xfId="0" applyNumberFormat="1" applyFont="1" applyBorder="1" applyAlignment="1" applyProtection="1">
      <alignment horizontal="center"/>
      <protection locked="0"/>
    </xf>
    <xf numFmtId="0" fontId="48" fillId="6" borderId="0" xfId="0" applyFont="1" applyFill="1" applyBorder="1" applyAlignment="1" applyProtection="1">
      <alignment horizontal="center" wrapText="1"/>
    </xf>
    <xf numFmtId="0" fontId="56" fillId="6" borderId="0" xfId="0" applyFont="1" applyFill="1" applyBorder="1" applyAlignment="1">
      <alignment horizontal="center"/>
    </xf>
    <xf numFmtId="0" fontId="55" fillId="6" borderId="0" xfId="0" applyFont="1" applyFill="1" applyBorder="1" applyAlignment="1" applyProtection="1">
      <alignment horizontal="left" vertical="top"/>
      <protection locked="0"/>
    </xf>
    <xf numFmtId="1" fontId="48" fillId="6" borderId="0" xfId="0" applyNumberFormat="1" applyFont="1" applyFill="1" applyBorder="1" applyAlignment="1" applyProtection="1">
      <alignment horizontal="left" vertical="top"/>
      <protection locked="0"/>
    </xf>
    <xf numFmtId="0" fontId="1" fillId="6" borderId="1" xfId="0" applyFont="1" applyFill="1" applyBorder="1" applyAlignment="1" applyProtection="1">
      <alignment horizontal="center"/>
      <protection locked="0"/>
    </xf>
    <xf numFmtId="0" fontId="1" fillId="6" borderId="83" xfId="0" applyFont="1" applyFill="1" applyBorder="1" applyAlignment="1" applyProtection="1">
      <alignment horizontal="center"/>
      <protection locked="0"/>
    </xf>
    <xf numFmtId="0" fontId="1" fillId="6" borderId="84" xfId="0" applyFont="1" applyFill="1" applyBorder="1" applyAlignment="1" applyProtection="1">
      <alignment horizontal="center"/>
      <protection locked="0"/>
    </xf>
    <xf numFmtId="0" fontId="1" fillId="6" borderId="42" xfId="0" applyFont="1" applyFill="1" applyBorder="1" applyAlignment="1" applyProtection="1">
      <alignment horizontal="center"/>
      <protection locked="0"/>
    </xf>
    <xf numFmtId="0" fontId="1" fillId="6" borderId="43" xfId="0" applyFont="1" applyFill="1" applyBorder="1" applyAlignment="1" applyProtection="1">
      <alignment horizontal="center"/>
      <protection locked="0"/>
    </xf>
    <xf numFmtId="0" fontId="61" fillId="6" borderId="0" xfId="0" applyFont="1" applyFill="1" applyBorder="1" applyAlignment="1" applyProtection="1">
      <alignment horizontal="center" vertical="center" wrapText="1"/>
      <protection locked="0"/>
    </xf>
    <xf numFmtId="1" fontId="0" fillId="2" borderId="2" xfId="0" applyNumberFormat="1" applyFill="1" applyBorder="1" applyAlignment="1" applyProtection="1">
      <alignment horizontal="center" vertical="center"/>
      <protection locked="0"/>
    </xf>
    <xf numFmtId="1" fontId="0" fillId="2" borderId="14" xfId="0" applyNumberFormat="1" applyFill="1" applyBorder="1" applyAlignment="1" applyProtection="1">
      <alignment horizontal="center" vertical="center"/>
      <protection locked="0"/>
    </xf>
    <xf numFmtId="1" fontId="0" fillId="2" borderId="3" xfId="0" applyNumberFormat="1" applyFill="1" applyBorder="1" applyAlignment="1" applyProtection="1">
      <alignment horizontal="center" vertical="center"/>
      <protection locked="0"/>
    </xf>
    <xf numFmtId="0" fontId="135" fillId="6" borderId="0" xfId="0" applyFont="1" applyFill="1" applyAlignment="1">
      <alignment horizontal="center" vertical="center"/>
    </xf>
    <xf numFmtId="0" fontId="95" fillId="6" borderId="5" xfId="0" applyFont="1" applyFill="1" applyBorder="1" applyAlignment="1" applyProtection="1">
      <alignment horizontal="center" vertical="center" wrapText="1"/>
      <protection locked="0"/>
    </xf>
    <xf numFmtId="0" fontId="95" fillId="6" borderId="0" xfId="0" applyFont="1" applyFill="1" applyBorder="1" applyAlignment="1" applyProtection="1">
      <alignment horizontal="center" vertical="center" wrapText="1"/>
      <protection locked="0"/>
    </xf>
    <xf numFmtId="0" fontId="94" fillId="6" borderId="6" xfId="0" applyFont="1" applyFill="1" applyBorder="1" applyAlignment="1" applyProtection="1">
      <alignment horizontal="center" vertical="center" wrapText="1"/>
      <protection locked="0"/>
    </xf>
    <xf numFmtId="0" fontId="94" fillId="6" borderId="33" xfId="0" applyFont="1" applyFill="1" applyBorder="1" applyAlignment="1" applyProtection="1">
      <alignment horizontal="center" vertical="center" wrapText="1"/>
      <protection locked="0"/>
    </xf>
    <xf numFmtId="0" fontId="60" fillId="19" borderId="0" xfId="0" applyFont="1" applyFill="1" applyBorder="1" applyAlignment="1">
      <alignment horizontal="left" vertical="center" wrapText="1"/>
    </xf>
    <xf numFmtId="0" fontId="32" fillId="6" borderId="0" xfId="0" applyFont="1" applyFill="1" applyBorder="1" applyAlignment="1" applyProtection="1">
      <alignment horizontal="center"/>
      <protection locked="0"/>
    </xf>
    <xf numFmtId="0" fontId="47" fillId="6" borderId="16" xfId="0" applyFont="1" applyFill="1" applyBorder="1" applyAlignment="1">
      <alignment horizontal="left" wrapText="1"/>
    </xf>
    <xf numFmtId="0" fontId="47" fillId="6" borderId="17" xfId="0" applyFont="1" applyFill="1" applyBorder="1" applyAlignment="1">
      <alignment horizontal="left" wrapText="1"/>
    </xf>
    <xf numFmtId="0" fontId="47" fillId="6" borderId="19" xfId="0" applyFont="1" applyFill="1" applyBorder="1" applyAlignment="1">
      <alignment horizontal="left" wrapText="1"/>
    </xf>
    <xf numFmtId="0" fontId="47" fillId="6" borderId="44" xfId="0" applyFont="1" applyFill="1" applyBorder="1" applyAlignment="1">
      <alignment horizontal="left" wrapText="1"/>
    </xf>
    <xf numFmtId="0" fontId="47" fillId="6" borderId="76" xfId="0" applyFont="1" applyFill="1" applyBorder="1" applyAlignment="1">
      <alignment horizontal="left" wrapText="1"/>
    </xf>
    <xf numFmtId="0" fontId="47" fillId="6" borderId="45" xfId="0" applyFont="1" applyFill="1" applyBorder="1" applyAlignment="1">
      <alignment horizontal="left" wrapText="1"/>
    </xf>
    <xf numFmtId="0" fontId="47" fillId="6" borderId="25" xfId="0" applyFont="1" applyFill="1" applyBorder="1" applyAlignment="1">
      <alignment horizontal="left" wrapText="1"/>
    </xf>
    <xf numFmtId="0" fontId="47" fillId="6" borderId="13" xfId="0" applyFont="1" applyFill="1" applyBorder="1" applyAlignment="1">
      <alignment horizontal="left" wrapText="1"/>
    </xf>
    <xf numFmtId="0" fontId="104" fillId="6" borderId="16" xfId="0" applyFont="1" applyFill="1" applyBorder="1" applyAlignment="1">
      <alignment horizontal="left" wrapText="1"/>
    </xf>
    <xf numFmtId="0" fontId="104" fillId="6" borderId="17" xfId="0" applyFont="1" applyFill="1" applyBorder="1" applyAlignment="1">
      <alignment horizontal="left" wrapText="1"/>
    </xf>
    <xf numFmtId="0" fontId="104" fillId="6" borderId="19" xfId="0" applyFont="1" applyFill="1" applyBorder="1" applyAlignment="1">
      <alignment horizontal="left" wrapText="1"/>
    </xf>
    <xf numFmtId="0" fontId="104" fillId="6" borderId="44" xfId="0" applyFont="1" applyFill="1" applyBorder="1" applyAlignment="1">
      <alignment horizontal="left" wrapText="1"/>
    </xf>
    <xf numFmtId="0" fontId="104" fillId="6" borderId="0" xfId="0" applyFont="1" applyFill="1" applyBorder="1" applyAlignment="1">
      <alignment horizontal="left" wrapText="1"/>
    </xf>
    <xf numFmtId="0" fontId="104" fillId="6" borderId="76" xfId="0" applyFont="1" applyFill="1" applyBorder="1" applyAlignment="1">
      <alignment horizontal="left" wrapText="1"/>
    </xf>
    <xf numFmtId="0" fontId="104" fillId="6" borderId="45" xfId="0" applyFont="1" applyFill="1" applyBorder="1" applyAlignment="1">
      <alignment horizontal="left" wrapText="1"/>
    </xf>
    <xf numFmtId="0" fontId="104" fillId="6" borderId="25" xfId="0" applyFont="1" applyFill="1" applyBorder="1" applyAlignment="1">
      <alignment horizontal="left" wrapText="1"/>
    </xf>
    <xf numFmtId="0" fontId="104" fillId="6" borderId="13" xfId="0" applyFont="1" applyFill="1" applyBorder="1" applyAlignment="1">
      <alignment horizontal="left" wrapText="1"/>
    </xf>
    <xf numFmtId="0" fontId="45" fillId="6" borderId="33" xfId="0" applyFont="1" applyFill="1" applyBorder="1" applyAlignment="1">
      <alignment horizontal="center"/>
    </xf>
    <xf numFmtId="0" fontId="45" fillId="6" borderId="76" xfId="0" applyFont="1" applyFill="1" applyBorder="1" applyAlignment="1">
      <alignment horizontal="center"/>
    </xf>
    <xf numFmtId="0" fontId="45" fillId="6" borderId="8" xfId="0" applyFont="1" applyFill="1" applyBorder="1" applyAlignment="1">
      <alignment horizontal="center" vertical="center"/>
    </xf>
    <xf numFmtId="0" fontId="45" fillId="6" borderId="86" xfId="0" applyFont="1" applyFill="1" applyBorder="1" applyAlignment="1">
      <alignment horizontal="center" vertical="center"/>
    </xf>
    <xf numFmtId="0" fontId="44" fillId="6" borderId="42" xfId="0" applyFont="1" applyFill="1" applyBorder="1" applyAlignment="1">
      <alignment horizontal="center" vertical="center"/>
    </xf>
    <xf numFmtId="9" fontId="44" fillId="6" borderId="14" xfId="1" applyFont="1" applyFill="1" applyBorder="1" applyAlignment="1">
      <alignment horizontal="center" vertical="center"/>
    </xf>
    <xf numFmtId="9" fontId="44" fillId="6" borderId="3" xfId="1" applyFont="1" applyFill="1" applyBorder="1" applyAlignment="1">
      <alignment horizontal="center" vertical="center"/>
    </xf>
    <xf numFmtId="9" fontId="44" fillId="6" borderId="14" xfId="0" applyNumberFormat="1" applyFont="1" applyFill="1" applyBorder="1" applyAlignment="1">
      <alignment horizontal="center" vertical="center"/>
    </xf>
    <xf numFmtId="9" fontId="44" fillId="6" borderId="3" xfId="0" applyNumberFormat="1" applyFont="1" applyFill="1" applyBorder="1" applyAlignment="1">
      <alignment horizontal="center" vertical="center"/>
    </xf>
    <xf numFmtId="0" fontId="45" fillId="6" borderId="17" xfId="0" applyFont="1" applyFill="1" applyBorder="1" applyAlignment="1">
      <alignment horizontal="center"/>
    </xf>
    <xf numFmtId="0" fontId="45" fillId="6" borderId="19" xfId="0" applyFont="1" applyFill="1" applyBorder="1" applyAlignment="1">
      <alignment horizontal="center"/>
    </xf>
    <xf numFmtId="0" fontId="44" fillId="6" borderId="4"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6" xfId="0" applyFont="1" applyFill="1" applyBorder="1" applyAlignment="1">
      <alignment horizontal="center" vertical="center"/>
    </xf>
    <xf numFmtId="0" fontId="44" fillId="6" borderId="34" xfId="0" applyFont="1" applyFill="1" applyBorder="1" applyAlignment="1">
      <alignment horizontal="right" vertical="center"/>
    </xf>
    <xf numFmtId="0" fontId="44" fillId="6" borderId="35" xfId="0" applyFont="1" applyFill="1" applyBorder="1" applyAlignment="1">
      <alignment horizontal="right" vertical="center"/>
    </xf>
    <xf numFmtId="0" fontId="47" fillId="19" borderId="0" xfId="0" applyFont="1" applyFill="1" applyBorder="1" applyAlignment="1">
      <alignment horizontal="center" vertical="center"/>
    </xf>
    <xf numFmtId="0" fontId="47" fillId="19" borderId="0" xfId="0" applyFont="1" applyFill="1" applyBorder="1" applyAlignment="1">
      <alignment horizontal="center" wrapText="1"/>
    </xf>
    <xf numFmtId="0" fontId="47" fillId="19" borderId="0" xfId="0" applyFont="1" applyFill="1" applyBorder="1" applyAlignment="1">
      <alignment horizontal="center" vertical="center" wrapText="1"/>
    </xf>
    <xf numFmtId="0" fontId="34" fillId="2" borderId="16" xfId="0" applyFont="1" applyFill="1" applyBorder="1" applyAlignment="1" applyProtection="1">
      <alignment horizontal="center" vertical="top"/>
      <protection locked="0"/>
    </xf>
    <xf numFmtId="0" fontId="34" fillId="2" borderId="17" xfId="0" applyFont="1" applyFill="1" applyBorder="1" applyAlignment="1" applyProtection="1">
      <alignment horizontal="center" vertical="top"/>
      <protection locked="0"/>
    </xf>
    <xf numFmtId="0" fontId="34" fillId="2" borderId="19" xfId="0" applyFont="1" applyFill="1" applyBorder="1" applyAlignment="1" applyProtection="1">
      <alignment horizontal="center" vertical="top"/>
      <protection locked="0"/>
    </xf>
    <xf numFmtId="0" fontId="34" fillId="2" borderId="44" xfId="0" applyFont="1" applyFill="1" applyBorder="1" applyAlignment="1" applyProtection="1">
      <alignment horizontal="center" vertical="top"/>
      <protection locked="0"/>
    </xf>
    <xf numFmtId="0" fontId="34" fillId="2" borderId="0" xfId="0" applyFont="1" applyFill="1" applyBorder="1" applyAlignment="1" applyProtection="1">
      <alignment horizontal="center" vertical="top"/>
      <protection locked="0"/>
    </xf>
    <xf numFmtId="0" fontId="34" fillId="2" borderId="76" xfId="0" applyFont="1" applyFill="1" applyBorder="1" applyAlignment="1" applyProtection="1">
      <alignment horizontal="center" vertical="top"/>
      <protection locked="0"/>
    </xf>
    <xf numFmtId="0" fontId="34" fillId="2" borderId="45" xfId="0" applyFont="1" applyFill="1" applyBorder="1" applyAlignment="1" applyProtection="1">
      <alignment horizontal="center" vertical="top"/>
      <protection locked="0"/>
    </xf>
    <xf numFmtId="0" fontId="34" fillId="2" borderId="25" xfId="0" applyFont="1" applyFill="1" applyBorder="1" applyAlignment="1" applyProtection="1">
      <alignment horizontal="center" vertical="top"/>
      <protection locked="0"/>
    </xf>
    <xf numFmtId="0" fontId="34" fillId="2" borderId="13" xfId="0" applyFont="1" applyFill="1" applyBorder="1" applyAlignment="1" applyProtection="1">
      <alignment horizontal="center" vertical="top"/>
      <protection locked="0"/>
    </xf>
    <xf numFmtId="0" fontId="96" fillId="6" borderId="0" xfId="0" applyFont="1" applyFill="1" applyBorder="1" applyAlignment="1">
      <alignment horizontal="center" vertical="top" wrapText="1"/>
    </xf>
    <xf numFmtId="0" fontId="96" fillId="6" borderId="76" xfId="0" applyFont="1" applyFill="1" applyBorder="1" applyAlignment="1">
      <alignment horizontal="center" vertical="top" wrapText="1"/>
    </xf>
    <xf numFmtId="0" fontId="60" fillId="6" borderId="0" xfId="0" applyFont="1" applyFill="1" applyBorder="1" applyAlignment="1" applyProtection="1">
      <alignment horizontal="left" vertical="center" wrapText="1"/>
      <protection locked="0"/>
    </xf>
    <xf numFmtId="0" fontId="60" fillId="6" borderId="76" xfId="0"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top"/>
      <protection locked="0"/>
    </xf>
    <xf numFmtId="0" fontId="34" fillId="2" borderId="17" xfId="0" applyFont="1" applyFill="1" applyBorder="1" applyAlignment="1" applyProtection="1">
      <alignment horizontal="left" vertical="top"/>
      <protection locked="0"/>
    </xf>
    <xf numFmtId="0" fontId="34" fillId="2" borderId="19" xfId="0" applyFont="1" applyFill="1" applyBorder="1" applyAlignment="1" applyProtection="1">
      <alignment horizontal="left" vertical="top"/>
      <protection locked="0"/>
    </xf>
    <xf numFmtId="0" fontId="34" fillId="2" borderId="44" xfId="0" applyFont="1" applyFill="1" applyBorder="1" applyAlignment="1" applyProtection="1">
      <alignment horizontal="left" vertical="top"/>
      <protection locked="0"/>
    </xf>
    <xf numFmtId="0" fontId="34" fillId="2" borderId="0" xfId="0" applyFont="1" applyFill="1" applyBorder="1" applyAlignment="1" applyProtection="1">
      <alignment horizontal="left" vertical="top"/>
      <protection locked="0"/>
    </xf>
    <xf numFmtId="0" fontId="34" fillId="2" borderId="76" xfId="0" applyFont="1" applyFill="1" applyBorder="1" applyAlignment="1" applyProtection="1">
      <alignment horizontal="left" vertical="top"/>
      <protection locked="0"/>
    </xf>
    <xf numFmtId="0" fontId="34" fillId="2" borderId="45" xfId="0" applyFont="1" applyFill="1" applyBorder="1" applyAlignment="1" applyProtection="1">
      <alignment horizontal="left" vertical="top"/>
      <protection locked="0"/>
    </xf>
    <xf numFmtId="0" fontId="34" fillId="2" borderId="25" xfId="0" applyFont="1" applyFill="1" applyBorder="1" applyAlignment="1" applyProtection="1">
      <alignment horizontal="left" vertical="top"/>
      <protection locked="0"/>
    </xf>
    <xf numFmtId="0" fontId="34" fillId="2" borderId="13" xfId="0" applyFont="1" applyFill="1" applyBorder="1" applyAlignment="1" applyProtection="1">
      <alignment horizontal="left" vertical="top"/>
      <protection locked="0"/>
    </xf>
    <xf numFmtId="9" fontId="0" fillId="6" borderId="1" xfId="0" applyNumberFormat="1" applyFill="1" applyBorder="1" applyAlignment="1" applyProtection="1">
      <alignment horizontal="center"/>
      <protection locked="0"/>
    </xf>
    <xf numFmtId="0" fontId="0" fillId="6" borderId="1" xfId="0" applyFill="1" applyBorder="1" applyAlignment="1" applyProtection="1">
      <alignment horizontal="center"/>
      <protection locked="0"/>
    </xf>
    <xf numFmtId="0" fontId="44" fillId="6" borderId="1" xfId="0" applyFont="1" applyFill="1" applyBorder="1" applyAlignment="1">
      <alignment horizontal="left"/>
    </xf>
    <xf numFmtId="0" fontId="60" fillId="6" borderId="0" xfId="0" applyFont="1" applyFill="1" applyBorder="1" applyAlignment="1" applyProtection="1">
      <alignment horizontal="left" wrapText="1"/>
      <protection locked="0"/>
    </xf>
    <xf numFmtId="0" fontId="44" fillId="6" borderId="0" xfId="0" applyFont="1" applyFill="1" applyBorder="1" applyAlignment="1">
      <alignment horizontal="left"/>
    </xf>
    <xf numFmtId="0" fontId="44" fillId="6" borderId="0" xfId="0" applyFont="1" applyFill="1" applyBorder="1" applyAlignment="1">
      <alignment horizontal="center" wrapText="1"/>
    </xf>
    <xf numFmtId="0" fontId="113" fillId="6" borderId="16" xfId="0" applyFont="1" applyFill="1" applyBorder="1" applyAlignment="1">
      <alignment horizontal="center" vertical="center" wrapText="1"/>
    </xf>
    <xf numFmtId="0" fontId="113" fillId="6" borderId="17" xfId="0" applyFont="1" applyFill="1" applyBorder="1" applyAlignment="1">
      <alignment horizontal="center" vertical="center" wrapText="1"/>
    </xf>
    <xf numFmtId="0" fontId="113" fillId="6" borderId="19" xfId="0" applyFont="1" applyFill="1" applyBorder="1" applyAlignment="1">
      <alignment horizontal="center" vertical="center" wrapText="1"/>
    </xf>
    <xf numFmtId="0" fontId="113" fillId="6" borderId="44" xfId="0" applyFont="1" applyFill="1" applyBorder="1" applyAlignment="1">
      <alignment horizontal="center" vertical="center" wrapText="1"/>
    </xf>
    <xf numFmtId="0" fontId="113" fillId="6" borderId="0" xfId="0" applyFont="1" applyFill="1" applyBorder="1" applyAlignment="1">
      <alignment horizontal="center" vertical="center" wrapText="1"/>
    </xf>
    <xf numFmtId="0" fontId="113" fillId="6" borderId="76" xfId="0" applyFont="1" applyFill="1" applyBorder="1" applyAlignment="1">
      <alignment horizontal="center" vertical="center" wrapText="1"/>
    </xf>
    <xf numFmtId="0" fontId="113" fillId="6" borderId="45" xfId="0" applyFont="1" applyFill="1" applyBorder="1" applyAlignment="1">
      <alignment horizontal="center" vertical="center" wrapText="1"/>
    </xf>
    <xf numFmtId="0" fontId="113" fillId="6" borderId="25" xfId="0" applyFont="1" applyFill="1" applyBorder="1" applyAlignment="1">
      <alignment horizontal="center" vertical="center" wrapText="1"/>
    </xf>
    <xf numFmtId="0" fontId="113" fillId="6" borderId="13" xfId="0" applyFont="1" applyFill="1" applyBorder="1" applyAlignment="1">
      <alignment horizontal="center" vertical="center" wrapText="1"/>
    </xf>
    <xf numFmtId="9" fontId="112" fillId="6" borderId="16" xfId="0" applyNumberFormat="1" applyFont="1" applyFill="1" applyBorder="1" applyAlignment="1" applyProtection="1">
      <alignment horizontal="center" vertical="center" wrapText="1"/>
      <protection locked="0"/>
    </xf>
    <xf numFmtId="0" fontId="112" fillId="6" borderId="19" xfId="0" applyFont="1" applyFill="1" applyBorder="1" applyAlignment="1" applyProtection="1">
      <alignment horizontal="center" vertical="center" wrapText="1"/>
      <protection locked="0"/>
    </xf>
    <xf numFmtId="0" fontId="112" fillId="6" borderId="44" xfId="0" applyFont="1" applyFill="1" applyBorder="1" applyAlignment="1" applyProtection="1">
      <alignment horizontal="center" vertical="center" wrapText="1"/>
      <protection locked="0"/>
    </xf>
    <xf numFmtId="0" fontId="112" fillId="6" borderId="76" xfId="0" applyFont="1" applyFill="1" applyBorder="1" applyAlignment="1" applyProtection="1">
      <alignment horizontal="center" vertical="center" wrapText="1"/>
      <protection locked="0"/>
    </xf>
    <xf numFmtId="0" fontId="112" fillId="6" borderId="45" xfId="0" applyFont="1" applyFill="1" applyBorder="1" applyAlignment="1" applyProtection="1">
      <alignment horizontal="center" vertical="center" wrapText="1"/>
      <protection locked="0"/>
    </xf>
    <xf numFmtId="0" fontId="112" fillId="6" borderId="13" xfId="0" applyFont="1" applyFill="1" applyBorder="1" applyAlignment="1" applyProtection="1">
      <alignment horizontal="center" vertical="center" wrapText="1"/>
      <protection locked="0"/>
    </xf>
    <xf numFmtId="0" fontId="1" fillId="6" borderId="0" xfId="0" applyFont="1" applyFill="1" applyAlignment="1">
      <alignment horizontal="left"/>
    </xf>
    <xf numFmtId="0" fontId="97" fillId="6" borderId="25" xfId="0" applyFont="1" applyFill="1" applyBorder="1" applyAlignment="1">
      <alignment horizontal="center"/>
    </xf>
    <xf numFmtId="0" fontId="47" fillId="6" borderId="0" xfId="0" applyFont="1" applyFill="1" applyBorder="1" applyAlignment="1" applyProtection="1">
      <alignment horizontal="left"/>
    </xf>
    <xf numFmtId="14" fontId="34" fillId="2" borderId="2" xfId="0" applyNumberFormat="1" applyFont="1" applyFill="1" applyBorder="1" applyAlignment="1" applyProtection="1">
      <alignment horizontal="center"/>
      <protection locked="0"/>
    </xf>
    <xf numFmtId="14" fontId="34" fillId="2" borderId="14" xfId="0" applyNumberFormat="1" applyFont="1" applyFill="1" applyBorder="1" applyAlignment="1" applyProtection="1">
      <alignment horizontal="center"/>
      <protection locked="0"/>
    </xf>
    <xf numFmtId="14" fontId="34" fillId="2" borderId="3" xfId="0" applyNumberFormat="1" applyFont="1" applyFill="1" applyBorder="1" applyAlignment="1" applyProtection="1">
      <alignment horizontal="center"/>
      <protection locked="0"/>
    </xf>
    <xf numFmtId="0" fontId="35" fillId="10" borderId="17" xfId="0" applyFont="1" applyFill="1" applyBorder="1" applyAlignment="1">
      <alignment horizontal="center" vertical="center"/>
    </xf>
    <xf numFmtId="0" fontId="35" fillId="10" borderId="0" xfId="0" applyFont="1" applyFill="1" applyBorder="1" applyAlignment="1">
      <alignment horizontal="center" vertical="center"/>
    </xf>
    <xf numFmtId="0" fontId="34" fillId="12" borderId="0" xfId="0" applyFont="1" applyFill="1" applyBorder="1" applyAlignment="1">
      <alignment horizontal="right"/>
    </xf>
    <xf numFmtId="0" fontId="34" fillId="12" borderId="44" xfId="0" applyFont="1" applyFill="1" applyBorder="1" applyAlignment="1">
      <alignment horizontal="right"/>
    </xf>
    <xf numFmtId="0" fontId="89" fillId="11" borderId="0" xfId="0" applyFont="1" applyFill="1" applyBorder="1" applyAlignment="1">
      <alignment horizontal="center" vertical="center" wrapText="1"/>
    </xf>
    <xf numFmtId="0" fontId="34" fillId="12" borderId="44" xfId="0" applyFont="1" applyFill="1" applyBorder="1" applyAlignment="1">
      <alignment horizontal="center"/>
    </xf>
    <xf numFmtId="0" fontId="34" fillId="12" borderId="0" xfId="0" applyFont="1" applyFill="1" applyBorder="1" applyAlignment="1">
      <alignment horizontal="center"/>
    </xf>
    <xf numFmtId="14" fontId="47" fillId="6" borderId="0" xfId="0" applyNumberFormat="1" applyFont="1" applyFill="1" applyBorder="1" applyAlignment="1" applyProtection="1">
      <alignment horizontal="left"/>
    </xf>
    <xf numFmtId="0" fontId="66" fillId="3" borderId="2" xfId="0" applyFont="1" applyFill="1" applyBorder="1" applyAlignment="1">
      <alignment horizontal="left" vertical="center" wrapText="1"/>
    </xf>
    <xf numFmtId="0" fontId="66" fillId="3" borderId="0" xfId="0" applyFont="1" applyFill="1" applyBorder="1" applyAlignment="1">
      <alignment horizontal="left" vertical="center" wrapText="1"/>
    </xf>
    <xf numFmtId="0" fontId="77" fillId="20" borderId="24" xfId="0" applyFont="1" applyFill="1" applyBorder="1" applyAlignment="1">
      <alignment horizontal="left" vertical="center" wrapText="1"/>
    </xf>
    <xf numFmtId="0" fontId="77" fillId="20" borderId="98" xfId="0" applyFont="1" applyFill="1" applyBorder="1" applyAlignment="1">
      <alignment horizontal="left" vertical="center" wrapText="1"/>
    </xf>
    <xf numFmtId="0" fontId="2" fillId="6" borderId="0" xfId="0" applyFont="1" applyFill="1" applyAlignment="1">
      <alignment horizontal="center"/>
    </xf>
    <xf numFmtId="0" fontId="56" fillId="22" borderId="45" xfId="0" applyFont="1" applyFill="1" applyBorder="1" applyAlignment="1">
      <alignment horizontal="center" vertical="center"/>
    </xf>
    <xf numFmtId="0" fontId="56" fillId="22" borderId="25" xfId="0" applyFont="1" applyFill="1" applyBorder="1" applyAlignment="1">
      <alignment horizontal="center" vertical="center"/>
    </xf>
    <xf numFmtId="0" fontId="56" fillId="22" borderId="13" xfId="0" applyFont="1" applyFill="1" applyBorder="1" applyAlignment="1">
      <alignment horizontal="center" vertical="center"/>
    </xf>
    <xf numFmtId="0" fontId="66" fillId="3" borderId="14" xfId="0" applyFont="1" applyFill="1" applyBorder="1" applyAlignment="1">
      <alignment horizontal="left" vertical="center" wrapText="1"/>
    </xf>
    <xf numFmtId="0" fontId="76" fillId="20" borderId="24" xfId="0" applyFont="1" applyFill="1" applyBorder="1" applyAlignment="1">
      <alignment horizontal="left" vertical="center" wrapText="1"/>
    </xf>
    <xf numFmtId="0" fontId="77" fillId="20" borderId="2" xfId="0" applyFont="1" applyFill="1" applyBorder="1" applyAlignment="1">
      <alignment horizontal="left" vertical="center" wrapText="1"/>
    </xf>
    <xf numFmtId="0" fontId="77" fillId="20" borderId="14" xfId="0" applyFont="1" applyFill="1" applyBorder="1" applyAlignment="1">
      <alignment horizontal="left" vertical="center" wrapText="1"/>
    </xf>
    <xf numFmtId="0" fontId="77" fillId="20" borderId="14" xfId="0" applyFont="1" applyFill="1" applyBorder="1" applyAlignment="1">
      <alignment horizontal="left" vertical="center"/>
    </xf>
    <xf numFmtId="0" fontId="77" fillId="25" borderId="2" xfId="0" applyFont="1" applyFill="1" applyBorder="1" applyAlignment="1">
      <alignment horizontal="left" vertical="center" wrapText="1"/>
    </xf>
    <xf numFmtId="0" fontId="77" fillId="25" borderId="14" xfId="0" applyFont="1" applyFill="1" applyBorder="1" applyAlignment="1">
      <alignment horizontal="left" vertical="center"/>
    </xf>
    <xf numFmtId="0" fontId="56" fillId="22" borderId="0" xfId="0" applyFont="1" applyFill="1" applyBorder="1" applyAlignment="1">
      <alignment horizontal="center" vertical="center"/>
    </xf>
    <xf numFmtId="0" fontId="66" fillId="3" borderId="92" xfId="0" applyFont="1" applyFill="1" applyBorder="1" applyAlignment="1">
      <alignment horizontal="left" vertical="center" wrapText="1"/>
    </xf>
    <xf numFmtId="0" fontId="66" fillId="3" borderId="114" xfId="0" applyFont="1" applyFill="1" applyBorder="1" applyAlignment="1">
      <alignment horizontal="left" vertical="center" wrapText="1"/>
    </xf>
    <xf numFmtId="0" fontId="66" fillId="3" borderId="100" xfId="0" applyFont="1" applyFill="1" applyBorder="1" applyAlignment="1">
      <alignment horizontal="left" vertical="center" wrapText="1"/>
    </xf>
    <xf numFmtId="0" fontId="66" fillId="3" borderId="82" xfId="0" applyFont="1" applyFill="1" applyBorder="1" applyAlignment="1">
      <alignment horizontal="left" vertical="center" wrapText="1"/>
    </xf>
    <xf numFmtId="0" fontId="66" fillId="3" borderId="99" xfId="0" applyFont="1" applyFill="1" applyBorder="1" applyAlignment="1">
      <alignment horizontal="left" vertical="center" wrapText="1"/>
    </xf>
    <xf numFmtId="0" fontId="66" fillId="3" borderId="89" xfId="0" applyFont="1" applyFill="1" applyBorder="1" applyAlignment="1">
      <alignment horizontal="left" vertical="center" wrapText="1"/>
    </xf>
    <xf numFmtId="0" fontId="66" fillId="3" borderId="45" xfId="0" applyFont="1" applyFill="1" applyBorder="1" applyAlignment="1">
      <alignment horizontal="left" vertical="center" wrapText="1"/>
    </xf>
    <xf numFmtId="0" fontId="66" fillId="3" borderId="25" xfId="0" applyFont="1" applyFill="1" applyBorder="1" applyAlignment="1">
      <alignment horizontal="left" vertical="center" wrapText="1"/>
    </xf>
    <xf numFmtId="0" fontId="66" fillId="3" borderId="1" xfId="0" applyFont="1" applyFill="1" applyBorder="1" applyAlignment="1">
      <alignment horizontal="left" vertical="center" wrapText="1"/>
    </xf>
    <xf numFmtId="0" fontId="66" fillId="3" borderId="17" xfId="0" applyFont="1" applyFill="1" applyBorder="1" applyAlignment="1">
      <alignment horizontal="left" vertical="center" wrapText="1"/>
    </xf>
    <xf numFmtId="0" fontId="2" fillId="6" borderId="0" xfId="0" applyFont="1" applyFill="1" applyAlignment="1">
      <alignment horizontal="left"/>
    </xf>
    <xf numFmtId="0" fontId="2" fillId="3" borderId="0" xfId="0" applyFont="1" applyFill="1" applyAlignment="1">
      <alignment horizontal="center"/>
    </xf>
    <xf numFmtId="0" fontId="141" fillId="6" borderId="34" xfId="0" applyFont="1" applyFill="1" applyBorder="1" applyAlignment="1">
      <alignment horizontal="center"/>
    </xf>
    <xf numFmtId="0" fontId="141" fillId="6" borderId="35" xfId="0" applyFont="1" applyFill="1" applyBorder="1" applyAlignment="1">
      <alignment horizontal="center"/>
    </xf>
    <xf numFmtId="0" fontId="141" fillId="6" borderId="36" xfId="0" applyFont="1" applyFill="1" applyBorder="1" applyAlignment="1">
      <alignment horizontal="center"/>
    </xf>
    <xf numFmtId="0" fontId="146" fillId="2" borderId="104" xfId="0" applyFont="1" applyFill="1" applyBorder="1" applyAlignment="1">
      <alignment horizontal="center" vertical="center" wrapText="1"/>
    </xf>
    <xf numFmtId="0" fontId="146" fillId="2" borderId="105" xfId="0" applyFont="1" applyFill="1" applyBorder="1" applyAlignment="1">
      <alignment horizontal="center" vertical="center"/>
    </xf>
    <xf numFmtId="0" fontId="41" fillId="20" borderId="0" xfId="0" applyFont="1" applyFill="1" applyBorder="1" applyAlignment="1">
      <alignment horizontal="center" vertical="center" wrapText="1"/>
    </xf>
    <xf numFmtId="0" fontId="41" fillId="20" borderId="97" xfId="0" applyFont="1" applyFill="1" applyBorder="1" applyAlignment="1">
      <alignment horizontal="center" vertical="center" wrapText="1"/>
    </xf>
    <xf numFmtId="0" fontId="41" fillId="20" borderId="25" xfId="0" applyFont="1" applyFill="1" applyBorder="1" applyAlignment="1">
      <alignment horizontal="center" vertical="center" wrapText="1"/>
    </xf>
    <xf numFmtId="0" fontId="41" fillId="20" borderId="0" xfId="0" applyFont="1" applyFill="1" applyBorder="1" applyAlignment="1" applyProtection="1">
      <alignment horizontal="center" vertical="center" wrapText="1"/>
      <protection locked="0"/>
    </xf>
    <xf numFmtId="0" fontId="41" fillId="20" borderId="97" xfId="0" applyFont="1" applyFill="1" applyBorder="1" applyAlignment="1" applyProtection="1">
      <alignment horizontal="center" vertical="center" wrapText="1"/>
      <protection locked="0"/>
    </xf>
    <xf numFmtId="0" fontId="66" fillId="3" borderId="44" xfId="0" applyFont="1" applyFill="1" applyBorder="1" applyAlignment="1">
      <alignment horizontal="left" vertical="center" wrapText="1"/>
    </xf>
    <xf numFmtId="0" fontId="125" fillId="6" borderId="0" xfId="0" applyFont="1" applyFill="1" applyBorder="1" applyAlignment="1">
      <alignment horizontal="center"/>
    </xf>
    <xf numFmtId="0" fontId="60" fillId="6" borderId="0" xfId="0" applyFont="1" applyFill="1" applyBorder="1" applyAlignment="1">
      <alignment horizontal="center" vertical="center" wrapText="1"/>
    </xf>
    <xf numFmtId="0" fontId="47" fillId="6" borderId="0" xfId="0" applyFont="1" applyFill="1" applyBorder="1" applyAlignment="1">
      <alignment horizontal="left" vertical="center"/>
    </xf>
    <xf numFmtId="0" fontId="80" fillId="20" borderId="4" xfId="0" applyFont="1" applyFill="1" applyBorder="1" applyAlignment="1" applyProtection="1">
      <alignment horizontal="center" vertical="center" wrapText="1"/>
    </xf>
    <xf numFmtId="0" fontId="80" fillId="20" borderId="5" xfId="0" applyFont="1" applyFill="1" applyBorder="1" applyAlignment="1" applyProtection="1">
      <alignment horizontal="center" vertical="center"/>
    </xf>
    <xf numFmtId="0" fontId="80" fillId="20" borderId="6" xfId="0" applyFont="1" applyFill="1" applyBorder="1" applyAlignment="1" applyProtection="1">
      <alignment horizontal="center" vertical="center"/>
    </xf>
    <xf numFmtId="0" fontId="80" fillId="20" borderId="80" xfId="0" applyFont="1" applyFill="1" applyBorder="1" applyAlignment="1" applyProtection="1">
      <alignment horizontal="center" vertical="center"/>
    </xf>
    <xf numFmtId="0" fontId="80" fillId="20" borderId="25" xfId="0" applyFont="1" applyFill="1" applyBorder="1" applyAlignment="1" applyProtection="1">
      <alignment horizontal="center" vertical="center"/>
    </xf>
    <xf numFmtId="0" fontId="80" fillId="20" borderId="79" xfId="0" applyFont="1" applyFill="1" applyBorder="1" applyAlignment="1" applyProtection="1">
      <alignment horizontal="center" vertical="center"/>
    </xf>
    <xf numFmtId="0" fontId="81" fillId="6" borderId="42" xfId="0" applyFont="1" applyFill="1" applyBorder="1" applyAlignment="1" applyProtection="1">
      <alignment horizontal="center" vertical="center" wrapText="1"/>
    </xf>
    <xf numFmtId="0" fontId="81" fillId="6" borderId="14" xfId="0" applyFont="1" applyFill="1" applyBorder="1" applyAlignment="1" applyProtection="1">
      <alignment horizontal="center" vertical="center" wrapText="1"/>
    </xf>
    <xf numFmtId="0" fontId="81" fillId="6" borderId="43" xfId="0" applyFont="1" applyFill="1" applyBorder="1" applyAlignment="1" applyProtection="1">
      <alignment horizontal="center" vertical="center" wrapText="1"/>
    </xf>
    <xf numFmtId="0" fontId="59" fillId="6" borderId="42" xfId="0" applyFont="1" applyFill="1" applyBorder="1" applyAlignment="1" applyProtection="1">
      <alignment horizontal="center" vertical="center" wrapText="1"/>
    </xf>
    <xf numFmtId="0" fontId="59" fillId="6" borderId="3" xfId="0" applyFont="1" applyFill="1" applyBorder="1" applyAlignment="1" applyProtection="1">
      <alignment horizontal="center" vertical="center" wrapText="1"/>
    </xf>
    <xf numFmtId="0" fontId="80" fillId="20" borderId="4" xfId="0" applyFont="1" applyFill="1" applyBorder="1" applyAlignment="1">
      <alignment horizontal="center" vertical="center" wrapText="1"/>
    </xf>
    <xf numFmtId="0" fontId="80" fillId="20" borderId="5" xfId="0" applyFont="1" applyFill="1" applyBorder="1" applyAlignment="1">
      <alignment horizontal="center" vertical="center" wrapText="1"/>
    </xf>
    <xf numFmtId="0" fontId="80" fillId="20" borderId="6" xfId="0" applyFont="1" applyFill="1" applyBorder="1" applyAlignment="1">
      <alignment horizontal="center" vertical="center" wrapText="1"/>
    </xf>
    <xf numFmtId="0" fontId="80" fillId="20" borderId="32" xfId="0" applyFont="1" applyFill="1" applyBorder="1" applyAlignment="1">
      <alignment horizontal="center" vertical="center" wrapText="1"/>
    </xf>
    <xf numFmtId="0" fontId="80" fillId="20" borderId="0" xfId="0" applyFont="1" applyFill="1" applyBorder="1" applyAlignment="1">
      <alignment horizontal="center" vertical="center" wrapText="1"/>
    </xf>
    <xf numFmtId="0" fontId="80" fillId="20" borderId="33" xfId="0" applyFont="1" applyFill="1" applyBorder="1" applyAlignment="1">
      <alignment horizontal="center" vertical="center" wrapText="1"/>
    </xf>
    <xf numFmtId="0" fontId="81" fillId="6" borderId="40" xfId="0" applyFont="1" applyFill="1" applyBorder="1" applyAlignment="1" applyProtection="1">
      <alignment horizontal="center" vertical="center" wrapText="1"/>
    </xf>
    <xf numFmtId="0" fontId="81" fillId="6" borderId="19" xfId="0" applyFont="1" applyFill="1" applyBorder="1" applyAlignment="1" applyProtection="1">
      <alignment horizontal="center" vertical="center" wrapText="1"/>
    </xf>
    <xf numFmtId="0" fontId="81" fillId="6" borderId="80" xfId="0" applyFont="1" applyFill="1" applyBorder="1" applyAlignment="1" applyProtection="1">
      <alignment horizontal="center" vertical="center" wrapText="1"/>
    </xf>
    <xf numFmtId="0" fontId="81" fillId="6" borderId="13" xfId="0" applyFont="1" applyFill="1" applyBorder="1" applyAlignment="1" applyProtection="1">
      <alignment horizontal="center" vertical="center" wrapText="1"/>
    </xf>
    <xf numFmtId="0" fontId="81" fillId="6" borderId="56" xfId="0" applyFont="1" applyFill="1" applyBorder="1" applyAlignment="1" applyProtection="1">
      <alignment horizontal="center" vertical="center" wrapText="1"/>
    </xf>
    <xf numFmtId="0" fontId="81" fillId="6" borderId="53" xfId="0" applyFont="1" applyFill="1" applyBorder="1" applyAlignment="1" applyProtection="1">
      <alignment horizontal="center" vertical="center" wrapText="1"/>
    </xf>
    <xf numFmtId="14" fontId="56" fillId="6" borderId="0" xfId="0" applyNumberFormat="1" applyFont="1" applyFill="1" applyBorder="1" applyAlignment="1">
      <alignment horizontal="left" vertical="center" wrapText="1"/>
    </xf>
    <xf numFmtId="0" fontId="81" fillId="6" borderId="32" xfId="0" applyFont="1" applyFill="1" applyBorder="1" applyAlignment="1" applyProtection="1">
      <alignment horizontal="center" vertical="center" wrapText="1"/>
    </xf>
    <xf numFmtId="0" fontId="81" fillId="6" borderId="76"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xf>
    <xf numFmtId="0" fontId="81" fillId="6" borderId="7" xfId="0" applyFont="1" applyFill="1" applyBorder="1" applyAlignment="1" applyProtection="1">
      <alignment horizontal="center" vertical="center" wrapText="1"/>
    </xf>
    <xf numFmtId="0" fontId="81" fillId="6" borderId="86" xfId="0" applyFont="1" applyFill="1" applyBorder="1" applyAlignment="1" applyProtection="1">
      <alignment horizontal="center" vertical="center" wrapText="1"/>
    </xf>
    <xf numFmtId="0" fontId="81" fillId="6" borderId="101" xfId="0" applyFont="1" applyFill="1" applyBorder="1" applyAlignment="1" applyProtection="1">
      <alignment horizontal="center" vertical="center" wrapText="1"/>
    </xf>
    <xf numFmtId="0" fontId="81" fillId="6" borderId="54" xfId="0" applyFont="1" applyFill="1" applyBorder="1" applyAlignment="1" applyProtection="1">
      <alignment horizontal="center" vertical="center" wrapText="1"/>
    </xf>
    <xf numFmtId="0" fontId="81" fillId="6" borderId="1" xfId="0" applyFont="1" applyFill="1" applyBorder="1" applyAlignment="1" applyProtection="1">
      <alignment horizontal="center" vertical="center" wrapText="1"/>
    </xf>
    <xf numFmtId="0" fontId="74" fillId="20" borderId="34" xfId="0" applyFont="1" applyFill="1" applyBorder="1" applyAlignment="1">
      <alignment horizontal="left" vertical="center"/>
    </xf>
    <xf numFmtId="0" fontId="74" fillId="20" borderId="35" xfId="0" applyFont="1" applyFill="1" applyBorder="1" applyAlignment="1">
      <alignment horizontal="left" vertical="center"/>
    </xf>
    <xf numFmtId="14" fontId="47" fillId="6" borderId="0" xfId="0" applyNumberFormat="1" applyFont="1" applyFill="1" applyBorder="1" applyAlignment="1">
      <alignment horizontal="left" vertical="center"/>
    </xf>
    <xf numFmtId="0" fontId="56" fillId="6" borderId="0" xfId="0" applyFont="1" applyFill="1" applyBorder="1" applyAlignment="1">
      <alignment horizontal="left" vertical="center" wrapText="1"/>
    </xf>
    <xf numFmtId="0" fontId="60" fillId="2" borderId="16" xfId="0" applyFont="1" applyFill="1" applyBorder="1" applyAlignment="1" applyProtection="1">
      <alignment horizontal="left" vertical="top"/>
      <protection locked="0"/>
    </xf>
    <xf numFmtId="0" fontId="60" fillId="2" borderId="41" xfId="0" applyFont="1" applyFill="1" applyBorder="1" applyAlignment="1" applyProtection="1">
      <alignment horizontal="left" vertical="top"/>
      <protection locked="0"/>
    </xf>
    <xf numFmtId="0" fontId="60" fillId="2" borderId="44" xfId="0" applyFont="1" applyFill="1" applyBorder="1" applyAlignment="1" applyProtection="1">
      <alignment horizontal="left" vertical="top"/>
      <protection locked="0"/>
    </xf>
    <xf numFmtId="0" fontId="60" fillId="2" borderId="33" xfId="0" applyFont="1" applyFill="1" applyBorder="1" applyAlignment="1" applyProtection="1">
      <alignment horizontal="left" vertical="top"/>
      <protection locked="0"/>
    </xf>
    <xf numFmtId="0" fontId="60" fillId="2" borderId="45" xfId="0" applyFont="1" applyFill="1" applyBorder="1" applyAlignment="1" applyProtection="1">
      <alignment horizontal="left" vertical="top"/>
      <protection locked="0"/>
    </xf>
    <xf numFmtId="0" fontId="60" fillId="2" borderId="79" xfId="0" applyFont="1" applyFill="1" applyBorder="1" applyAlignment="1" applyProtection="1">
      <alignment horizontal="left" vertical="top"/>
      <protection locked="0"/>
    </xf>
    <xf numFmtId="0" fontId="8" fillId="2" borderId="16" xfId="0"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protection locked="0"/>
    </xf>
    <xf numFmtId="0" fontId="8" fillId="2" borderId="45" xfId="0" applyFont="1" applyFill="1" applyBorder="1" applyAlignment="1" applyProtection="1">
      <alignment horizontal="center" vertical="center" wrapText="1"/>
      <protection locked="0"/>
    </xf>
    <xf numFmtId="0" fontId="8" fillId="2" borderId="79" xfId="0" applyFont="1" applyFill="1" applyBorder="1" applyAlignment="1" applyProtection="1">
      <alignment horizontal="center" vertical="center" wrapText="1"/>
      <protection locked="0"/>
    </xf>
    <xf numFmtId="0" fontId="74" fillId="20" borderId="7" xfId="0" applyFont="1" applyFill="1" applyBorder="1" applyAlignment="1">
      <alignment horizontal="left" vertical="center"/>
    </xf>
    <xf numFmtId="0" fontId="74" fillId="20" borderId="8" xfId="0" applyFont="1" applyFill="1" applyBorder="1" applyAlignment="1">
      <alignment horizontal="left" vertical="center"/>
    </xf>
    <xf numFmtId="0" fontId="83" fillId="20" borderId="7" xfId="0" applyFont="1" applyFill="1" applyBorder="1" applyAlignment="1">
      <alignment horizontal="left" vertical="center"/>
    </xf>
    <xf numFmtId="0" fontId="83" fillId="20" borderId="8" xfId="0" applyFont="1" applyFill="1" applyBorder="1" applyAlignment="1">
      <alignment horizontal="left" vertical="center"/>
    </xf>
    <xf numFmtId="0" fontId="83" fillId="20" borderId="32" xfId="0" applyFont="1" applyFill="1" applyBorder="1" applyAlignment="1">
      <alignment horizontal="left" vertical="center" wrapText="1"/>
    </xf>
    <xf numFmtId="0" fontId="83" fillId="20" borderId="0" xfId="0" applyFont="1" applyFill="1" applyBorder="1" applyAlignment="1">
      <alignment horizontal="left" vertical="center" wrapText="1"/>
    </xf>
    <xf numFmtId="0" fontId="83" fillId="20" borderId="33" xfId="0" applyFont="1" applyFill="1" applyBorder="1" applyAlignment="1">
      <alignment horizontal="left" vertical="center" wrapText="1"/>
    </xf>
    <xf numFmtId="0" fontId="60" fillId="6" borderId="32" xfId="0" applyFont="1" applyFill="1" applyBorder="1" applyAlignment="1">
      <alignment horizontal="left" vertical="center" wrapText="1"/>
    </xf>
    <xf numFmtId="0" fontId="60" fillId="6" borderId="0" xfId="0" applyFont="1" applyFill="1" applyBorder="1" applyAlignment="1">
      <alignment horizontal="left" vertical="center" wrapText="1"/>
    </xf>
    <xf numFmtId="0" fontId="60" fillId="22" borderId="34" xfId="0" applyFont="1" applyFill="1" applyBorder="1" applyAlignment="1">
      <alignment horizontal="center" vertical="center"/>
    </xf>
    <xf numFmtId="0" fontId="60" fillId="22" borderId="35" xfId="0" applyFont="1" applyFill="1" applyBorder="1" applyAlignment="1">
      <alignment horizontal="center" vertical="center"/>
    </xf>
    <xf numFmtId="0" fontId="60" fillId="22" borderId="36" xfId="0" applyFont="1" applyFill="1" applyBorder="1" applyAlignment="1">
      <alignment horizontal="center" vertical="center"/>
    </xf>
    <xf numFmtId="0" fontId="60" fillId="6" borderId="54" xfId="0"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6" borderId="54" xfId="0" applyFont="1" applyFill="1" applyBorder="1" applyAlignment="1" applyProtection="1">
      <alignment horizontal="right" vertical="center" wrapText="1"/>
    </xf>
    <xf numFmtId="0" fontId="60" fillId="6" borderId="1" xfId="0" applyFont="1" applyFill="1" applyBorder="1" applyAlignment="1" applyProtection="1">
      <alignment horizontal="right" vertical="center" wrapText="1"/>
    </xf>
    <xf numFmtId="0" fontId="60" fillId="6" borderId="61" xfId="0" applyFont="1" applyFill="1" applyBorder="1" applyAlignment="1" applyProtection="1">
      <alignment horizontal="right" vertical="center" wrapText="1"/>
    </xf>
    <xf numFmtId="0" fontId="60" fillId="6" borderId="59" xfId="0" applyFont="1" applyFill="1" applyBorder="1" applyAlignment="1" applyProtection="1">
      <alignment horizontal="right" vertical="center" wrapText="1"/>
    </xf>
    <xf numFmtId="0" fontId="81" fillId="6" borderId="59" xfId="0" applyFont="1" applyFill="1" applyBorder="1" applyAlignment="1" applyProtection="1">
      <alignment horizontal="center" vertical="center" wrapText="1"/>
    </xf>
    <xf numFmtId="0" fontId="83" fillId="20" borderId="32" xfId="0" applyFont="1" applyFill="1" applyBorder="1" applyAlignment="1">
      <alignment horizontal="center" vertical="center"/>
    </xf>
    <xf numFmtId="0" fontId="83" fillId="20" borderId="0" xfId="0" applyFont="1" applyFill="1" applyBorder="1" applyAlignment="1">
      <alignment horizontal="center" vertical="center"/>
    </xf>
    <xf numFmtId="0" fontId="83" fillId="20" borderId="33" xfId="0" applyFont="1" applyFill="1" applyBorder="1" applyAlignment="1">
      <alignment horizontal="center" vertical="center"/>
    </xf>
    <xf numFmtId="0" fontId="80" fillId="20" borderId="5" xfId="0" applyFont="1" applyFill="1" applyBorder="1" applyAlignment="1" applyProtection="1">
      <alignment horizontal="center" vertical="center" wrapText="1"/>
    </xf>
    <xf numFmtId="0" fontId="80" fillId="20" borderId="6" xfId="0" applyFont="1" applyFill="1" applyBorder="1" applyAlignment="1" applyProtection="1">
      <alignment horizontal="center" vertical="center" wrapText="1"/>
    </xf>
    <xf numFmtId="0" fontId="80" fillId="20" borderId="80" xfId="0" applyFont="1" applyFill="1" applyBorder="1" applyAlignment="1" applyProtection="1">
      <alignment horizontal="center" vertical="center" wrapText="1"/>
    </xf>
    <xf numFmtId="0" fontId="80" fillId="20" borderId="25" xfId="0" applyFont="1" applyFill="1" applyBorder="1" applyAlignment="1" applyProtection="1">
      <alignment horizontal="center" vertical="center" wrapText="1"/>
    </xf>
    <xf numFmtId="0" fontId="80" fillId="20" borderId="79" xfId="0" applyFont="1" applyFill="1" applyBorder="1" applyAlignment="1" applyProtection="1">
      <alignment horizontal="center" vertical="center" wrapText="1"/>
    </xf>
    <xf numFmtId="0" fontId="59" fillId="6" borderId="40"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80"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81" fillId="6" borderId="2" xfId="0" applyFont="1" applyFill="1" applyBorder="1" applyAlignment="1" applyProtection="1">
      <alignment horizontal="center" vertical="center" wrapText="1"/>
    </xf>
    <xf numFmtId="0" fontId="81" fillId="6" borderId="3" xfId="0" applyFont="1" applyFill="1" applyBorder="1" applyAlignment="1" applyProtection="1">
      <alignment horizontal="center" vertical="center" wrapText="1"/>
    </xf>
    <xf numFmtId="0" fontId="84" fillId="20" borderId="0" xfId="0" applyFont="1" applyFill="1" applyBorder="1" applyAlignment="1">
      <alignment horizontal="center" vertical="center" wrapText="1"/>
    </xf>
    <xf numFmtId="0" fontId="136" fillId="6" borderId="0" xfId="0" applyFont="1" applyFill="1" applyAlignment="1">
      <alignment horizontal="center"/>
    </xf>
    <xf numFmtId="0" fontId="81" fillId="6" borderId="0" xfId="0" applyFont="1" applyFill="1" applyBorder="1" applyAlignment="1">
      <alignment horizontal="center" vertical="center" wrapText="1"/>
    </xf>
    <xf numFmtId="0" fontId="84" fillId="20" borderId="0" xfId="0" applyFont="1" applyFill="1" applyBorder="1" applyAlignment="1">
      <alignment horizontal="center" vertical="center"/>
    </xf>
    <xf numFmtId="0" fontId="47" fillId="6" borderId="1" xfId="0" applyFont="1" applyFill="1" applyBorder="1" applyAlignment="1">
      <alignment horizontal="right" wrapText="1"/>
    </xf>
    <xf numFmtId="0" fontId="47" fillId="6" borderId="0" xfId="0" applyFont="1" applyFill="1" applyAlignment="1">
      <alignment horizontal="right"/>
    </xf>
    <xf numFmtId="0" fontId="47" fillId="6" borderId="76" xfId="0" applyFont="1" applyFill="1" applyBorder="1" applyAlignment="1">
      <alignment horizontal="right"/>
    </xf>
    <xf numFmtId="0" fontId="0" fillId="6" borderId="0" xfId="0" applyFill="1" applyAlignment="1">
      <alignment horizontal="center" vertical="center" wrapText="1"/>
    </xf>
    <xf numFmtId="0" fontId="76" fillId="20" borderId="0" xfId="0" applyFont="1" applyFill="1" applyAlignment="1">
      <alignment horizontal="center"/>
    </xf>
    <xf numFmtId="0" fontId="56" fillId="6" borderId="10" xfId="0" applyFont="1" applyFill="1" applyBorder="1" applyAlignment="1">
      <alignment horizontal="center" vertical="center" textRotation="90" wrapText="1"/>
    </xf>
    <xf numFmtId="0" fontId="56" fillId="6" borderId="15" xfId="0" applyFont="1" applyFill="1" applyBorder="1" applyAlignment="1">
      <alignment horizontal="center" vertical="center" textRotation="90" wrapText="1"/>
    </xf>
    <xf numFmtId="0" fontId="56" fillId="6" borderId="11" xfId="0" applyFont="1" applyFill="1" applyBorder="1" applyAlignment="1">
      <alignment horizontal="center" vertical="center" textRotation="90" wrapText="1"/>
    </xf>
    <xf numFmtId="0" fontId="75" fillId="10" borderId="14" xfId="0" applyFont="1" applyFill="1" applyBorder="1" applyAlignment="1">
      <alignment horizontal="right" vertical="center" wrapText="1"/>
    </xf>
    <xf numFmtId="0" fontId="70" fillId="6" borderId="1" xfId="0" applyFont="1" applyFill="1" applyBorder="1" applyAlignment="1">
      <alignment horizontal="center" vertical="center" wrapText="1"/>
    </xf>
    <xf numFmtId="0" fontId="77" fillId="11" borderId="0" xfId="0" applyFont="1" applyFill="1" applyBorder="1" applyAlignment="1">
      <alignment horizontal="right" vertical="center" wrapText="1"/>
    </xf>
    <xf numFmtId="0" fontId="77" fillId="11" borderId="17" xfId="0" applyFont="1" applyFill="1" applyBorder="1" applyAlignment="1">
      <alignment horizontal="right" vertical="center" wrapText="1"/>
    </xf>
    <xf numFmtId="0" fontId="77" fillId="11" borderId="19" xfId="0" applyFont="1" applyFill="1" applyBorder="1" applyAlignment="1">
      <alignment horizontal="right" vertical="center" wrapText="1"/>
    </xf>
    <xf numFmtId="0" fontId="83" fillId="14" borderId="0" xfId="0" applyFont="1" applyFill="1" applyBorder="1" applyAlignment="1">
      <alignment horizontal="left" vertical="center" wrapText="1"/>
    </xf>
    <xf numFmtId="0" fontId="56" fillId="6" borderId="0" xfId="0" applyFont="1" applyFill="1" applyBorder="1" applyAlignment="1">
      <alignment horizontal="center" vertical="center" textRotation="90" wrapText="1"/>
    </xf>
    <xf numFmtId="0" fontId="77" fillId="11" borderId="76" xfId="0" applyFont="1" applyFill="1" applyBorder="1" applyAlignment="1">
      <alignment horizontal="right" vertical="center"/>
    </xf>
    <xf numFmtId="0" fontId="77" fillId="11" borderId="15" xfId="0" applyFont="1" applyFill="1" applyBorder="1" applyAlignment="1">
      <alignment horizontal="right" vertical="center"/>
    </xf>
    <xf numFmtId="0" fontId="77" fillId="11" borderId="1" xfId="0" applyFont="1" applyFill="1" applyBorder="1" applyAlignment="1">
      <alignment horizontal="right" vertical="center"/>
    </xf>
    <xf numFmtId="0" fontId="77" fillId="11" borderId="14" xfId="0" applyFont="1" applyFill="1" applyBorder="1" applyAlignment="1">
      <alignment horizontal="right" vertical="center" wrapText="1"/>
    </xf>
    <xf numFmtId="0" fontId="77" fillId="11" borderId="3" xfId="0" applyFont="1" applyFill="1" applyBorder="1" applyAlignment="1">
      <alignment horizontal="right" vertical="center" wrapText="1"/>
    </xf>
    <xf numFmtId="0" fontId="74" fillId="10" borderId="34" xfId="0" applyFont="1" applyFill="1" applyBorder="1" applyAlignment="1">
      <alignment horizontal="left" vertical="center"/>
    </xf>
    <xf numFmtId="0" fontId="74" fillId="10" borderId="35" xfId="0" applyFont="1" applyFill="1" applyBorder="1" applyAlignment="1">
      <alignment horizontal="left" vertical="center"/>
    </xf>
    <xf numFmtId="14" fontId="60" fillId="0" borderId="82" xfId="0" applyNumberFormat="1" applyFont="1" applyBorder="1" applyAlignment="1">
      <alignment horizontal="center" vertical="center"/>
    </xf>
    <xf numFmtId="14" fontId="60" fillId="0" borderId="118" xfId="0" applyNumberFormat="1" applyFont="1" applyBorder="1" applyAlignment="1">
      <alignment horizontal="center" vertical="center"/>
    </xf>
    <xf numFmtId="0" fontId="80" fillId="10" borderId="4" xfId="0" applyFont="1" applyFill="1" applyBorder="1" applyAlignment="1" applyProtection="1">
      <alignment horizontal="center" vertical="center" wrapText="1"/>
    </xf>
    <xf numFmtId="0" fontId="80" fillId="10" borderId="5" xfId="0" applyFont="1" applyFill="1" applyBorder="1" applyAlignment="1" applyProtection="1">
      <alignment horizontal="center" vertical="center"/>
    </xf>
    <xf numFmtId="0" fontId="80" fillId="10" borderId="80" xfId="0" applyFont="1" applyFill="1" applyBorder="1" applyAlignment="1" applyProtection="1">
      <alignment horizontal="center" vertical="center"/>
    </xf>
    <xf numFmtId="0" fontId="80" fillId="10" borderId="25" xfId="0" applyFont="1" applyFill="1" applyBorder="1" applyAlignment="1" applyProtection="1">
      <alignment horizontal="center" vertical="center"/>
    </xf>
    <xf numFmtId="0" fontId="59" fillId="6" borderId="2" xfId="0" applyFont="1" applyFill="1" applyBorder="1" applyAlignment="1" applyProtection="1">
      <alignment horizontal="center" vertical="center" wrapText="1"/>
    </xf>
    <xf numFmtId="0" fontId="78" fillId="11" borderId="4" xfId="0" applyFont="1" applyFill="1" applyBorder="1" applyAlignment="1">
      <alignment horizontal="left" vertical="center" wrapText="1"/>
    </xf>
    <xf numFmtId="0" fontId="78" fillId="11" borderId="5" xfId="0" applyFont="1" applyFill="1" applyBorder="1" applyAlignment="1">
      <alignment horizontal="left" vertical="center" wrapText="1"/>
    </xf>
    <xf numFmtId="0" fontId="78" fillId="11" borderId="6" xfId="0" applyFont="1" applyFill="1" applyBorder="1" applyAlignment="1">
      <alignment horizontal="left" vertical="center" wrapText="1"/>
    </xf>
    <xf numFmtId="0" fontId="66" fillId="0" borderId="23" xfId="0" applyFont="1" applyBorder="1" applyAlignment="1">
      <alignment horizontal="center" vertical="center" wrapText="1"/>
    </xf>
    <xf numFmtId="0" fontId="66" fillId="0" borderId="29" xfId="0" applyFont="1" applyBorder="1" applyAlignment="1">
      <alignment horizontal="center" vertical="center" wrapText="1"/>
    </xf>
    <xf numFmtId="0" fontId="60" fillId="0" borderId="24" xfId="0" applyFont="1" applyBorder="1" applyAlignment="1">
      <alignment horizontal="center" vertical="center"/>
    </xf>
    <xf numFmtId="0" fontId="81" fillId="6" borderId="16" xfId="0" applyFont="1" applyFill="1" applyBorder="1" applyAlignment="1" applyProtection="1">
      <alignment horizontal="center" vertical="center" wrapText="1"/>
    </xf>
    <xf numFmtId="0" fontId="81" fillId="6" borderId="45" xfId="0" applyFont="1" applyFill="1" applyBorder="1" applyAlignment="1" applyProtection="1">
      <alignment horizontal="center" vertical="center" wrapText="1"/>
    </xf>
    <xf numFmtId="0" fontId="81" fillId="6" borderId="10" xfId="0" applyFont="1" applyFill="1" applyBorder="1" applyAlignment="1" applyProtection="1">
      <alignment horizontal="center" vertical="center" wrapText="1"/>
    </xf>
    <xf numFmtId="0" fontId="81" fillId="6" borderId="11" xfId="0" applyFont="1" applyFill="1" applyBorder="1" applyAlignment="1" applyProtection="1">
      <alignment horizontal="center" vertical="center" wrapText="1"/>
    </xf>
    <xf numFmtId="0" fontId="81" fillId="6" borderId="16" xfId="0" applyFont="1" applyFill="1" applyBorder="1" applyAlignment="1" applyProtection="1">
      <alignment horizontal="center" vertical="top" wrapText="1"/>
    </xf>
    <xf numFmtId="0" fontId="81" fillId="6" borderId="19" xfId="0" applyFont="1" applyFill="1" applyBorder="1" applyAlignment="1" applyProtection="1">
      <alignment horizontal="center" vertical="top" wrapText="1"/>
    </xf>
    <xf numFmtId="0" fontId="81" fillId="6" borderId="45" xfId="0" applyFont="1" applyFill="1" applyBorder="1" applyAlignment="1" applyProtection="1">
      <alignment horizontal="center" vertical="top" wrapText="1"/>
    </xf>
    <xf numFmtId="0" fontId="81" fillId="6" borderId="13" xfId="0" applyFont="1" applyFill="1" applyBorder="1" applyAlignment="1" applyProtection="1">
      <alignment horizontal="center" vertical="top" wrapText="1"/>
    </xf>
    <xf numFmtId="0" fontId="81" fillId="6" borderId="44" xfId="0" applyFont="1" applyFill="1" applyBorder="1" applyAlignment="1" applyProtection="1">
      <alignment horizontal="center" vertical="center" wrapText="1"/>
    </xf>
    <xf numFmtId="0" fontId="81" fillId="6" borderId="15" xfId="0" applyFont="1" applyFill="1" applyBorder="1" applyAlignment="1" applyProtection="1">
      <alignment horizontal="center" vertical="center" wrapText="1"/>
    </xf>
    <xf numFmtId="0" fontId="70" fillId="0" borderId="42"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43" xfId="0" applyFont="1" applyBorder="1" applyAlignment="1">
      <alignment horizontal="center" vertical="center" wrapText="1"/>
    </xf>
    <xf numFmtId="0" fontId="60" fillId="0" borderId="42" xfId="0" applyFont="1" applyBorder="1" applyAlignment="1">
      <alignment horizontal="right" vertical="center" wrapText="1"/>
    </xf>
    <xf numFmtId="0" fontId="60" fillId="0" borderId="14" xfId="0" applyFont="1" applyBorder="1" applyAlignment="1">
      <alignment horizontal="right" vertical="center" wrapText="1"/>
    </xf>
    <xf numFmtId="0" fontId="78" fillId="11" borderId="32" xfId="0" applyFont="1" applyFill="1" applyBorder="1" applyAlignment="1">
      <alignment horizontal="left" vertical="center" wrapText="1"/>
    </xf>
    <xf numFmtId="0" fontId="78" fillId="11" borderId="0" xfId="0" applyFont="1" applyFill="1" applyBorder="1" applyAlignment="1">
      <alignment horizontal="left" vertical="center" wrapText="1"/>
    </xf>
    <xf numFmtId="0" fontId="78" fillId="11" borderId="33" xfId="0" applyFont="1" applyFill="1" applyBorder="1" applyAlignment="1">
      <alignment horizontal="left" vertical="center" wrapText="1"/>
    </xf>
    <xf numFmtId="0" fontId="83" fillId="14" borderId="34" xfId="0" applyFont="1" applyFill="1" applyBorder="1" applyAlignment="1">
      <alignment horizontal="left" vertical="center"/>
    </xf>
    <xf numFmtId="0" fontId="83" fillId="14" borderId="35" xfId="0" applyFont="1" applyFill="1" applyBorder="1" applyAlignment="1">
      <alignment horizontal="left" vertical="center"/>
    </xf>
    <xf numFmtId="0" fontId="66" fillId="0" borderId="24" xfId="0" applyFont="1" applyBorder="1" applyAlignment="1">
      <alignment horizontal="center" vertical="center" wrapText="1"/>
    </xf>
    <xf numFmtId="0" fontId="66" fillId="0" borderId="89" xfId="0" applyFont="1" applyBorder="1" applyAlignment="1">
      <alignment horizontal="center" vertical="center" wrapText="1"/>
    </xf>
    <xf numFmtId="0" fontId="83" fillId="14" borderId="7" xfId="0" applyFont="1" applyFill="1" applyBorder="1" applyAlignment="1">
      <alignment horizontal="left" vertical="center"/>
    </xf>
    <xf numFmtId="0" fontId="83" fillId="14" borderId="8" xfId="0" applyFont="1" applyFill="1" applyBorder="1" applyAlignment="1">
      <alignment horizontal="left" vertical="center"/>
    </xf>
    <xf numFmtId="0" fontId="47" fillId="6" borderId="0" xfId="0" applyFont="1" applyFill="1" applyAlignment="1">
      <alignment horizontal="center" vertical="center" wrapText="1"/>
    </xf>
    <xf numFmtId="0" fontId="125" fillId="6" borderId="8" xfId="0" applyFont="1" applyFill="1" applyBorder="1" applyAlignment="1">
      <alignment horizontal="center"/>
    </xf>
    <xf numFmtId="0" fontId="80" fillId="10" borderId="4" xfId="0" applyFont="1" applyFill="1" applyBorder="1" applyAlignment="1">
      <alignment horizontal="right" vertical="center" wrapText="1"/>
    </xf>
    <xf numFmtId="0" fontId="80" fillId="10" borderId="5" xfId="0" applyFont="1" applyFill="1" applyBorder="1" applyAlignment="1">
      <alignment horizontal="right" vertical="center"/>
    </xf>
    <xf numFmtId="0" fontId="80" fillId="10" borderId="80" xfId="0" applyFont="1" applyFill="1" applyBorder="1" applyAlignment="1">
      <alignment horizontal="right" vertical="center"/>
    </xf>
    <xf numFmtId="0" fontId="80" fillId="10" borderId="25" xfId="0" applyFont="1" applyFill="1" applyBorder="1" applyAlignment="1">
      <alignment horizontal="right" vertical="center"/>
    </xf>
    <xf numFmtId="14" fontId="42" fillId="10" borderId="6" xfId="0" applyNumberFormat="1" applyFont="1" applyFill="1" applyBorder="1" applyAlignment="1">
      <alignment horizontal="center" vertical="center"/>
    </xf>
    <xf numFmtId="14" fontId="42" fillId="10" borderId="79" xfId="0" applyNumberFormat="1" applyFont="1" applyFill="1" applyBorder="1" applyAlignment="1">
      <alignment horizontal="center" vertical="center"/>
    </xf>
    <xf numFmtId="0" fontId="60" fillId="0" borderId="22" xfId="0" applyFont="1" applyBorder="1" applyAlignment="1">
      <alignment horizontal="center" vertical="center"/>
    </xf>
    <xf numFmtId="0" fontId="45" fillId="0" borderId="40"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32"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33" xfId="0" applyFont="1" applyBorder="1" applyAlignment="1">
      <alignment horizontal="center" vertical="center" wrapText="1"/>
    </xf>
    <xf numFmtId="14" fontId="60" fillId="2" borderId="24" xfId="0" applyNumberFormat="1" applyFont="1" applyFill="1" applyBorder="1" applyAlignment="1">
      <alignment horizontal="center" vertical="center"/>
    </xf>
    <xf numFmtId="0" fontId="4" fillId="0" borderId="70"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52" xfId="0" applyFont="1" applyFill="1" applyBorder="1" applyAlignment="1" applyProtection="1">
      <alignment horizontal="center" vertical="center"/>
    </xf>
    <xf numFmtId="0" fontId="4" fillId="0" borderId="70" xfId="0" applyFont="1" applyFill="1" applyBorder="1" applyAlignment="1" applyProtection="1">
      <alignment horizontal="center" vertical="center" wrapText="1"/>
    </xf>
    <xf numFmtId="0" fontId="4" fillId="0" borderId="71" xfId="0" applyFont="1" applyFill="1" applyBorder="1" applyAlignment="1" applyProtection="1">
      <alignment horizontal="center" vertical="center" wrapText="1"/>
    </xf>
    <xf numFmtId="0" fontId="4" fillId="0" borderId="52" xfId="0" applyFont="1" applyFill="1" applyBorder="1" applyAlignment="1" applyProtection="1">
      <alignment horizontal="center" vertical="center" wrapText="1"/>
    </xf>
    <xf numFmtId="0" fontId="21" fillId="0" borderId="2" xfId="0" applyFont="1" applyFill="1" applyBorder="1" applyAlignment="1" applyProtection="1">
      <alignment horizontal="left" vertical="center" wrapText="1"/>
    </xf>
    <xf numFmtId="0" fontId="21" fillId="0" borderId="3" xfId="0" applyFont="1" applyFill="1" applyBorder="1" applyAlignment="1" applyProtection="1">
      <alignment horizontal="left" vertical="center" wrapText="1"/>
    </xf>
    <xf numFmtId="0" fontId="4" fillId="3" borderId="4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37" xfId="0" applyFont="1" applyFill="1" applyBorder="1" applyAlignment="1" applyProtection="1">
      <alignment horizontal="center" vertical="center"/>
    </xf>
    <xf numFmtId="0" fontId="4" fillId="3" borderId="38" xfId="0" applyFont="1" applyFill="1" applyBorder="1" applyAlignment="1" applyProtection="1">
      <alignment horizontal="center" vertical="center"/>
    </xf>
    <xf numFmtId="0" fontId="20" fillId="0" borderId="10" xfId="0" applyFont="1" applyFill="1" applyBorder="1" applyAlignment="1" applyProtection="1">
      <alignment horizontal="center" vertical="center" textRotation="90" wrapText="1"/>
    </xf>
    <xf numFmtId="0" fontId="20" fillId="0" borderId="15" xfId="0" applyFont="1" applyFill="1" applyBorder="1" applyAlignment="1" applyProtection="1">
      <alignment horizontal="center" vertical="center" textRotation="90" wrapText="1"/>
    </xf>
    <xf numFmtId="0" fontId="20" fillId="0" borderId="1" xfId="0" applyFont="1" applyFill="1" applyBorder="1" applyAlignment="1" applyProtection="1">
      <alignment horizontal="center" vertical="center" textRotation="90" wrapText="1"/>
    </xf>
    <xf numFmtId="0" fontId="20" fillId="0" borderId="59" xfId="0" applyFont="1" applyFill="1" applyBorder="1" applyAlignment="1" applyProtection="1">
      <alignment horizontal="center" vertical="center" textRotation="90" wrapText="1"/>
    </xf>
    <xf numFmtId="0" fontId="5" fillId="3" borderId="57" xfId="0" applyFont="1" applyFill="1" applyBorder="1" applyAlignment="1" applyProtection="1">
      <alignment horizontal="center" vertical="center"/>
    </xf>
    <xf numFmtId="0" fontId="5" fillId="3" borderId="74" xfId="0" applyFont="1" applyFill="1" applyBorder="1" applyAlignment="1" applyProtection="1">
      <alignment horizontal="center" vertical="center"/>
    </xf>
    <xf numFmtId="0" fontId="5" fillId="3" borderId="58" xfId="0" applyFont="1" applyFill="1" applyBorder="1" applyAlignment="1" applyProtection="1">
      <alignment horizontal="center" vertical="center"/>
    </xf>
    <xf numFmtId="0" fontId="25" fillId="0" borderId="1" xfId="0" applyFont="1" applyFill="1" applyBorder="1" applyAlignment="1" applyProtection="1">
      <alignment horizontal="right" vertical="center" wrapText="1"/>
    </xf>
    <xf numFmtId="0" fontId="4" fillId="0" borderId="1" xfId="0" applyFont="1" applyBorder="1" applyAlignment="1" applyProtection="1">
      <alignment horizontal="left" vertical="center" wrapText="1"/>
    </xf>
    <xf numFmtId="0" fontId="21" fillId="0" borderId="1" xfId="0" applyFont="1" applyFill="1" applyBorder="1" applyAlignment="1" applyProtection="1">
      <alignment horizontal="right" vertical="center" wrapText="1"/>
    </xf>
    <xf numFmtId="0" fontId="20" fillId="0" borderId="44" xfId="0" applyFont="1" applyFill="1" applyBorder="1" applyAlignment="1" applyProtection="1">
      <alignment horizontal="center" vertical="center" textRotation="90" wrapText="1"/>
    </xf>
    <xf numFmtId="0" fontId="20" fillId="0" borderId="45" xfId="0" applyFont="1" applyFill="1" applyBorder="1" applyAlignment="1" applyProtection="1">
      <alignment horizontal="center" vertical="center" textRotation="90" wrapText="1"/>
    </xf>
    <xf numFmtId="0" fontId="20" fillId="0" borderId="62" xfId="0" applyFont="1" applyFill="1" applyBorder="1" applyAlignment="1" applyProtection="1">
      <alignment horizontal="center" vertical="center" textRotation="90" wrapText="1"/>
    </xf>
    <xf numFmtId="0" fontId="4" fillId="3" borderId="54" xfId="0" applyFont="1" applyFill="1" applyBorder="1" applyAlignment="1" applyProtection="1">
      <alignment horizontal="center" vertical="center"/>
    </xf>
    <xf numFmtId="0" fontId="25" fillId="0" borderId="59" xfId="0" applyFont="1" applyFill="1" applyBorder="1" applyAlignment="1" applyProtection="1">
      <alignment horizontal="right" vertical="center" wrapText="1"/>
    </xf>
    <xf numFmtId="0" fontId="23" fillId="3" borderId="59" xfId="0" applyFont="1" applyFill="1" applyBorder="1" applyAlignment="1" applyProtection="1">
      <alignment horizontal="center" vertical="center" wrapText="1"/>
    </xf>
    <xf numFmtId="0" fontId="23" fillId="3" borderId="63" xfId="0" applyFont="1" applyFill="1" applyBorder="1" applyAlignment="1" applyProtection="1">
      <alignment horizontal="center" vertical="center" wrapText="1"/>
    </xf>
    <xf numFmtId="0" fontId="23" fillId="3" borderId="66" xfId="0" applyFont="1" applyFill="1" applyBorder="1" applyAlignment="1" applyProtection="1">
      <alignment horizontal="center" vertical="center" wrapText="1"/>
    </xf>
    <xf numFmtId="0" fontId="23" fillId="3" borderId="65"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wrapText="1"/>
    </xf>
    <xf numFmtId="0" fontId="23" fillId="3" borderId="17" xfId="0" applyFont="1" applyFill="1" applyBorder="1" applyAlignment="1" applyProtection="1">
      <alignment horizontal="center" vertical="center" wrapText="1"/>
    </xf>
    <xf numFmtId="0" fontId="21" fillId="0" borderId="1" xfId="0" applyFont="1" applyFill="1" applyBorder="1" applyAlignment="1" applyProtection="1">
      <alignment horizontal="left" vertical="center" wrapText="1"/>
    </xf>
    <xf numFmtId="0" fontId="1" fillId="3" borderId="59" xfId="0" applyFont="1" applyFill="1" applyBorder="1" applyAlignment="1" applyProtection="1">
      <alignment horizontal="center" vertical="center" wrapText="1"/>
    </xf>
    <xf numFmtId="0" fontId="1" fillId="3" borderId="63" xfId="0" applyFont="1" applyFill="1" applyBorder="1" applyAlignment="1" applyProtection="1">
      <alignment horizontal="center" vertical="center" wrapText="1"/>
    </xf>
    <xf numFmtId="0" fontId="4" fillId="3" borderId="72" xfId="0" applyFont="1" applyFill="1" applyBorder="1" applyAlignment="1" applyProtection="1">
      <alignment horizontal="center" vertical="center"/>
    </xf>
    <xf numFmtId="0" fontId="4" fillId="3" borderId="66"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0" fontId="4" fillId="3" borderId="61" xfId="0" applyFont="1" applyFill="1" applyBorder="1" applyAlignment="1" applyProtection="1">
      <alignment horizontal="center" vertical="center"/>
    </xf>
    <xf numFmtId="0" fontId="6" fillId="4" borderId="64" xfId="0" applyFont="1" applyFill="1" applyBorder="1" applyAlignment="1" applyProtection="1">
      <alignment horizontal="center" vertical="center" wrapText="1"/>
    </xf>
    <xf numFmtId="0" fontId="6" fillId="4" borderId="6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textRotation="90" wrapText="1"/>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84" fillId="10" borderId="0" xfId="0" applyFont="1" applyFill="1" applyBorder="1" applyAlignment="1">
      <alignment horizontal="center" vertical="center" wrapText="1"/>
    </xf>
    <xf numFmtId="0" fontId="84" fillId="10" borderId="0" xfId="0" applyFont="1" applyFill="1" applyBorder="1" applyAlignment="1">
      <alignment horizontal="center" vertical="center"/>
    </xf>
    <xf numFmtId="0" fontId="76" fillId="11" borderId="0" xfId="0" applyFont="1" applyFill="1" applyAlignment="1">
      <alignment horizontal="center"/>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0" fillId="0" borderId="3" xfId="0" applyBorder="1" applyAlignment="1">
      <alignment horizontal="center" vertical="center" wrapText="1"/>
    </xf>
    <xf numFmtId="0" fontId="0" fillId="0" borderId="25" xfId="0" applyBorder="1" applyAlignment="1">
      <alignment horizontal="center"/>
    </xf>
    <xf numFmtId="0" fontId="66" fillId="3" borderId="0" xfId="0" applyFont="1" applyFill="1" applyBorder="1" applyAlignment="1">
      <alignment horizontal="center" vertical="center" wrapText="1"/>
    </xf>
    <xf numFmtId="0" fontId="144" fillId="20" borderId="0" xfId="0" applyFont="1" applyFill="1" applyBorder="1" applyAlignment="1">
      <alignment horizontal="center" vertical="center" wrapText="1"/>
    </xf>
    <xf numFmtId="0" fontId="144" fillId="20" borderId="98" xfId="0" applyFont="1" applyFill="1" applyBorder="1" applyAlignment="1">
      <alignment horizontal="center" vertical="center" wrapText="1"/>
    </xf>
    <xf numFmtId="0" fontId="77" fillId="20" borderId="89" xfId="0" applyFont="1" applyFill="1" applyBorder="1" applyAlignment="1">
      <alignment horizontal="left" vertical="center" wrapText="1"/>
    </xf>
    <xf numFmtId="0" fontId="56" fillId="6" borderId="119" xfId="0" applyFont="1" applyFill="1" applyBorder="1" applyAlignment="1">
      <alignment horizontal="center" vertical="center"/>
    </xf>
    <xf numFmtId="0" fontId="144" fillId="0" borderId="98" xfId="0" applyFont="1" applyFill="1" applyBorder="1" applyAlignment="1">
      <alignment horizontal="center" vertical="center" wrapText="1"/>
    </xf>
    <xf numFmtId="0" fontId="77" fillId="20" borderId="120" xfId="0" applyFont="1" applyFill="1" applyBorder="1" applyAlignment="1">
      <alignment horizontal="left" vertical="center" wrapText="1"/>
    </xf>
    <xf numFmtId="0" fontId="66" fillId="6" borderId="119" xfId="0" applyFont="1" applyFill="1" applyBorder="1" applyAlignment="1">
      <alignment vertical="center" wrapText="1"/>
    </xf>
    <xf numFmtId="0" fontId="66" fillId="0" borderId="1" xfId="0" applyFont="1" applyFill="1" applyBorder="1" applyAlignment="1">
      <alignment horizontal="left" vertical="center" wrapText="1"/>
    </xf>
    <xf numFmtId="0" fontId="144" fillId="26" borderId="92" xfId="0" applyFont="1" applyFill="1" applyBorder="1" applyAlignment="1">
      <alignment horizontal="center" vertical="center" wrapText="1"/>
    </xf>
    <xf numFmtId="0" fontId="66" fillId="0" borderId="24" xfId="0" applyFont="1" applyFill="1" applyBorder="1" applyAlignment="1">
      <alignment horizontal="center" vertical="center" wrapText="1"/>
    </xf>
    <xf numFmtId="0" fontId="66" fillId="26" borderId="1" xfId="0" applyFont="1" applyFill="1" applyBorder="1" applyAlignment="1">
      <alignment horizontal="center" vertical="center" wrapText="1"/>
    </xf>
    <xf numFmtId="0" fontId="144" fillId="0" borderId="1" xfId="0" applyFont="1" applyFill="1" applyBorder="1" applyAlignment="1">
      <alignment horizontal="center" vertical="center" wrapText="1"/>
    </xf>
    <xf numFmtId="0" fontId="144" fillId="0" borderId="114" xfId="0" applyFont="1" applyFill="1" applyBorder="1" applyAlignment="1">
      <alignment horizontal="center" vertical="center" wrapText="1"/>
    </xf>
  </cellXfs>
  <cellStyles count="3">
    <cellStyle name="Hyperlink" xfId="2" builtinId="8"/>
    <cellStyle name="Normal" xfId="0" builtinId="0"/>
    <cellStyle name="Percent" xfId="1" builtinId="5"/>
  </cellStyles>
  <dxfs count="398">
    <dxf>
      <font>
        <b/>
        <i val="0"/>
        <color rgb="FFC00000"/>
      </font>
      <border>
        <left style="thin">
          <color rgb="FFC00000"/>
        </left>
        <right style="thin">
          <color rgb="FFC00000"/>
        </right>
        <top style="thin">
          <color rgb="FFC00000"/>
        </top>
        <bottom style="thin">
          <color rgb="FFC00000"/>
        </bottom>
        <vertical/>
        <horizontal/>
      </border>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AC04E"/>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AC04E"/>
        </patternFill>
      </fill>
    </dxf>
    <dxf>
      <fill>
        <patternFill>
          <bgColor rgb="FFFAC04E"/>
        </patternFill>
      </fill>
    </dxf>
    <dxf>
      <fill>
        <patternFill>
          <bgColor rgb="FFFAC04E"/>
        </patternFill>
      </fill>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ont>
        <b/>
        <i val="0"/>
        <color rgb="FFC00000"/>
      </font>
      <border>
        <left style="thin">
          <color rgb="FFC00000"/>
        </left>
        <right style="thin">
          <color rgb="FFC00000"/>
        </right>
        <top style="thin">
          <color rgb="FFC00000"/>
        </top>
        <bottom style="thin">
          <color rgb="FFC00000"/>
        </bottom>
        <vertical/>
        <horizontal/>
      </border>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ill>
        <patternFill>
          <bgColor rgb="FFFAC04E"/>
        </patternFill>
      </fill>
    </dxf>
    <dxf>
      <font>
        <strike/>
      </font>
    </dxf>
    <dxf>
      <font>
        <strike/>
      </font>
    </dxf>
    <dxf>
      <font>
        <strike/>
      </font>
    </dxf>
    <dxf>
      <font>
        <strike/>
      </font>
    </dxf>
    <dxf>
      <font>
        <strike/>
      </font>
    </dxf>
    <dxf>
      <font>
        <strike/>
      </font>
    </dxf>
    <dxf>
      <font>
        <strike/>
      </font>
    </dxf>
    <dxf>
      <font>
        <strike/>
      </font>
    </dxf>
    <dxf>
      <font>
        <strike/>
      </font>
    </dxf>
    <dxf>
      <fill>
        <patternFill>
          <bgColor theme="0"/>
        </patternFill>
      </fill>
      <border>
        <left style="thin">
          <color auto="1"/>
        </left>
        <right style="thin">
          <color auto="1"/>
        </right>
        <top style="thin">
          <color auto="1"/>
        </top>
        <bottom style="thin">
          <color auto="1"/>
        </bottom>
        <vertical/>
        <horizontal/>
      </border>
    </dxf>
    <dxf>
      <font>
        <color theme="1"/>
      </font>
    </dxf>
    <dxf>
      <font>
        <strike val="0"/>
        <color theme="1"/>
      </font>
    </dxf>
    <dxf>
      <font>
        <color auto="1"/>
      </font>
    </dxf>
    <dxf>
      <font>
        <strike val="0"/>
        <color theme="1"/>
      </font>
      <fill>
        <patternFill>
          <bgColor theme="0"/>
        </patternFill>
      </fill>
      <border>
        <left style="thin">
          <color auto="1"/>
        </left>
        <right style="thin">
          <color auto="1"/>
        </right>
        <top style="thin">
          <color auto="1"/>
        </top>
        <bottom style="thin">
          <color auto="1"/>
        </bottom>
      </border>
    </dxf>
    <dxf>
      <font>
        <strike val="0"/>
        <color theme="1"/>
      </font>
    </dxf>
    <dxf>
      <font>
        <color theme="1"/>
      </font>
    </dxf>
    <dxf>
      <fill>
        <patternFill>
          <bgColor theme="0"/>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border>
    </dxf>
    <dxf>
      <font>
        <strike val="0"/>
        <color theme="1"/>
      </font>
      <fill>
        <patternFill>
          <bgColor theme="0"/>
        </patternFill>
      </fill>
      <border>
        <left style="thin">
          <color auto="1"/>
        </left>
        <right style="thin">
          <color auto="1"/>
        </right>
        <top style="thin">
          <color auto="1"/>
        </top>
        <bottom style="thin">
          <color auto="1"/>
        </bottom>
      </border>
    </dxf>
    <dxf>
      <font>
        <color theme="1"/>
      </font>
    </dxf>
    <dxf>
      <font>
        <strike val="0"/>
        <color theme="1"/>
      </font>
    </dxf>
    <dxf>
      <font>
        <color rgb="FFAD589E"/>
      </font>
    </dxf>
    <dxf>
      <font>
        <color theme="1"/>
      </font>
    </dxf>
    <dxf>
      <font>
        <color theme="1"/>
      </font>
      <fill>
        <patternFill>
          <bgColor theme="0"/>
        </patternFill>
      </fill>
      <border>
        <left style="thin">
          <color auto="1"/>
        </left>
        <right style="thin">
          <color auto="1"/>
        </right>
        <top style="thin">
          <color auto="1"/>
        </top>
        <bottom style="thin">
          <color auto="1"/>
        </bottom>
        <vertical/>
        <horizontal/>
      </border>
    </dxf>
    <dxf>
      <font>
        <strike val="0"/>
        <color theme="1"/>
      </font>
      <border>
        <left/>
        <right/>
        <top/>
        <bottom/>
      </border>
    </dxf>
    <dxf>
      <font>
        <strike val="0"/>
        <color theme="1"/>
      </font>
    </dxf>
    <dxf>
      <font>
        <strike val="0"/>
        <color theme="1"/>
      </font>
      <fill>
        <patternFill patternType="solid">
          <bgColor theme="0" tint="-4.9989318521683403E-2"/>
        </patternFill>
      </fill>
      <border>
        <left/>
        <right/>
        <top/>
        <bottom/>
      </border>
    </dxf>
    <dxf>
      <font>
        <color theme="1"/>
      </font>
      <fill>
        <patternFill>
          <fgColor theme="0"/>
          <bgColor theme="0"/>
        </patternFill>
      </fill>
      <border>
        <left style="thin">
          <color auto="1"/>
        </left>
        <right style="thin">
          <color auto="1"/>
        </right>
        <top style="thin">
          <color auto="1"/>
        </top>
        <bottom style="thin">
          <color auto="1"/>
        </bottom>
        <vertical/>
        <horizontal/>
      </border>
    </dxf>
    <dxf>
      <font>
        <color theme="1"/>
      </font>
      <fill>
        <patternFill>
          <bgColor theme="0"/>
        </patternFill>
      </fill>
      <border>
        <left style="thin">
          <color auto="1"/>
        </left>
        <right style="thin">
          <color auto="1"/>
        </right>
        <top style="thin">
          <color auto="1"/>
        </top>
        <bottom style="thin">
          <color auto="1"/>
        </bottom>
      </border>
    </dxf>
    <dxf>
      <font>
        <color theme="1"/>
      </font>
    </dxf>
    <dxf>
      <font>
        <color auto="1"/>
      </font>
    </dxf>
    <dxf>
      <font>
        <strike/>
      </font>
    </dxf>
    <dxf>
      <font>
        <strike/>
      </font>
    </dxf>
    <dxf>
      <font>
        <strike/>
      </font>
    </dxf>
    <dxf>
      <font>
        <strike/>
      </font>
    </dxf>
    <dxf>
      <font>
        <color auto="1"/>
      </font>
    </dxf>
    <dxf>
      <font>
        <strike val="0"/>
        <color theme="1"/>
      </font>
      <fill>
        <patternFill>
          <bgColor theme="0"/>
        </patternFill>
      </fill>
      <border>
        <left style="thin">
          <color auto="1"/>
        </left>
        <right style="thin">
          <color auto="1"/>
        </right>
        <top style="thin">
          <color auto="1"/>
        </top>
        <bottom style="thin">
          <color auto="1"/>
        </bottom>
      </border>
    </dxf>
    <dxf>
      <font>
        <color theme="1"/>
      </font>
      <fill>
        <patternFill>
          <bgColor theme="0"/>
        </patternFill>
      </fill>
      <border>
        <left style="thin">
          <color auto="1"/>
        </left>
        <right style="thin">
          <color auto="1"/>
        </right>
        <top style="thin">
          <color auto="1"/>
        </top>
        <bottom style="thin">
          <color auto="1"/>
        </bottom>
      </border>
    </dxf>
    <dxf>
      <font>
        <color theme="1"/>
      </font>
      <fill>
        <patternFill patternType="solid">
          <bgColor theme="0" tint="-4.9989318521683403E-2"/>
        </patternFill>
      </fill>
      <border>
        <left/>
        <right/>
        <top/>
        <bottom/>
        <vertical/>
        <horizontal/>
      </border>
    </dxf>
    <dxf>
      <font>
        <color theme="1"/>
      </font>
    </dxf>
    <dxf>
      <fill>
        <patternFill>
          <bgColor theme="0"/>
        </patternFill>
      </fill>
      <border>
        <left style="thin">
          <color auto="1"/>
        </left>
        <right style="thin">
          <color auto="1"/>
        </right>
        <top style="thin">
          <color auto="1"/>
        </top>
        <bottom style="thin">
          <color auto="1"/>
        </bottom>
        <vertical/>
        <horizontal/>
      </border>
    </dxf>
    <dxf>
      <font>
        <color theme="1"/>
      </font>
      <fill>
        <patternFill>
          <bgColor theme="0"/>
        </patternFill>
      </fill>
      <border>
        <left style="thin">
          <color auto="1"/>
        </left>
        <right style="thin">
          <color auto="1"/>
        </right>
        <top style="thin">
          <color auto="1"/>
        </top>
        <bottom style="thin">
          <color auto="1"/>
        </bottom>
      </border>
    </dxf>
    <dxf>
      <font>
        <color theme="1"/>
      </font>
    </dxf>
    <dxf>
      <font>
        <strike val="0"/>
        <color theme="1"/>
      </font>
    </dxf>
    <dxf>
      <font>
        <color auto="1"/>
      </font>
      <fill>
        <patternFill>
          <bgColor theme="0"/>
        </patternFill>
      </fill>
      <border>
        <left style="thin">
          <color auto="1"/>
        </left>
        <right style="thin">
          <color auto="1"/>
        </right>
        <top style="thin">
          <color auto="1"/>
        </top>
        <bottom style="thin">
          <color auto="1"/>
        </bottom>
      </border>
    </dxf>
    <dxf>
      <font>
        <color theme="1"/>
      </font>
    </dxf>
    <dxf>
      <font>
        <color auto="1"/>
      </font>
      <fill>
        <patternFill>
          <bgColor theme="0"/>
        </patternFill>
      </fill>
      <border>
        <left style="thin">
          <color auto="1"/>
        </left>
        <right style="thin">
          <color auto="1"/>
        </right>
        <top style="thin">
          <color auto="1"/>
        </top>
        <bottom style="thin">
          <color auto="1"/>
        </bottom>
      </border>
    </dxf>
    <dxf>
      <font>
        <color theme="1"/>
      </font>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fill>
        <patternFill>
          <bgColor theme="0"/>
        </patternFill>
      </fill>
      <border>
        <left style="thin">
          <color auto="1"/>
        </left>
        <right style="thin">
          <color auto="1"/>
        </right>
        <top style="thin">
          <color auto="1"/>
        </top>
        <bottom style="thin">
          <color auto="1"/>
        </bottom>
      </border>
    </dxf>
    <dxf>
      <font>
        <color theme="1"/>
      </font>
    </dxf>
    <dxf>
      <font>
        <color theme="1"/>
      </font>
    </dxf>
    <dxf>
      <font>
        <color auto="1"/>
      </font>
      <fill>
        <patternFill>
          <bgColor theme="0"/>
        </patternFill>
      </fill>
      <border>
        <left style="thin">
          <color auto="1"/>
        </left>
        <right style="thin">
          <color auto="1"/>
        </right>
        <top style="thin">
          <color auto="1"/>
        </top>
        <bottom style="thin">
          <color auto="1"/>
        </bottom>
      </border>
    </dxf>
    <dxf>
      <font>
        <color auto="1"/>
      </font>
      <fill>
        <patternFill>
          <bgColor theme="0"/>
        </patternFill>
      </fill>
      <border>
        <left style="thin">
          <color auto="1"/>
        </left>
        <right style="thin">
          <color auto="1"/>
        </right>
        <top style="thin">
          <color auto="1"/>
        </top>
        <bottom style="thin">
          <color auto="1"/>
        </bottom>
      </border>
    </dxf>
    <dxf>
      <font>
        <color rgb="FFB3589A"/>
      </font>
    </dxf>
    <dxf>
      <font>
        <color theme="1"/>
      </font>
      <fill>
        <patternFill>
          <bgColor theme="0"/>
        </patternFill>
      </fill>
      <border>
        <left style="thin">
          <color auto="1"/>
        </left>
        <right style="thin">
          <color auto="1"/>
        </right>
        <top style="thin">
          <color auto="1"/>
        </top>
        <bottom style="thin">
          <color auto="1"/>
        </bottom>
      </border>
    </dxf>
    <dxf>
      <font>
        <color theme="1"/>
      </font>
    </dxf>
    <dxf>
      <font>
        <color theme="1"/>
      </font>
    </dxf>
    <dxf>
      <font>
        <color auto="1"/>
      </font>
      <fill>
        <patternFill>
          <bgColor theme="0"/>
        </patternFill>
      </fill>
      <border>
        <left style="thin">
          <color auto="1"/>
        </left>
        <right style="thin">
          <color auto="1"/>
        </right>
        <top style="thin">
          <color auto="1"/>
        </top>
        <bottom style="thin">
          <color auto="1"/>
        </bottom>
      </border>
    </dxf>
    <dxf>
      <fill>
        <patternFill>
          <bgColor theme="0"/>
        </patternFill>
      </fill>
      <border>
        <left style="thin">
          <color auto="1"/>
        </left>
        <right style="thin">
          <color auto="1"/>
        </right>
        <top style="thin">
          <color auto="1"/>
        </top>
        <bottom style="thin">
          <color auto="1"/>
        </bottom>
        <vertical/>
        <horizontal/>
      </border>
    </dxf>
    <dxf>
      <font>
        <color theme="1"/>
      </font>
    </dxf>
    <dxf>
      <fill>
        <patternFill>
          <fgColor theme="0"/>
          <bgColor theme="0"/>
        </patternFill>
      </fill>
      <border>
        <left style="thin">
          <color auto="1"/>
        </left>
        <right style="thin">
          <color auto="1"/>
        </right>
        <top style="thin">
          <color auto="1"/>
        </top>
        <bottom style="thin">
          <color auto="1"/>
        </bottom>
        <vertical/>
        <horizontal/>
      </border>
    </dxf>
    <dxf>
      <font>
        <strike val="0"/>
        <color theme="1"/>
      </font>
    </dxf>
    <dxf>
      <fill>
        <patternFill>
          <bgColor rgb="FFFF0000"/>
        </patternFill>
      </fill>
    </dxf>
    <dxf>
      <fill>
        <patternFill>
          <bgColor rgb="FF00B050"/>
        </patternFill>
      </fill>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color theme="1"/>
      </font>
      <fill>
        <patternFill>
          <bgColor theme="0"/>
        </patternFill>
      </fill>
      <border>
        <left style="thin">
          <color auto="1"/>
        </left>
        <right style="thin">
          <color auto="1"/>
        </right>
        <top style="thin">
          <color auto="1"/>
        </top>
        <bottom style="thin">
          <color auto="1"/>
        </bottom>
      </border>
    </dxf>
    <dxf>
      <font>
        <strike/>
      </font>
    </dxf>
    <dxf>
      <font>
        <strike/>
      </font>
    </dxf>
    <dxf>
      <font>
        <strike/>
      </font>
    </dxf>
    <dxf>
      <font>
        <strike/>
      </font>
    </dxf>
    <dxf>
      <font>
        <strike/>
      </font>
    </dxf>
    <dxf>
      <font>
        <strike/>
      </font>
    </dxf>
    <dxf>
      <font>
        <strike/>
      </font>
    </dxf>
    <dxf>
      <font>
        <color rgb="FFAD589E"/>
      </font>
      <fill>
        <patternFill>
          <bgColor theme="0" tint="-4.9989318521683403E-2"/>
        </patternFill>
      </fill>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ill>
        <patternFill>
          <bgColor theme="0"/>
        </patternFill>
      </fill>
      <border>
        <left style="thin">
          <color auto="1"/>
        </left>
        <right style="thin">
          <color auto="1"/>
        </right>
        <top style="thin">
          <color auto="1"/>
        </top>
        <bottom style="thin">
          <color auto="1"/>
        </bottom>
        <vertical/>
        <horizontal/>
      </border>
    </dxf>
    <dxf>
      <font>
        <color theme="1"/>
      </font>
    </dxf>
    <dxf>
      <font>
        <strike/>
      </font>
    </dxf>
    <dxf>
      <font>
        <strike/>
      </font>
    </dxf>
    <dxf>
      <font>
        <color theme="1"/>
      </font>
      <fill>
        <patternFill>
          <bgColor theme="0"/>
        </patternFill>
      </fill>
      <border>
        <left style="thin">
          <color auto="1"/>
        </left>
        <right style="thin">
          <color auto="1"/>
        </right>
        <top style="thin">
          <color auto="1"/>
        </top>
        <bottom style="thin">
          <color auto="1"/>
        </bottom>
        <vertical/>
        <horizontal/>
      </border>
    </dxf>
    <dxf>
      <font>
        <color theme="1"/>
      </font>
    </dxf>
    <dxf>
      <font>
        <strike/>
      </font>
    </dxf>
    <dxf>
      <font>
        <strike/>
      </font>
    </dxf>
    <dxf>
      <font>
        <strike/>
      </font>
    </dxf>
    <dxf>
      <fill>
        <patternFill>
          <bgColor rgb="FFFFFF00"/>
        </patternFill>
      </fill>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color theme="1"/>
      </font>
    </dxf>
    <dxf>
      <font>
        <color theme="1"/>
      </font>
    </dxf>
  </dxfs>
  <tableStyles count="0" defaultTableStyle="TableStyleMedium2" defaultPivotStyle="PivotStyleLight16"/>
  <colors>
    <mruColors>
      <color rgb="FFFAC04E"/>
      <color rgb="FFF47F2D"/>
      <color rgb="FFFFCC00"/>
      <color rgb="FF5E9732"/>
      <color rgb="FF0078AE"/>
      <color rgb="FF9BBF85"/>
      <color rgb="FFF6D3E8"/>
      <color rgb="FF005187"/>
      <color rgb="FFAD589E"/>
      <color rgb="FFE7F7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26" Type="http://schemas.microsoft.com/office/2006/relationships/vbaProject" Target="vbaProject.bin"/><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600" b="1" i="0" u="none" strike="noStrike" kern="1200" cap="none" spc="0" baseline="0">
                <a:solidFill>
                  <a:sysClr val="windowText" lastClr="000000">
                    <a:lumMod val="65000"/>
                    <a:lumOff val="35000"/>
                  </a:sysClr>
                </a:solidFill>
                <a:latin typeface="Franklin Gothic Medium" panose="020B0603020102020204" pitchFamily="34" charset="0"/>
                <a:ea typeface="+mn-ea"/>
                <a:cs typeface="+mn-cs"/>
              </a:defRPr>
            </a:pPr>
            <a:r>
              <a:rPr lang="en-US" sz="1600" b="1" i="0" u="none" strike="noStrike" kern="1200" cap="none" spc="0" baseline="0">
                <a:solidFill>
                  <a:sysClr val="windowText" lastClr="000000">
                    <a:lumMod val="65000"/>
                    <a:lumOff val="35000"/>
                  </a:sysClr>
                </a:solidFill>
                <a:latin typeface="Franklin Gothic Medium" panose="020B0603020102020204" pitchFamily="34" charset="0"/>
                <a:ea typeface="+mn-ea"/>
                <a:cs typeface="+mn-cs"/>
              </a:rPr>
              <a:t>Audit Determination Decision Tool</a:t>
            </a:r>
          </a:p>
        </c:rich>
      </c:tx>
      <c:layout>
        <c:manualLayout>
          <c:xMode val="edge"/>
          <c:yMode val="edge"/>
          <c:x val="1.354930361719291E-2"/>
          <c:y val="1.540238550206198E-2"/>
        </c:manualLayout>
      </c:layout>
      <c:overlay val="0"/>
      <c:spPr>
        <a:noFill/>
        <a:ln>
          <a:noFill/>
        </a:ln>
        <a:effectLst/>
      </c:spPr>
      <c:txPr>
        <a:bodyPr rot="0" spcFirstLastPara="1" vertOverflow="ellipsis" vert="horz" wrap="square" anchor="ctr" anchorCtr="1"/>
        <a:lstStyle/>
        <a:p>
          <a:pPr algn="ctr" rtl="0">
            <a:defRPr lang="en-US" sz="1600" b="1" i="0" u="none" strike="noStrike" kern="1200" cap="none" spc="0" baseline="0">
              <a:solidFill>
                <a:sysClr val="windowText" lastClr="000000">
                  <a:lumMod val="65000"/>
                  <a:lumOff val="35000"/>
                </a:sysClr>
              </a:solidFill>
              <a:latin typeface="Franklin Gothic Medium" panose="020B0603020102020204" pitchFamily="34" charset="0"/>
              <a:ea typeface="+mn-ea"/>
              <a:cs typeface="+mn-cs"/>
            </a:defRPr>
          </a:pPr>
          <a:endParaRPr lang="en-US"/>
        </a:p>
      </c:txPr>
    </c:title>
    <c:autoTitleDeleted val="0"/>
    <c:plotArea>
      <c:layout>
        <c:manualLayout>
          <c:layoutTarget val="inner"/>
          <c:xMode val="edge"/>
          <c:yMode val="edge"/>
          <c:x val="0.26880690457663775"/>
          <c:y val="0.11623149470085173"/>
          <c:w val="0.47507899001292109"/>
          <c:h val="0.80710367721645182"/>
        </c:manualLayout>
      </c:layout>
      <c:radarChart>
        <c:radarStyle val="filled"/>
        <c:varyColors val="0"/>
        <c:ser>
          <c:idx val="1"/>
          <c:order val="1"/>
          <c:tx>
            <c:strRef>
              <c:f>'Diagnostic Assessment OLD'!$CK$2:$CK$4</c:f>
              <c:strCache>
                <c:ptCount val="3"/>
                <c:pt idx="0">
                  <c:v>Compliance Baseline</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val>
            <c:numRef>
              <c:f>'Diagnostic Assessment OLD'!$CK$7:$CK$10</c:f>
              <c:numCache>
                <c:formatCode>0%</c:formatCode>
                <c:ptCount val="4"/>
                <c:pt idx="0">
                  <c:v>0.6</c:v>
                </c:pt>
                <c:pt idx="1">
                  <c:v>0.8</c:v>
                </c:pt>
                <c:pt idx="2">
                  <c:v>0.7</c:v>
                </c:pt>
                <c:pt idx="3">
                  <c:v>0.55000000000000004</c:v>
                </c:pt>
              </c:numCache>
            </c:numRef>
          </c:val>
          <c:extLst>
            <c:ext xmlns:c15="http://schemas.microsoft.com/office/drawing/2012/chart" uri="{02D57815-91ED-43cb-92C2-25804820EDAC}">
              <c15:filteredCategoryTitle>
                <c15:cat>
                  <c:strRef>
                    <c:extLst>
                      <c:ext uri="{02D57815-91ED-43cb-92C2-25804820EDAC}">
                        <c15:formulaRef>
                          <c15:sqref>'Diagnostic Assessment OLD'!$CI$7:$CI$10</c15:sqref>
                        </c15:formulaRef>
                      </c:ext>
                    </c:extLst>
                    <c:strCache>
                      <c:ptCount val="4"/>
                      <c:pt idx="0">
                        <c:v>Critical Process</c:v>
                      </c:pt>
                      <c:pt idx="1">
                        <c:v>Red Flags</c:v>
                      </c:pt>
                      <c:pt idx="2">
                        <c:v>Permit Review Score</c:v>
                      </c:pt>
                      <c:pt idx="3">
                        <c:v>Ordinance Health</c:v>
                      </c:pt>
                    </c:strCache>
                  </c:strRef>
                </c15:cat>
              </c15:filteredCategoryTitle>
            </c:ext>
            <c:ext xmlns:c16="http://schemas.microsoft.com/office/drawing/2014/chart" uri="{C3380CC4-5D6E-409C-BE32-E72D297353CC}">
              <c16:uniqueId val="{00000001-39E9-4BDE-8C70-F97EABAF0973}"/>
            </c:ext>
          </c:extLst>
        </c:ser>
        <c:dLbls>
          <c:showLegendKey val="0"/>
          <c:showVal val="0"/>
          <c:showCatName val="0"/>
          <c:showSerName val="0"/>
          <c:showPercent val="0"/>
          <c:showBubbleSize val="0"/>
        </c:dLbls>
        <c:axId val="490460488"/>
        <c:axId val="490463440"/>
      </c:radarChart>
      <c:radarChart>
        <c:radarStyle val="marker"/>
        <c:varyColors val="0"/>
        <c:ser>
          <c:idx val="0"/>
          <c:order val="0"/>
          <c:tx>
            <c:strRef>
              <c:f>'Diagnostic Assessment OLD'!$CJ$2:$CJ$4</c:f>
              <c:strCache>
                <c:ptCount val="3"/>
                <c:pt idx="0">
                  <c:v>Community Score</c:v>
                </c:pt>
              </c:strCache>
            </c:strRef>
          </c:tx>
          <c:spPr>
            <a:ln w="28575" cap="rnd">
              <a:solidFill>
                <a:schemeClr val="accent1"/>
              </a:solidFill>
              <a:round/>
            </a:ln>
            <a:effectLst/>
          </c:spPr>
          <c:marker>
            <c:symbol val="circle"/>
            <c:size val="6"/>
            <c:spPr>
              <a:solidFill>
                <a:schemeClr val="accent1"/>
              </a:solidFill>
              <a:ln>
                <a:noFill/>
              </a:ln>
              <a:effectLst/>
            </c:spPr>
          </c:marker>
          <c:val>
            <c:numRef>
              <c:f>'Diagnostic Assessment OLD'!$CJ$7:$CJ$10</c:f>
              <c:numCache>
                <c:formatCode>0%</c:formatCode>
                <c:ptCount val="4"/>
                <c:pt idx="0">
                  <c:v>0.88888888888888884</c:v>
                </c:pt>
                <c:pt idx="1">
                  <c:v>9.9999999999999978E-2</c:v>
                </c:pt>
                <c:pt idx="2">
                  <c:v>0.83783783783783783</c:v>
                </c:pt>
                <c:pt idx="3">
                  <c:v>0</c:v>
                </c:pt>
              </c:numCache>
            </c:numRef>
          </c:val>
          <c:extLst>
            <c:ext xmlns:c15="http://schemas.microsoft.com/office/drawing/2012/chart" uri="{02D57815-91ED-43cb-92C2-25804820EDAC}">
              <c15:filteredCategoryTitle>
                <c15:cat>
                  <c:strRef>
                    <c:extLst>
                      <c:ext uri="{02D57815-91ED-43cb-92C2-25804820EDAC}">
                        <c15:formulaRef>
                          <c15:sqref>'Diagnostic Assessment OLD'!$CI$7:$CI$10</c15:sqref>
                        </c15:formulaRef>
                      </c:ext>
                    </c:extLst>
                    <c:strCache>
                      <c:ptCount val="4"/>
                      <c:pt idx="0">
                        <c:v>Critical Process</c:v>
                      </c:pt>
                      <c:pt idx="1">
                        <c:v>Red Flags</c:v>
                      </c:pt>
                      <c:pt idx="2">
                        <c:v>Permit Review Score</c:v>
                      </c:pt>
                      <c:pt idx="3">
                        <c:v>Ordinance Health</c:v>
                      </c:pt>
                    </c:strCache>
                  </c:strRef>
                </c15:cat>
              </c15:filteredCategoryTitle>
            </c:ext>
            <c:ext xmlns:c16="http://schemas.microsoft.com/office/drawing/2014/chart" uri="{C3380CC4-5D6E-409C-BE32-E72D297353CC}">
              <c16:uniqueId val="{00000000-39E9-4BDE-8C70-F97EABAF0973}"/>
            </c:ext>
          </c:extLst>
        </c:ser>
        <c:ser>
          <c:idx val="2"/>
          <c:order val="2"/>
          <c:tx>
            <c:strRef>
              <c:f>'Diagnostic Assessment OLD'!$CI$7:$CI$10</c:f>
              <c:strCache>
                <c:ptCount val="4"/>
                <c:pt idx="0">
                  <c:v>Critical Process</c:v>
                </c:pt>
                <c:pt idx="1">
                  <c:v>Red Flags</c:v>
                </c:pt>
                <c:pt idx="2">
                  <c:v>Permit Review Score</c:v>
                </c:pt>
                <c:pt idx="3">
                  <c:v>Ordinance Health</c:v>
                </c:pt>
              </c:strCache>
            </c:strRef>
          </c:tx>
          <c:spPr>
            <a:ln w="28575" cap="rnd">
              <a:solidFill>
                <a:schemeClr val="accent3"/>
              </a:solidFill>
              <a:round/>
            </a:ln>
            <a:effectLst/>
          </c:spPr>
          <c:marker>
            <c:symbol val="circle"/>
            <c:size val="6"/>
            <c:spPr>
              <a:solidFill>
                <a:schemeClr val="accent3"/>
              </a:solidFill>
              <a:ln>
                <a:noFill/>
              </a:ln>
              <a:effectLst/>
            </c:spPr>
          </c:marker>
          <c:val>
            <c:numLit>
              <c:formatCode>General</c:formatCode>
              <c:ptCount val="1"/>
              <c:pt idx="0">
                <c:v>1</c:v>
              </c:pt>
            </c:numLit>
          </c:val>
          <c:extLst>
            <c:ext xmlns:c16="http://schemas.microsoft.com/office/drawing/2014/chart" uri="{C3380CC4-5D6E-409C-BE32-E72D297353CC}">
              <c16:uniqueId val="{00000001-BE9D-4A66-B70B-13D348D5CEA5}"/>
            </c:ext>
          </c:extLst>
        </c:ser>
        <c:ser>
          <c:idx val="3"/>
          <c:order val="3"/>
          <c:tx>
            <c:strRef>
              <c:f>'Diagnostic Assessment OLD'!$CI$7</c:f>
              <c:strCache>
                <c:ptCount val="1"/>
                <c:pt idx="0">
                  <c:v>Critical Process</c:v>
                </c:pt>
              </c:strCache>
            </c:strRef>
          </c:tx>
          <c:spPr>
            <a:ln w="28575" cap="rnd">
              <a:solidFill>
                <a:schemeClr val="accent4"/>
              </a:solidFill>
              <a:round/>
            </a:ln>
            <a:effectLst/>
          </c:spPr>
          <c:marker>
            <c:symbol val="circle"/>
            <c:size val="6"/>
            <c:spPr>
              <a:solidFill>
                <a:schemeClr val="accent4"/>
              </a:solidFill>
              <a:ln>
                <a:noFill/>
              </a:ln>
              <a:effectLst/>
            </c:spPr>
          </c:marker>
          <c:val>
            <c:numLit>
              <c:formatCode>General</c:formatCode>
              <c:ptCount val="1"/>
              <c:pt idx="0">
                <c:v>1</c:v>
              </c:pt>
            </c:numLit>
          </c:val>
          <c:extLst>
            <c:ext xmlns:c16="http://schemas.microsoft.com/office/drawing/2014/chart" uri="{C3380CC4-5D6E-409C-BE32-E72D297353CC}">
              <c16:uniqueId val="{00000002-A88D-4CBE-8ADE-351E4C476760}"/>
            </c:ext>
          </c:extLst>
        </c:ser>
        <c:dLbls>
          <c:showLegendKey val="0"/>
          <c:showVal val="0"/>
          <c:showCatName val="0"/>
          <c:showSerName val="0"/>
          <c:showPercent val="0"/>
          <c:showBubbleSize val="0"/>
        </c:dLbls>
        <c:axId val="490460488"/>
        <c:axId val="490463440"/>
      </c:radarChart>
      <c:catAx>
        <c:axId val="4904604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Franklin Gothic Book" panose="020B0503020102020204" pitchFamily="34" charset="0"/>
                <a:ea typeface="+mn-ea"/>
                <a:cs typeface="+mn-cs"/>
              </a:defRPr>
            </a:pPr>
            <a:endParaRPr lang="en-US"/>
          </a:p>
        </c:txPr>
        <c:crossAx val="490463440"/>
        <c:crosses val="autoZero"/>
        <c:auto val="1"/>
        <c:lblAlgn val="ctr"/>
        <c:lblOffset val="100"/>
        <c:noMultiLvlLbl val="0"/>
      </c:catAx>
      <c:valAx>
        <c:axId val="490463440"/>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490460488"/>
        <c:crosses val="autoZero"/>
        <c:crossBetween val="between"/>
        <c:majorUnit val="0.25"/>
      </c:valAx>
      <c:spPr>
        <a:noFill/>
        <a:ln>
          <a:noFill/>
        </a:ln>
        <a:effectLst/>
      </c:spPr>
    </c:plotArea>
    <c:legend>
      <c:legendPos val="b"/>
      <c:layout>
        <c:manualLayout>
          <c:xMode val="edge"/>
          <c:yMode val="edge"/>
          <c:x val="0.74260803504221784"/>
          <c:y val="0.69662308106327187"/>
          <c:w val="0.25711889948462785"/>
          <c:h val="0.2724385948782506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11139492700162E-3"/>
          <c:y val="8.2083155342689753E-3"/>
          <c:w val="0.98515446188085631"/>
          <c:h val="0.99077536967831548"/>
        </c:manualLayout>
      </c:layout>
      <c:pieChart>
        <c:varyColors val="1"/>
        <c:ser>
          <c:idx val="0"/>
          <c:order val="0"/>
          <c:tx>
            <c:strRef>
              <c:f>'Diagnostic Assmnt Report NEW'!$BD$42</c:f>
              <c:strCache>
                <c:ptCount val="1"/>
                <c:pt idx="0">
                  <c:v>Overall  Score</c:v>
                </c:pt>
              </c:strCache>
            </c:strRef>
          </c:tx>
          <c:spPr>
            <a:ln>
              <a:solidFill>
                <a:schemeClr val="bg1">
                  <a:lumMod val="75000"/>
                </a:schemeClr>
              </a:solidFill>
            </a:ln>
          </c:spPr>
          <c:explosion val="2"/>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1-CBE4-49E9-B3D5-0ACCFFCCF7BE}"/>
              </c:ext>
            </c:extLst>
          </c:dPt>
          <c:dPt>
            <c:idx val="1"/>
            <c:bubble3D val="0"/>
            <c:spPr>
              <a:pattFill prst="lgGrid">
                <a:fgClr>
                  <a:schemeClr val="accent2"/>
                </a:fgClr>
                <a:bgClr>
                  <a:schemeClr val="bg1"/>
                </a:bgClr>
              </a:pattFill>
              <a:ln w="19050">
                <a:solidFill>
                  <a:schemeClr val="bg1">
                    <a:lumMod val="75000"/>
                  </a:schemeClr>
                </a:solidFill>
              </a:ln>
              <a:effectLst/>
            </c:spPr>
            <c:extLst>
              <c:ext xmlns:c16="http://schemas.microsoft.com/office/drawing/2014/chart" uri="{C3380CC4-5D6E-409C-BE32-E72D297353CC}">
                <c16:uniqueId val="{00000003-CBE4-49E9-B3D5-0ACCFFCCF7BE}"/>
              </c:ext>
            </c:extLst>
          </c:dPt>
          <c:dLbls>
            <c:dLbl>
              <c:idx val="0"/>
              <c:layout>
                <c:manualLayout>
                  <c:x val="-0.21172454684296965"/>
                  <c:y val="0.117142832894368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E4-49E9-B3D5-0ACCFFCCF7BE}"/>
                </c:ext>
              </c:extLst>
            </c:dLbl>
            <c:dLbl>
              <c:idx val="1"/>
              <c:layout>
                <c:manualLayout>
                  <c:x val="2.1591083122930215E-2"/>
                  <c:y val="8.778003468342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E4-49E9-B3D5-0ACCFFCCF7B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'Diagnostic Assmnt Report NEW'!$BE$42:$BF$42</c:f>
              <c:numCache>
                <c:formatCode>General</c:formatCode>
                <c:ptCount val="2"/>
                <c:pt idx="0">
                  <c:v>0</c:v>
                </c:pt>
                <c:pt idx="1">
                  <c:v>14</c:v>
                </c:pt>
              </c:numCache>
            </c:numRef>
          </c:val>
          <c:extLst>
            <c:ext xmlns:c16="http://schemas.microsoft.com/office/drawing/2014/chart" uri="{C3380CC4-5D6E-409C-BE32-E72D297353CC}">
              <c16:uniqueId val="{00000004-CBE4-49E9-B3D5-0ACCFFCCF7BE}"/>
            </c:ext>
          </c:extLst>
        </c:ser>
        <c:dLbls>
          <c:showLegendKey val="0"/>
          <c:showVal val="0"/>
          <c:showCatName val="0"/>
          <c:showSerName val="0"/>
          <c:showPercent val="0"/>
          <c:showBubbleSize val="0"/>
          <c:showLeaderLines val="1"/>
        </c:dLbls>
        <c:firstSliceAng val="26"/>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2.3021433078715611E-3"/>
          <c:w val="0.99769749130195939"/>
          <c:h val="0.9976978566921284"/>
        </c:manualLayout>
      </c:layout>
      <c:pieChart>
        <c:varyColors val="1"/>
        <c:ser>
          <c:idx val="0"/>
          <c:order val="0"/>
          <c:tx>
            <c:strRef>
              <c:f>'Diagnostic Assmnt Report NEW'!$D$30</c:f>
              <c:strCache>
                <c:ptCount val="1"/>
                <c:pt idx="0">
                  <c:v>Total Diagnostic Score</c:v>
                </c:pt>
              </c:strCache>
            </c:strRef>
          </c:tx>
          <c:spPr>
            <a:ln w="3175">
              <a:solidFill>
                <a:schemeClr val="bg1">
                  <a:lumMod val="75000"/>
                </a:schemeClr>
              </a:solidFill>
            </a:ln>
          </c:spPr>
          <c:explosion val="2"/>
          <c:dPt>
            <c:idx val="0"/>
            <c:bubble3D val="0"/>
            <c:spPr>
              <a:solidFill>
                <a:schemeClr val="accent1"/>
              </a:solidFill>
              <a:ln w="3175">
                <a:solidFill>
                  <a:schemeClr val="bg1">
                    <a:lumMod val="75000"/>
                  </a:schemeClr>
                </a:solidFill>
              </a:ln>
              <a:effectLst/>
            </c:spPr>
            <c:extLst>
              <c:ext xmlns:c16="http://schemas.microsoft.com/office/drawing/2014/chart" uri="{C3380CC4-5D6E-409C-BE32-E72D297353CC}">
                <c16:uniqueId val="{00000001-11D2-42B7-BF29-7FF3CD34602B}"/>
              </c:ext>
            </c:extLst>
          </c:dPt>
          <c:dPt>
            <c:idx val="1"/>
            <c:bubble3D val="0"/>
            <c:spPr>
              <a:pattFill prst="lgGrid">
                <a:fgClr>
                  <a:schemeClr val="accent2"/>
                </a:fgClr>
                <a:bgClr>
                  <a:schemeClr val="bg1"/>
                </a:bgClr>
              </a:pattFill>
              <a:ln w="3175">
                <a:solidFill>
                  <a:schemeClr val="bg1">
                    <a:lumMod val="75000"/>
                  </a:schemeClr>
                </a:solidFill>
              </a:ln>
              <a:effectLst/>
            </c:spPr>
            <c:extLst>
              <c:ext xmlns:c16="http://schemas.microsoft.com/office/drawing/2014/chart" uri="{C3380CC4-5D6E-409C-BE32-E72D297353CC}">
                <c16:uniqueId val="{00000003-11D2-42B7-BF29-7FF3CD34602B}"/>
              </c:ext>
            </c:extLst>
          </c:dPt>
          <c:dLbls>
            <c:dLbl>
              <c:idx val="0"/>
              <c:layout>
                <c:manualLayout>
                  <c:x val="-0.10426112452519716"/>
                  <c:y val="-2.123949636329413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D2-42B7-BF29-7FF3CD34602B}"/>
                </c:ext>
              </c:extLst>
            </c:dLbl>
            <c:dLbl>
              <c:idx val="1"/>
              <c:layout>
                <c:manualLayout>
                  <c:x val="3.9233108635509453E-3"/>
                  <c:y val="0.2874207843539149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2215369005272437"/>
                      <c:h val="0.25790775479291456"/>
                    </c:manualLayout>
                  </c15:layout>
                </c:ext>
                <c:ext xmlns:c16="http://schemas.microsoft.com/office/drawing/2014/chart" uri="{C3380CC4-5D6E-409C-BE32-E72D297353CC}">
                  <c16:uniqueId val="{00000003-11D2-42B7-BF29-7FF3CD34602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'Diagnostic Assmnt Report NEW'!$E$29:$F$29</c:f>
              <c:strCache>
                <c:ptCount val="2"/>
                <c:pt idx="0">
                  <c:v>Community  Score</c:v>
                </c:pt>
                <c:pt idx="1">
                  <c:v>Baseline</c:v>
                </c:pt>
              </c:strCache>
            </c:strRef>
          </c:cat>
          <c:val>
            <c:numRef>
              <c:f>'Diagnostic Assmnt Report NEW'!$E$30:$F$30</c:f>
              <c:numCache>
                <c:formatCode>0</c:formatCode>
                <c:ptCount val="2"/>
                <c:pt idx="0">
                  <c:v>0</c:v>
                </c:pt>
                <c:pt idx="1">
                  <c:v>70.055894999999992</c:v>
                </c:pt>
              </c:numCache>
            </c:numRef>
          </c:val>
          <c:extLst>
            <c:ext xmlns:c16="http://schemas.microsoft.com/office/drawing/2014/chart" uri="{C3380CC4-5D6E-409C-BE32-E72D297353CC}">
              <c16:uniqueId val="{00000004-11D2-42B7-BF29-7FF3CD34602B}"/>
            </c:ext>
          </c:extLst>
        </c:ser>
        <c:dLbls>
          <c:dLblPos val="bestFit"/>
          <c:showLegendKey val="0"/>
          <c:showVal val="1"/>
          <c:showCatName val="0"/>
          <c:showSerName val="0"/>
          <c:showPercent val="0"/>
          <c:showBubbleSize val="0"/>
          <c:showLeaderLines val="0"/>
        </c:dLbls>
        <c:firstSliceAng val="38"/>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Audit Score Snapshot</a:t>
            </a:r>
          </a:p>
        </c:rich>
      </c:tx>
      <c:layout>
        <c:manualLayout>
          <c:xMode val="edge"/>
          <c:yMode val="edge"/>
          <c:x val="0.3349382204417430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'Evaluation Tool Graphics'!$K$8</c:f>
              <c:strCache>
                <c:ptCount val="1"/>
                <c:pt idx="0">
                  <c:v>Your Community's Score</c:v>
                </c:pt>
              </c:strCache>
            </c:strRef>
          </c:tx>
          <c:spPr>
            <a:pattFill prst="smGrid">
              <a:fgClr>
                <a:schemeClr val="accent1"/>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'Evaluation Tool Graphics'!$J$9:$J$12</c:f>
              <c:strCache>
                <c:ptCount val="4"/>
                <c:pt idx="0">
                  <c:v>Floodplain Administrator Capability, Capacity, and Institutional Support</c:v>
                </c:pt>
                <c:pt idx="1">
                  <c:v>Map Availability and Accuracy</c:v>
                </c:pt>
                <c:pt idx="2">
                  <c:v>Floodplain Management Regulations</c:v>
                </c:pt>
                <c:pt idx="3">
                  <c:v>Standardized Processes</c:v>
                </c:pt>
              </c:strCache>
            </c:strRef>
          </c:cat>
          <c:val>
            <c:numRef>
              <c:f>'Evaluation Tool Graphics'!$K$9:$K$12</c:f>
              <c:numCache>
                <c:formatCode>0</c:formatCode>
                <c:ptCount val="4"/>
                <c:pt idx="0">
                  <c:v>0</c:v>
                </c:pt>
                <c:pt idx="1">
                  <c:v>0</c:v>
                </c:pt>
                <c:pt idx="2">
                  <c:v>0</c:v>
                </c:pt>
                <c:pt idx="3">
                  <c:v>0</c:v>
                </c:pt>
              </c:numCache>
            </c:numRef>
          </c:val>
          <c:extLst>
            <c:ext xmlns:c16="http://schemas.microsoft.com/office/drawing/2014/chart" uri="{C3380CC4-5D6E-409C-BE32-E72D297353CC}">
              <c16:uniqueId val="{00000000-A5F3-4AA2-9C8B-31AE14A88B1E}"/>
            </c:ext>
          </c:extLst>
        </c:ser>
        <c:ser>
          <c:idx val="1"/>
          <c:order val="1"/>
          <c:tx>
            <c:strRef>
              <c:f>'Evaluation Tool Graphics'!$L$8</c:f>
              <c:strCache>
                <c:ptCount val="1"/>
                <c:pt idx="0">
                  <c:v>Max Score</c:v>
                </c:pt>
              </c:strCache>
            </c:strRef>
          </c:tx>
          <c:spPr>
            <a:pattFill prst="ltUpDiag">
              <a:fgClr>
                <a:srgbClr val="5C4600"/>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'Evaluation Tool Graphics'!$J$9:$J$12</c:f>
              <c:strCache>
                <c:ptCount val="4"/>
                <c:pt idx="0">
                  <c:v>Floodplain Administrator Capability, Capacity, and Institutional Support</c:v>
                </c:pt>
                <c:pt idx="1">
                  <c:v>Map Availability and Accuracy</c:v>
                </c:pt>
                <c:pt idx="2">
                  <c:v>Floodplain Management Regulations</c:v>
                </c:pt>
                <c:pt idx="3">
                  <c:v>Standardized Processes</c:v>
                </c:pt>
              </c:strCache>
            </c:strRef>
          </c:cat>
          <c:val>
            <c:numRef>
              <c:f>'Evaluation Tool Graphics'!$L$9:$L$12</c:f>
              <c:numCache>
                <c:formatCode>0</c:formatCode>
                <c:ptCount val="4"/>
                <c:pt idx="0">
                  <c:v>14.945040000000001</c:v>
                </c:pt>
                <c:pt idx="1">
                  <c:v>15.024959999999998</c:v>
                </c:pt>
                <c:pt idx="2">
                  <c:v>33.166799999999995</c:v>
                </c:pt>
                <c:pt idx="3">
                  <c:v>30.569399999999998</c:v>
                </c:pt>
              </c:numCache>
            </c:numRef>
          </c:val>
          <c:extLst>
            <c:ext xmlns:c16="http://schemas.microsoft.com/office/drawing/2014/chart" uri="{C3380CC4-5D6E-409C-BE32-E72D297353CC}">
              <c16:uniqueId val="{00000001-A5F3-4AA2-9C8B-31AE14A88B1E}"/>
            </c:ext>
          </c:extLst>
        </c:ser>
        <c:dLbls>
          <c:showLegendKey val="0"/>
          <c:showVal val="0"/>
          <c:showCatName val="0"/>
          <c:showSerName val="0"/>
          <c:showPercent val="0"/>
          <c:showBubbleSize val="0"/>
        </c:dLbls>
        <c:gapWidth val="100"/>
        <c:overlap val="-27"/>
        <c:axId val="473244840"/>
        <c:axId val="473251728"/>
      </c:barChart>
      <c:catAx>
        <c:axId val="47324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51728"/>
        <c:crosses val="autoZero"/>
        <c:auto val="1"/>
        <c:lblAlgn val="ctr"/>
        <c:lblOffset val="100"/>
        <c:noMultiLvlLbl val="0"/>
      </c:catAx>
      <c:valAx>
        <c:axId val="473251728"/>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4484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Book" panose="020B0503020102020204" pitchFamily="34" charset="0"/>
                <a:ea typeface="+mn-ea"/>
                <a:cs typeface="+mn-cs"/>
              </a:defRPr>
            </a:pPr>
            <a:r>
              <a:rPr lang="en-US">
                <a:latin typeface="Franklin Gothic Book" panose="020B0503020102020204" pitchFamily="34" charset="0"/>
              </a:rPr>
              <a:t>Evaluation Score Snapshot</a:t>
            </a:r>
          </a:p>
        </c:rich>
      </c:tx>
      <c:layout>
        <c:manualLayout>
          <c:xMode val="edge"/>
          <c:yMode val="edge"/>
          <c:x val="0.3349382204417430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Book" panose="020B0503020102020204" pitchFamily="34" charset="0"/>
              <a:ea typeface="+mn-ea"/>
              <a:cs typeface="+mn-cs"/>
            </a:defRPr>
          </a:pPr>
          <a:endParaRPr lang="en-US"/>
        </a:p>
      </c:txPr>
    </c:title>
    <c:autoTitleDeleted val="0"/>
    <c:plotArea>
      <c:layout/>
      <c:barChart>
        <c:barDir val="col"/>
        <c:grouping val="clustered"/>
        <c:varyColors val="0"/>
        <c:ser>
          <c:idx val="0"/>
          <c:order val="0"/>
          <c:tx>
            <c:strRef>
              <c:f>'Evaluation Tool Graphics'!$K$8</c:f>
              <c:strCache>
                <c:ptCount val="1"/>
                <c:pt idx="0">
                  <c:v>Your Community's Score</c:v>
                </c:pt>
              </c:strCache>
            </c:strRef>
          </c:tx>
          <c:spPr>
            <a:pattFill prst="smGrid">
              <a:fgClr>
                <a:schemeClr val="accent1"/>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'Evaluation Tool Graphics'!$J$9:$J$12</c:f>
              <c:strCache>
                <c:ptCount val="4"/>
                <c:pt idx="0">
                  <c:v>Floodplain Administrator Capability, Capacity, and Institutional Support</c:v>
                </c:pt>
                <c:pt idx="1">
                  <c:v>Map Availability and Accuracy</c:v>
                </c:pt>
                <c:pt idx="2">
                  <c:v>Floodplain Management Regulations</c:v>
                </c:pt>
                <c:pt idx="3">
                  <c:v>Standardized Processes</c:v>
                </c:pt>
              </c:strCache>
            </c:strRef>
          </c:cat>
          <c:val>
            <c:numRef>
              <c:f>'Evaluation Tool Graphics'!$K$9:$K$12</c:f>
              <c:numCache>
                <c:formatCode>0</c:formatCode>
                <c:ptCount val="4"/>
                <c:pt idx="0">
                  <c:v>0</c:v>
                </c:pt>
                <c:pt idx="1">
                  <c:v>0</c:v>
                </c:pt>
                <c:pt idx="2">
                  <c:v>0</c:v>
                </c:pt>
                <c:pt idx="3">
                  <c:v>0</c:v>
                </c:pt>
              </c:numCache>
            </c:numRef>
          </c:val>
          <c:extLst>
            <c:ext xmlns:c16="http://schemas.microsoft.com/office/drawing/2014/chart" uri="{C3380CC4-5D6E-409C-BE32-E72D297353CC}">
              <c16:uniqueId val="{00000000-1C82-4A6E-AD79-16ACDB070D5C}"/>
            </c:ext>
          </c:extLst>
        </c:ser>
        <c:ser>
          <c:idx val="1"/>
          <c:order val="1"/>
          <c:tx>
            <c:strRef>
              <c:f>'Evaluation Tool Graphics'!$L$8</c:f>
              <c:strCache>
                <c:ptCount val="1"/>
                <c:pt idx="0">
                  <c:v>Max Score</c:v>
                </c:pt>
              </c:strCache>
            </c:strRef>
          </c:tx>
          <c:spPr>
            <a:pattFill prst="ltUpDiag">
              <a:fgClr>
                <a:srgbClr val="5C4600"/>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'Evaluation Tool Graphics'!$J$9:$J$12</c:f>
              <c:strCache>
                <c:ptCount val="4"/>
                <c:pt idx="0">
                  <c:v>Floodplain Administrator Capability, Capacity, and Institutional Support</c:v>
                </c:pt>
                <c:pt idx="1">
                  <c:v>Map Availability and Accuracy</c:v>
                </c:pt>
                <c:pt idx="2">
                  <c:v>Floodplain Management Regulations</c:v>
                </c:pt>
                <c:pt idx="3">
                  <c:v>Standardized Processes</c:v>
                </c:pt>
              </c:strCache>
            </c:strRef>
          </c:cat>
          <c:val>
            <c:numRef>
              <c:f>'Evaluation Tool Graphics'!$L$9:$L$12</c:f>
              <c:numCache>
                <c:formatCode>0</c:formatCode>
                <c:ptCount val="4"/>
                <c:pt idx="0">
                  <c:v>14.945040000000001</c:v>
                </c:pt>
                <c:pt idx="1">
                  <c:v>15.024959999999998</c:v>
                </c:pt>
                <c:pt idx="2">
                  <c:v>33.166799999999995</c:v>
                </c:pt>
                <c:pt idx="3">
                  <c:v>30.569399999999998</c:v>
                </c:pt>
              </c:numCache>
            </c:numRef>
          </c:val>
          <c:extLst>
            <c:ext xmlns:c16="http://schemas.microsoft.com/office/drawing/2014/chart" uri="{C3380CC4-5D6E-409C-BE32-E72D297353CC}">
              <c16:uniqueId val="{00000001-1C82-4A6E-AD79-16ACDB070D5C}"/>
            </c:ext>
          </c:extLst>
        </c:ser>
        <c:dLbls>
          <c:showLegendKey val="0"/>
          <c:showVal val="0"/>
          <c:showCatName val="0"/>
          <c:showSerName val="0"/>
          <c:showPercent val="0"/>
          <c:showBubbleSize val="0"/>
        </c:dLbls>
        <c:gapWidth val="100"/>
        <c:overlap val="-27"/>
        <c:axId val="473244840"/>
        <c:axId val="473251728"/>
      </c:barChart>
      <c:catAx>
        <c:axId val="47324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473251728"/>
        <c:crosses val="autoZero"/>
        <c:auto val="1"/>
        <c:lblAlgn val="ctr"/>
        <c:lblOffset val="100"/>
        <c:noMultiLvlLbl val="0"/>
      </c:catAx>
      <c:valAx>
        <c:axId val="473251728"/>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24484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Evaluation Score</a:t>
            </a:r>
            <a:r>
              <a:rPr lang="en-US" baseline="0"/>
              <a:t> Snapshot By Theme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'Evaluation Tool Graphics'!$K$8</c:f>
              <c:strCache>
                <c:ptCount val="1"/>
                <c:pt idx="0">
                  <c:v>Your Community's Score</c:v>
                </c:pt>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'Evaluation Tool Graphics'!$J$9:$J$12</c:f>
              <c:strCache>
                <c:ptCount val="4"/>
                <c:pt idx="0">
                  <c:v>Floodplain Administrator Capability, Capacity, and Institutional Support</c:v>
                </c:pt>
                <c:pt idx="1">
                  <c:v>Map Availability and Accuracy</c:v>
                </c:pt>
                <c:pt idx="2">
                  <c:v>Floodplain Management Regulations</c:v>
                </c:pt>
                <c:pt idx="3">
                  <c:v>Standardized Processes</c:v>
                </c:pt>
              </c:strCache>
            </c:strRef>
          </c:cat>
          <c:val>
            <c:numRef>
              <c:f>'Evaluation Tool Graphics'!$K$9:$K$12</c:f>
              <c:numCache>
                <c:formatCode>0</c:formatCode>
                <c:ptCount val="4"/>
                <c:pt idx="0">
                  <c:v>0</c:v>
                </c:pt>
                <c:pt idx="1">
                  <c:v>0</c:v>
                </c:pt>
                <c:pt idx="2">
                  <c:v>0</c:v>
                </c:pt>
                <c:pt idx="3">
                  <c:v>0</c:v>
                </c:pt>
              </c:numCache>
            </c:numRef>
          </c:val>
          <c:extLst>
            <c:ext xmlns:c16="http://schemas.microsoft.com/office/drawing/2014/chart" uri="{C3380CC4-5D6E-409C-BE32-E72D297353CC}">
              <c16:uniqueId val="{00000000-AA92-4DD4-BECF-54FEF87A0E1E}"/>
            </c:ext>
          </c:extLst>
        </c:ser>
        <c:ser>
          <c:idx val="1"/>
          <c:order val="1"/>
          <c:tx>
            <c:strRef>
              <c:f>'Evaluation Tool Graphics'!$L$8</c:f>
              <c:strCache>
                <c:ptCount val="1"/>
                <c:pt idx="0">
                  <c:v>Max Score</c:v>
                </c:pt>
              </c:strCache>
            </c:strRef>
          </c:tx>
          <c:spPr>
            <a:pattFill prst="wdUpDiag">
              <a:fgClr>
                <a:srgbClr val="5C4600"/>
              </a:fgClr>
              <a:bgClr>
                <a:schemeClr val="bg1"/>
              </a:bgClr>
            </a:patt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'Evaluation Tool Graphics'!$J$9:$J$12</c:f>
              <c:strCache>
                <c:ptCount val="4"/>
                <c:pt idx="0">
                  <c:v>Floodplain Administrator Capability, Capacity, and Institutional Support</c:v>
                </c:pt>
                <c:pt idx="1">
                  <c:v>Map Availability and Accuracy</c:v>
                </c:pt>
                <c:pt idx="2">
                  <c:v>Floodplain Management Regulations</c:v>
                </c:pt>
                <c:pt idx="3">
                  <c:v>Standardized Processes</c:v>
                </c:pt>
              </c:strCache>
            </c:strRef>
          </c:cat>
          <c:val>
            <c:numRef>
              <c:f>'Evaluation Tool Graphics'!$L$9:$L$12</c:f>
              <c:numCache>
                <c:formatCode>0</c:formatCode>
                <c:ptCount val="4"/>
                <c:pt idx="0">
                  <c:v>14.945040000000001</c:v>
                </c:pt>
                <c:pt idx="1">
                  <c:v>15.024959999999998</c:v>
                </c:pt>
                <c:pt idx="2">
                  <c:v>33.166799999999995</c:v>
                </c:pt>
                <c:pt idx="3">
                  <c:v>30.569399999999998</c:v>
                </c:pt>
              </c:numCache>
            </c:numRef>
          </c:val>
          <c:extLst>
            <c:ext xmlns:c16="http://schemas.microsoft.com/office/drawing/2014/chart" uri="{C3380CC4-5D6E-409C-BE32-E72D297353CC}">
              <c16:uniqueId val="{00000001-AA92-4DD4-BECF-54FEF87A0E1E}"/>
            </c:ext>
          </c:extLst>
        </c:ser>
        <c:dLbls>
          <c:showLegendKey val="0"/>
          <c:showVal val="0"/>
          <c:showCatName val="0"/>
          <c:showSerName val="0"/>
          <c:showPercent val="0"/>
          <c:showBubbleSize val="0"/>
        </c:dLbls>
        <c:gapWidth val="150"/>
        <c:axId val="565465672"/>
        <c:axId val="565466328"/>
      </c:barChart>
      <c:valAx>
        <c:axId val="565466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5465672"/>
        <c:crosses val="autoZero"/>
        <c:crossBetween val="between"/>
      </c:valAx>
      <c:catAx>
        <c:axId val="565465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565466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Franklin Gothic Medium" panose="020B0603020102020204" pitchFamily="34" charset="0"/>
                <a:ea typeface="+mn-ea"/>
                <a:cs typeface="+mn-cs"/>
              </a:defRPr>
            </a:pPr>
            <a:r>
              <a:rPr lang="en-US" sz="1600" b="1">
                <a:latin typeface="Franklin Gothic Medium" panose="020B0603020102020204" pitchFamily="34" charset="0"/>
              </a:rPr>
              <a:t>Audit Determination Decision Tool </a:t>
            </a:r>
          </a:p>
        </c:rich>
      </c:tx>
      <c:layout>
        <c:manualLayout>
          <c:xMode val="edge"/>
          <c:yMode val="edge"/>
          <c:x val="1.7200658016339528E-2"/>
          <c:y val="1.566783982187516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Franklin Gothic Medium" panose="020B0603020102020204" pitchFamily="34" charset="0"/>
              <a:ea typeface="+mn-ea"/>
              <a:cs typeface="+mn-cs"/>
            </a:defRPr>
          </a:pPr>
          <a:endParaRPr lang="en-US"/>
        </a:p>
      </c:txPr>
    </c:title>
    <c:autoTitleDeleted val="0"/>
    <c:plotArea>
      <c:layout>
        <c:manualLayout>
          <c:layoutTarget val="inner"/>
          <c:xMode val="edge"/>
          <c:yMode val="edge"/>
          <c:x val="0.19929614431998818"/>
          <c:y val="0.10871259720669552"/>
          <c:w val="0.77488225943588041"/>
          <c:h val="0.79437528152881465"/>
        </c:manualLayout>
      </c:layout>
      <c:barChart>
        <c:barDir val="bar"/>
        <c:grouping val="clustered"/>
        <c:varyColors val="0"/>
        <c:ser>
          <c:idx val="1"/>
          <c:order val="1"/>
          <c:tx>
            <c:strRef>
              <c:f>'Diagnostic Assessment OLD'!$CK$2</c:f>
              <c:strCache>
                <c:ptCount val="1"/>
                <c:pt idx="0">
                  <c:v>Compliance Baseline</c:v>
                </c:pt>
              </c:strCache>
            </c:strRef>
          </c:tx>
          <c:spPr>
            <a:pattFill prst="lgGrid">
              <a:fgClr>
                <a:schemeClr val="bg1">
                  <a:lumMod val="50000"/>
                </a:schemeClr>
              </a:fgClr>
              <a:bgClr>
                <a:schemeClr val="bg1"/>
              </a:bgClr>
            </a:pattFill>
            <a:ln>
              <a:noFill/>
            </a:ln>
            <a:effectLst/>
          </c:spPr>
          <c:invertIfNegative val="0"/>
          <c:cat>
            <c:strRef>
              <c:f>'Diagnostic Assessment OLD'!$CI$7:$CI$10</c:f>
              <c:strCache>
                <c:ptCount val="4"/>
                <c:pt idx="0">
                  <c:v>Critical Process</c:v>
                </c:pt>
                <c:pt idx="1">
                  <c:v>Red Flags</c:v>
                </c:pt>
                <c:pt idx="2">
                  <c:v>Permit Review Score</c:v>
                </c:pt>
                <c:pt idx="3">
                  <c:v>Ordinance Health</c:v>
                </c:pt>
              </c:strCache>
              <c:extLst xmlns:c15="http://schemas.microsoft.com/office/drawing/2012/chart"/>
            </c:strRef>
          </c:cat>
          <c:val>
            <c:numRef>
              <c:f>'Diagnostic Assessment OLD'!$CK$7:$CK$10</c:f>
              <c:numCache>
                <c:formatCode>0%</c:formatCode>
                <c:ptCount val="4"/>
                <c:pt idx="0">
                  <c:v>0.6</c:v>
                </c:pt>
                <c:pt idx="1">
                  <c:v>0.8</c:v>
                </c:pt>
                <c:pt idx="2">
                  <c:v>0.7</c:v>
                </c:pt>
                <c:pt idx="3">
                  <c:v>0.55000000000000004</c:v>
                </c:pt>
              </c:numCache>
            </c:numRef>
          </c:val>
          <c:extLst>
            <c:ext xmlns:c16="http://schemas.microsoft.com/office/drawing/2014/chart" uri="{C3380CC4-5D6E-409C-BE32-E72D297353CC}">
              <c16:uniqueId val="{00000000-F044-4F4E-8DC4-A23CA21DC65E}"/>
            </c:ext>
          </c:extLst>
        </c:ser>
        <c:dLbls>
          <c:showLegendKey val="0"/>
          <c:showVal val="0"/>
          <c:showCatName val="0"/>
          <c:showSerName val="0"/>
          <c:showPercent val="0"/>
          <c:showBubbleSize val="0"/>
        </c:dLbls>
        <c:gapWidth val="36"/>
        <c:overlap val="100"/>
        <c:axId val="135216719"/>
        <c:axId val="135217967"/>
      </c:barChart>
      <c:barChart>
        <c:barDir val="bar"/>
        <c:grouping val="clustered"/>
        <c:varyColors val="0"/>
        <c:ser>
          <c:idx val="0"/>
          <c:order val="0"/>
          <c:tx>
            <c:strRef>
              <c:f>'Diagnostic Assessment OLD'!$CJ$2</c:f>
              <c:strCache>
                <c:ptCount val="1"/>
                <c:pt idx="0">
                  <c:v>Community Score</c:v>
                </c:pt>
              </c:strCache>
            </c:strRef>
          </c:tx>
          <c:spPr>
            <a:solidFill>
              <a:srgbClr val="005187"/>
            </a:solidFill>
            <a:ln>
              <a:noFill/>
            </a:ln>
            <a:effectLst/>
          </c:spPr>
          <c:invertIfNegative val="0"/>
          <c:dLbls>
            <c:dLbl>
              <c:idx val="0"/>
              <c:tx>
                <c:rich>
                  <a:bodyPr/>
                  <a:lstStyle/>
                  <a:p>
                    <a:fld id="{83AC3F1F-D651-4075-BF25-595D89B679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8F8-481B-9FC0-622EE6DDE8D7}"/>
                </c:ext>
              </c:extLst>
            </c:dLbl>
            <c:dLbl>
              <c:idx val="1"/>
              <c:tx>
                <c:rich>
                  <a:bodyPr/>
                  <a:lstStyle/>
                  <a:p>
                    <a:fld id="{09398181-7BEA-4CE8-9ED7-21ABFAE0CE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8F8-481B-9FC0-622EE6DDE8D7}"/>
                </c:ext>
              </c:extLst>
            </c:dLbl>
            <c:dLbl>
              <c:idx val="2"/>
              <c:tx>
                <c:rich>
                  <a:bodyPr/>
                  <a:lstStyle/>
                  <a:p>
                    <a:fld id="{FEE9C436-6085-4CE7-97F7-0826223222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8F8-481B-9FC0-622EE6DDE8D7}"/>
                </c:ext>
              </c:extLst>
            </c:dLbl>
            <c:dLbl>
              <c:idx val="3"/>
              <c:tx>
                <c:rich>
                  <a:bodyPr/>
                  <a:lstStyle/>
                  <a:p>
                    <a:fld id="{4AD32511-32EC-4909-9CA0-C64FEB70A7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F8-481B-9FC0-622EE6DDE8D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'Diagnostic Assessment OLD'!$CI$7:$CI$10</c:f>
              <c:strCache>
                <c:ptCount val="4"/>
                <c:pt idx="0">
                  <c:v>Critical Process</c:v>
                </c:pt>
                <c:pt idx="1">
                  <c:v>Red Flags</c:v>
                </c:pt>
                <c:pt idx="2">
                  <c:v>Permit Review Score</c:v>
                </c:pt>
                <c:pt idx="3">
                  <c:v>Ordinance Health</c:v>
                </c:pt>
              </c:strCache>
              <c:extLst xmlns:c15="http://schemas.microsoft.com/office/drawing/2012/chart"/>
            </c:strRef>
          </c:cat>
          <c:val>
            <c:numRef>
              <c:f>'Diagnostic Assessment OLD'!$CJ$7:$CJ$10</c:f>
              <c:numCache>
                <c:formatCode>0%</c:formatCode>
                <c:ptCount val="4"/>
                <c:pt idx="0">
                  <c:v>0.88888888888888884</c:v>
                </c:pt>
                <c:pt idx="1">
                  <c:v>9.9999999999999978E-2</c:v>
                </c:pt>
                <c:pt idx="2">
                  <c:v>0.83783783783783783</c:v>
                </c:pt>
                <c:pt idx="3">
                  <c:v>0</c:v>
                </c:pt>
              </c:numCache>
            </c:numRef>
          </c:val>
          <c:extLst>
            <c:ext xmlns:c15="http://schemas.microsoft.com/office/drawing/2012/chart" uri="{02D57815-91ED-43cb-92C2-25804820EDAC}">
              <c15:datalabelsRange>
                <c15:f>'Diagnostic Assessment OLD'!$CM$7:$CM$10</c15:f>
                <c15:dlblRangeCache>
                  <c:ptCount val="4"/>
                  <c:pt idx="0">
                    <c:v>89%</c:v>
                  </c:pt>
                  <c:pt idx="1">
                    <c:v>10%*</c:v>
                  </c:pt>
                  <c:pt idx="2">
                    <c:v>84%</c:v>
                  </c:pt>
                  <c:pt idx="3">
                    <c:v>0%*</c:v>
                  </c:pt>
                </c15:dlblRangeCache>
              </c15:datalabelsRange>
            </c:ext>
            <c:ext xmlns:c16="http://schemas.microsoft.com/office/drawing/2014/chart" uri="{C3380CC4-5D6E-409C-BE32-E72D297353CC}">
              <c16:uniqueId val="{00000005-F044-4F4E-8DC4-A23CA21DC65E}"/>
            </c:ext>
          </c:extLst>
        </c:ser>
        <c:dLbls>
          <c:showLegendKey val="0"/>
          <c:showVal val="0"/>
          <c:showCatName val="0"/>
          <c:showSerName val="0"/>
          <c:showPercent val="0"/>
          <c:showBubbleSize val="0"/>
        </c:dLbls>
        <c:gapWidth val="231"/>
        <c:overlap val="100"/>
        <c:axId val="482411407"/>
        <c:axId val="482419727"/>
      </c:barChart>
      <c:catAx>
        <c:axId val="1352167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35217967"/>
        <c:crosses val="autoZero"/>
        <c:auto val="0"/>
        <c:lblAlgn val="ctr"/>
        <c:lblOffset val="100"/>
        <c:noMultiLvlLbl val="0"/>
      </c:catAx>
      <c:valAx>
        <c:axId val="135217967"/>
        <c:scaling>
          <c:orientation val="minMax"/>
        </c:scaling>
        <c:delete val="1"/>
        <c:axPos val="b"/>
        <c:numFmt formatCode="0%" sourceLinked="1"/>
        <c:majorTickMark val="none"/>
        <c:minorTickMark val="none"/>
        <c:tickLblPos val="nextTo"/>
        <c:crossAx val="135216719"/>
        <c:crosses val="autoZero"/>
        <c:crossBetween val="between"/>
      </c:valAx>
      <c:valAx>
        <c:axId val="482419727"/>
        <c:scaling>
          <c:orientation val="minMax"/>
        </c:scaling>
        <c:delete val="1"/>
        <c:axPos val="t"/>
        <c:numFmt formatCode="0%" sourceLinked="1"/>
        <c:majorTickMark val="out"/>
        <c:minorTickMark val="none"/>
        <c:tickLblPos val="nextTo"/>
        <c:crossAx val="482411407"/>
        <c:crosses val="max"/>
        <c:crossBetween val="between"/>
      </c:valAx>
      <c:catAx>
        <c:axId val="482411407"/>
        <c:scaling>
          <c:orientation val="minMax"/>
        </c:scaling>
        <c:delete val="1"/>
        <c:axPos val="l"/>
        <c:numFmt formatCode="General" sourceLinked="1"/>
        <c:majorTickMark val="out"/>
        <c:minorTickMark val="none"/>
        <c:tickLblPos val="nextTo"/>
        <c:crossAx val="482419727"/>
        <c:crosses val="autoZero"/>
        <c:auto val="1"/>
        <c:lblAlgn val="ctr"/>
        <c:lblOffset val="100"/>
        <c:noMultiLvlLbl val="0"/>
      </c:cat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Entry>
      <c:legendEntry>
        <c:idx val="1"/>
        <c:txPr>
          <a:bodyPr rot="0" spcFirstLastPara="1" vertOverflow="ellipsis" vert="horz" wrap="square" anchor="ctr" anchorCtr="1"/>
          <a:lstStyle/>
          <a:p>
            <a:pPr>
              <a:defRPr sz="14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Entry>
      <c:layout>
        <c:manualLayout>
          <c:xMode val="edge"/>
          <c:yMode val="edge"/>
          <c:x val="0.61748293463715609"/>
          <c:y val="7.294817416115669E-2"/>
          <c:w val="0.36290937510654708"/>
          <c:h val="0.1879373371011550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Franklin Gothic Medium" panose="020B0603020102020204" pitchFamily="34" charset="0"/>
                <a:ea typeface="+mn-ea"/>
                <a:cs typeface="+mn-cs"/>
              </a:defRPr>
            </a:pPr>
            <a:r>
              <a:rPr lang="en-US" sz="1600" b="1">
                <a:latin typeface="Franklin Gothic Medium" panose="020B0603020102020204" pitchFamily="34" charset="0"/>
              </a:rPr>
              <a:t>Audit Determination Decision Tool </a:t>
            </a:r>
          </a:p>
        </c:rich>
      </c:tx>
      <c:layout>
        <c:manualLayout>
          <c:xMode val="edge"/>
          <c:yMode val="edge"/>
          <c:x val="1.7200658016339528E-2"/>
          <c:y val="1.566783982187516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Franklin Gothic Medium" panose="020B0603020102020204" pitchFamily="34" charset="0"/>
              <a:ea typeface="+mn-ea"/>
              <a:cs typeface="+mn-cs"/>
            </a:defRPr>
          </a:pPr>
          <a:endParaRPr lang="en-US"/>
        </a:p>
      </c:txPr>
    </c:title>
    <c:autoTitleDeleted val="0"/>
    <c:plotArea>
      <c:layout>
        <c:manualLayout>
          <c:layoutTarget val="inner"/>
          <c:xMode val="edge"/>
          <c:yMode val="edge"/>
          <c:x val="0.19929614431998818"/>
          <c:y val="0.10871259720669552"/>
          <c:w val="0.77488225943588041"/>
          <c:h val="0.79437528152881465"/>
        </c:manualLayout>
      </c:layout>
      <c:barChart>
        <c:barDir val="bar"/>
        <c:grouping val="clustered"/>
        <c:varyColors val="0"/>
        <c:ser>
          <c:idx val="1"/>
          <c:order val="1"/>
          <c:tx>
            <c:strRef>
              <c:f>'Diagnostic Assessment OLD'!$CK$2</c:f>
              <c:strCache>
                <c:ptCount val="1"/>
                <c:pt idx="0">
                  <c:v>Compliance Baseline</c:v>
                </c:pt>
              </c:strCache>
            </c:strRef>
          </c:tx>
          <c:spPr>
            <a:pattFill prst="lgGrid">
              <a:fgClr>
                <a:schemeClr val="bg1">
                  <a:lumMod val="50000"/>
                </a:schemeClr>
              </a:fgClr>
              <a:bgClr>
                <a:schemeClr val="bg1"/>
              </a:bgClr>
            </a:pattFill>
            <a:ln>
              <a:noFill/>
            </a:ln>
            <a:effectLst/>
          </c:spPr>
          <c:invertIfNegative val="0"/>
          <c:cat>
            <c:strRef>
              <c:f>'Diagnostic Assessment OLD'!$CI$7:$CI$10</c:f>
              <c:strCache>
                <c:ptCount val="4"/>
                <c:pt idx="0">
                  <c:v>Critical Process</c:v>
                </c:pt>
                <c:pt idx="1">
                  <c:v>Red Flags</c:v>
                </c:pt>
                <c:pt idx="2">
                  <c:v>Permit Review Score</c:v>
                </c:pt>
                <c:pt idx="3">
                  <c:v>Ordinance Health</c:v>
                </c:pt>
              </c:strCache>
              <c:extLst xmlns:c15="http://schemas.microsoft.com/office/drawing/2012/chart"/>
            </c:strRef>
          </c:cat>
          <c:val>
            <c:numRef>
              <c:f>'Diagnostic Assessment OLD'!$CK$7:$CK$10</c:f>
              <c:numCache>
                <c:formatCode>0%</c:formatCode>
                <c:ptCount val="4"/>
                <c:pt idx="0">
                  <c:v>0.6</c:v>
                </c:pt>
                <c:pt idx="1">
                  <c:v>0.8</c:v>
                </c:pt>
                <c:pt idx="2">
                  <c:v>0.7</c:v>
                </c:pt>
                <c:pt idx="3">
                  <c:v>0.55000000000000004</c:v>
                </c:pt>
              </c:numCache>
            </c:numRef>
          </c:val>
          <c:extLst>
            <c:ext xmlns:c16="http://schemas.microsoft.com/office/drawing/2014/chart" uri="{C3380CC4-5D6E-409C-BE32-E72D297353CC}">
              <c16:uniqueId val="{00000000-9AD5-4439-A47C-8E88191A0FCF}"/>
            </c:ext>
          </c:extLst>
        </c:ser>
        <c:dLbls>
          <c:showLegendKey val="0"/>
          <c:showVal val="0"/>
          <c:showCatName val="0"/>
          <c:showSerName val="0"/>
          <c:showPercent val="0"/>
          <c:showBubbleSize val="0"/>
        </c:dLbls>
        <c:gapWidth val="36"/>
        <c:overlap val="100"/>
        <c:axId val="135216719"/>
        <c:axId val="135217967"/>
      </c:barChart>
      <c:barChart>
        <c:barDir val="bar"/>
        <c:grouping val="clustered"/>
        <c:varyColors val="0"/>
        <c:ser>
          <c:idx val="0"/>
          <c:order val="0"/>
          <c:tx>
            <c:strRef>
              <c:f>'Diagnostic Assessment OLD'!$CJ$2</c:f>
              <c:strCache>
                <c:ptCount val="1"/>
                <c:pt idx="0">
                  <c:v>Community Score</c:v>
                </c:pt>
              </c:strCache>
            </c:strRef>
          </c:tx>
          <c:spPr>
            <a:solidFill>
              <a:srgbClr val="005187"/>
            </a:solidFill>
            <a:ln>
              <a:noFill/>
            </a:ln>
            <a:effectLst/>
          </c:spPr>
          <c:invertIfNegative val="0"/>
          <c:dLbls>
            <c:dLbl>
              <c:idx val="0"/>
              <c:tx>
                <c:rich>
                  <a:bodyPr/>
                  <a:lstStyle/>
                  <a:p>
                    <a:fld id="{44CD8619-D0BE-472A-A3DE-FD696B6922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AD5-4439-A47C-8E88191A0FCF}"/>
                </c:ext>
              </c:extLst>
            </c:dLbl>
            <c:dLbl>
              <c:idx val="1"/>
              <c:tx>
                <c:rich>
                  <a:bodyPr/>
                  <a:lstStyle/>
                  <a:p>
                    <a:fld id="{E193D1AB-1E20-4F08-83FD-52E9B16FB6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AD5-4439-A47C-8E88191A0FCF}"/>
                </c:ext>
              </c:extLst>
            </c:dLbl>
            <c:dLbl>
              <c:idx val="2"/>
              <c:tx>
                <c:rich>
                  <a:bodyPr/>
                  <a:lstStyle/>
                  <a:p>
                    <a:fld id="{EA1966C9-134B-4A6A-AB9A-937E47BBB7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AD5-4439-A47C-8E88191A0FCF}"/>
                </c:ext>
              </c:extLst>
            </c:dLbl>
            <c:dLbl>
              <c:idx val="3"/>
              <c:tx>
                <c:rich>
                  <a:bodyPr/>
                  <a:lstStyle/>
                  <a:p>
                    <a:fld id="{3F095299-11F0-4F98-818E-9D227814D0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D5-4439-A47C-8E88191A0FC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'Diagnostic Assessment OLD'!$CI$7:$CI$10</c:f>
              <c:strCache>
                <c:ptCount val="4"/>
                <c:pt idx="0">
                  <c:v>Critical Process</c:v>
                </c:pt>
                <c:pt idx="1">
                  <c:v>Red Flags</c:v>
                </c:pt>
                <c:pt idx="2">
                  <c:v>Permit Review Score</c:v>
                </c:pt>
                <c:pt idx="3">
                  <c:v>Ordinance Health</c:v>
                </c:pt>
              </c:strCache>
              <c:extLst xmlns:c15="http://schemas.microsoft.com/office/drawing/2012/chart"/>
            </c:strRef>
          </c:cat>
          <c:val>
            <c:numRef>
              <c:f>'Diagnostic Assessment OLD'!$CJ$7:$CJ$10</c:f>
              <c:numCache>
                <c:formatCode>0%</c:formatCode>
                <c:ptCount val="4"/>
                <c:pt idx="0">
                  <c:v>0.88888888888888884</c:v>
                </c:pt>
                <c:pt idx="1">
                  <c:v>9.9999999999999978E-2</c:v>
                </c:pt>
                <c:pt idx="2">
                  <c:v>0.83783783783783783</c:v>
                </c:pt>
                <c:pt idx="3">
                  <c:v>0</c:v>
                </c:pt>
              </c:numCache>
            </c:numRef>
          </c:val>
          <c:extLst>
            <c:ext xmlns:c15="http://schemas.microsoft.com/office/drawing/2012/chart" uri="{02D57815-91ED-43cb-92C2-25804820EDAC}">
              <c15:datalabelsRange>
                <c15:f>'Diagnostic Assessment OLD'!$CM$7:$CM$10</c15:f>
                <c15:dlblRangeCache>
                  <c:ptCount val="4"/>
                  <c:pt idx="0">
                    <c:v>89%</c:v>
                  </c:pt>
                  <c:pt idx="1">
                    <c:v>10%*</c:v>
                  </c:pt>
                  <c:pt idx="2">
                    <c:v>84%</c:v>
                  </c:pt>
                  <c:pt idx="3">
                    <c:v>0%*</c:v>
                  </c:pt>
                </c15:dlblRangeCache>
              </c15:datalabelsRange>
            </c:ext>
            <c:ext xmlns:c16="http://schemas.microsoft.com/office/drawing/2014/chart" uri="{C3380CC4-5D6E-409C-BE32-E72D297353CC}">
              <c16:uniqueId val="{00000005-9AD5-4439-A47C-8E88191A0FCF}"/>
            </c:ext>
          </c:extLst>
        </c:ser>
        <c:dLbls>
          <c:showLegendKey val="0"/>
          <c:showVal val="0"/>
          <c:showCatName val="0"/>
          <c:showSerName val="0"/>
          <c:showPercent val="0"/>
          <c:showBubbleSize val="0"/>
        </c:dLbls>
        <c:gapWidth val="231"/>
        <c:overlap val="100"/>
        <c:axId val="482411407"/>
        <c:axId val="482419727"/>
      </c:barChart>
      <c:catAx>
        <c:axId val="1352167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crossAx val="135217967"/>
        <c:crosses val="autoZero"/>
        <c:auto val="0"/>
        <c:lblAlgn val="ctr"/>
        <c:lblOffset val="100"/>
        <c:noMultiLvlLbl val="0"/>
      </c:catAx>
      <c:valAx>
        <c:axId val="135217967"/>
        <c:scaling>
          <c:orientation val="minMax"/>
        </c:scaling>
        <c:delete val="1"/>
        <c:axPos val="b"/>
        <c:numFmt formatCode="0%" sourceLinked="1"/>
        <c:majorTickMark val="none"/>
        <c:minorTickMark val="none"/>
        <c:tickLblPos val="nextTo"/>
        <c:crossAx val="135216719"/>
        <c:crosses val="autoZero"/>
        <c:crossBetween val="between"/>
      </c:valAx>
      <c:valAx>
        <c:axId val="482419727"/>
        <c:scaling>
          <c:orientation val="minMax"/>
        </c:scaling>
        <c:delete val="1"/>
        <c:axPos val="t"/>
        <c:numFmt formatCode="0%" sourceLinked="1"/>
        <c:majorTickMark val="out"/>
        <c:minorTickMark val="none"/>
        <c:tickLblPos val="nextTo"/>
        <c:crossAx val="482411407"/>
        <c:crosses val="max"/>
        <c:crossBetween val="between"/>
      </c:valAx>
      <c:catAx>
        <c:axId val="482411407"/>
        <c:scaling>
          <c:orientation val="minMax"/>
        </c:scaling>
        <c:delete val="1"/>
        <c:axPos val="l"/>
        <c:numFmt formatCode="General" sourceLinked="1"/>
        <c:majorTickMark val="out"/>
        <c:minorTickMark val="none"/>
        <c:tickLblPos val="nextTo"/>
        <c:crossAx val="482419727"/>
        <c:crosses val="autoZero"/>
        <c:auto val="1"/>
        <c:lblAlgn val="ctr"/>
        <c:lblOffset val="100"/>
        <c:noMultiLvlLbl val="0"/>
      </c:catAx>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Entry>
      <c:legendEntry>
        <c:idx val="1"/>
        <c:txPr>
          <a:bodyPr rot="0" spcFirstLastPara="1" vertOverflow="ellipsis" vert="horz" wrap="square" anchor="ctr" anchorCtr="1"/>
          <a:lstStyle/>
          <a:p>
            <a:pPr>
              <a:defRPr sz="140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Entry>
      <c:layout>
        <c:manualLayout>
          <c:xMode val="edge"/>
          <c:yMode val="edge"/>
          <c:x val="0.61748293463715609"/>
          <c:y val="7.294817416115669E-2"/>
          <c:w val="0.36290937510654708"/>
          <c:h val="0.1879373371011550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cap="all" spc="150" baseline="0">
                <a:ln>
                  <a:noFill/>
                </a:ln>
                <a:solidFill>
                  <a:schemeClr val="tx1"/>
                </a:solidFill>
                <a:latin typeface="Franklin Gothic Book" panose="020B0503020102020204" pitchFamily="34" charset="0"/>
                <a:ea typeface="+mn-ea"/>
                <a:cs typeface="+mn-cs"/>
              </a:defRPr>
            </a:pPr>
            <a:r>
              <a:rPr lang="en-US" b="1">
                <a:latin typeface="Franklin Gothic Book" panose="020B0503020102020204" pitchFamily="34" charset="0"/>
              </a:rPr>
              <a:t>Diagnostic Scores by Category</a:t>
            </a:r>
          </a:p>
        </c:rich>
      </c:tx>
      <c:overlay val="0"/>
      <c:spPr>
        <a:noFill/>
        <a:ln>
          <a:noFill/>
        </a:ln>
        <a:effectLst/>
      </c:spPr>
      <c:txPr>
        <a:bodyPr rot="0" spcFirstLastPara="1" vertOverflow="ellipsis" vert="horz" wrap="square" anchor="ctr" anchorCtr="1"/>
        <a:lstStyle/>
        <a:p>
          <a:pPr>
            <a:defRPr lang="en-US" sz="1200" b="1" i="0" u="none" strike="noStrike" kern="1200" cap="all" spc="150" baseline="0">
              <a:ln>
                <a:noFill/>
              </a:ln>
              <a:solidFill>
                <a:schemeClr val="tx1"/>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19801659356338847"/>
          <c:y val="0.16976496552312362"/>
          <c:w val="0.77245320509432969"/>
          <c:h val="0.78127340549444402"/>
        </c:manualLayout>
      </c:layout>
      <c:barChart>
        <c:barDir val="bar"/>
        <c:grouping val="clustered"/>
        <c:varyColors val="0"/>
        <c:ser>
          <c:idx val="1"/>
          <c:order val="1"/>
          <c:tx>
            <c:strRef>
              <c:f>'Diagnostic Assmnt Report NEW'!$F$29</c:f>
              <c:strCache>
                <c:ptCount val="1"/>
                <c:pt idx="0">
                  <c:v>Baseline</c:v>
                </c:pt>
              </c:strCache>
            </c:strRef>
          </c:tx>
          <c:spPr>
            <a:pattFill prst="lgGrid">
              <a:fgClr>
                <a:schemeClr val="accent2"/>
              </a:fgClr>
              <a:bgClr>
                <a:schemeClr val="bg1"/>
              </a:bgClr>
            </a:pattFill>
            <a:ln>
              <a:solidFill>
                <a:schemeClr val="bg1">
                  <a:lumMod val="85000"/>
                </a:schemeClr>
              </a:solidFill>
            </a:ln>
            <a:effectLst>
              <a:innerShdw blurRad="114300">
                <a:schemeClr val="accent2"/>
              </a:innerShdw>
            </a:effectLst>
          </c:spPr>
          <c:invertIfNegative val="0"/>
          <c:dLbls>
            <c:spPr>
              <a:noFill/>
              <a:ln>
                <a:noFill/>
              </a:ln>
              <a:effectLst/>
            </c:spPr>
            <c:txPr>
              <a:bodyPr rot="0" spcFirstLastPara="1" vertOverflow="ellipsis" vert="horz" wrap="square" anchor="ctr" anchorCtr="1"/>
              <a:lstStyle/>
              <a:p>
                <a:pPr>
                  <a:defRPr lang="en-US" sz="1100" b="1" i="0" u="none" strike="noStrike" kern="1200" baseline="0">
                    <a:ln>
                      <a:noFill/>
                    </a:ln>
                    <a:solidFill>
                      <a:schemeClr val="accent2"/>
                    </a:solidFill>
                    <a:latin typeface="Franklin Gothic Book" panose="020B05030201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'Diagnostic Assmnt Report NEW'!$D$31:$D$34</c:f>
              <c:strCache>
                <c:ptCount val="4"/>
                <c:pt idx="0">
                  <c:v>FPA Capability</c:v>
                </c:pt>
                <c:pt idx="1">
                  <c:v>Maps</c:v>
                </c:pt>
                <c:pt idx="2">
                  <c:v> Regulations</c:v>
                </c:pt>
                <c:pt idx="3">
                  <c:v>Processes</c:v>
                </c:pt>
              </c:strCache>
            </c:strRef>
          </c:cat>
          <c:val>
            <c:numRef>
              <c:f>'Diagnostic Assmnt Report NEW'!$F$31:$F$34</c:f>
              <c:numCache>
                <c:formatCode>0</c:formatCode>
                <c:ptCount val="4"/>
                <c:pt idx="0">
                  <c:v>10.34586</c:v>
                </c:pt>
                <c:pt idx="1">
                  <c:v>10.281599999999999</c:v>
                </c:pt>
                <c:pt idx="2">
                  <c:v>28.217279999999999</c:v>
                </c:pt>
                <c:pt idx="3">
                  <c:v>21.211154999999998</c:v>
                </c:pt>
              </c:numCache>
            </c:numRef>
          </c:val>
          <c:extLst>
            <c:ext xmlns:c16="http://schemas.microsoft.com/office/drawing/2014/chart" uri="{C3380CC4-5D6E-409C-BE32-E72D297353CC}">
              <c16:uniqueId val="{00000001-337A-4098-B204-9E4F46799C81}"/>
            </c:ext>
          </c:extLst>
        </c:ser>
        <c:dLbls>
          <c:showLegendKey val="0"/>
          <c:showVal val="0"/>
          <c:showCatName val="0"/>
          <c:showSerName val="0"/>
          <c:showPercent val="0"/>
          <c:showBubbleSize val="0"/>
        </c:dLbls>
        <c:gapWidth val="28"/>
        <c:axId val="873150832"/>
        <c:axId val="873152472"/>
      </c:barChart>
      <c:barChart>
        <c:barDir val="bar"/>
        <c:grouping val="clustered"/>
        <c:varyColors val="0"/>
        <c:ser>
          <c:idx val="0"/>
          <c:order val="0"/>
          <c:tx>
            <c:strRef>
              <c:f>'Diagnostic Assmnt Report NEW'!$E$29</c:f>
              <c:strCache>
                <c:ptCount val="1"/>
                <c:pt idx="0">
                  <c:v>Community  Score</c:v>
                </c:pt>
              </c:strCache>
            </c:strRef>
          </c:tx>
          <c:spPr>
            <a:solidFill>
              <a:schemeClr val="accent1"/>
            </a:solidFill>
            <a:ln>
              <a:noFill/>
            </a:ln>
            <a:effectLst>
              <a:innerShdw blurRad="114300">
                <a:schemeClr val="accent1"/>
              </a:innerShdw>
            </a:effectLst>
          </c:spPr>
          <c:invertIfNegative val="0"/>
          <c:dLbls>
            <c:spPr>
              <a:noFill/>
              <a:ln>
                <a:noFill/>
              </a:ln>
              <a:effectLst/>
            </c:spPr>
            <c:txPr>
              <a:bodyPr rot="0" spcFirstLastPara="1" vertOverflow="ellipsis" vert="horz" wrap="square" anchor="ctr" anchorCtr="1"/>
              <a:lstStyle/>
              <a:p>
                <a:pPr>
                  <a:defRPr lang="en-US" sz="1050" b="0" i="0" u="none" strike="noStrike" kern="1200" baseline="0">
                    <a:ln>
                      <a:noFill/>
                    </a:ln>
                    <a:solidFill>
                      <a:schemeClr val="tx1"/>
                    </a:solidFill>
                    <a:latin typeface="Franklin Gothic Book" panose="020B0503020102020204" pitchFamily="34" charset="0"/>
                    <a:ea typeface="+mn-ea"/>
                    <a:cs typeface="+mn-cs"/>
                  </a:defRPr>
                </a:pPr>
                <a:endParaRPr lang="en-US"/>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'Diagnostic Assmnt Report NEW'!$D$31:$D$34</c:f>
              <c:strCache>
                <c:ptCount val="4"/>
                <c:pt idx="0">
                  <c:v>FPA Capability</c:v>
                </c:pt>
                <c:pt idx="1">
                  <c:v>Maps</c:v>
                </c:pt>
                <c:pt idx="2">
                  <c:v> Regulations</c:v>
                </c:pt>
                <c:pt idx="3">
                  <c:v>Processes</c:v>
                </c:pt>
              </c:strCache>
            </c:strRef>
          </c:cat>
          <c:val>
            <c:numRef>
              <c:f>'Diagnostic Assmnt Report NEW'!$E$31:$E$34</c:f>
              <c:numCache>
                <c:formatCode>0</c:formatCode>
                <c:ptCount val="4"/>
                <c:pt idx="0">
                  <c:v>0</c:v>
                </c:pt>
                <c:pt idx="1">
                  <c:v>0</c:v>
                </c:pt>
                <c:pt idx="2">
                  <c:v>0</c:v>
                </c:pt>
                <c:pt idx="3">
                  <c:v>0</c:v>
                </c:pt>
              </c:numCache>
            </c:numRef>
          </c:val>
          <c:extLst>
            <c:ext xmlns:c16="http://schemas.microsoft.com/office/drawing/2014/chart" uri="{C3380CC4-5D6E-409C-BE32-E72D297353CC}">
              <c16:uniqueId val="{00000000-337A-4098-B204-9E4F46799C81}"/>
            </c:ext>
          </c:extLst>
        </c:ser>
        <c:dLbls>
          <c:showLegendKey val="0"/>
          <c:showVal val="0"/>
          <c:showCatName val="0"/>
          <c:showSerName val="0"/>
          <c:showPercent val="0"/>
          <c:showBubbleSize val="0"/>
        </c:dLbls>
        <c:gapWidth val="104"/>
        <c:axId val="870404416"/>
        <c:axId val="870408024"/>
      </c:barChart>
      <c:catAx>
        <c:axId val="873150832"/>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100" b="0" i="0" u="none" strike="noStrike" kern="1200" baseline="0">
                <a:ln>
                  <a:noFill/>
                </a:ln>
                <a:solidFill>
                  <a:schemeClr val="tx1"/>
                </a:solidFill>
                <a:latin typeface="Franklin Gothic Book" panose="020B0503020102020204" pitchFamily="34" charset="0"/>
                <a:ea typeface="+mn-ea"/>
                <a:cs typeface="+mn-cs"/>
              </a:defRPr>
            </a:pPr>
            <a:endParaRPr lang="en-US"/>
          </a:p>
        </c:txPr>
        <c:crossAx val="873152472"/>
        <c:crosses val="autoZero"/>
        <c:auto val="1"/>
        <c:lblAlgn val="ctr"/>
        <c:lblOffset val="100"/>
        <c:noMultiLvlLbl val="0"/>
      </c:catAx>
      <c:valAx>
        <c:axId val="873152472"/>
        <c:scaling>
          <c:orientation val="minMax"/>
          <c:max val="140"/>
        </c:scaling>
        <c:delete val="1"/>
        <c:axPos val="b"/>
        <c:majorGridlines>
          <c:spPr>
            <a:ln>
              <a:noFill/>
            </a:ln>
            <a:effectLst/>
          </c:spPr>
        </c:majorGridlines>
        <c:numFmt formatCode="0" sourceLinked="1"/>
        <c:majorTickMark val="none"/>
        <c:minorTickMark val="none"/>
        <c:tickLblPos val="nextTo"/>
        <c:crossAx val="873150832"/>
        <c:crosses val="autoZero"/>
        <c:crossBetween val="between"/>
      </c:valAx>
      <c:valAx>
        <c:axId val="870408024"/>
        <c:scaling>
          <c:orientation val="minMax"/>
          <c:max val="140"/>
        </c:scaling>
        <c:delete val="1"/>
        <c:axPos val="b"/>
        <c:numFmt formatCode="0" sourceLinked="1"/>
        <c:majorTickMark val="out"/>
        <c:minorTickMark val="none"/>
        <c:tickLblPos val="nextTo"/>
        <c:crossAx val="870404416"/>
        <c:crosses val="autoZero"/>
        <c:crossBetween val="between"/>
      </c:valAx>
      <c:catAx>
        <c:axId val="870404416"/>
        <c:scaling>
          <c:orientation val="minMax"/>
        </c:scaling>
        <c:delete val="1"/>
        <c:axPos val="l"/>
        <c:numFmt formatCode="General" sourceLinked="1"/>
        <c:majorTickMark val="out"/>
        <c:minorTickMark val="none"/>
        <c:tickLblPos val="nextTo"/>
        <c:crossAx val="870408024"/>
        <c:crossesAt val="0"/>
        <c:auto val="1"/>
        <c:lblAlgn val="ctr"/>
        <c:lblOffset val="100"/>
        <c:noMultiLvlLbl val="0"/>
      </c:catAx>
      <c:spPr>
        <a:noFill/>
        <a:ln>
          <a:noFill/>
        </a:ln>
        <a:effectLst/>
      </c:spPr>
    </c:plotArea>
    <c:legend>
      <c:legendPos val="t"/>
      <c:legendEntry>
        <c:idx val="0"/>
        <c:txPr>
          <a:bodyPr rot="0" spcFirstLastPara="1" vertOverflow="ellipsis" vert="horz" wrap="square" anchor="ctr" anchorCtr="1"/>
          <a:lstStyle/>
          <a:p>
            <a:pPr>
              <a:defRPr lang="en-US" sz="1200" b="0" i="0" u="none" strike="noStrike" kern="1200" baseline="0">
                <a:ln>
                  <a:noFill/>
                </a:ln>
                <a:solidFill>
                  <a:schemeClr val="accent2"/>
                </a:solidFill>
                <a:latin typeface="Franklin Gothic Book" panose="020B0503020102020204" pitchFamily="34" charset="0"/>
                <a:ea typeface="+mn-ea"/>
                <a:cs typeface="+mn-cs"/>
              </a:defRPr>
            </a:pPr>
            <a:endParaRPr lang="en-US"/>
          </a:p>
        </c:txPr>
      </c:legendEntry>
      <c:layout>
        <c:manualLayout>
          <c:xMode val="edge"/>
          <c:yMode val="edge"/>
          <c:x val="0.25530285895471116"/>
          <c:y val="9.053911599529825E-2"/>
          <c:w val="0.45225725757160584"/>
          <c:h val="7.3792417844361885E-2"/>
        </c:manualLayout>
      </c:layout>
      <c:overlay val="0"/>
      <c:spPr>
        <a:noFill/>
        <a:ln>
          <a:noFill/>
        </a:ln>
        <a:effectLst/>
      </c:spPr>
      <c:txPr>
        <a:bodyPr rot="0" spcFirstLastPara="1" vertOverflow="ellipsis" vert="horz" wrap="square" anchor="ctr" anchorCtr="1"/>
        <a:lstStyle/>
        <a:p>
          <a:pPr>
            <a:defRPr lang="en-US" sz="1200" b="0" i="0" u="none" strike="noStrike" kern="1200" baseline="0">
              <a:ln>
                <a:noFill/>
              </a:ln>
              <a:solidFill>
                <a:schemeClr val="tx1"/>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lang="en-US" sz="1000" b="0" i="0" u="none" strike="noStrike" kern="1200" baseline="0">
          <a:ln>
            <a:noFill/>
          </a:ln>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lgn="ctr" rtl="0">
              <a:defRPr lang="en-US" sz="1200" b="1" i="0" u="none" strike="noStrike" kern="1200" cap="all" spc="150" baseline="0">
                <a:ln>
                  <a:noFill/>
                </a:ln>
                <a:solidFill>
                  <a:sysClr val="windowText" lastClr="000000"/>
                </a:solidFill>
                <a:latin typeface="Franklin Gothic Book" panose="020B0503020102020204" pitchFamily="34" charset="0"/>
                <a:ea typeface="+mn-ea"/>
                <a:cs typeface="+mn-cs"/>
              </a:defRPr>
            </a:pPr>
            <a:r>
              <a:rPr lang="en-US" sz="1200" b="1" i="0" u="none" strike="noStrike" kern="1200" cap="all" spc="150" baseline="0">
                <a:ln>
                  <a:noFill/>
                </a:ln>
                <a:solidFill>
                  <a:sysClr val="windowText" lastClr="000000"/>
                </a:solidFill>
                <a:latin typeface="Franklin Gothic Book" panose="020B0503020102020204" pitchFamily="34" charset="0"/>
                <a:ea typeface="+mn-ea"/>
                <a:cs typeface="+mn-cs"/>
              </a:rPr>
              <a:t>Areas of Concern (AOC) </a:t>
            </a:r>
          </a:p>
        </c:rich>
      </c:tx>
      <c:layout>
        <c:manualLayout>
          <c:xMode val="edge"/>
          <c:yMode val="edge"/>
          <c:x val="0.24603622014817222"/>
          <c:y val="1.6865774661962398E-2"/>
        </c:manualLayout>
      </c:layout>
      <c:overlay val="0"/>
      <c:spPr>
        <a:noFill/>
        <a:ln>
          <a:noFill/>
        </a:ln>
        <a:effectLst/>
      </c:spPr>
      <c:txPr>
        <a:bodyPr rot="0" spcFirstLastPara="1" vertOverflow="ellipsis" vert="horz" wrap="square" anchor="ctr" anchorCtr="0"/>
        <a:lstStyle/>
        <a:p>
          <a:pPr algn="ctr" rtl="0">
            <a:defRPr lang="en-US" sz="1200" b="1" i="0" u="none" strike="noStrike" kern="1200" cap="all" spc="150" baseline="0">
              <a:ln>
                <a:noFill/>
              </a:ln>
              <a:solidFill>
                <a:sysClr val="windowText" lastClr="000000"/>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20896960498779876"/>
          <c:y val="0.15638789555304636"/>
          <c:w val="0.75674467792164257"/>
          <c:h val="0.79947058731740228"/>
        </c:manualLayout>
      </c:layout>
      <c:barChart>
        <c:barDir val="bar"/>
        <c:grouping val="clustered"/>
        <c:varyColors val="0"/>
        <c:ser>
          <c:idx val="1"/>
          <c:order val="1"/>
          <c:tx>
            <c:v>Possible AOC</c:v>
          </c:tx>
          <c:spPr>
            <a:pattFill prst="lgGrid">
              <a:fgClr>
                <a:schemeClr val="accent2"/>
              </a:fgClr>
              <a:bgClr>
                <a:schemeClr val="bg1"/>
              </a:bgClr>
            </a:patt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47F2D"/>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'Diagnostic Assmnt Report NEW'!$BD$38:$BD$42</c15:sqref>
                  </c15:fullRef>
                </c:ext>
              </c:extLst>
              <c:f>'Diagnostic Assmnt Report NEW'!$BD$38:$BD$41</c:f>
              <c:strCache>
                <c:ptCount val="4"/>
                <c:pt idx="0">
                  <c:v>FPA Capability</c:v>
                </c:pt>
                <c:pt idx="1">
                  <c:v>Maps</c:v>
                </c:pt>
                <c:pt idx="2">
                  <c:v> Regulations</c:v>
                </c:pt>
                <c:pt idx="3">
                  <c:v>Processes</c:v>
                </c:pt>
              </c:strCache>
            </c:strRef>
          </c:cat>
          <c:val>
            <c:numRef>
              <c:extLst>
                <c:ext xmlns:c15="http://schemas.microsoft.com/office/drawing/2012/chart" uri="{02D57815-91ED-43cb-92C2-25804820EDAC}">
                  <c15:fullRef>
                    <c15:sqref>'Diagnostic Assmnt Report NEW'!$BF$38:$BF$42</c15:sqref>
                  </c15:fullRef>
                </c:ext>
              </c:extLst>
              <c:f>'Diagnostic Assmnt Report NEW'!$BF$38:$BF$41</c:f>
              <c:numCache>
                <c:formatCode>General</c:formatCode>
                <c:ptCount val="4"/>
                <c:pt idx="0">
                  <c:v>3</c:v>
                </c:pt>
                <c:pt idx="1">
                  <c:v>4</c:v>
                </c:pt>
                <c:pt idx="2">
                  <c:v>3</c:v>
                </c:pt>
                <c:pt idx="3">
                  <c:v>4</c:v>
                </c:pt>
              </c:numCache>
            </c:numRef>
          </c:val>
          <c:extLst>
            <c:ext xmlns:c16="http://schemas.microsoft.com/office/drawing/2014/chart" uri="{C3380CC4-5D6E-409C-BE32-E72D297353CC}">
              <c16:uniqueId val="{00000001-5614-4850-8F9E-4A74112EE5E1}"/>
            </c:ext>
          </c:extLst>
        </c:ser>
        <c:dLbls>
          <c:showLegendKey val="0"/>
          <c:showVal val="0"/>
          <c:showCatName val="0"/>
          <c:showSerName val="0"/>
          <c:showPercent val="0"/>
          <c:showBubbleSize val="0"/>
        </c:dLbls>
        <c:gapWidth val="28"/>
        <c:axId val="1211618688"/>
        <c:axId val="1211617704"/>
      </c:barChart>
      <c:barChart>
        <c:barDir val="bar"/>
        <c:grouping val="clustered"/>
        <c:varyColors val="0"/>
        <c:ser>
          <c:idx val="0"/>
          <c:order val="0"/>
          <c:tx>
            <c:v>Total AOC</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'Diagnostic Assmnt Report NEW'!$BD$38:$BD$42</c15:sqref>
                  </c15:fullRef>
                </c:ext>
              </c:extLst>
              <c:f>'Diagnostic Assmnt Report NEW'!$BD$38:$BD$41</c:f>
              <c:strCache>
                <c:ptCount val="4"/>
                <c:pt idx="0">
                  <c:v>FPA Capability</c:v>
                </c:pt>
                <c:pt idx="1">
                  <c:v>Maps</c:v>
                </c:pt>
                <c:pt idx="2">
                  <c:v> Regulations</c:v>
                </c:pt>
                <c:pt idx="3">
                  <c:v>Processes</c:v>
                </c:pt>
              </c:strCache>
            </c:strRef>
          </c:cat>
          <c:val>
            <c:numRef>
              <c:extLst>
                <c:ext xmlns:c15="http://schemas.microsoft.com/office/drawing/2012/chart" uri="{02D57815-91ED-43cb-92C2-25804820EDAC}">
                  <c15:fullRef>
                    <c15:sqref>'Diagnostic Assmnt Report NEW'!$BE$38:$BE$42</c15:sqref>
                  </c15:fullRef>
                </c:ext>
              </c:extLst>
              <c:f>'Diagnostic Assmnt Report NEW'!$BE$38:$BE$41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5614-4850-8F9E-4A74112EE5E1}"/>
            </c:ext>
          </c:extLst>
        </c:ser>
        <c:dLbls>
          <c:showLegendKey val="0"/>
          <c:showVal val="0"/>
          <c:showCatName val="0"/>
          <c:showSerName val="0"/>
          <c:showPercent val="0"/>
          <c:showBubbleSize val="0"/>
        </c:dLbls>
        <c:gapWidth val="104"/>
        <c:axId val="795096984"/>
        <c:axId val="792099936"/>
      </c:barChart>
      <c:catAx>
        <c:axId val="1211618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ln>
                  <a:noFill/>
                </a:ln>
                <a:solidFill>
                  <a:schemeClr val="tx1"/>
                </a:solidFill>
                <a:latin typeface="Franklin Gothic Book" panose="020B0503020102020204" pitchFamily="34" charset="0"/>
                <a:ea typeface="+mn-ea"/>
                <a:cs typeface="+mn-cs"/>
              </a:defRPr>
            </a:pPr>
            <a:endParaRPr lang="en-US"/>
          </a:p>
        </c:txPr>
        <c:crossAx val="1211617704"/>
        <c:crosses val="autoZero"/>
        <c:auto val="1"/>
        <c:lblAlgn val="ctr"/>
        <c:lblOffset val="100"/>
        <c:noMultiLvlLbl val="0"/>
      </c:catAx>
      <c:valAx>
        <c:axId val="1211617704"/>
        <c:scaling>
          <c:orientation val="minMax"/>
          <c:max val="14"/>
        </c:scaling>
        <c:delete val="1"/>
        <c:axPos val="b"/>
        <c:numFmt formatCode="General" sourceLinked="1"/>
        <c:majorTickMark val="none"/>
        <c:minorTickMark val="none"/>
        <c:tickLblPos val="nextTo"/>
        <c:crossAx val="1211618688"/>
        <c:crosses val="autoZero"/>
        <c:crossBetween val="between"/>
      </c:valAx>
      <c:valAx>
        <c:axId val="792099936"/>
        <c:scaling>
          <c:orientation val="minMax"/>
          <c:max val="14"/>
        </c:scaling>
        <c:delete val="1"/>
        <c:axPos val="b"/>
        <c:numFmt formatCode="General" sourceLinked="1"/>
        <c:majorTickMark val="out"/>
        <c:minorTickMark val="none"/>
        <c:tickLblPos val="nextTo"/>
        <c:crossAx val="795096984"/>
        <c:crosses val="autoZero"/>
        <c:crossBetween val="between"/>
      </c:valAx>
      <c:catAx>
        <c:axId val="795096984"/>
        <c:scaling>
          <c:orientation val="minMax"/>
        </c:scaling>
        <c:delete val="1"/>
        <c:axPos val="l"/>
        <c:numFmt formatCode="General" sourceLinked="1"/>
        <c:majorTickMark val="out"/>
        <c:minorTickMark val="none"/>
        <c:tickLblPos val="nextTo"/>
        <c:crossAx val="792099936"/>
        <c:crosses val="autoZero"/>
        <c:auto val="1"/>
        <c:lblAlgn val="ctr"/>
        <c:lblOffset val="100"/>
        <c:noMultiLvlLbl val="0"/>
      </c:catAx>
      <c:spPr>
        <a:noFill/>
        <a:ln>
          <a:noFill/>
        </a:ln>
        <a:effectLst/>
      </c:spPr>
    </c:plotArea>
    <c:legend>
      <c:legendPos val="b"/>
      <c:layout>
        <c:manualLayout>
          <c:xMode val="edge"/>
          <c:yMode val="edge"/>
          <c:x val="0.23032737337784018"/>
          <c:y val="9.3991169372550018E-2"/>
          <c:w val="0.44450237307636992"/>
          <c:h val="7.3792373798193506E-2"/>
        </c:manualLayout>
      </c:layout>
      <c:overlay val="0"/>
      <c:spPr>
        <a:noFill/>
        <a:ln>
          <a:noFill/>
        </a:ln>
        <a:effectLst/>
      </c:spPr>
      <c:txPr>
        <a:bodyPr rot="0" spcFirstLastPara="1" vertOverflow="ellipsis" vert="horz" wrap="square" anchor="ctr" anchorCtr="1"/>
        <a:lstStyle/>
        <a:p>
          <a:pPr>
            <a:defRPr lang="en-US" sz="1200" b="0" i="0" u="none" strike="noStrike" kern="1200" baseline="0">
              <a:ln>
                <a:noFill/>
              </a:ln>
              <a:solidFill>
                <a:schemeClr val="tx1"/>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2.3021433078715611E-3"/>
          <c:w val="0.99769749130195939"/>
          <c:h val="0.9976978566921284"/>
        </c:manualLayout>
      </c:layout>
      <c:pieChart>
        <c:varyColors val="1"/>
        <c:ser>
          <c:idx val="0"/>
          <c:order val="0"/>
          <c:tx>
            <c:strRef>
              <c:f>'Diagnostic Assmnt Report NEW'!$D$30</c:f>
              <c:strCache>
                <c:ptCount val="1"/>
                <c:pt idx="0">
                  <c:v>Total Diagnostic Score</c:v>
                </c:pt>
              </c:strCache>
            </c:strRef>
          </c:tx>
          <c:spPr>
            <a:ln w="3175">
              <a:solidFill>
                <a:schemeClr val="bg1">
                  <a:lumMod val="75000"/>
                </a:schemeClr>
              </a:solidFill>
            </a:ln>
          </c:spPr>
          <c:explosion val="2"/>
          <c:dPt>
            <c:idx val="0"/>
            <c:bubble3D val="0"/>
            <c:spPr>
              <a:solidFill>
                <a:schemeClr val="accent1"/>
              </a:solidFill>
              <a:ln w="3175">
                <a:solidFill>
                  <a:schemeClr val="bg1">
                    <a:lumMod val="75000"/>
                  </a:schemeClr>
                </a:solidFill>
              </a:ln>
              <a:effectLst/>
            </c:spPr>
            <c:extLst>
              <c:ext xmlns:c16="http://schemas.microsoft.com/office/drawing/2014/chart" uri="{C3380CC4-5D6E-409C-BE32-E72D297353CC}">
                <c16:uniqueId val="{00000003-DEB0-49D1-A770-306EFCA1631D}"/>
              </c:ext>
            </c:extLst>
          </c:dPt>
          <c:dPt>
            <c:idx val="1"/>
            <c:bubble3D val="0"/>
            <c:spPr>
              <a:pattFill prst="lgGrid">
                <a:fgClr>
                  <a:schemeClr val="accent2"/>
                </a:fgClr>
                <a:bgClr>
                  <a:schemeClr val="bg1"/>
                </a:bgClr>
              </a:pattFill>
              <a:ln w="3175">
                <a:solidFill>
                  <a:schemeClr val="bg1">
                    <a:lumMod val="75000"/>
                  </a:schemeClr>
                </a:solidFill>
              </a:ln>
              <a:effectLst/>
            </c:spPr>
            <c:extLst>
              <c:ext xmlns:c16="http://schemas.microsoft.com/office/drawing/2014/chart" uri="{C3380CC4-5D6E-409C-BE32-E72D297353CC}">
                <c16:uniqueId val="{00000002-DEB0-49D1-A770-306EFCA1631D}"/>
              </c:ext>
            </c:extLst>
          </c:dPt>
          <c:dLbls>
            <c:dLbl>
              <c:idx val="0"/>
              <c:layout>
                <c:manualLayout>
                  <c:x val="-0.21617802931089772"/>
                  <c:y val="8.2082959438496902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B0-49D1-A770-306EFCA1631D}"/>
                </c:ext>
              </c:extLst>
            </c:dLbl>
            <c:dLbl>
              <c:idx val="1"/>
              <c:layout>
                <c:manualLayout>
                  <c:x val="3.9233108635509453E-3"/>
                  <c:y val="0.2874207843539149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2215369005272437"/>
                      <c:h val="0.25790775479291456"/>
                    </c:manualLayout>
                  </c15:layout>
                </c:ext>
                <c:ext xmlns:c16="http://schemas.microsoft.com/office/drawing/2014/chart" uri="{C3380CC4-5D6E-409C-BE32-E72D297353CC}">
                  <c16:uniqueId val="{00000002-DEB0-49D1-A770-306EFCA1631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'Diagnostic Assmnt Report NEW'!$E$29:$F$29</c:f>
              <c:strCache>
                <c:ptCount val="2"/>
                <c:pt idx="0">
                  <c:v>Community  Score</c:v>
                </c:pt>
                <c:pt idx="1">
                  <c:v>Baseline</c:v>
                </c:pt>
              </c:strCache>
            </c:strRef>
          </c:cat>
          <c:val>
            <c:numRef>
              <c:f>'Diagnostic Assmnt Report NEW'!$E$30:$F$30</c:f>
              <c:numCache>
                <c:formatCode>0</c:formatCode>
                <c:ptCount val="2"/>
                <c:pt idx="0">
                  <c:v>0</c:v>
                </c:pt>
                <c:pt idx="1">
                  <c:v>70.055894999999992</c:v>
                </c:pt>
              </c:numCache>
            </c:numRef>
          </c:val>
          <c:extLst>
            <c:ext xmlns:c16="http://schemas.microsoft.com/office/drawing/2014/chart" uri="{C3380CC4-5D6E-409C-BE32-E72D297353CC}">
              <c16:uniqueId val="{00000000-DEB0-49D1-A770-306EFCA1631D}"/>
            </c:ext>
          </c:extLst>
        </c:ser>
        <c:dLbls>
          <c:dLblPos val="bestFit"/>
          <c:showLegendKey val="0"/>
          <c:showVal val="1"/>
          <c:showCatName val="0"/>
          <c:showSerName val="0"/>
          <c:showPercent val="0"/>
          <c:showBubbleSize val="0"/>
          <c:showLeaderLines val="0"/>
        </c:dLbls>
        <c:firstSliceAng val="38"/>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311139492700162E-3"/>
          <c:y val="8.2083155342689753E-3"/>
          <c:w val="0.98515446188085631"/>
          <c:h val="0.99077536967831548"/>
        </c:manualLayout>
      </c:layout>
      <c:pieChart>
        <c:varyColors val="1"/>
        <c:ser>
          <c:idx val="0"/>
          <c:order val="0"/>
          <c:tx>
            <c:strRef>
              <c:f>'Diagnostic Assmnt Report NEW'!$BD$42</c:f>
              <c:strCache>
                <c:ptCount val="1"/>
                <c:pt idx="0">
                  <c:v>Overall  Score</c:v>
                </c:pt>
              </c:strCache>
            </c:strRef>
          </c:tx>
          <c:spPr>
            <a:ln>
              <a:solidFill>
                <a:schemeClr val="bg1">
                  <a:lumMod val="75000"/>
                </a:schemeClr>
              </a:solidFill>
            </a:ln>
          </c:spPr>
          <c:explosion val="2"/>
          <c:dPt>
            <c:idx val="0"/>
            <c:bubble3D val="0"/>
            <c:spPr>
              <a:solidFill>
                <a:schemeClr val="accent1"/>
              </a:solidFill>
              <a:ln w="19050">
                <a:solidFill>
                  <a:schemeClr val="bg1">
                    <a:lumMod val="75000"/>
                  </a:schemeClr>
                </a:solidFill>
              </a:ln>
              <a:effectLst/>
            </c:spPr>
            <c:extLst>
              <c:ext xmlns:c16="http://schemas.microsoft.com/office/drawing/2014/chart" uri="{C3380CC4-5D6E-409C-BE32-E72D297353CC}">
                <c16:uniqueId val="{00000004-AE1E-4567-B4CC-EAB41E8ACA7E}"/>
              </c:ext>
            </c:extLst>
          </c:dPt>
          <c:dPt>
            <c:idx val="1"/>
            <c:bubble3D val="0"/>
            <c:spPr>
              <a:pattFill prst="lgGrid">
                <a:fgClr>
                  <a:schemeClr val="accent2"/>
                </a:fgClr>
                <a:bgClr>
                  <a:schemeClr val="bg1"/>
                </a:bgClr>
              </a:pattFill>
              <a:ln w="19050">
                <a:solidFill>
                  <a:schemeClr val="bg1">
                    <a:lumMod val="75000"/>
                  </a:schemeClr>
                </a:solidFill>
              </a:ln>
              <a:effectLst/>
            </c:spPr>
            <c:extLst>
              <c:ext xmlns:c16="http://schemas.microsoft.com/office/drawing/2014/chart" uri="{C3380CC4-5D6E-409C-BE32-E72D297353CC}">
                <c16:uniqueId val="{00000002-AE1E-4567-B4CC-EAB41E8ACA7E}"/>
              </c:ext>
            </c:extLst>
          </c:dPt>
          <c:dLbls>
            <c:dLbl>
              <c:idx val="0"/>
              <c:layout>
                <c:manualLayout>
                  <c:x val="-0.21172454684296965"/>
                  <c:y val="0.117142832894368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1E-4567-B4CC-EAB41E8ACA7E}"/>
                </c:ext>
              </c:extLst>
            </c:dLbl>
            <c:dLbl>
              <c:idx val="1"/>
              <c:layout>
                <c:manualLayout>
                  <c:x val="6.4964626689047858E-2"/>
                  <c:y val="-9.5091151653966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1E-4567-B4CC-EAB41E8ACA7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'Diagnostic Assmnt Report NEW'!$BE$42:$BF$42</c:f>
              <c:numCache>
                <c:formatCode>General</c:formatCode>
                <c:ptCount val="2"/>
                <c:pt idx="0">
                  <c:v>0</c:v>
                </c:pt>
                <c:pt idx="1">
                  <c:v>14</c:v>
                </c:pt>
              </c:numCache>
            </c:numRef>
          </c:val>
          <c:extLst>
            <c:ext xmlns:c16="http://schemas.microsoft.com/office/drawing/2014/chart" uri="{C3380CC4-5D6E-409C-BE32-E72D297353CC}">
              <c16:uniqueId val="{00000000-AE1E-4567-B4CC-EAB41E8ACA7E}"/>
            </c:ext>
          </c:extLst>
        </c:ser>
        <c:dLbls>
          <c:showLegendKey val="0"/>
          <c:showVal val="0"/>
          <c:showCatName val="0"/>
          <c:showSerName val="0"/>
          <c:showPercent val="0"/>
          <c:showBubbleSize val="0"/>
          <c:showLeaderLines val="1"/>
        </c:dLbls>
        <c:firstSliceAng val="11"/>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cap="all" spc="150" baseline="0">
                <a:ln>
                  <a:noFill/>
                </a:ln>
                <a:solidFill>
                  <a:schemeClr val="tx1"/>
                </a:solidFill>
                <a:latin typeface="Franklin Gothic Book" panose="020B0503020102020204" pitchFamily="34" charset="0"/>
                <a:ea typeface="+mn-ea"/>
                <a:cs typeface="+mn-cs"/>
              </a:defRPr>
            </a:pPr>
            <a:r>
              <a:rPr lang="en-US" b="1">
                <a:latin typeface="Franklin Gothic Book" panose="020B0503020102020204" pitchFamily="34" charset="0"/>
              </a:rPr>
              <a:t>Diagnostic Scores by Category</a:t>
            </a:r>
          </a:p>
        </c:rich>
      </c:tx>
      <c:overlay val="0"/>
      <c:spPr>
        <a:noFill/>
        <a:ln>
          <a:noFill/>
        </a:ln>
        <a:effectLst/>
      </c:spPr>
      <c:txPr>
        <a:bodyPr rot="0" spcFirstLastPara="1" vertOverflow="ellipsis" vert="horz" wrap="square" anchor="ctr" anchorCtr="1"/>
        <a:lstStyle/>
        <a:p>
          <a:pPr>
            <a:defRPr lang="en-US" sz="1200" b="1" i="0" u="none" strike="noStrike" kern="1200" cap="all" spc="150" baseline="0">
              <a:ln>
                <a:noFill/>
              </a:ln>
              <a:solidFill>
                <a:schemeClr val="tx1"/>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19801659356338847"/>
          <c:y val="0.16976496552312362"/>
          <c:w val="0.77245320509432969"/>
          <c:h val="0.78127340549444402"/>
        </c:manualLayout>
      </c:layout>
      <c:barChart>
        <c:barDir val="bar"/>
        <c:grouping val="clustered"/>
        <c:varyColors val="0"/>
        <c:ser>
          <c:idx val="1"/>
          <c:order val="1"/>
          <c:tx>
            <c:strRef>
              <c:f>'Diagnostic Assmnt Report NEW'!$F$29</c:f>
              <c:strCache>
                <c:ptCount val="1"/>
                <c:pt idx="0">
                  <c:v>Baseline</c:v>
                </c:pt>
              </c:strCache>
            </c:strRef>
          </c:tx>
          <c:spPr>
            <a:pattFill prst="lgGrid">
              <a:fgClr>
                <a:schemeClr val="accent2"/>
              </a:fgClr>
              <a:bgClr>
                <a:schemeClr val="bg1"/>
              </a:bgClr>
            </a:pattFill>
            <a:ln>
              <a:solidFill>
                <a:schemeClr val="bg1">
                  <a:lumMod val="85000"/>
                </a:schemeClr>
              </a:solidFill>
            </a:ln>
            <a:effectLst>
              <a:innerShdw blurRad="114300">
                <a:schemeClr val="accent2"/>
              </a:innerShdw>
            </a:effectLst>
          </c:spPr>
          <c:invertIfNegative val="0"/>
          <c:cat>
            <c:strRef>
              <c:f>'Diagnostic Assmnt Report NEW'!$D$31:$D$34</c:f>
              <c:strCache>
                <c:ptCount val="4"/>
                <c:pt idx="0">
                  <c:v>FPA Capability</c:v>
                </c:pt>
                <c:pt idx="1">
                  <c:v>Maps</c:v>
                </c:pt>
                <c:pt idx="2">
                  <c:v> Regulations</c:v>
                </c:pt>
                <c:pt idx="3">
                  <c:v>Processes</c:v>
                </c:pt>
              </c:strCache>
            </c:strRef>
          </c:cat>
          <c:val>
            <c:numRef>
              <c:f>'Diagnostic Assmnt Report NEW'!$F$31:$F$34</c:f>
              <c:numCache>
                <c:formatCode>0</c:formatCode>
                <c:ptCount val="4"/>
                <c:pt idx="0">
                  <c:v>10.34586</c:v>
                </c:pt>
                <c:pt idx="1">
                  <c:v>10.281599999999999</c:v>
                </c:pt>
                <c:pt idx="2">
                  <c:v>28.217279999999999</c:v>
                </c:pt>
                <c:pt idx="3">
                  <c:v>21.211154999999998</c:v>
                </c:pt>
              </c:numCache>
            </c:numRef>
          </c:val>
          <c:extLst>
            <c:ext xmlns:c16="http://schemas.microsoft.com/office/drawing/2014/chart" uri="{C3380CC4-5D6E-409C-BE32-E72D297353CC}">
              <c16:uniqueId val="{00000000-9D29-4D66-B225-10859D4165FF}"/>
            </c:ext>
          </c:extLst>
        </c:ser>
        <c:dLbls>
          <c:showLegendKey val="0"/>
          <c:showVal val="0"/>
          <c:showCatName val="0"/>
          <c:showSerName val="0"/>
          <c:showPercent val="0"/>
          <c:showBubbleSize val="0"/>
        </c:dLbls>
        <c:gapWidth val="28"/>
        <c:axId val="873150832"/>
        <c:axId val="873152472"/>
      </c:barChart>
      <c:barChart>
        <c:barDir val="bar"/>
        <c:grouping val="clustered"/>
        <c:varyColors val="0"/>
        <c:ser>
          <c:idx val="0"/>
          <c:order val="0"/>
          <c:tx>
            <c:strRef>
              <c:f>'Diagnostic Assmnt Report NEW'!$E$29</c:f>
              <c:strCache>
                <c:ptCount val="1"/>
                <c:pt idx="0">
                  <c:v>Community  Score</c:v>
                </c:pt>
              </c:strCache>
            </c:strRef>
          </c:tx>
          <c:spPr>
            <a:solidFill>
              <a:schemeClr val="accent1"/>
            </a:solidFill>
            <a:ln>
              <a:noFill/>
            </a:ln>
            <a:effectLst>
              <a:innerShdw blurRad="114300">
                <a:schemeClr val="accent1"/>
              </a:innerShdw>
            </a:effectLst>
          </c:spPr>
          <c:invertIfNegative val="0"/>
          <c:cat>
            <c:strRef>
              <c:f>'Diagnostic Assmnt Report NEW'!$D$31:$D$34</c:f>
              <c:strCache>
                <c:ptCount val="4"/>
                <c:pt idx="0">
                  <c:v>FPA Capability</c:v>
                </c:pt>
                <c:pt idx="1">
                  <c:v>Maps</c:v>
                </c:pt>
                <c:pt idx="2">
                  <c:v> Regulations</c:v>
                </c:pt>
                <c:pt idx="3">
                  <c:v>Processes</c:v>
                </c:pt>
              </c:strCache>
            </c:strRef>
          </c:cat>
          <c:val>
            <c:numRef>
              <c:f>'Diagnostic Assmnt Report NEW'!$E$31:$E$34</c:f>
              <c:numCache>
                <c:formatCode>0</c:formatCode>
                <c:ptCount val="4"/>
                <c:pt idx="0">
                  <c:v>0</c:v>
                </c:pt>
                <c:pt idx="1">
                  <c:v>0</c:v>
                </c:pt>
                <c:pt idx="2">
                  <c:v>0</c:v>
                </c:pt>
                <c:pt idx="3">
                  <c:v>0</c:v>
                </c:pt>
              </c:numCache>
            </c:numRef>
          </c:val>
          <c:extLst>
            <c:ext xmlns:c16="http://schemas.microsoft.com/office/drawing/2014/chart" uri="{C3380CC4-5D6E-409C-BE32-E72D297353CC}">
              <c16:uniqueId val="{00000001-9D29-4D66-B225-10859D4165FF}"/>
            </c:ext>
          </c:extLst>
        </c:ser>
        <c:dLbls>
          <c:showLegendKey val="0"/>
          <c:showVal val="0"/>
          <c:showCatName val="0"/>
          <c:showSerName val="0"/>
          <c:showPercent val="0"/>
          <c:showBubbleSize val="0"/>
        </c:dLbls>
        <c:gapWidth val="104"/>
        <c:axId val="870404416"/>
        <c:axId val="870408024"/>
      </c:barChart>
      <c:catAx>
        <c:axId val="873150832"/>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100" b="0" i="0" u="none" strike="noStrike" kern="1200" baseline="0">
                <a:ln>
                  <a:noFill/>
                </a:ln>
                <a:solidFill>
                  <a:schemeClr val="tx1"/>
                </a:solidFill>
                <a:latin typeface="Franklin Gothic Book" panose="020B0503020102020204" pitchFamily="34" charset="0"/>
                <a:ea typeface="+mn-ea"/>
                <a:cs typeface="+mn-cs"/>
              </a:defRPr>
            </a:pPr>
            <a:endParaRPr lang="en-US"/>
          </a:p>
        </c:txPr>
        <c:crossAx val="873152472"/>
        <c:crosses val="autoZero"/>
        <c:auto val="1"/>
        <c:lblAlgn val="ctr"/>
        <c:lblOffset val="100"/>
        <c:noMultiLvlLbl val="0"/>
      </c:catAx>
      <c:valAx>
        <c:axId val="873152472"/>
        <c:scaling>
          <c:orientation val="minMax"/>
          <c:max val="140"/>
        </c:scaling>
        <c:delete val="1"/>
        <c:axPos val="b"/>
        <c:majorGridlines>
          <c:spPr>
            <a:ln>
              <a:noFill/>
            </a:ln>
            <a:effectLst/>
          </c:spPr>
        </c:majorGridlines>
        <c:numFmt formatCode="0" sourceLinked="1"/>
        <c:majorTickMark val="none"/>
        <c:minorTickMark val="none"/>
        <c:tickLblPos val="nextTo"/>
        <c:crossAx val="873150832"/>
        <c:crosses val="autoZero"/>
        <c:crossBetween val="between"/>
      </c:valAx>
      <c:valAx>
        <c:axId val="870408024"/>
        <c:scaling>
          <c:orientation val="minMax"/>
          <c:max val="140"/>
        </c:scaling>
        <c:delete val="1"/>
        <c:axPos val="b"/>
        <c:numFmt formatCode="0" sourceLinked="1"/>
        <c:majorTickMark val="out"/>
        <c:minorTickMark val="none"/>
        <c:tickLblPos val="nextTo"/>
        <c:crossAx val="870404416"/>
        <c:crosses val="autoZero"/>
        <c:crossBetween val="between"/>
      </c:valAx>
      <c:catAx>
        <c:axId val="870404416"/>
        <c:scaling>
          <c:orientation val="minMax"/>
        </c:scaling>
        <c:delete val="1"/>
        <c:axPos val="l"/>
        <c:numFmt formatCode="General" sourceLinked="1"/>
        <c:majorTickMark val="out"/>
        <c:minorTickMark val="none"/>
        <c:tickLblPos val="nextTo"/>
        <c:crossAx val="870408024"/>
        <c:crossesAt val="0"/>
        <c:auto val="1"/>
        <c:lblAlgn val="ctr"/>
        <c:lblOffset val="100"/>
        <c:noMultiLvlLbl val="0"/>
      </c:catAx>
      <c:spPr>
        <a:noFill/>
        <a:ln>
          <a:noFill/>
        </a:ln>
        <a:effectLst/>
      </c:spPr>
    </c:plotArea>
    <c:legend>
      <c:legendPos val="t"/>
      <c:legendEntry>
        <c:idx val="0"/>
        <c:txPr>
          <a:bodyPr rot="0" spcFirstLastPara="1" vertOverflow="ellipsis" vert="horz" wrap="square" anchor="ctr" anchorCtr="1"/>
          <a:lstStyle/>
          <a:p>
            <a:pPr>
              <a:defRPr lang="en-US" sz="1200" b="0" i="0" u="none" strike="noStrike" kern="1200" baseline="0">
                <a:ln>
                  <a:noFill/>
                </a:ln>
                <a:solidFill>
                  <a:schemeClr val="accent2"/>
                </a:solidFill>
                <a:latin typeface="Franklin Gothic Book" panose="020B0503020102020204" pitchFamily="34" charset="0"/>
                <a:ea typeface="+mn-ea"/>
                <a:cs typeface="+mn-cs"/>
              </a:defRPr>
            </a:pPr>
            <a:endParaRPr lang="en-US"/>
          </a:p>
        </c:txPr>
      </c:legendEntry>
      <c:layout>
        <c:manualLayout>
          <c:xMode val="edge"/>
          <c:yMode val="edge"/>
          <c:x val="0.25530285895471116"/>
          <c:y val="9.053911599529825E-2"/>
          <c:w val="0.48253391987165423"/>
          <c:h val="7.3792417844361885E-2"/>
        </c:manualLayout>
      </c:layout>
      <c:overlay val="0"/>
      <c:spPr>
        <a:noFill/>
        <a:ln>
          <a:noFill/>
        </a:ln>
        <a:effectLst/>
      </c:spPr>
      <c:txPr>
        <a:bodyPr rot="0" spcFirstLastPara="1" vertOverflow="ellipsis" vert="horz" wrap="square" anchor="ctr" anchorCtr="1"/>
        <a:lstStyle/>
        <a:p>
          <a:pPr>
            <a:defRPr lang="en-US" sz="1200" b="0" i="0" u="none" strike="noStrike" kern="1200" baseline="0">
              <a:ln>
                <a:noFill/>
              </a:ln>
              <a:solidFill>
                <a:schemeClr val="tx1"/>
              </a:solidFill>
              <a:latin typeface="Franklin Gothic Book" panose="020B05030201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lang="en-US" sz="1000" b="0" i="0" u="none" strike="noStrike" kern="1200" baseline="0">
          <a:ln>
            <a:noFill/>
          </a:ln>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lgn="ctr" rtl="0">
              <a:defRPr lang="en-US" sz="1200" b="1" i="0" u="none" strike="noStrike" kern="1200" cap="all" spc="150" baseline="0">
                <a:ln>
                  <a:noFill/>
                </a:ln>
                <a:solidFill>
                  <a:sysClr val="windowText" lastClr="000000"/>
                </a:solidFill>
                <a:latin typeface="Franklin Gothic Book" panose="020B0503020102020204" pitchFamily="34" charset="0"/>
                <a:ea typeface="+mn-ea"/>
                <a:cs typeface="+mn-cs"/>
              </a:defRPr>
            </a:pPr>
            <a:r>
              <a:rPr lang="en-US" sz="1200" b="1" i="0" u="none" strike="noStrike" kern="1200" cap="all" spc="150" baseline="0">
                <a:ln>
                  <a:noFill/>
                </a:ln>
                <a:solidFill>
                  <a:sysClr val="windowText" lastClr="000000"/>
                </a:solidFill>
                <a:latin typeface="Franklin Gothic Book" panose="020B0503020102020204" pitchFamily="34" charset="0"/>
                <a:ea typeface="+mn-ea"/>
                <a:cs typeface="+mn-cs"/>
              </a:rPr>
              <a:t>Areas of Concern (AOC) </a:t>
            </a:r>
          </a:p>
        </c:rich>
      </c:tx>
      <c:layout>
        <c:manualLayout>
          <c:xMode val="edge"/>
          <c:yMode val="edge"/>
          <c:x val="0.24603622014817222"/>
          <c:y val="1.6865774661962398E-2"/>
        </c:manualLayout>
      </c:layout>
      <c:overlay val="0"/>
      <c:spPr>
        <a:noFill/>
        <a:ln>
          <a:noFill/>
        </a:ln>
        <a:effectLst/>
      </c:spPr>
      <c:txPr>
        <a:bodyPr rot="0" spcFirstLastPara="1" vertOverflow="ellipsis" vert="horz" wrap="square" anchor="ctr" anchorCtr="0"/>
        <a:lstStyle/>
        <a:p>
          <a:pPr algn="ctr" rtl="0">
            <a:defRPr lang="en-US" sz="1200" b="1" i="0" u="none" strike="noStrike" kern="1200" cap="all" spc="150" baseline="0">
              <a:ln>
                <a:noFill/>
              </a:ln>
              <a:solidFill>
                <a:sysClr val="windowText" lastClr="000000"/>
              </a:solidFill>
              <a:latin typeface="Franklin Gothic Book" panose="020B0503020102020204" pitchFamily="34" charset="0"/>
              <a:ea typeface="+mn-ea"/>
              <a:cs typeface="+mn-cs"/>
            </a:defRPr>
          </a:pPr>
          <a:endParaRPr lang="en-US"/>
        </a:p>
      </c:txPr>
    </c:title>
    <c:autoTitleDeleted val="0"/>
    <c:plotArea>
      <c:layout>
        <c:manualLayout>
          <c:layoutTarget val="inner"/>
          <c:xMode val="edge"/>
          <c:yMode val="edge"/>
          <c:x val="0.20896960498779876"/>
          <c:y val="0.15638789555304636"/>
          <c:w val="0.75674467792164257"/>
          <c:h val="0.79947058731740228"/>
        </c:manualLayout>
      </c:layout>
      <c:barChart>
        <c:barDir val="bar"/>
        <c:grouping val="clustered"/>
        <c:varyColors val="0"/>
        <c:ser>
          <c:idx val="1"/>
          <c:order val="1"/>
          <c:tx>
            <c:v>Possible AOC</c:v>
          </c:tx>
          <c:spPr>
            <a:pattFill prst="lgGrid">
              <a:fgClr>
                <a:schemeClr val="accent2"/>
              </a:fgClr>
              <a:bgClr>
                <a:schemeClr val="bg1"/>
              </a:bgClr>
            </a:patt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47F2D"/>
                    </a:solidFill>
                    <a:latin typeface="Franklin Gothic Book" panose="020B05030201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'Diagnostic Assmnt Report NEW'!$BD$38:$BD$42</c15:sqref>
                  </c15:fullRef>
                </c:ext>
              </c:extLst>
              <c:f>'Diagnostic Assmnt Report NEW'!$BD$38:$BD$41</c:f>
              <c:strCache>
                <c:ptCount val="4"/>
                <c:pt idx="0">
                  <c:v>FPA Capability</c:v>
                </c:pt>
                <c:pt idx="1">
                  <c:v>Maps</c:v>
                </c:pt>
                <c:pt idx="2">
                  <c:v> Regulations</c:v>
                </c:pt>
                <c:pt idx="3">
                  <c:v>Processes</c:v>
                </c:pt>
              </c:strCache>
            </c:strRef>
          </c:cat>
          <c:val>
            <c:numRef>
              <c:extLst>
                <c:ext xmlns:c15="http://schemas.microsoft.com/office/drawing/2012/chart" uri="{02D57815-91ED-43cb-92C2-25804820EDAC}">
                  <c15:fullRef>
                    <c15:sqref>'Diagnostic Assmnt Report NEW'!$BF$38:$BF$42</c15:sqref>
                  </c15:fullRef>
                </c:ext>
              </c:extLst>
              <c:f>'Diagnostic Assmnt Report NEW'!$BF$38:$BF$41</c:f>
              <c:numCache>
                <c:formatCode>General</c:formatCode>
                <c:ptCount val="4"/>
                <c:pt idx="0">
                  <c:v>3</c:v>
                </c:pt>
                <c:pt idx="1">
                  <c:v>4</c:v>
                </c:pt>
                <c:pt idx="2">
                  <c:v>3</c:v>
                </c:pt>
                <c:pt idx="3">
                  <c:v>4</c:v>
                </c:pt>
              </c:numCache>
            </c:numRef>
          </c:val>
          <c:extLst>
            <c:ext xmlns:c16="http://schemas.microsoft.com/office/drawing/2014/chart" uri="{C3380CC4-5D6E-409C-BE32-E72D297353CC}">
              <c16:uniqueId val="{00000000-14F4-4D90-B167-4715330FE067}"/>
            </c:ext>
          </c:extLst>
        </c:ser>
        <c:dLbls>
          <c:showLegendKey val="0"/>
          <c:showVal val="0"/>
          <c:showCatName val="0"/>
          <c:showSerName val="0"/>
          <c:showPercent val="0"/>
          <c:showBubbleSize val="0"/>
        </c:dLbls>
        <c:gapWidth val="28"/>
        <c:axId val="1211618688"/>
        <c:axId val="1211617704"/>
      </c:barChart>
      <c:barChart>
        <c:barDir val="bar"/>
        <c:grouping val="clustered"/>
        <c:varyColors val="0"/>
        <c:ser>
          <c:idx val="0"/>
          <c:order val="0"/>
          <c:tx>
            <c:v>Total AOC</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Franklin Gothic Book" panose="020B0503020102020204"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'Diagnostic Assmnt Report NEW'!$BD$38:$BD$42</c15:sqref>
                  </c15:fullRef>
                </c:ext>
              </c:extLst>
              <c:f>'Diagnostic Assmnt Report NEW'!$BD$38:$BD$41</c:f>
              <c:strCache>
                <c:ptCount val="4"/>
                <c:pt idx="0">
                  <c:v>FPA Capability</c:v>
                </c:pt>
                <c:pt idx="1">
                  <c:v>Maps</c:v>
                </c:pt>
                <c:pt idx="2">
                  <c:v> Regulations</c:v>
                </c:pt>
                <c:pt idx="3">
                  <c:v>Processes</c:v>
                </c:pt>
              </c:strCache>
            </c:strRef>
          </c:cat>
          <c:val>
            <c:numRef>
              <c:extLst>
                <c:ext xmlns:c15="http://schemas.microsoft.com/office/drawing/2012/chart" uri="{02D57815-91ED-43cb-92C2-25804820EDAC}">
                  <c15:fullRef>
                    <c15:sqref>'Diagnostic Assmnt Report NEW'!$BE$38:$BE$42</c15:sqref>
                  </c15:fullRef>
                </c:ext>
              </c:extLst>
              <c:f>'Diagnostic Assmnt Report NEW'!$BE$38:$BE$41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14F4-4D90-B167-4715330FE067}"/>
            </c:ext>
          </c:extLst>
        </c:ser>
        <c:dLbls>
          <c:showLegendKey val="0"/>
          <c:showVal val="0"/>
          <c:showCatName val="0"/>
          <c:showSerName val="0"/>
          <c:showPercent val="0"/>
          <c:showBubbleSize val="0"/>
        </c:dLbls>
        <c:gapWidth val="104"/>
        <c:axId val="795096984"/>
        <c:axId val="792099936"/>
      </c:barChart>
      <c:catAx>
        <c:axId val="1211618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100" b="0" i="0" u="none" strike="noStrike" kern="1200" baseline="0">
                <a:ln>
                  <a:noFill/>
                </a:ln>
                <a:solidFill>
                  <a:schemeClr val="tx1"/>
                </a:solidFill>
                <a:latin typeface="Franklin Gothic Book" panose="020B0503020102020204" pitchFamily="34" charset="0"/>
                <a:ea typeface="+mn-ea"/>
                <a:cs typeface="+mn-cs"/>
              </a:defRPr>
            </a:pPr>
            <a:endParaRPr lang="en-US"/>
          </a:p>
        </c:txPr>
        <c:crossAx val="1211617704"/>
        <c:crosses val="autoZero"/>
        <c:auto val="1"/>
        <c:lblAlgn val="ctr"/>
        <c:lblOffset val="100"/>
        <c:noMultiLvlLbl val="0"/>
      </c:catAx>
      <c:valAx>
        <c:axId val="1211617704"/>
        <c:scaling>
          <c:orientation val="minMax"/>
          <c:max val="14"/>
        </c:scaling>
        <c:delete val="1"/>
        <c:axPos val="b"/>
        <c:numFmt formatCode="General" sourceLinked="1"/>
        <c:majorTickMark val="none"/>
        <c:minorTickMark val="none"/>
        <c:tickLblPos val="nextTo"/>
        <c:crossAx val="1211618688"/>
        <c:crosses val="autoZero"/>
        <c:crossBetween val="between"/>
      </c:valAx>
      <c:valAx>
        <c:axId val="792099936"/>
        <c:scaling>
          <c:orientation val="minMax"/>
          <c:max val="14"/>
        </c:scaling>
        <c:delete val="1"/>
        <c:axPos val="b"/>
        <c:numFmt formatCode="General" sourceLinked="1"/>
        <c:majorTickMark val="out"/>
        <c:minorTickMark val="none"/>
        <c:tickLblPos val="nextTo"/>
        <c:crossAx val="795096984"/>
        <c:crosses val="autoZero"/>
        <c:crossBetween val="between"/>
      </c:valAx>
      <c:catAx>
        <c:axId val="795096984"/>
        <c:scaling>
          <c:orientation val="minMax"/>
        </c:scaling>
        <c:delete val="1"/>
        <c:axPos val="l"/>
        <c:numFmt formatCode="General" sourceLinked="1"/>
        <c:majorTickMark val="out"/>
        <c:minorTickMark val="none"/>
        <c:tickLblPos val="nextTo"/>
        <c:crossAx val="792099936"/>
        <c:crosses val="autoZero"/>
        <c:auto val="1"/>
        <c:lblAlgn val="ctr"/>
        <c:lblOffset val="100"/>
        <c:noMultiLvlLbl val="0"/>
      </c:catAx>
      <c:spPr>
        <a:noFill/>
        <a:ln>
          <a:noFill/>
        </a:ln>
        <a:effectLst/>
      </c:spPr>
    </c:plotArea>
    <c:legend>
      <c:legendPos val="b"/>
      <c:layout>
        <c:manualLayout>
          <c:xMode val="edge"/>
          <c:yMode val="edge"/>
          <c:x val="0.23032737337784018"/>
          <c:y val="9.3991169372550018E-2"/>
          <c:w val="0.47836916911998612"/>
          <c:h val="7.4026226759677849E-2"/>
        </c:manualLayout>
      </c:layout>
      <c:overlay val="0"/>
      <c:spPr>
        <a:noFill/>
        <a:ln>
          <a:noFill/>
        </a:ln>
        <a:effectLst/>
      </c:spPr>
      <c:txPr>
        <a:bodyPr rot="0" spcFirstLastPara="1" vertOverflow="ellipsis" vert="horz" wrap="square" anchor="ctr" anchorCtr="1"/>
        <a:lstStyle/>
        <a:p>
          <a:pPr>
            <a:defRPr lang="en-US" sz="1200" b="0" i="0" u="none" strike="noStrike" kern="1200" baseline="0">
              <a:ln>
                <a:noFill/>
              </a:ln>
              <a:solidFill>
                <a:schemeClr val="tx1"/>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W$91" lockText="1" noThreeD="1"/>
</file>

<file path=xl/ctrlProps/ctrlProp100.xml><?xml version="1.0" encoding="utf-8"?>
<formControlPr xmlns="http://schemas.microsoft.com/office/spreadsheetml/2009/9/main" objectType="CheckBox" fmlaLink="$R$68" lockText="1" noThreeD="1"/>
</file>

<file path=xl/ctrlProps/ctrlProp101.xml><?xml version="1.0" encoding="utf-8"?>
<formControlPr xmlns="http://schemas.microsoft.com/office/spreadsheetml/2009/9/main" objectType="CheckBox" fmlaLink="$R$69" lockText="1" noThreeD="1"/>
</file>

<file path=xl/ctrlProps/ctrlProp102.xml><?xml version="1.0" encoding="utf-8"?>
<formControlPr xmlns="http://schemas.microsoft.com/office/spreadsheetml/2009/9/main" objectType="CheckBox" fmlaLink="$R$70" lockText="1" noThreeD="1"/>
</file>

<file path=xl/ctrlProps/ctrlProp103.xml><?xml version="1.0" encoding="utf-8"?>
<formControlPr xmlns="http://schemas.microsoft.com/office/spreadsheetml/2009/9/main" objectType="CheckBox" fmlaLink="$R$71" lockText="1" noThreeD="1"/>
</file>

<file path=xl/ctrlProps/ctrlProp104.xml><?xml version="1.0" encoding="utf-8"?>
<formControlPr xmlns="http://schemas.microsoft.com/office/spreadsheetml/2009/9/main" objectType="CheckBox" fmlaLink="$R$72" lockText="1" noThreeD="1"/>
</file>

<file path=xl/ctrlProps/ctrlProp105.xml><?xml version="1.0" encoding="utf-8"?>
<formControlPr xmlns="http://schemas.microsoft.com/office/spreadsheetml/2009/9/main" objectType="CheckBox" fmlaLink="$R$73" lockText="1" noThreeD="1"/>
</file>

<file path=xl/ctrlProps/ctrlProp106.xml><?xml version="1.0" encoding="utf-8"?>
<formControlPr xmlns="http://schemas.microsoft.com/office/spreadsheetml/2009/9/main" objectType="CheckBox" fmlaLink="$R$74" lockText="1" noThreeD="1"/>
</file>

<file path=xl/ctrlProps/ctrlProp107.xml><?xml version="1.0" encoding="utf-8"?>
<formControlPr xmlns="http://schemas.microsoft.com/office/spreadsheetml/2009/9/main" objectType="CheckBox" fmlaLink="$R$75" lockText="1" noThreeD="1"/>
</file>

<file path=xl/ctrlProps/ctrlProp108.xml><?xml version="1.0" encoding="utf-8"?>
<formControlPr xmlns="http://schemas.microsoft.com/office/spreadsheetml/2009/9/main" objectType="CheckBox" fmlaLink="$R$76" lockText="1" noThreeD="1"/>
</file>

<file path=xl/ctrlProps/ctrlProp109.xml><?xml version="1.0" encoding="utf-8"?>
<formControlPr xmlns="http://schemas.microsoft.com/office/spreadsheetml/2009/9/main" objectType="CheckBox" fmlaLink="$R$77" lockText="1" noThreeD="1"/>
</file>

<file path=xl/ctrlProps/ctrlProp11.xml><?xml version="1.0" encoding="utf-8"?>
<formControlPr xmlns="http://schemas.microsoft.com/office/spreadsheetml/2009/9/main" objectType="CheckBox" fmlaLink="$W$46" lockText="1" noThreeD="1"/>
</file>

<file path=xl/ctrlProps/ctrlProp110.xml><?xml version="1.0" encoding="utf-8"?>
<formControlPr xmlns="http://schemas.microsoft.com/office/spreadsheetml/2009/9/main" objectType="CheckBox" fmlaLink="$R$78" lockText="1" noThreeD="1"/>
</file>

<file path=xl/ctrlProps/ctrlProp111.xml><?xml version="1.0" encoding="utf-8"?>
<formControlPr xmlns="http://schemas.microsoft.com/office/spreadsheetml/2009/9/main" objectType="CheckBox" fmlaLink="$R$79" lockText="1" noThreeD="1"/>
</file>

<file path=xl/ctrlProps/ctrlProp112.xml><?xml version="1.0" encoding="utf-8"?>
<formControlPr xmlns="http://schemas.microsoft.com/office/spreadsheetml/2009/9/main" objectType="CheckBox" fmlaLink="$R$80" lockText="1" noThreeD="1"/>
</file>

<file path=xl/ctrlProps/ctrlProp113.xml><?xml version="1.0" encoding="utf-8"?>
<formControlPr xmlns="http://schemas.microsoft.com/office/spreadsheetml/2009/9/main" objectType="CheckBox" fmlaLink="$R$81" lockText="1" noThreeD="1"/>
</file>

<file path=xl/ctrlProps/ctrlProp114.xml><?xml version="1.0" encoding="utf-8"?>
<formControlPr xmlns="http://schemas.microsoft.com/office/spreadsheetml/2009/9/main" objectType="CheckBox" fmlaLink="$R$82" lockText="1" noThreeD="1"/>
</file>

<file path=xl/ctrlProps/ctrlProp115.xml><?xml version="1.0" encoding="utf-8"?>
<formControlPr xmlns="http://schemas.microsoft.com/office/spreadsheetml/2009/9/main" objectType="CheckBox" fmlaLink="$R$83" lockText="1" noThreeD="1"/>
</file>

<file path=xl/ctrlProps/ctrlProp116.xml><?xml version="1.0" encoding="utf-8"?>
<formControlPr xmlns="http://schemas.microsoft.com/office/spreadsheetml/2009/9/main" objectType="CheckBox" fmlaLink="$R$84" lockText="1" noThreeD="1"/>
</file>

<file path=xl/ctrlProps/ctrlProp117.xml><?xml version="1.0" encoding="utf-8"?>
<formControlPr xmlns="http://schemas.microsoft.com/office/spreadsheetml/2009/9/main" objectType="CheckBox" fmlaLink="$R$86" lockText="1" noThreeD="1"/>
</file>

<file path=xl/ctrlProps/ctrlProp118.xml><?xml version="1.0" encoding="utf-8"?>
<formControlPr xmlns="http://schemas.microsoft.com/office/spreadsheetml/2009/9/main" objectType="CheckBox" fmlaLink="$R$86" lockText="1" noThreeD="1"/>
</file>

<file path=xl/ctrlProps/ctrlProp119.xml><?xml version="1.0" encoding="utf-8"?>
<formControlPr xmlns="http://schemas.microsoft.com/office/spreadsheetml/2009/9/main" objectType="CheckBox" fmlaLink="$R$87" lockText="1" noThreeD="1"/>
</file>

<file path=xl/ctrlProps/ctrlProp12.xml><?xml version="1.0" encoding="utf-8"?>
<formControlPr xmlns="http://schemas.microsoft.com/office/spreadsheetml/2009/9/main" objectType="CheckBox" fmlaLink="$W$47" lockText="1" noThreeD="1"/>
</file>

<file path=xl/ctrlProps/ctrlProp120.xml><?xml version="1.0" encoding="utf-8"?>
<formControlPr xmlns="http://schemas.microsoft.com/office/spreadsheetml/2009/9/main" objectType="CheckBox" fmlaLink="$R$88" lockText="1" noThreeD="1"/>
</file>

<file path=xl/ctrlProps/ctrlProp121.xml><?xml version="1.0" encoding="utf-8"?>
<formControlPr xmlns="http://schemas.microsoft.com/office/spreadsheetml/2009/9/main" objectType="CheckBox" fmlaLink="$R$19" lockText="1" noThreeD="1"/>
</file>

<file path=xl/ctrlProps/ctrlProp122.xml><?xml version="1.0" encoding="utf-8"?>
<formControlPr xmlns="http://schemas.microsoft.com/office/spreadsheetml/2009/9/main" objectType="CheckBox" fmlaLink="$R$89" lockText="1" noThreeD="1"/>
</file>

<file path=xl/ctrlProps/ctrlProp123.xml><?xml version="1.0" encoding="utf-8"?>
<formControlPr xmlns="http://schemas.microsoft.com/office/spreadsheetml/2009/9/main" objectType="CheckBox" fmlaLink="$R$90" lockText="1" noThreeD="1"/>
</file>

<file path=xl/ctrlProps/ctrlProp124.xml><?xml version="1.0" encoding="utf-8"?>
<formControlPr xmlns="http://schemas.microsoft.com/office/spreadsheetml/2009/9/main" objectType="CheckBox" fmlaLink="$R$91" lockText="1" noThreeD="1"/>
</file>

<file path=xl/ctrlProps/ctrlProp125.xml><?xml version="1.0" encoding="utf-8"?>
<formControlPr xmlns="http://schemas.microsoft.com/office/spreadsheetml/2009/9/main" objectType="CheckBox" fmlaLink="$R$92" lockText="1" noThreeD="1"/>
</file>

<file path=xl/ctrlProps/ctrlProp126.xml><?xml version="1.0" encoding="utf-8"?>
<formControlPr xmlns="http://schemas.microsoft.com/office/spreadsheetml/2009/9/main" objectType="CheckBox" fmlaLink="$R$66" lockText="1" noThreeD="1"/>
</file>

<file path=xl/ctrlProps/ctrlProp127.xml><?xml version="1.0" encoding="utf-8"?>
<formControlPr xmlns="http://schemas.microsoft.com/office/spreadsheetml/2009/9/main" objectType="CheckBox" fmlaLink="$R$85" lockText="1" noThreeD="1"/>
</file>

<file path=xl/ctrlProps/ctrlProp128.xml><?xml version="1.0" encoding="utf-8"?>
<formControlPr xmlns="http://schemas.microsoft.com/office/spreadsheetml/2009/9/main" objectType="CheckBox" fmlaLink="$R$95" lockText="1" noThreeD="1"/>
</file>

<file path=xl/ctrlProps/ctrlProp129.xml><?xml version="1.0" encoding="utf-8"?>
<formControlPr xmlns="http://schemas.microsoft.com/office/spreadsheetml/2009/9/main" objectType="CheckBox" fmlaLink="$R$96" lockText="1" noThreeD="1"/>
</file>

<file path=xl/ctrlProps/ctrlProp13.xml><?xml version="1.0" encoding="utf-8"?>
<formControlPr xmlns="http://schemas.microsoft.com/office/spreadsheetml/2009/9/main" objectType="CheckBox" fmlaLink="$W$49" lockText="1" noThreeD="1"/>
</file>

<file path=xl/ctrlProps/ctrlProp130.xml><?xml version="1.0" encoding="utf-8"?>
<formControlPr xmlns="http://schemas.microsoft.com/office/spreadsheetml/2009/9/main" objectType="CheckBox" fmlaLink="$R$97" lockText="1" noThreeD="1"/>
</file>

<file path=xl/ctrlProps/ctrlProp131.xml><?xml version="1.0" encoding="utf-8"?>
<formControlPr xmlns="http://schemas.microsoft.com/office/spreadsheetml/2009/9/main" objectType="CheckBox" fmlaLink="$R$98" lockText="1" noThreeD="1"/>
</file>

<file path=xl/ctrlProps/ctrlProp132.xml><?xml version="1.0" encoding="utf-8"?>
<formControlPr xmlns="http://schemas.microsoft.com/office/spreadsheetml/2009/9/main" objectType="CheckBox" fmlaLink="$R$99" lockText="1" noThreeD="1"/>
</file>

<file path=xl/ctrlProps/ctrlProp133.xml><?xml version="1.0" encoding="utf-8"?>
<formControlPr xmlns="http://schemas.microsoft.com/office/spreadsheetml/2009/9/main" objectType="CheckBox" fmlaLink="$R$100" lockText="1" noThreeD="1"/>
</file>

<file path=xl/ctrlProps/ctrlProp134.xml><?xml version="1.0" encoding="utf-8"?>
<formControlPr xmlns="http://schemas.microsoft.com/office/spreadsheetml/2009/9/main" objectType="CheckBox" fmlaLink="$R$102" lockText="1" noThreeD="1"/>
</file>

<file path=xl/ctrlProps/ctrlProp135.xml><?xml version="1.0" encoding="utf-8"?>
<formControlPr xmlns="http://schemas.microsoft.com/office/spreadsheetml/2009/9/main" objectType="CheckBox" fmlaLink="$R$110" lockText="1" noThreeD="1"/>
</file>

<file path=xl/ctrlProps/ctrlProp136.xml><?xml version="1.0" encoding="utf-8"?>
<formControlPr xmlns="http://schemas.microsoft.com/office/spreadsheetml/2009/9/main" objectType="CheckBox" fmlaLink="$R$111" lockText="1" noThreeD="1"/>
</file>

<file path=xl/ctrlProps/ctrlProp137.xml><?xml version="1.0" encoding="utf-8"?>
<formControlPr xmlns="http://schemas.microsoft.com/office/spreadsheetml/2009/9/main" objectType="CheckBox" fmlaLink="$R$101" lockText="1" noThreeD="1"/>
</file>

<file path=xl/ctrlProps/ctrlProp138.xml><?xml version="1.0" encoding="utf-8"?>
<formControlPr xmlns="http://schemas.microsoft.com/office/spreadsheetml/2009/9/main" objectType="CheckBox" fmlaLink="$R$112" lockText="1" noThreeD="1"/>
</file>

<file path=xl/ctrlProps/ctrlProp139.xml><?xml version="1.0" encoding="utf-8"?>
<formControlPr xmlns="http://schemas.microsoft.com/office/spreadsheetml/2009/9/main" objectType="CheckBox" fmlaLink="$R$113" lockText="1" noThreeD="1"/>
</file>

<file path=xl/ctrlProps/ctrlProp14.xml><?xml version="1.0" encoding="utf-8"?>
<formControlPr xmlns="http://schemas.microsoft.com/office/spreadsheetml/2009/9/main" objectType="CheckBox" fmlaLink="$W$51" lockText="1" noThreeD="1"/>
</file>

<file path=xl/ctrlProps/ctrlProp140.xml><?xml version="1.0" encoding="utf-8"?>
<formControlPr xmlns="http://schemas.microsoft.com/office/spreadsheetml/2009/9/main" objectType="CheckBox" fmlaLink="$R$114" lockText="1" noThreeD="1"/>
</file>

<file path=xl/ctrlProps/ctrlProp141.xml><?xml version="1.0" encoding="utf-8"?>
<formControlPr xmlns="http://schemas.microsoft.com/office/spreadsheetml/2009/9/main" objectType="CheckBox" fmlaLink="$R$115" lockText="1" noThreeD="1"/>
</file>

<file path=xl/ctrlProps/ctrlProp142.xml><?xml version="1.0" encoding="utf-8"?>
<formControlPr xmlns="http://schemas.microsoft.com/office/spreadsheetml/2009/9/main" objectType="CheckBox" fmlaLink="$R$116" lockText="1" noThreeD="1"/>
</file>

<file path=xl/ctrlProps/ctrlProp143.xml><?xml version="1.0" encoding="utf-8"?>
<formControlPr xmlns="http://schemas.microsoft.com/office/spreadsheetml/2009/9/main" objectType="CheckBox" fmlaLink="$R$117" lockText="1" noThreeD="1"/>
</file>

<file path=xl/ctrlProps/ctrlProp144.xml><?xml version="1.0" encoding="utf-8"?>
<formControlPr xmlns="http://schemas.microsoft.com/office/spreadsheetml/2009/9/main" objectType="CheckBox" fmlaLink="$R$118" lockText="1" noThreeD="1"/>
</file>

<file path=xl/ctrlProps/ctrlProp145.xml><?xml version="1.0" encoding="utf-8"?>
<formControlPr xmlns="http://schemas.microsoft.com/office/spreadsheetml/2009/9/main" objectType="CheckBox" fmlaLink="$R$119" lockText="1" noThreeD="1"/>
</file>

<file path=xl/ctrlProps/ctrlProp146.xml><?xml version="1.0" encoding="utf-8"?>
<formControlPr xmlns="http://schemas.microsoft.com/office/spreadsheetml/2009/9/main" objectType="CheckBox" fmlaLink="$R$120" lockText="1" noThreeD="1"/>
</file>

<file path=xl/ctrlProps/ctrlProp147.xml><?xml version="1.0" encoding="utf-8"?>
<formControlPr xmlns="http://schemas.microsoft.com/office/spreadsheetml/2009/9/main" objectType="CheckBox" fmlaLink="$R$121" lockText="1" noThreeD="1"/>
</file>

<file path=xl/ctrlProps/ctrlProp148.xml><?xml version="1.0" encoding="utf-8"?>
<formControlPr xmlns="http://schemas.microsoft.com/office/spreadsheetml/2009/9/main" objectType="CheckBox" fmlaLink="$R$122" lockText="1" noThreeD="1"/>
</file>

<file path=xl/ctrlProps/ctrlProp149.xml><?xml version="1.0" encoding="utf-8"?>
<formControlPr xmlns="http://schemas.microsoft.com/office/spreadsheetml/2009/9/main" objectType="CheckBox" fmlaLink="$R$123" lockText="1" noThreeD="1"/>
</file>

<file path=xl/ctrlProps/ctrlProp15.xml><?xml version="1.0" encoding="utf-8"?>
<formControlPr xmlns="http://schemas.microsoft.com/office/spreadsheetml/2009/9/main" objectType="CheckBox" fmlaLink="$W$36" lockText="1" noThreeD="1"/>
</file>

<file path=xl/ctrlProps/ctrlProp150.xml><?xml version="1.0" encoding="utf-8"?>
<formControlPr xmlns="http://schemas.microsoft.com/office/spreadsheetml/2009/9/main" objectType="CheckBox" fmlaLink="$R$124" lockText="1" noThreeD="1"/>
</file>

<file path=xl/ctrlProps/ctrlProp151.xml><?xml version="1.0" encoding="utf-8"?>
<formControlPr xmlns="http://schemas.microsoft.com/office/spreadsheetml/2009/9/main" objectType="CheckBox" fmlaLink="$R$125" lockText="1" noThreeD="1"/>
</file>

<file path=xl/ctrlProps/ctrlProp152.xml><?xml version="1.0" encoding="utf-8"?>
<formControlPr xmlns="http://schemas.microsoft.com/office/spreadsheetml/2009/9/main" objectType="CheckBox" fmlaLink="$R$126" lockText="1" noThreeD="1"/>
</file>

<file path=xl/ctrlProps/ctrlProp153.xml><?xml version="1.0" encoding="utf-8"?>
<formControlPr xmlns="http://schemas.microsoft.com/office/spreadsheetml/2009/9/main" objectType="CheckBox" fmlaLink="$R$127" lockText="1" noThreeD="1"/>
</file>

<file path=xl/ctrlProps/ctrlProp154.xml><?xml version="1.0" encoding="utf-8"?>
<formControlPr xmlns="http://schemas.microsoft.com/office/spreadsheetml/2009/9/main" objectType="CheckBox" fmlaLink="$R$138" lockText="1" noThreeD="1"/>
</file>

<file path=xl/ctrlProps/ctrlProp155.xml><?xml version="1.0" encoding="utf-8"?>
<formControlPr xmlns="http://schemas.microsoft.com/office/spreadsheetml/2009/9/main" objectType="CheckBox" fmlaLink="$R$139" lockText="1" noThreeD="1"/>
</file>

<file path=xl/ctrlProps/ctrlProp156.xml><?xml version="1.0" encoding="utf-8"?>
<formControlPr xmlns="http://schemas.microsoft.com/office/spreadsheetml/2009/9/main" objectType="CheckBox" fmlaLink="$R$141" lockText="1" noThreeD="1"/>
</file>

<file path=xl/ctrlProps/ctrlProp157.xml><?xml version="1.0" encoding="utf-8"?>
<formControlPr xmlns="http://schemas.microsoft.com/office/spreadsheetml/2009/9/main" objectType="CheckBox" fmlaLink="$R$142" lockText="1" noThreeD="1"/>
</file>

<file path=xl/ctrlProps/ctrlProp158.xml><?xml version="1.0" encoding="utf-8"?>
<formControlPr xmlns="http://schemas.microsoft.com/office/spreadsheetml/2009/9/main" objectType="CheckBox" fmlaLink="$R$144" lockText="1" noThreeD="1"/>
</file>

<file path=xl/ctrlProps/ctrlProp159.xml><?xml version="1.0" encoding="utf-8"?>
<formControlPr xmlns="http://schemas.microsoft.com/office/spreadsheetml/2009/9/main" objectType="CheckBox" fmlaLink="$R$145" lockText="1" noThreeD="1"/>
</file>

<file path=xl/ctrlProps/ctrlProp16.xml><?xml version="1.0" encoding="utf-8"?>
<formControlPr xmlns="http://schemas.microsoft.com/office/spreadsheetml/2009/9/main" objectType="CheckBox" fmlaLink="$W$37" lockText="1" noThreeD="1"/>
</file>

<file path=xl/ctrlProps/ctrlProp160.xml><?xml version="1.0" encoding="utf-8"?>
<formControlPr xmlns="http://schemas.microsoft.com/office/spreadsheetml/2009/9/main" objectType="CheckBox" fmlaLink="$R$146" lockText="1" noThreeD="1"/>
</file>

<file path=xl/ctrlProps/ctrlProp161.xml><?xml version="1.0" encoding="utf-8"?>
<formControlPr xmlns="http://schemas.microsoft.com/office/spreadsheetml/2009/9/main" objectType="CheckBox" fmlaLink="$R$147" lockText="1" noThreeD="1"/>
</file>

<file path=xl/ctrlProps/ctrlProp162.xml><?xml version="1.0" encoding="utf-8"?>
<formControlPr xmlns="http://schemas.microsoft.com/office/spreadsheetml/2009/9/main" objectType="CheckBox" fmlaLink="$R$148" lockText="1" noThreeD="1"/>
</file>

<file path=xl/ctrlProps/ctrlProp163.xml><?xml version="1.0" encoding="utf-8"?>
<formControlPr xmlns="http://schemas.microsoft.com/office/spreadsheetml/2009/9/main" objectType="CheckBox" fmlaLink="$R$149" lockText="1" noThreeD="1"/>
</file>

<file path=xl/ctrlProps/ctrlProp164.xml><?xml version="1.0" encoding="utf-8"?>
<formControlPr xmlns="http://schemas.microsoft.com/office/spreadsheetml/2009/9/main" objectType="CheckBox" fmlaLink="$R$150" lockText="1" noThreeD="1"/>
</file>

<file path=xl/ctrlProps/ctrlProp165.xml><?xml version="1.0" encoding="utf-8"?>
<formControlPr xmlns="http://schemas.microsoft.com/office/spreadsheetml/2009/9/main" objectType="CheckBox" fmlaLink="$R$151" lockText="1" noThreeD="1"/>
</file>

<file path=xl/ctrlProps/ctrlProp166.xml><?xml version="1.0" encoding="utf-8"?>
<formControlPr xmlns="http://schemas.microsoft.com/office/spreadsheetml/2009/9/main" objectType="CheckBox" fmlaLink="$R$152" lockText="1" noThreeD="1"/>
</file>

<file path=xl/ctrlProps/ctrlProp167.xml><?xml version="1.0" encoding="utf-8"?>
<formControlPr xmlns="http://schemas.microsoft.com/office/spreadsheetml/2009/9/main" objectType="CheckBox" fmlaLink="$R$153" lockText="1" noThreeD="1"/>
</file>

<file path=xl/ctrlProps/ctrlProp168.xml><?xml version="1.0" encoding="utf-8"?>
<formControlPr xmlns="http://schemas.microsoft.com/office/spreadsheetml/2009/9/main" objectType="CheckBox" fmlaLink="$R$154" lockText="1" noThreeD="1"/>
</file>

<file path=xl/ctrlProps/ctrlProp169.xml><?xml version="1.0" encoding="utf-8"?>
<formControlPr xmlns="http://schemas.microsoft.com/office/spreadsheetml/2009/9/main" objectType="CheckBox" fmlaLink="$R$155" lockText="1" noThreeD="1"/>
</file>

<file path=xl/ctrlProps/ctrlProp17.xml><?xml version="1.0" encoding="utf-8"?>
<formControlPr xmlns="http://schemas.microsoft.com/office/spreadsheetml/2009/9/main" objectType="CheckBox" fmlaLink="$W$40" lockText="1" noThreeD="1"/>
</file>

<file path=xl/ctrlProps/ctrlProp170.xml><?xml version="1.0" encoding="utf-8"?>
<formControlPr xmlns="http://schemas.microsoft.com/office/spreadsheetml/2009/9/main" objectType="CheckBox" fmlaLink="$R$162" lockText="1" noThreeD="1"/>
</file>

<file path=xl/ctrlProps/ctrlProp171.xml><?xml version="1.0" encoding="utf-8"?>
<formControlPr xmlns="http://schemas.microsoft.com/office/spreadsheetml/2009/9/main" objectType="CheckBox" fmlaLink="$R$163" lockText="1" noThreeD="1"/>
</file>

<file path=xl/ctrlProps/ctrlProp172.xml><?xml version="1.0" encoding="utf-8"?>
<formControlPr xmlns="http://schemas.microsoft.com/office/spreadsheetml/2009/9/main" objectType="CheckBox" fmlaLink="$R$164" lockText="1" noThreeD="1"/>
</file>

<file path=xl/ctrlProps/ctrlProp173.xml><?xml version="1.0" encoding="utf-8"?>
<formControlPr xmlns="http://schemas.microsoft.com/office/spreadsheetml/2009/9/main" objectType="CheckBox" fmlaLink="$R$165" lockText="1" noThreeD="1"/>
</file>

<file path=xl/ctrlProps/ctrlProp174.xml><?xml version="1.0" encoding="utf-8"?>
<formControlPr xmlns="http://schemas.microsoft.com/office/spreadsheetml/2009/9/main" objectType="CheckBox" fmlaLink="$R$166" lockText="1" noThreeD="1"/>
</file>

<file path=xl/ctrlProps/ctrlProp175.xml><?xml version="1.0" encoding="utf-8"?>
<formControlPr xmlns="http://schemas.microsoft.com/office/spreadsheetml/2009/9/main" objectType="CheckBox" fmlaLink="$R$167" lockText="1" noThreeD="1"/>
</file>

<file path=xl/ctrlProps/ctrlProp176.xml><?xml version="1.0" encoding="utf-8"?>
<formControlPr xmlns="http://schemas.microsoft.com/office/spreadsheetml/2009/9/main" objectType="CheckBox" fmlaLink="$R$168" lockText="1" noThreeD="1"/>
</file>

<file path=xl/ctrlProps/ctrlProp177.xml><?xml version="1.0" encoding="utf-8"?>
<formControlPr xmlns="http://schemas.microsoft.com/office/spreadsheetml/2009/9/main" objectType="CheckBox" fmlaLink="$R$169" lockText="1" noThreeD="1"/>
</file>

<file path=xl/ctrlProps/ctrlProp178.xml><?xml version="1.0" encoding="utf-8"?>
<formControlPr xmlns="http://schemas.microsoft.com/office/spreadsheetml/2009/9/main" objectType="CheckBox" fmlaLink="$R$170" lockText="1" noThreeD="1"/>
</file>

<file path=xl/ctrlProps/ctrlProp179.xml><?xml version="1.0" encoding="utf-8"?>
<formControlPr xmlns="http://schemas.microsoft.com/office/spreadsheetml/2009/9/main" objectType="CheckBox" fmlaLink="$R$171" lockText="1" noThreeD="1"/>
</file>

<file path=xl/ctrlProps/ctrlProp18.xml><?xml version="1.0" encoding="utf-8"?>
<formControlPr xmlns="http://schemas.microsoft.com/office/spreadsheetml/2009/9/main" objectType="CheckBox" fmlaLink="$W$41" lockText="1" noThreeD="1"/>
</file>

<file path=xl/ctrlProps/ctrlProp180.xml><?xml version="1.0" encoding="utf-8"?>
<formControlPr xmlns="http://schemas.microsoft.com/office/spreadsheetml/2009/9/main" objectType="CheckBox" fmlaLink="$R$172" lockText="1" noThreeD="1"/>
</file>

<file path=xl/ctrlProps/ctrlProp181.xml><?xml version="1.0" encoding="utf-8"?>
<formControlPr xmlns="http://schemas.microsoft.com/office/spreadsheetml/2009/9/main" objectType="CheckBox" fmlaLink="$R$173" lockText="1" noThreeD="1"/>
</file>

<file path=xl/ctrlProps/ctrlProp182.xml><?xml version="1.0" encoding="utf-8"?>
<formControlPr xmlns="http://schemas.microsoft.com/office/spreadsheetml/2009/9/main" objectType="CheckBox" fmlaLink="$R$174" lockText="1" noThreeD="1"/>
</file>

<file path=xl/ctrlProps/ctrlProp183.xml><?xml version="1.0" encoding="utf-8"?>
<formControlPr xmlns="http://schemas.microsoft.com/office/spreadsheetml/2009/9/main" objectType="CheckBox" fmlaLink="$R$175" lockText="1" noThreeD="1"/>
</file>

<file path=xl/ctrlProps/ctrlProp184.xml><?xml version="1.0" encoding="utf-8"?>
<formControlPr xmlns="http://schemas.microsoft.com/office/spreadsheetml/2009/9/main" objectType="CheckBox" fmlaLink="$R$176" lockText="1" noThreeD="1"/>
</file>

<file path=xl/ctrlProps/ctrlProp185.xml><?xml version="1.0" encoding="utf-8"?>
<formControlPr xmlns="http://schemas.microsoft.com/office/spreadsheetml/2009/9/main" objectType="CheckBox" fmlaLink="$R$177" lockText="1" noThreeD="1"/>
</file>

<file path=xl/ctrlProps/ctrlProp186.xml><?xml version="1.0" encoding="utf-8"?>
<formControlPr xmlns="http://schemas.microsoft.com/office/spreadsheetml/2009/9/main" objectType="CheckBox" fmlaLink="$R$178" lockText="1" noThreeD="1"/>
</file>

<file path=xl/ctrlProps/ctrlProp187.xml><?xml version="1.0" encoding="utf-8"?>
<formControlPr xmlns="http://schemas.microsoft.com/office/spreadsheetml/2009/9/main" objectType="CheckBox" fmlaLink="$R$179" lockText="1" noThreeD="1"/>
</file>

<file path=xl/ctrlProps/ctrlProp188.xml><?xml version="1.0" encoding="utf-8"?>
<formControlPr xmlns="http://schemas.microsoft.com/office/spreadsheetml/2009/9/main" objectType="CheckBox" fmlaLink="$R$180" lockText="1" noThreeD="1"/>
</file>

<file path=xl/ctrlProps/ctrlProp189.xml><?xml version="1.0" encoding="utf-8"?>
<formControlPr xmlns="http://schemas.microsoft.com/office/spreadsheetml/2009/9/main" objectType="CheckBox" fmlaLink="$R$181" lockText="1" noThreeD="1"/>
</file>

<file path=xl/ctrlProps/ctrlProp19.xml><?xml version="1.0" encoding="utf-8"?>
<formControlPr xmlns="http://schemas.microsoft.com/office/spreadsheetml/2009/9/main" objectType="CheckBox" fmlaLink="$W$64" lockText="1" noThreeD="1"/>
</file>

<file path=xl/ctrlProps/ctrlProp190.xml><?xml version="1.0" encoding="utf-8"?>
<formControlPr xmlns="http://schemas.microsoft.com/office/spreadsheetml/2009/9/main" objectType="CheckBox" fmlaLink="$R$182" lockText="1" noThreeD="1"/>
</file>

<file path=xl/ctrlProps/ctrlProp191.xml><?xml version="1.0" encoding="utf-8"?>
<formControlPr xmlns="http://schemas.microsoft.com/office/spreadsheetml/2009/9/main" objectType="CheckBox" fmlaLink="$R$183" lockText="1" noThreeD="1"/>
</file>

<file path=xl/ctrlProps/ctrlProp192.xml><?xml version="1.0" encoding="utf-8"?>
<formControlPr xmlns="http://schemas.microsoft.com/office/spreadsheetml/2009/9/main" objectType="CheckBox" fmlaLink="$R$197" lockText="1" noThreeD="1"/>
</file>

<file path=xl/ctrlProps/ctrlProp193.xml><?xml version="1.0" encoding="utf-8"?>
<formControlPr xmlns="http://schemas.microsoft.com/office/spreadsheetml/2009/9/main" objectType="CheckBox" fmlaLink="$R$198" lockText="1" noThreeD="1"/>
</file>

<file path=xl/ctrlProps/ctrlProp194.xml><?xml version="1.0" encoding="utf-8"?>
<formControlPr xmlns="http://schemas.microsoft.com/office/spreadsheetml/2009/9/main" objectType="CheckBox" fmlaLink="$R$199" lockText="1" noThreeD="1"/>
</file>

<file path=xl/ctrlProps/ctrlProp195.xml><?xml version="1.0" encoding="utf-8"?>
<formControlPr xmlns="http://schemas.microsoft.com/office/spreadsheetml/2009/9/main" objectType="CheckBox" fmlaLink="$R$200" lockText="1" noThreeD="1"/>
</file>

<file path=xl/ctrlProps/ctrlProp196.xml><?xml version="1.0" encoding="utf-8"?>
<formControlPr xmlns="http://schemas.microsoft.com/office/spreadsheetml/2009/9/main" objectType="CheckBox" fmlaLink="$R$128" lockText="1" noThreeD="1"/>
</file>

<file path=xl/ctrlProps/ctrlProp197.xml><?xml version="1.0" encoding="utf-8"?>
<formControlPr xmlns="http://schemas.microsoft.com/office/spreadsheetml/2009/9/main" objectType="CheckBox" fmlaLink="$R$129" lockText="1" noThreeD="1"/>
</file>

<file path=xl/ctrlProps/ctrlProp198.xml><?xml version="1.0" encoding="utf-8"?>
<formControlPr xmlns="http://schemas.microsoft.com/office/spreadsheetml/2009/9/main" objectType="CheckBox" fmlaLink="$R$208" lockText="1" noThreeD="1"/>
</file>

<file path=xl/ctrlProps/ctrlProp199.xml><?xml version="1.0" encoding="utf-8"?>
<formControlPr xmlns="http://schemas.microsoft.com/office/spreadsheetml/2009/9/main" objectType="CheckBox" fmlaLink="$R$209" lockText="1" noThreeD="1"/>
</file>

<file path=xl/ctrlProps/ctrlProp2.xml><?xml version="1.0" encoding="utf-8"?>
<formControlPr xmlns="http://schemas.microsoft.com/office/spreadsheetml/2009/9/main" objectType="CheckBox" fmlaLink="$W$17" lockText="1" noThreeD="1"/>
</file>

<file path=xl/ctrlProps/ctrlProp20.xml><?xml version="1.0" encoding="utf-8"?>
<formControlPr xmlns="http://schemas.microsoft.com/office/spreadsheetml/2009/9/main" objectType="CheckBox" fmlaLink="$W$65" lockText="1" noThreeD="1"/>
</file>

<file path=xl/ctrlProps/ctrlProp200.xml><?xml version="1.0" encoding="utf-8"?>
<formControlPr xmlns="http://schemas.microsoft.com/office/spreadsheetml/2009/9/main" objectType="CheckBox" fmlaLink="$R$212" lockText="1" noThreeD="1"/>
</file>

<file path=xl/ctrlProps/ctrlProp201.xml><?xml version="1.0" encoding="utf-8"?>
<formControlPr xmlns="http://schemas.microsoft.com/office/spreadsheetml/2009/9/main" objectType="CheckBox" fmlaLink="$R$213" lockText="1" noThreeD="1"/>
</file>

<file path=xl/ctrlProps/ctrlProp202.xml><?xml version="1.0" encoding="utf-8"?>
<formControlPr xmlns="http://schemas.microsoft.com/office/spreadsheetml/2009/9/main" objectType="CheckBox" fmlaLink="$R$214" lockText="1" noThreeD="1"/>
</file>

<file path=xl/ctrlProps/ctrlProp203.xml><?xml version="1.0" encoding="utf-8"?>
<formControlPr xmlns="http://schemas.microsoft.com/office/spreadsheetml/2009/9/main" objectType="CheckBox" fmlaLink="$R$215" lockText="1" noThreeD="1"/>
</file>

<file path=xl/ctrlProps/ctrlProp204.xml><?xml version="1.0" encoding="utf-8"?>
<formControlPr xmlns="http://schemas.microsoft.com/office/spreadsheetml/2009/9/main" objectType="CheckBox" fmlaLink="$R$216" lockText="1" noThreeD="1"/>
</file>

<file path=xl/ctrlProps/ctrlProp205.xml><?xml version="1.0" encoding="utf-8"?>
<formControlPr xmlns="http://schemas.microsoft.com/office/spreadsheetml/2009/9/main" objectType="CheckBox" fmlaLink="$R$217" lockText="1" noThreeD="1"/>
</file>

<file path=xl/ctrlProps/ctrlProp206.xml><?xml version="1.0" encoding="utf-8"?>
<formControlPr xmlns="http://schemas.microsoft.com/office/spreadsheetml/2009/9/main" objectType="CheckBox" fmlaLink="$R$218" lockText="1" noThreeD="1"/>
</file>

<file path=xl/ctrlProps/ctrlProp207.xml><?xml version="1.0" encoding="utf-8"?>
<formControlPr xmlns="http://schemas.microsoft.com/office/spreadsheetml/2009/9/main" objectType="CheckBox" fmlaLink="$R$219" lockText="1" noThreeD="1"/>
</file>

<file path=xl/ctrlProps/ctrlProp208.xml><?xml version="1.0" encoding="utf-8"?>
<formControlPr xmlns="http://schemas.microsoft.com/office/spreadsheetml/2009/9/main" objectType="CheckBox" fmlaLink="$R$220" lockText="1" noThreeD="1"/>
</file>

<file path=xl/ctrlProps/ctrlProp209.xml><?xml version="1.0" encoding="utf-8"?>
<formControlPr xmlns="http://schemas.microsoft.com/office/spreadsheetml/2009/9/main" objectType="CheckBox" fmlaLink="$R$221" lockText="1" noThreeD="1"/>
</file>

<file path=xl/ctrlProps/ctrlProp21.xml><?xml version="1.0" encoding="utf-8"?>
<formControlPr xmlns="http://schemas.microsoft.com/office/spreadsheetml/2009/9/main" objectType="CheckBox" fmlaLink="$W$67" lockText="1" noThreeD="1"/>
</file>

<file path=xl/ctrlProps/ctrlProp210.xml><?xml version="1.0" encoding="utf-8"?>
<formControlPr xmlns="http://schemas.microsoft.com/office/spreadsheetml/2009/9/main" objectType="CheckBox" fmlaLink="$R$222" lockText="1" noThreeD="1"/>
</file>

<file path=xl/ctrlProps/ctrlProp211.xml><?xml version="1.0" encoding="utf-8"?>
<formControlPr xmlns="http://schemas.microsoft.com/office/spreadsheetml/2009/9/main" objectType="CheckBox" fmlaLink="$R$223" lockText="1" noThreeD="1"/>
</file>

<file path=xl/ctrlProps/ctrlProp212.xml><?xml version="1.0" encoding="utf-8"?>
<formControlPr xmlns="http://schemas.microsoft.com/office/spreadsheetml/2009/9/main" objectType="CheckBox" fmlaLink="$R$224" lockText="1" noThreeD="1"/>
</file>

<file path=xl/ctrlProps/ctrlProp213.xml><?xml version="1.0" encoding="utf-8"?>
<formControlPr xmlns="http://schemas.microsoft.com/office/spreadsheetml/2009/9/main" objectType="CheckBox" fmlaLink="$R$225" lockText="1" noThreeD="1"/>
</file>

<file path=xl/ctrlProps/ctrlProp214.xml><?xml version="1.0" encoding="utf-8"?>
<formControlPr xmlns="http://schemas.microsoft.com/office/spreadsheetml/2009/9/main" objectType="CheckBox" fmlaLink="$R$226" lockText="1" noThreeD="1"/>
</file>

<file path=xl/ctrlProps/ctrlProp215.xml><?xml version="1.0" encoding="utf-8"?>
<formControlPr xmlns="http://schemas.microsoft.com/office/spreadsheetml/2009/9/main" objectType="CheckBox" fmlaLink="$R$227" lockText="1" noThreeD="1"/>
</file>

<file path=xl/ctrlProps/ctrlProp216.xml><?xml version="1.0" encoding="utf-8"?>
<formControlPr xmlns="http://schemas.microsoft.com/office/spreadsheetml/2009/9/main" objectType="CheckBox" fmlaLink="$R$230" lockText="1" noThreeD="1"/>
</file>

<file path=xl/ctrlProps/ctrlProp217.xml><?xml version="1.0" encoding="utf-8"?>
<formControlPr xmlns="http://schemas.microsoft.com/office/spreadsheetml/2009/9/main" objectType="CheckBox" fmlaLink="$R$231" lockText="1" noThreeD="1"/>
</file>

<file path=xl/ctrlProps/ctrlProp218.xml><?xml version="1.0" encoding="utf-8"?>
<formControlPr xmlns="http://schemas.microsoft.com/office/spreadsheetml/2009/9/main" objectType="CheckBox" fmlaLink="$AJ$22" lockText="1" noThreeD="1"/>
</file>

<file path=xl/ctrlProps/ctrlProp219.xml><?xml version="1.0" encoding="utf-8"?>
<formControlPr xmlns="http://schemas.microsoft.com/office/spreadsheetml/2009/9/main" objectType="CheckBox" fmlaLink="$AJ$23" lockText="1" noThreeD="1"/>
</file>

<file path=xl/ctrlProps/ctrlProp22.xml><?xml version="1.0" encoding="utf-8"?>
<formControlPr xmlns="http://schemas.microsoft.com/office/spreadsheetml/2009/9/main" objectType="CheckBox" fmlaLink="$W$68" lockText="1" noThreeD="1"/>
</file>

<file path=xl/ctrlProps/ctrlProp220.xml><?xml version="1.0" encoding="utf-8"?>
<formControlPr xmlns="http://schemas.microsoft.com/office/spreadsheetml/2009/9/main" objectType="CheckBox" fmlaLink="$AJ$32" lockText="1" noThreeD="1"/>
</file>

<file path=xl/ctrlProps/ctrlProp221.xml><?xml version="1.0" encoding="utf-8"?>
<formControlPr xmlns="http://schemas.microsoft.com/office/spreadsheetml/2009/9/main" objectType="CheckBox" checked="Checked" fmlaLink="$AJ$38" lockText="1" noThreeD="1"/>
</file>

<file path=xl/ctrlProps/ctrlProp222.xml><?xml version="1.0" encoding="utf-8"?>
<formControlPr xmlns="http://schemas.microsoft.com/office/spreadsheetml/2009/9/main" objectType="CheckBox" fmlaLink="$AJ$44" lockText="1" noThreeD="1"/>
</file>

<file path=xl/ctrlProps/ctrlProp223.xml><?xml version="1.0" encoding="utf-8"?>
<formControlPr xmlns="http://schemas.microsoft.com/office/spreadsheetml/2009/9/main" objectType="CheckBox" fmlaLink="$AJ$45" lockText="1" noThreeD="1"/>
</file>

<file path=xl/ctrlProps/ctrlProp224.xml><?xml version="1.0" encoding="utf-8"?>
<formControlPr xmlns="http://schemas.microsoft.com/office/spreadsheetml/2009/9/main" objectType="CheckBox" fmlaLink="$AJ$46" lockText="1" noThreeD="1"/>
</file>

<file path=xl/ctrlProps/ctrlProp225.xml><?xml version="1.0" encoding="utf-8"?>
<formControlPr xmlns="http://schemas.microsoft.com/office/spreadsheetml/2009/9/main" objectType="CheckBox" fmlaLink="$AJ$47" lockText="1" noThreeD="1"/>
</file>

<file path=xl/ctrlProps/ctrlProp226.xml><?xml version="1.0" encoding="utf-8"?>
<formControlPr xmlns="http://schemas.microsoft.com/office/spreadsheetml/2009/9/main" objectType="CheckBox" fmlaLink="$AJ$33" lockText="1" noThreeD="1"/>
</file>

<file path=xl/ctrlProps/ctrlProp227.xml><?xml version="1.0" encoding="utf-8"?>
<formControlPr xmlns="http://schemas.microsoft.com/office/spreadsheetml/2009/9/main" objectType="CheckBox" fmlaLink="$AJ$34" lockText="1" noThreeD="1"/>
</file>

<file path=xl/ctrlProps/ctrlProp228.xml><?xml version="1.0" encoding="utf-8"?>
<formControlPr xmlns="http://schemas.microsoft.com/office/spreadsheetml/2009/9/main" objectType="CheckBox" fmlaLink="$AJ$35" lockText="1" noThreeD="1"/>
</file>

<file path=xl/ctrlProps/ctrlProp229.xml><?xml version="1.0" encoding="utf-8"?>
<formControlPr xmlns="http://schemas.microsoft.com/office/spreadsheetml/2009/9/main" objectType="CheckBox" fmlaLink="$AJ$36" lockText="1" noThreeD="1"/>
</file>

<file path=xl/ctrlProps/ctrlProp23.xml><?xml version="1.0" encoding="utf-8"?>
<formControlPr xmlns="http://schemas.microsoft.com/office/spreadsheetml/2009/9/main" objectType="CheckBox" fmlaLink="$W$85" lockText="1" noThreeD="1"/>
</file>

<file path=xl/ctrlProps/ctrlProp230.xml><?xml version="1.0" encoding="utf-8"?>
<formControlPr xmlns="http://schemas.microsoft.com/office/spreadsheetml/2009/9/main" objectType="CheckBox" checked="Checked" fmlaLink="$AJ$57" lockText="1" noThreeD="1"/>
</file>

<file path=xl/ctrlProps/ctrlProp231.xml><?xml version="1.0" encoding="utf-8"?>
<formControlPr xmlns="http://schemas.microsoft.com/office/spreadsheetml/2009/9/main" objectType="CheckBox" checked="Checked" fmlaLink="$AJ$58" lockText="1" noThreeD="1"/>
</file>

<file path=xl/ctrlProps/ctrlProp232.xml><?xml version="1.0" encoding="utf-8"?>
<formControlPr xmlns="http://schemas.microsoft.com/office/spreadsheetml/2009/9/main" objectType="CheckBox" checked="Checked" fmlaLink="$AJ$60" lockText="1" noThreeD="1"/>
</file>

<file path=xl/ctrlProps/ctrlProp233.xml><?xml version="1.0" encoding="utf-8"?>
<formControlPr xmlns="http://schemas.microsoft.com/office/spreadsheetml/2009/9/main" objectType="CheckBox" checked="Checked" fmlaLink="$AJ$68" lockText="1" noThreeD="1"/>
</file>

<file path=xl/ctrlProps/ctrlProp234.xml><?xml version="1.0" encoding="utf-8"?>
<formControlPr xmlns="http://schemas.microsoft.com/office/spreadsheetml/2009/9/main" objectType="CheckBox" checked="Checked" fmlaLink="$AJ$69" lockText="1" noThreeD="1"/>
</file>

<file path=xl/ctrlProps/ctrlProp235.xml><?xml version="1.0" encoding="utf-8"?>
<formControlPr xmlns="http://schemas.microsoft.com/office/spreadsheetml/2009/9/main" objectType="CheckBox" checked="Checked" fmlaLink="$AJ$70" lockText="1" noThreeD="1"/>
</file>

<file path=xl/ctrlProps/ctrlProp236.xml><?xml version="1.0" encoding="utf-8"?>
<formControlPr xmlns="http://schemas.microsoft.com/office/spreadsheetml/2009/9/main" objectType="CheckBox" checked="Checked" fmlaLink="$AJ$77" lockText="1" noThreeD="1"/>
</file>

<file path=xl/ctrlProps/ctrlProp237.xml><?xml version="1.0" encoding="utf-8"?>
<formControlPr xmlns="http://schemas.microsoft.com/office/spreadsheetml/2009/9/main" objectType="CheckBox" checked="Checked" fmlaLink="$AJ$78" lockText="1" noThreeD="1"/>
</file>

<file path=xl/ctrlProps/ctrlProp238.xml><?xml version="1.0" encoding="utf-8"?>
<formControlPr xmlns="http://schemas.microsoft.com/office/spreadsheetml/2009/9/main" objectType="CheckBox" checked="Checked" fmlaLink="$AJ$79" lockText="1" noThreeD="1"/>
</file>

<file path=xl/ctrlProps/ctrlProp239.xml><?xml version="1.0" encoding="utf-8"?>
<formControlPr xmlns="http://schemas.microsoft.com/office/spreadsheetml/2009/9/main" objectType="CheckBox" checked="Checked" fmlaLink="$AJ$80" lockText="1" noThreeD="1"/>
</file>

<file path=xl/ctrlProps/ctrlProp24.xml><?xml version="1.0" encoding="utf-8"?>
<formControlPr xmlns="http://schemas.microsoft.com/office/spreadsheetml/2009/9/main" objectType="CheckBox" fmlaLink="$W$86" lockText="1" noThreeD="1"/>
</file>

<file path=xl/ctrlProps/ctrlProp240.xml><?xml version="1.0" encoding="utf-8"?>
<formControlPr xmlns="http://schemas.microsoft.com/office/spreadsheetml/2009/9/main" objectType="CheckBox" checked="Checked" fmlaLink="$AJ$90" lockText="1" noThreeD="1"/>
</file>

<file path=xl/ctrlProps/ctrlProp241.xml><?xml version="1.0" encoding="utf-8"?>
<formControlPr xmlns="http://schemas.microsoft.com/office/spreadsheetml/2009/9/main" objectType="CheckBox" checked="Checked" fmlaLink="$AJ$91" lockText="1" noThreeD="1"/>
</file>

<file path=xl/ctrlProps/ctrlProp242.xml><?xml version="1.0" encoding="utf-8"?>
<formControlPr xmlns="http://schemas.microsoft.com/office/spreadsheetml/2009/9/main" objectType="CheckBox" checked="Checked" fmlaLink="$AJ$100" lockText="1" noThreeD="1"/>
</file>

<file path=xl/ctrlProps/ctrlProp243.xml><?xml version="1.0" encoding="utf-8"?>
<formControlPr xmlns="http://schemas.microsoft.com/office/spreadsheetml/2009/9/main" objectType="CheckBox" checked="Checked" fmlaLink="$AJ$103" lockText="1" noThreeD="1"/>
</file>

<file path=xl/ctrlProps/ctrlProp244.xml><?xml version="1.0" encoding="utf-8"?>
<formControlPr xmlns="http://schemas.microsoft.com/office/spreadsheetml/2009/9/main" objectType="CheckBox" checked="Checked" fmlaLink="$AJ$104" lockText="1" noThreeD="1"/>
</file>

<file path=xl/ctrlProps/ctrlProp245.xml><?xml version="1.0" encoding="utf-8"?>
<formControlPr xmlns="http://schemas.microsoft.com/office/spreadsheetml/2009/9/main" objectType="CheckBox" checked="Checked" fmlaLink="$AJ$105" lockText="1" noThreeD="1"/>
</file>

<file path=xl/ctrlProps/ctrlProp246.xml><?xml version="1.0" encoding="utf-8"?>
<formControlPr xmlns="http://schemas.microsoft.com/office/spreadsheetml/2009/9/main" objectType="CheckBox" checked="Checked" fmlaLink="$AJ$106" lockText="1" noThreeD="1"/>
</file>

<file path=xl/ctrlProps/ctrlProp247.xml><?xml version="1.0" encoding="utf-8"?>
<formControlPr xmlns="http://schemas.microsoft.com/office/spreadsheetml/2009/9/main" objectType="CheckBox" checked="Checked" fmlaLink="$AJ$107" lockText="1" noThreeD="1"/>
</file>

<file path=xl/ctrlProps/ctrlProp248.xml><?xml version="1.0" encoding="utf-8"?>
<formControlPr xmlns="http://schemas.microsoft.com/office/spreadsheetml/2009/9/main" objectType="CheckBox" checked="Checked" fmlaLink="$AJ$108" lockText="1" noThreeD="1"/>
</file>

<file path=xl/ctrlProps/ctrlProp249.xml><?xml version="1.0" encoding="utf-8"?>
<formControlPr xmlns="http://schemas.microsoft.com/office/spreadsheetml/2009/9/main" objectType="CheckBox" checked="Checked" fmlaLink="$AJ$114" lockText="1" noThreeD="1"/>
</file>

<file path=xl/ctrlProps/ctrlProp25.xml><?xml version="1.0" encoding="utf-8"?>
<formControlPr xmlns="http://schemas.microsoft.com/office/spreadsheetml/2009/9/main" objectType="CheckBox" fmlaLink="$W$87" lockText="1" noThreeD="1"/>
</file>

<file path=xl/ctrlProps/ctrlProp250.xml><?xml version="1.0" encoding="utf-8"?>
<formControlPr xmlns="http://schemas.microsoft.com/office/spreadsheetml/2009/9/main" objectType="CheckBox" checked="Checked" fmlaLink="$AJ$115" lockText="1" noThreeD="1"/>
</file>

<file path=xl/ctrlProps/ctrlProp251.xml><?xml version="1.0" encoding="utf-8"?>
<formControlPr xmlns="http://schemas.microsoft.com/office/spreadsheetml/2009/9/main" objectType="CheckBox" checked="Checked" fmlaLink="$AJ$116" lockText="1" noThreeD="1"/>
</file>

<file path=xl/ctrlProps/ctrlProp252.xml><?xml version="1.0" encoding="utf-8"?>
<formControlPr xmlns="http://schemas.microsoft.com/office/spreadsheetml/2009/9/main" objectType="CheckBox" checked="Checked" fmlaLink="$AJ$117" lockText="1" noThreeD="1"/>
</file>

<file path=xl/ctrlProps/ctrlProp253.xml><?xml version="1.0" encoding="utf-8"?>
<formControlPr xmlns="http://schemas.microsoft.com/office/spreadsheetml/2009/9/main" objectType="CheckBox" checked="Checked" fmlaLink="$AJ$118" lockText="1" noThreeD="1"/>
</file>

<file path=xl/ctrlProps/ctrlProp254.xml><?xml version="1.0" encoding="utf-8"?>
<formControlPr xmlns="http://schemas.microsoft.com/office/spreadsheetml/2009/9/main" objectType="CheckBox" checked="Checked" fmlaLink="$AJ$119" lockText="1" noThreeD="1"/>
</file>

<file path=xl/ctrlProps/ctrlProp255.xml><?xml version="1.0" encoding="utf-8"?>
<formControlPr xmlns="http://schemas.microsoft.com/office/spreadsheetml/2009/9/main" objectType="CheckBox" checked="Checked" fmlaLink="$AJ$120" lockText="1" noThreeD="1"/>
</file>

<file path=xl/ctrlProps/ctrlProp256.xml><?xml version="1.0" encoding="utf-8"?>
<formControlPr xmlns="http://schemas.microsoft.com/office/spreadsheetml/2009/9/main" objectType="CheckBox" checked="Checked" fmlaLink="$AJ$121" lockText="1" noThreeD="1"/>
</file>

<file path=xl/ctrlProps/ctrlProp257.xml><?xml version="1.0" encoding="utf-8"?>
<formControlPr xmlns="http://schemas.microsoft.com/office/spreadsheetml/2009/9/main" objectType="CheckBox" checked="Checked" fmlaLink="$AJ$130" lockText="1" noThreeD="1"/>
</file>

<file path=xl/ctrlProps/ctrlProp258.xml><?xml version="1.0" encoding="utf-8"?>
<formControlPr xmlns="http://schemas.microsoft.com/office/spreadsheetml/2009/9/main" objectType="CheckBox" checked="Checked" fmlaLink="$AJ$131" lockText="1" noThreeD="1"/>
</file>

<file path=xl/ctrlProps/ctrlProp259.xml><?xml version="1.0" encoding="utf-8"?>
<formControlPr xmlns="http://schemas.microsoft.com/office/spreadsheetml/2009/9/main" objectType="CheckBox" checked="Checked" fmlaLink="$AJ$132" lockText="1" noThreeD="1"/>
</file>

<file path=xl/ctrlProps/ctrlProp26.xml><?xml version="1.0" encoding="utf-8"?>
<formControlPr xmlns="http://schemas.microsoft.com/office/spreadsheetml/2009/9/main" objectType="CheckBox" fmlaLink="$W$88" lockText="1" noThreeD="1"/>
</file>

<file path=xl/ctrlProps/ctrlProp260.xml><?xml version="1.0" encoding="utf-8"?>
<formControlPr xmlns="http://schemas.microsoft.com/office/spreadsheetml/2009/9/main" objectType="CheckBox" checked="Checked" fmlaLink="$AJ$133" lockText="1" noThreeD="1"/>
</file>

<file path=xl/ctrlProps/ctrlProp261.xml><?xml version="1.0" encoding="utf-8"?>
<formControlPr xmlns="http://schemas.microsoft.com/office/spreadsheetml/2009/9/main" objectType="CheckBox" checked="Checked" fmlaLink="$AJ$140" lockText="1" noThreeD="1"/>
</file>

<file path=xl/ctrlProps/ctrlProp262.xml><?xml version="1.0" encoding="utf-8"?>
<formControlPr xmlns="http://schemas.microsoft.com/office/spreadsheetml/2009/9/main" objectType="CheckBox" checked="Checked" fmlaLink="$AJ$141" lockText="1" noThreeD="1"/>
</file>

<file path=xl/ctrlProps/ctrlProp263.xml><?xml version="1.0" encoding="utf-8"?>
<formControlPr xmlns="http://schemas.microsoft.com/office/spreadsheetml/2009/9/main" objectType="CheckBox" checked="Checked" fmlaLink="$AJ$142" lockText="1" noThreeD="1"/>
</file>

<file path=xl/ctrlProps/ctrlProp264.xml><?xml version="1.0" encoding="utf-8"?>
<formControlPr xmlns="http://schemas.microsoft.com/office/spreadsheetml/2009/9/main" objectType="CheckBox" checked="Checked" fmlaLink="$AJ$143"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checked="Checked" fmlaLink="$AJ$144" lockText="1" noThreeD="1"/>
</file>

<file path=xl/ctrlProps/ctrlProp267.xml><?xml version="1.0" encoding="utf-8"?>
<formControlPr xmlns="http://schemas.microsoft.com/office/spreadsheetml/2009/9/main" objectType="CheckBox" checked="Checked" fmlaLink="$AJ$148" lockText="1" noThreeD="1"/>
</file>

<file path=xl/ctrlProps/ctrlProp268.xml><?xml version="1.0" encoding="utf-8"?>
<formControlPr xmlns="http://schemas.microsoft.com/office/spreadsheetml/2009/9/main" objectType="CheckBox" checked="Checked" fmlaLink="$AJ$149" lockText="1" noThreeD="1"/>
</file>

<file path=xl/ctrlProps/ctrlProp269.xml><?xml version="1.0" encoding="utf-8"?>
<formControlPr xmlns="http://schemas.microsoft.com/office/spreadsheetml/2009/9/main" objectType="CheckBox" checked="Checked" fmlaLink="$AJ$150" lockText="1" noThreeD="1"/>
</file>

<file path=xl/ctrlProps/ctrlProp27.xml><?xml version="1.0" encoding="utf-8"?>
<formControlPr xmlns="http://schemas.microsoft.com/office/spreadsheetml/2009/9/main" objectType="CheckBox" fmlaLink="$W$95" lockText="1" noThreeD="1"/>
</file>

<file path=xl/ctrlProps/ctrlProp270.xml><?xml version="1.0" encoding="utf-8"?>
<formControlPr xmlns="http://schemas.microsoft.com/office/spreadsheetml/2009/9/main" objectType="CheckBox" checked="Checked" fmlaLink="$AJ$151" lockText="1" noThreeD="1"/>
</file>

<file path=xl/ctrlProps/ctrlProp271.xml><?xml version="1.0" encoding="utf-8"?>
<formControlPr xmlns="http://schemas.microsoft.com/office/spreadsheetml/2009/9/main" objectType="CheckBox" checked="Checked" fmlaLink="$AJ$152" lockText="1" noThreeD="1"/>
</file>

<file path=xl/ctrlProps/ctrlProp272.xml><?xml version="1.0" encoding="utf-8"?>
<formControlPr xmlns="http://schemas.microsoft.com/office/spreadsheetml/2009/9/main" objectType="CheckBox" checked="Checked" fmlaLink="$AJ$153" lockText="1" noThreeD="1"/>
</file>

<file path=xl/ctrlProps/ctrlProp273.xml><?xml version="1.0" encoding="utf-8"?>
<formControlPr xmlns="http://schemas.microsoft.com/office/spreadsheetml/2009/9/main" objectType="CheckBox" checked="Checked" fmlaLink="$AJ$154" lockText="1" noThreeD="1"/>
</file>

<file path=xl/ctrlProps/ctrlProp274.xml><?xml version="1.0" encoding="utf-8"?>
<formControlPr xmlns="http://schemas.microsoft.com/office/spreadsheetml/2009/9/main" objectType="CheckBox" fmlaLink="$AJ$155" lockText="1" noThreeD="1"/>
</file>

<file path=xl/ctrlProps/ctrlProp275.xml><?xml version="1.0" encoding="utf-8"?>
<formControlPr xmlns="http://schemas.microsoft.com/office/spreadsheetml/2009/9/main" objectType="CheckBox" checked="Checked" fmlaLink="$AJ$156" lockText="1" noThreeD="1"/>
</file>

<file path=xl/ctrlProps/ctrlProp276.xml><?xml version="1.0" encoding="utf-8"?>
<formControlPr xmlns="http://schemas.microsoft.com/office/spreadsheetml/2009/9/main" objectType="CheckBox" checked="Checked" fmlaLink="$AJ$157" lockText="1" noThreeD="1"/>
</file>

<file path=xl/ctrlProps/ctrlProp277.xml><?xml version="1.0" encoding="utf-8"?>
<formControlPr xmlns="http://schemas.microsoft.com/office/spreadsheetml/2009/9/main" objectType="CheckBox" checked="Checked" fmlaLink="$AJ$158" lockText="1" noThreeD="1"/>
</file>

<file path=xl/ctrlProps/ctrlProp278.xml><?xml version="1.0" encoding="utf-8"?>
<formControlPr xmlns="http://schemas.microsoft.com/office/spreadsheetml/2009/9/main" objectType="CheckBox" fmlaLink="$AJ$159" lockText="1" noThreeD="1"/>
</file>

<file path=xl/ctrlProps/ctrlProp279.xml><?xml version="1.0" encoding="utf-8"?>
<formControlPr xmlns="http://schemas.microsoft.com/office/spreadsheetml/2009/9/main" objectType="CheckBox" checked="Checked" fmlaLink="$AJ$59" lockText="1" noThreeD="1"/>
</file>

<file path=xl/ctrlProps/ctrlProp28.xml><?xml version="1.0" encoding="utf-8"?>
<formControlPr xmlns="http://schemas.microsoft.com/office/spreadsheetml/2009/9/main" objectType="CheckBox" fmlaLink="$W$97" lockText="1" noThreeD="1"/>
</file>

<file path=xl/ctrlProps/ctrlProp280.xml><?xml version="1.0" encoding="utf-8"?>
<formControlPr xmlns="http://schemas.microsoft.com/office/spreadsheetml/2009/9/main" objectType="CheckBox" checked="Checked" fmlaLink="$AJ$81" lockText="1" noThreeD="1"/>
</file>

<file path=xl/ctrlProps/ctrlProp281.xml><?xml version="1.0" encoding="utf-8"?>
<formControlPr xmlns="http://schemas.microsoft.com/office/spreadsheetml/2009/9/main" objectType="CheckBox" checked="Checked" fmlaLink="$AJ$93" lockText="1" noThreeD="1"/>
</file>

<file path=xl/ctrlProps/ctrlProp282.xml><?xml version="1.0" encoding="utf-8"?>
<formControlPr xmlns="http://schemas.microsoft.com/office/spreadsheetml/2009/9/main" objectType="CheckBox" checked="Checked" fmlaLink="$AJ$94" lockText="1" noThreeD="1"/>
</file>

<file path=xl/ctrlProps/ctrlProp283.xml><?xml version="1.0" encoding="utf-8"?>
<formControlPr xmlns="http://schemas.microsoft.com/office/spreadsheetml/2009/9/main" objectType="CheckBox" checked="Checked" fmlaLink="$AJ$95" lockText="1" noThreeD="1"/>
</file>

<file path=xl/ctrlProps/ctrlProp284.xml><?xml version="1.0" encoding="utf-8"?>
<formControlPr xmlns="http://schemas.microsoft.com/office/spreadsheetml/2009/9/main" objectType="CheckBox" checked="Checked" fmlaLink="$AJ$96" lockText="1" noThreeD="1"/>
</file>

<file path=xl/ctrlProps/ctrlProp285.xml><?xml version="1.0" encoding="utf-8"?>
<formControlPr xmlns="http://schemas.microsoft.com/office/spreadsheetml/2009/9/main" objectType="CheckBox" checked="Checked" fmlaLink="$AJ$19" lockText="1" noThreeD="1"/>
</file>

<file path=xl/ctrlProps/ctrlProp286.xml><?xml version="1.0" encoding="utf-8"?>
<formControlPr xmlns="http://schemas.microsoft.com/office/spreadsheetml/2009/9/main" objectType="CheckBox" fmlaLink="$AJ$20" lockText="1" noThreeD="1"/>
</file>

<file path=xl/ctrlProps/ctrlProp287.xml><?xml version="1.0" encoding="utf-8"?>
<formControlPr xmlns="http://schemas.microsoft.com/office/spreadsheetml/2009/9/main" objectType="CheckBox" fmlaLink="$AJ$24" lockText="1" noThreeD="1"/>
</file>

<file path=xl/ctrlProps/ctrlProp288.xml><?xml version="1.0" encoding="utf-8"?>
<formControlPr xmlns="http://schemas.microsoft.com/office/spreadsheetml/2009/9/main" objectType="CheckBox" fmlaLink="$AJ$25" lockText="1" noThreeD="1"/>
</file>

<file path=xl/ctrlProps/ctrlProp289.xml><?xml version="1.0" encoding="utf-8"?>
<formControlPr xmlns="http://schemas.microsoft.com/office/spreadsheetml/2009/9/main" objectType="CheckBox" fmlaLink="$AJ$29" lockText="1" noThreeD="1"/>
</file>

<file path=xl/ctrlProps/ctrlProp29.xml><?xml version="1.0" encoding="utf-8"?>
<formControlPr xmlns="http://schemas.microsoft.com/office/spreadsheetml/2009/9/main" objectType="CheckBox" fmlaLink="$W$96" lockText="1" noThreeD="1"/>
</file>

<file path=xl/ctrlProps/ctrlProp290.xml><?xml version="1.0" encoding="utf-8"?>
<formControlPr xmlns="http://schemas.microsoft.com/office/spreadsheetml/2009/9/main" objectType="CheckBox" fmlaLink="$AJ$28" lockText="1" noThreeD="1"/>
</file>

<file path=xl/ctrlProps/ctrlProp291.xml><?xml version="1.0" encoding="utf-8"?>
<formControlPr xmlns="http://schemas.microsoft.com/office/spreadsheetml/2009/9/main" objectType="CheckBox" fmlaLink="$AJ$27" lockText="1" noThreeD="1"/>
</file>

<file path=xl/ctrlProps/ctrlProp292.xml><?xml version="1.0" encoding="utf-8"?>
<formControlPr xmlns="http://schemas.microsoft.com/office/spreadsheetml/2009/9/main" objectType="CheckBox" fmlaLink="$AJ$30" lockText="1" noThreeD="1"/>
</file>

<file path=xl/ctrlProps/ctrlProp293.xml><?xml version="1.0" encoding="utf-8"?>
<formControlPr xmlns="http://schemas.microsoft.com/office/spreadsheetml/2009/9/main" objectType="CheckBox" fmlaLink="$AJ$31" lockText="1" noThreeD="1"/>
</file>

<file path=xl/ctrlProps/ctrlProp294.xml><?xml version="1.0" encoding="utf-8"?>
<formControlPr xmlns="http://schemas.microsoft.com/office/spreadsheetml/2009/9/main" objectType="CheckBox" checked="Checked" fmlaLink="$AJ$85" lockText="1" noThreeD="1"/>
</file>

<file path=xl/ctrlProps/ctrlProp295.xml><?xml version="1.0" encoding="utf-8"?>
<formControlPr xmlns="http://schemas.microsoft.com/office/spreadsheetml/2009/9/main" objectType="CheckBox" checked="Checked" fmlaLink="$AJ$84" lockText="1" noThreeD="1"/>
</file>

<file path=xl/ctrlProps/ctrlProp296.xml><?xml version="1.0" encoding="utf-8"?>
<formControlPr xmlns="http://schemas.microsoft.com/office/spreadsheetml/2009/9/main" objectType="CheckBox" checked="Checked" fmlaLink="$AJ$83" lockText="1" noThreeD="1"/>
</file>

<file path=xl/ctrlProps/ctrlProp297.xml><?xml version="1.0" encoding="utf-8"?>
<formControlPr xmlns="http://schemas.microsoft.com/office/spreadsheetml/2009/9/main" objectType="CheckBox" checked="Checked" fmlaLink="$AJ$86" lockText="1" noThreeD="1"/>
</file>

<file path=xl/ctrlProps/ctrlProp298.xml><?xml version="1.0" encoding="utf-8"?>
<formControlPr xmlns="http://schemas.microsoft.com/office/spreadsheetml/2009/9/main" objectType="CheckBox" checked="Checked" fmlaLink="$AJ$88" lockText="1" noThreeD="1"/>
</file>

<file path=xl/ctrlProps/ctrlProp299.xml><?xml version="1.0" encoding="utf-8"?>
<formControlPr xmlns="http://schemas.microsoft.com/office/spreadsheetml/2009/9/main" objectType="CheckBox" checked="Checked" fmlaLink="$AJ$160" lockText="1" noThreeD="1"/>
</file>

<file path=xl/ctrlProps/ctrlProp3.xml><?xml version="1.0" encoding="utf-8"?>
<formControlPr xmlns="http://schemas.microsoft.com/office/spreadsheetml/2009/9/main" objectType="CheckBox" fmlaLink="$W$18" lockText="1" noThreeD="1"/>
</file>

<file path=xl/ctrlProps/ctrlProp30.xml><?xml version="1.0" encoding="utf-8"?>
<formControlPr xmlns="http://schemas.microsoft.com/office/spreadsheetml/2009/9/main" objectType="CheckBox" fmlaLink="$W$12" lockText="1" noThreeD="1"/>
</file>

<file path=xl/ctrlProps/ctrlProp300.xml><?xml version="1.0" encoding="utf-8"?>
<formControlPr xmlns="http://schemas.microsoft.com/office/spreadsheetml/2009/9/main" objectType="CheckBox" checked="Checked" fmlaLink="$AJ$244" lockText="1" noThreeD="1"/>
</file>

<file path=xl/ctrlProps/ctrlProp301.xml><?xml version="1.0" encoding="utf-8"?>
<formControlPr xmlns="http://schemas.microsoft.com/office/spreadsheetml/2009/9/main" objectType="CheckBox" fmlaLink="$AJ$245" lockText="1" noThreeD="1"/>
</file>

<file path=xl/ctrlProps/ctrlProp302.xml><?xml version="1.0" encoding="utf-8"?>
<formControlPr xmlns="http://schemas.microsoft.com/office/spreadsheetml/2009/9/main" objectType="CheckBox" fmlaLink="$AJ$247" lockText="1" noThreeD="1"/>
</file>

<file path=xl/ctrlProps/ctrlProp303.xml><?xml version="1.0" encoding="utf-8"?>
<formControlPr xmlns="http://schemas.microsoft.com/office/spreadsheetml/2009/9/main" objectType="CheckBox" fmlaLink="$AJ$248" lockText="1" noThreeD="1"/>
</file>

<file path=xl/ctrlProps/ctrlProp304.xml><?xml version="1.0" encoding="utf-8"?>
<formControlPr xmlns="http://schemas.microsoft.com/office/spreadsheetml/2009/9/main" objectType="CheckBox" fmlaLink="$AJ$249" lockText="1" noThreeD="1"/>
</file>

<file path=xl/ctrlProps/ctrlProp305.xml><?xml version="1.0" encoding="utf-8"?>
<formControlPr xmlns="http://schemas.microsoft.com/office/spreadsheetml/2009/9/main" objectType="CheckBox" checked="Checked" fmlaLink="$AJ$250" lockText="1" noThreeD="1"/>
</file>

<file path=xl/ctrlProps/ctrlProp306.xml><?xml version="1.0" encoding="utf-8"?>
<formControlPr xmlns="http://schemas.microsoft.com/office/spreadsheetml/2009/9/main" objectType="CheckBox" fmlaLink="$AJ$185" lockText="1" noThreeD="1"/>
</file>

<file path=xl/ctrlProps/ctrlProp307.xml><?xml version="1.0" encoding="utf-8"?>
<formControlPr xmlns="http://schemas.microsoft.com/office/spreadsheetml/2009/9/main" objectType="CheckBox" fmlaLink="$AJ$186" lockText="1" noThreeD="1"/>
</file>

<file path=xl/ctrlProps/ctrlProp308.xml><?xml version="1.0" encoding="utf-8"?>
<formControlPr xmlns="http://schemas.microsoft.com/office/spreadsheetml/2009/9/main" objectType="CheckBox" checked="Checked" fmlaLink="$AJ$187" lockText="1" noThreeD="1"/>
</file>

<file path=xl/ctrlProps/ctrlProp309.xml><?xml version="1.0" encoding="utf-8"?>
<formControlPr xmlns="http://schemas.microsoft.com/office/spreadsheetml/2009/9/main" objectType="CheckBox" checked="Checked" fmlaLink="$AJ$189" lockText="1" noThreeD="1"/>
</file>

<file path=xl/ctrlProps/ctrlProp31.xml><?xml version="1.0" encoding="utf-8"?>
<formControlPr xmlns="http://schemas.microsoft.com/office/spreadsheetml/2009/9/main" objectType="CheckBox" fmlaLink="$W$13" lockText="1" noThreeD="1"/>
</file>

<file path=xl/ctrlProps/ctrlProp310.xml><?xml version="1.0" encoding="utf-8"?>
<formControlPr xmlns="http://schemas.microsoft.com/office/spreadsheetml/2009/9/main" objectType="CheckBox" checked="Checked" fmlaLink="$AJ$190" lockText="1" noThreeD="1"/>
</file>

<file path=xl/ctrlProps/ctrlProp311.xml><?xml version="1.0" encoding="utf-8"?>
<formControlPr xmlns="http://schemas.microsoft.com/office/spreadsheetml/2009/9/main" objectType="CheckBox" checked="Checked" fmlaLink="$AJ$192" lockText="1" noThreeD="1"/>
</file>

<file path=xl/ctrlProps/ctrlProp312.xml><?xml version="1.0" encoding="utf-8"?>
<formControlPr xmlns="http://schemas.microsoft.com/office/spreadsheetml/2009/9/main" objectType="CheckBox" checked="Checked" fmlaLink="$AJ$193" lockText="1" noThreeD="1"/>
</file>

<file path=xl/ctrlProps/ctrlProp313.xml><?xml version="1.0" encoding="utf-8"?>
<formControlPr xmlns="http://schemas.microsoft.com/office/spreadsheetml/2009/9/main" objectType="CheckBox" checked="Checked" fmlaLink="$AJ$194" lockText="1" noThreeD="1"/>
</file>

<file path=xl/ctrlProps/ctrlProp314.xml><?xml version="1.0" encoding="utf-8"?>
<formControlPr xmlns="http://schemas.microsoft.com/office/spreadsheetml/2009/9/main" objectType="CheckBox" checked="Checked" fmlaLink="$AJ$195" lockText="1" noThreeD="1"/>
</file>

<file path=xl/ctrlProps/ctrlProp315.xml><?xml version="1.0" encoding="utf-8"?>
<formControlPr xmlns="http://schemas.microsoft.com/office/spreadsheetml/2009/9/main" objectType="CheckBox" checked="Checked" fmlaLink="$AJ$196" lockText="1" noThreeD="1"/>
</file>

<file path=xl/ctrlProps/ctrlProp316.xml><?xml version="1.0" encoding="utf-8"?>
<formControlPr xmlns="http://schemas.microsoft.com/office/spreadsheetml/2009/9/main" objectType="CheckBox" checked="Checked" fmlaLink="$AJ$197" lockText="1" noThreeD="1"/>
</file>

<file path=xl/ctrlProps/ctrlProp317.xml><?xml version="1.0" encoding="utf-8"?>
<formControlPr xmlns="http://schemas.microsoft.com/office/spreadsheetml/2009/9/main" objectType="CheckBox" checked="Checked" fmlaLink="$AJ$198" lockText="1" noThreeD="1"/>
</file>

<file path=xl/ctrlProps/ctrlProp318.xml><?xml version="1.0" encoding="utf-8"?>
<formControlPr xmlns="http://schemas.microsoft.com/office/spreadsheetml/2009/9/main" objectType="CheckBox" fmlaLink="$AJ$205" lockText="1" noThreeD="1"/>
</file>

<file path=xl/ctrlProps/ctrlProp319.xml><?xml version="1.0" encoding="utf-8"?>
<formControlPr xmlns="http://schemas.microsoft.com/office/spreadsheetml/2009/9/main" objectType="CheckBox" fmlaLink="$AJ$206" lockText="1" noThreeD="1"/>
</file>

<file path=xl/ctrlProps/ctrlProp32.xml><?xml version="1.0" encoding="utf-8"?>
<formControlPr xmlns="http://schemas.microsoft.com/office/spreadsheetml/2009/9/main" objectType="CheckBox" fmlaLink="$W$22" lockText="1" noThreeD="1"/>
</file>

<file path=xl/ctrlProps/ctrlProp320.xml><?xml version="1.0" encoding="utf-8"?>
<formControlPr xmlns="http://schemas.microsoft.com/office/spreadsheetml/2009/9/main" objectType="CheckBox" fmlaLink="$AJ$207" lockText="1" noThreeD="1"/>
</file>

<file path=xl/ctrlProps/ctrlProp321.xml><?xml version="1.0" encoding="utf-8"?>
<formControlPr xmlns="http://schemas.microsoft.com/office/spreadsheetml/2009/9/main" objectType="CheckBox" fmlaLink="$AJ$208" lockText="1" noThreeD="1"/>
</file>

<file path=xl/ctrlProps/ctrlProp322.xml><?xml version="1.0" encoding="utf-8"?>
<formControlPr xmlns="http://schemas.microsoft.com/office/spreadsheetml/2009/9/main" objectType="CheckBox" fmlaLink="$AJ$209" lockText="1" noThreeD="1"/>
</file>

<file path=xl/ctrlProps/ctrlProp323.xml><?xml version="1.0" encoding="utf-8"?>
<formControlPr xmlns="http://schemas.microsoft.com/office/spreadsheetml/2009/9/main" objectType="CheckBox" fmlaLink="$AJ$210" lockText="1" noThreeD="1"/>
</file>

<file path=xl/ctrlProps/ctrlProp324.xml><?xml version="1.0" encoding="utf-8"?>
<formControlPr xmlns="http://schemas.microsoft.com/office/spreadsheetml/2009/9/main" objectType="CheckBox" fmlaLink="$AJ$211" lockText="1" noThreeD="1"/>
</file>

<file path=xl/ctrlProps/ctrlProp325.xml><?xml version="1.0" encoding="utf-8"?>
<formControlPr xmlns="http://schemas.microsoft.com/office/spreadsheetml/2009/9/main" objectType="CheckBox" fmlaLink="$AJ$212" lockText="1" noThreeD="1"/>
</file>

<file path=xl/ctrlProps/ctrlProp326.xml><?xml version="1.0" encoding="utf-8"?>
<formControlPr xmlns="http://schemas.microsoft.com/office/spreadsheetml/2009/9/main" objectType="CheckBox" fmlaLink="$AJ$213" lockText="1" noThreeD="1"/>
</file>

<file path=xl/ctrlProps/ctrlProp327.xml><?xml version="1.0" encoding="utf-8"?>
<formControlPr xmlns="http://schemas.microsoft.com/office/spreadsheetml/2009/9/main" objectType="CheckBox" fmlaLink="$AJ$214" lockText="1" noThreeD="1"/>
</file>

<file path=xl/ctrlProps/ctrlProp328.xml><?xml version="1.0" encoding="utf-8"?>
<formControlPr xmlns="http://schemas.microsoft.com/office/spreadsheetml/2009/9/main" objectType="CheckBox" fmlaLink="$AJ$215" lockText="1" noThreeD="1"/>
</file>

<file path=xl/ctrlProps/ctrlProp329.xml><?xml version="1.0" encoding="utf-8"?>
<formControlPr xmlns="http://schemas.microsoft.com/office/spreadsheetml/2009/9/main" objectType="CheckBox" fmlaLink="$AJ$216" lockText="1" noThreeD="1"/>
</file>

<file path=xl/ctrlProps/ctrlProp33.xml><?xml version="1.0" encoding="utf-8"?>
<formControlPr xmlns="http://schemas.microsoft.com/office/spreadsheetml/2009/9/main" objectType="CheckBox" fmlaLink="$W$23" lockText="1" noThreeD="1"/>
</file>

<file path=xl/ctrlProps/ctrlProp330.xml><?xml version="1.0" encoding="utf-8"?>
<formControlPr xmlns="http://schemas.microsoft.com/office/spreadsheetml/2009/9/main" objectType="CheckBox" fmlaLink="$AJ$218" lockText="1" noThreeD="1"/>
</file>

<file path=xl/ctrlProps/ctrlProp331.xml><?xml version="1.0" encoding="utf-8"?>
<formControlPr xmlns="http://schemas.microsoft.com/office/spreadsheetml/2009/9/main" objectType="CheckBox" fmlaLink="$AJ$219" lockText="1" noThreeD="1"/>
</file>

<file path=xl/ctrlProps/ctrlProp332.xml><?xml version="1.0" encoding="utf-8"?>
<formControlPr xmlns="http://schemas.microsoft.com/office/spreadsheetml/2009/9/main" objectType="CheckBox" fmlaLink="$AJ$220" lockText="1" noThreeD="1"/>
</file>

<file path=xl/ctrlProps/ctrlProp333.xml><?xml version="1.0" encoding="utf-8"?>
<formControlPr xmlns="http://schemas.microsoft.com/office/spreadsheetml/2009/9/main" objectType="CheckBox" checked="Checked" fmlaLink="$AJ$221" lockText="1" noThreeD="1"/>
</file>

<file path=xl/ctrlProps/ctrlProp334.xml><?xml version="1.0" encoding="utf-8"?>
<formControlPr xmlns="http://schemas.microsoft.com/office/spreadsheetml/2009/9/main" objectType="CheckBox" fmlaLink="$AJ$222" lockText="1" noThreeD="1"/>
</file>

<file path=xl/ctrlProps/ctrlProp335.xml><?xml version="1.0" encoding="utf-8"?>
<formControlPr xmlns="http://schemas.microsoft.com/office/spreadsheetml/2009/9/main" objectType="CheckBox" fmlaLink="$AJ$236" lockText="1" noThreeD="1"/>
</file>

<file path=xl/ctrlProps/ctrlProp336.xml><?xml version="1.0" encoding="utf-8"?>
<formControlPr xmlns="http://schemas.microsoft.com/office/spreadsheetml/2009/9/main" objectType="CheckBox" fmlaLink="$AJ$237" lockText="1" noThreeD="1"/>
</file>

<file path=xl/ctrlProps/ctrlProp337.xml><?xml version="1.0" encoding="utf-8"?>
<formControlPr xmlns="http://schemas.microsoft.com/office/spreadsheetml/2009/9/main" objectType="CheckBox" fmlaLink="$AJ$238" lockText="1" noThreeD="1"/>
</file>

<file path=xl/ctrlProps/ctrlProp338.xml><?xml version="1.0" encoding="utf-8"?>
<formControlPr xmlns="http://schemas.microsoft.com/office/spreadsheetml/2009/9/main" objectType="CheckBox" fmlaLink="$AJ$239" lockText="1" noThreeD="1"/>
</file>

<file path=xl/ctrlProps/ctrlProp339.xml><?xml version="1.0" encoding="utf-8"?>
<formControlPr xmlns="http://schemas.microsoft.com/office/spreadsheetml/2009/9/main" objectType="CheckBox" fmlaLink="$AJ$240" lockText="1" noThreeD="1"/>
</file>

<file path=xl/ctrlProps/ctrlProp34.xml><?xml version="1.0" encoding="utf-8"?>
<formControlPr xmlns="http://schemas.microsoft.com/office/spreadsheetml/2009/9/main" objectType="CheckBox" fmlaLink="$W$84" lockText="1" noThreeD="1"/>
</file>

<file path=xl/ctrlProps/ctrlProp340.xml><?xml version="1.0" encoding="utf-8"?>
<formControlPr xmlns="http://schemas.microsoft.com/office/spreadsheetml/2009/9/main" objectType="CheckBox" checked="Checked" fmlaLink="$AJ$241" lockText="1" noThreeD="1"/>
</file>

<file path=xl/ctrlProps/ctrlProp341.xml><?xml version="1.0" encoding="utf-8"?>
<formControlPr xmlns="http://schemas.microsoft.com/office/spreadsheetml/2009/9/main" objectType="CheckBox" checked="Checked" fmlaLink="$AJ$177" lockText="1" noThreeD="1"/>
</file>

<file path=xl/ctrlProps/ctrlProp342.xml><?xml version="1.0" encoding="utf-8"?>
<formControlPr xmlns="http://schemas.microsoft.com/office/spreadsheetml/2009/9/main" objectType="CheckBox" checked="Checked" fmlaLink="$AJ$178" lockText="1" noThreeD="1"/>
</file>

<file path=xl/ctrlProps/ctrlProp343.xml><?xml version="1.0" encoding="utf-8"?>
<formControlPr xmlns="http://schemas.microsoft.com/office/spreadsheetml/2009/9/main" objectType="CheckBox" fmlaLink="$AJ$257" lockText="1" noThreeD="1"/>
</file>

<file path=xl/ctrlProps/ctrlProp344.xml><?xml version="1.0" encoding="utf-8"?>
<formControlPr xmlns="http://schemas.microsoft.com/office/spreadsheetml/2009/9/main" objectType="CheckBox" checked="Checked" fmlaLink="$AJ$258" lockText="1" noThreeD="1"/>
</file>

<file path=xl/ctrlProps/ctrlProp345.xml><?xml version="1.0" encoding="utf-8"?>
<formControlPr xmlns="http://schemas.microsoft.com/office/spreadsheetml/2009/9/main" objectType="CheckBox" checked="Checked" fmlaLink="$AJ$259" lockText="1" noThreeD="1"/>
</file>

<file path=xl/ctrlProps/ctrlProp346.xml><?xml version="1.0" encoding="utf-8"?>
<formControlPr xmlns="http://schemas.microsoft.com/office/spreadsheetml/2009/9/main" objectType="CheckBox" checked="Checked" fmlaLink="$AJ$260" lockText="1" noThreeD="1"/>
</file>

<file path=xl/ctrlProps/ctrlProp347.xml><?xml version="1.0" encoding="utf-8"?>
<formControlPr xmlns="http://schemas.microsoft.com/office/spreadsheetml/2009/9/main" objectType="CheckBox" checked="Checked" fmlaLink="$AJ$261" lockText="1" noThreeD="1"/>
</file>

<file path=xl/ctrlProps/ctrlProp348.xml><?xml version="1.0" encoding="utf-8"?>
<formControlPr xmlns="http://schemas.microsoft.com/office/spreadsheetml/2009/9/main" objectType="CheckBox" checked="Checked" fmlaLink="$AJ$262" lockText="1" noThreeD="1"/>
</file>

<file path=xl/ctrlProps/ctrlProp349.xml><?xml version="1.0" encoding="utf-8"?>
<formControlPr xmlns="http://schemas.microsoft.com/office/spreadsheetml/2009/9/main" objectType="CheckBox" checked="Checked" fmlaLink="$AJ$263" lockText="1" noThreeD="1"/>
</file>

<file path=xl/ctrlProps/ctrlProp35.xml><?xml version="1.0" encoding="utf-8"?>
<formControlPr xmlns="http://schemas.microsoft.com/office/spreadsheetml/2009/9/main" objectType="CheckBox" fmlaLink="$W$105" lockText="1" noThreeD="1"/>
</file>

<file path=xl/ctrlProps/ctrlProp350.xml><?xml version="1.0" encoding="utf-8"?>
<formControlPr xmlns="http://schemas.microsoft.com/office/spreadsheetml/2009/9/main" objectType="CheckBox" checked="Checked" fmlaLink="$AJ$264" lockText="1" noThreeD="1"/>
</file>

<file path=xl/ctrlProps/ctrlProp351.xml><?xml version="1.0" encoding="utf-8"?>
<formControlPr xmlns="http://schemas.microsoft.com/office/spreadsheetml/2009/9/main" objectType="CheckBox" checked="Checked" fmlaLink="$AJ$269" lockText="1" noThreeD="1"/>
</file>

<file path=xl/ctrlProps/ctrlProp352.xml><?xml version="1.0" encoding="utf-8"?>
<formControlPr xmlns="http://schemas.microsoft.com/office/spreadsheetml/2009/9/main" objectType="CheckBox" checked="Checked" fmlaLink="$AJ$270" lockText="1" noThreeD="1"/>
</file>

<file path=xl/ctrlProps/ctrlProp353.xml><?xml version="1.0" encoding="utf-8"?>
<formControlPr xmlns="http://schemas.microsoft.com/office/spreadsheetml/2009/9/main" objectType="CheckBox" checked="Checked" fmlaLink="$AJ$271" lockText="1" noThreeD="1"/>
</file>

<file path=xl/ctrlProps/ctrlProp354.xml><?xml version="1.0" encoding="utf-8"?>
<formControlPr xmlns="http://schemas.microsoft.com/office/spreadsheetml/2009/9/main" objectType="CheckBox" checked="Checked" fmlaLink="$AJ$272" lockText="1" noThreeD="1"/>
</file>

<file path=xl/ctrlProps/ctrlProp355.xml><?xml version="1.0" encoding="utf-8"?>
<formControlPr xmlns="http://schemas.microsoft.com/office/spreadsheetml/2009/9/main" objectType="CheckBox" checked="Checked" fmlaLink="$AJ$273" lockText="1" noThreeD="1"/>
</file>

<file path=xl/ctrlProps/ctrlProp356.xml><?xml version="1.0" encoding="utf-8"?>
<formControlPr xmlns="http://schemas.microsoft.com/office/spreadsheetml/2009/9/main" objectType="CheckBox" checked="Checked" fmlaLink="$AJ$274" lockText="1" noThreeD="1"/>
</file>

<file path=xl/ctrlProps/ctrlProp357.xml><?xml version="1.0" encoding="utf-8"?>
<formControlPr xmlns="http://schemas.microsoft.com/office/spreadsheetml/2009/9/main" objectType="CheckBox" checked="Checked" fmlaLink="$AJ$285" lockText="1" noThreeD="1"/>
</file>

<file path=xl/ctrlProps/ctrlProp358.xml><?xml version="1.0" encoding="utf-8"?>
<formControlPr xmlns="http://schemas.microsoft.com/office/spreadsheetml/2009/9/main" objectType="CheckBox" checked="Checked" fmlaLink="$AJ$286" lockText="1" noThreeD="1"/>
</file>

<file path=xl/ctrlProps/ctrlProp359.xml><?xml version="1.0" encoding="utf-8"?>
<formControlPr xmlns="http://schemas.microsoft.com/office/spreadsheetml/2009/9/main" objectType="CheckBox" checked="Checked" fmlaLink="$AJ$287" lockText="1" noThreeD="1"/>
</file>

<file path=xl/ctrlProps/ctrlProp36.xml><?xml version="1.0" encoding="utf-8"?>
<formControlPr xmlns="http://schemas.microsoft.com/office/spreadsheetml/2009/9/main" objectType="CheckBox" fmlaLink="$W$106" lockText="1" noThreeD="1"/>
</file>

<file path=xl/ctrlProps/ctrlProp360.xml><?xml version="1.0" encoding="utf-8"?>
<formControlPr xmlns="http://schemas.microsoft.com/office/spreadsheetml/2009/9/main" objectType="CheckBox" checked="Checked" fmlaLink="$AJ$180" lockText="1" noThreeD="1"/>
</file>

<file path=xl/ctrlProps/ctrlProp361.xml><?xml version="1.0" encoding="utf-8"?>
<formControlPr xmlns="http://schemas.microsoft.com/office/spreadsheetml/2009/9/main" objectType="CheckBox" checked="Checked" fmlaLink="$AJ$181" lockText="1" noThreeD="1"/>
</file>

<file path=xl/ctrlProps/ctrlProp362.xml><?xml version="1.0" encoding="utf-8"?>
<formControlPr xmlns="http://schemas.microsoft.com/office/spreadsheetml/2009/9/main" objectType="CheckBox" checked="Checked" fmlaLink="$AJ$288" lockText="1" noThreeD="1"/>
</file>

<file path=xl/ctrlProps/ctrlProp363.xml><?xml version="1.0" encoding="utf-8"?>
<formControlPr xmlns="http://schemas.microsoft.com/office/spreadsheetml/2009/9/main" objectType="CheckBox" checked="Checked" fmlaLink="$AJ$289" lockText="1" noThreeD="1"/>
</file>

<file path=xl/ctrlProps/ctrlProp364.xml><?xml version="1.0" encoding="utf-8"?>
<formControlPr xmlns="http://schemas.microsoft.com/office/spreadsheetml/2009/9/main" objectType="CheckBox" checked="Checked" fmlaLink="$AJ$290" lockText="1" noThreeD="1"/>
</file>

<file path=xl/ctrlProps/ctrlProp365.xml><?xml version="1.0" encoding="utf-8"?>
<formControlPr xmlns="http://schemas.microsoft.com/office/spreadsheetml/2009/9/main" objectType="CheckBox" checked="Checked" fmlaLink="$AJ$291" lockText="1" noThreeD="1"/>
</file>

<file path=xl/ctrlProps/ctrlProp366.xml><?xml version="1.0" encoding="utf-8"?>
<formControlPr xmlns="http://schemas.microsoft.com/office/spreadsheetml/2009/9/main" objectType="CheckBox" checked="Checked" fmlaLink="$AJ$292" lockText="1" noThreeD="1"/>
</file>

<file path=xl/ctrlProps/ctrlProp367.xml><?xml version="1.0" encoding="utf-8"?>
<formControlPr xmlns="http://schemas.microsoft.com/office/spreadsheetml/2009/9/main" objectType="CheckBox" checked="Checked" fmlaLink="$AJ$293" lockText="1" noThreeD="1"/>
</file>

<file path=xl/ctrlProps/ctrlProp368.xml><?xml version="1.0" encoding="utf-8"?>
<formControlPr xmlns="http://schemas.microsoft.com/office/spreadsheetml/2009/9/main" objectType="CheckBox" checked="Checked" fmlaLink="$AJ$294" lockText="1" noThreeD="1"/>
</file>

<file path=xl/ctrlProps/ctrlProp369.xml><?xml version="1.0" encoding="utf-8"?>
<formControlPr xmlns="http://schemas.microsoft.com/office/spreadsheetml/2009/9/main" objectType="CheckBox" checked="Checked" fmlaLink="$AJ$295" lockText="1" noThreeD="1"/>
</file>

<file path=xl/ctrlProps/ctrlProp37.xml><?xml version="1.0" encoding="utf-8"?>
<formControlPr xmlns="http://schemas.microsoft.com/office/spreadsheetml/2009/9/main" objectType="CheckBox" fmlaLink="$W$107" lockText="1" noThreeD="1"/>
</file>

<file path=xl/ctrlProps/ctrlProp370.xml><?xml version="1.0" encoding="utf-8"?>
<formControlPr xmlns="http://schemas.microsoft.com/office/spreadsheetml/2009/9/main" objectType="CheckBox" fmlaLink="$AJ$314" lockText="1" noThreeD="1"/>
</file>

<file path=xl/ctrlProps/ctrlProp371.xml><?xml version="1.0" encoding="utf-8"?>
<formControlPr xmlns="http://schemas.microsoft.com/office/spreadsheetml/2009/9/main" objectType="CheckBox" fmlaLink="$AJ$315" lockText="1" noThreeD="1"/>
</file>

<file path=xl/ctrlProps/ctrlProp372.xml><?xml version="1.0" encoding="utf-8"?>
<formControlPr xmlns="http://schemas.microsoft.com/office/spreadsheetml/2009/9/main" objectType="CheckBox" fmlaLink="$AJ$317" lockText="1" noThreeD="1"/>
</file>

<file path=xl/ctrlProps/ctrlProp373.xml><?xml version="1.0" encoding="utf-8"?>
<formControlPr xmlns="http://schemas.microsoft.com/office/spreadsheetml/2009/9/main" objectType="CheckBox" fmlaLink="$AJ$318" lockText="1" noThreeD="1"/>
</file>

<file path=xl/ctrlProps/ctrlProp374.xml><?xml version="1.0" encoding="utf-8"?>
<formControlPr xmlns="http://schemas.microsoft.com/office/spreadsheetml/2009/9/main" objectType="CheckBox" fmlaLink="$AJ$311" lockText="1" noThreeD="1"/>
</file>

<file path=xl/ctrlProps/ctrlProp375.xml><?xml version="1.0" encoding="utf-8"?>
<formControlPr xmlns="http://schemas.microsoft.com/office/spreadsheetml/2009/9/main" objectType="CheckBox" fmlaLink="$AJ$312" lockText="1" noThreeD="1"/>
</file>

<file path=xl/ctrlProps/ctrlProp376.xml><?xml version="1.0" encoding="utf-8"?>
<formControlPr xmlns="http://schemas.microsoft.com/office/spreadsheetml/2009/9/main" objectType="CheckBox" checked="Checked" fmlaLink="$AJ$191" lockText="1" noThreeD="1"/>
</file>

<file path=xl/ctrlProps/ctrlProp377.xml><?xml version="1.0" encoding="utf-8"?>
<formControlPr xmlns="http://schemas.microsoft.com/office/spreadsheetml/2009/9/main" objectType="CheckBox" checked="Checked" fmlaLink="$AJ$296" lockText="1" noThreeD="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CheckBox" checked="Checked" fmlaLink="$AJ$266" lockText="1" noThreeD="1"/>
</file>

<file path=xl/ctrlProps/ctrlProp38.xml><?xml version="1.0" encoding="utf-8"?>
<formControlPr xmlns="http://schemas.microsoft.com/office/spreadsheetml/2009/9/main" objectType="CheckBox" fmlaLink="$W$108" lockText="1" noThreeD="1"/>
</file>

<file path=xl/ctrlProps/ctrlProp380.xml><?xml version="1.0" encoding="utf-8"?>
<formControlPr xmlns="http://schemas.microsoft.com/office/spreadsheetml/2009/9/main" objectType="CheckBox" checked="Checked" fmlaLink="$AJ$267" lockText="1" noThreeD="1"/>
</file>

<file path=xl/ctrlProps/ctrlProp381.xml><?xml version="1.0" encoding="utf-8"?>
<formControlPr xmlns="http://schemas.microsoft.com/office/spreadsheetml/2009/9/main" objectType="CheckBox" checked="Checked" fmlaLink="$AJ$268" lockText="1" noThreeD="1"/>
</file>

<file path=xl/ctrlProps/ctrlProp382.xml><?xml version="1.0" encoding="utf-8"?>
<formControlPr xmlns="http://schemas.microsoft.com/office/spreadsheetml/2009/9/main" objectType="CheckBox" checked="Checked" fmlaLink="$AJ$297" lockText="1" noThreeD="1"/>
</file>

<file path=xl/ctrlProps/ctrlProp383.xml><?xml version="1.0" encoding="utf-8"?>
<formControlPr xmlns="http://schemas.microsoft.com/office/spreadsheetml/2009/9/main" objectType="CheckBox" checked="Checked" fmlaLink="$AJ$202" lockText="1" noThreeD="1"/>
</file>

<file path=xl/ctrlProps/ctrlProp384.xml><?xml version="1.0" encoding="utf-8"?>
<formControlPr xmlns="http://schemas.microsoft.com/office/spreadsheetml/2009/9/main" objectType="CheckBox" checked="Checked" fmlaLink="$AJ$203" lockText="1" noThreeD="1"/>
</file>

<file path=xl/ctrlProps/ctrlProp385.xml><?xml version="1.0" encoding="utf-8"?>
<formControlPr xmlns="http://schemas.microsoft.com/office/spreadsheetml/2009/9/main" objectType="CheckBox" fmlaLink="$U$25" lockText="1" noThreeD="1"/>
</file>

<file path=xl/ctrlProps/ctrlProp386.xml><?xml version="1.0" encoding="utf-8"?>
<formControlPr xmlns="http://schemas.microsoft.com/office/spreadsheetml/2009/9/main" objectType="CheckBox" fmlaLink="$U$26" lockText="1" noThreeD="1"/>
</file>

<file path=xl/ctrlProps/ctrlProp387.xml><?xml version="1.0" encoding="utf-8"?>
<formControlPr xmlns="http://schemas.microsoft.com/office/spreadsheetml/2009/9/main" objectType="CheckBox" fmlaLink="$U$30" lockText="1" noThreeD="1"/>
</file>

<file path=xl/ctrlProps/ctrlProp388.xml><?xml version="1.0" encoding="utf-8"?>
<formControlPr xmlns="http://schemas.microsoft.com/office/spreadsheetml/2009/9/main" objectType="CheckBox" fmlaLink="$U$35" lockText="1" noThreeD="1"/>
</file>

<file path=xl/ctrlProps/ctrlProp389.xml><?xml version="1.0" encoding="utf-8"?>
<formControlPr xmlns="http://schemas.microsoft.com/office/spreadsheetml/2009/9/main" objectType="CheckBox" fmlaLink="$U$34" lockText="1" noThreeD="1"/>
</file>

<file path=xl/ctrlProps/ctrlProp39.xml><?xml version="1.0" encoding="utf-8"?>
<formControlPr xmlns="http://schemas.microsoft.com/office/spreadsheetml/2009/9/main" objectType="CheckBox" fmlaLink="$W$52" lockText="1" noThreeD="1"/>
</file>

<file path=xl/ctrlProps/ctrlProp390.xml><?xml version="1.0" encoding="utf-8"?>
<formControlPr xmlns="http://schemas.microsoft.com/office/spreadsheetml/2009/9/main" objectType="CheckBox" fmlaLink="$U$33" lockText="1" noThreeD="1"/>
</file>

<file path=xl/ctrlProps/ctrlProp391.xml><?xml version="1.0" encoding="utf-8"?>
<formControlPr xmlns="http://schemas.microsoft.com/office/spreadsheetml/2009/9/main" objectType="CheckBox" fmlaLink="$U$32" lockText="1" noThreeD="1"/>
</file>

<file path=xl/ctrlProps/ctrlProp392.xml><?xml version="1.0" encoding="utf-8"?>
<formControlPr xmlns="http://schemas.microsoft.com/office/spreadsheetml/2009/9/main" objectType="CheckBox" fmlaLink="$U$31" lockText="1" noThreeD="1"/>
</file>

<file path=xl/ctrlProps/ctrlProp393.xml><?xml version="1.0" encoding="utf-8"?>
<formControlPr xmlns="http://schemas.microsoft.com/office/spreadsheetml/2009/9/main" objectType="CheckBox" fmlaLink="$U$207" lockText="1" noThreeD="1"/>
</file>

<file path=xl/ctrlProps/ctrlProp394.xml><?xml version="1.0" encoding="utf-8"?>
<formControlPr xmlns="http://schemas.microsoft.com/office/spreadsheetml/2009/9/main" objectType="CheckBox" fmlaLink="$U$237" lockText="1" noThreeD="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CheckBox" fmlaLink="$U$36" lockText="1" noThreeD="1"/>
</file>

<file path=xl/ctrlProps/ctrlProp397.xml><?xml version="1.0" encoding="utf-8"?>
<formControlPr xmlns="http://schemas.microsoft.com/office/spreadsheetml/2009/9/main" objectType="CheckBox" checked="Checked" fmlaLink="$U$37" lockText="1" noThreeD="1"/>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CheckBox" fmlaLink="$W$19" lockText="1" noThreeD="1"/>
</file>

<file path=xl/ctrlProps/ctrlProp40.xml><?xml version="1.0" encoding="utf-8"?>
<formControlPr xmlns="http://schemas.microsoft.com/office/spreadsheetml/2009/9/main" objectType="CheckBox" fmlaLink="$W$55" lockText="1" noThreeD="1"/>
</file>

<file path=xl/ctrlProps/ctrlProp400.xml><?xml version="1.0" encoding="utf-8"?>
<formControlPr xmlns="http://schemas.microsoft.com/office/spreadsheetml/2009/9/main" objectType="CheckBox" fmlaLink="$BA$56" lockText="1" noThreeD="1"/>
</file>

<file path=xl/ctrlProps/ctrlProp401.xml><?xml version="1.0" encoding="utf-8"?>
<formControlPr xmlns="http://schemas.microsoft.com/office/spreadsheetml/2009/9/main" objectType="CheckBox" fmlaLink="$BA$57" lockText="1" noThreeD="1"/>
</file>

<file path=xl/ctrlProps/ctrlProp402.xml><?xml version="1.0" encoding="utf-8"?>
<formControlPr xmlns="http://schemas.microsoft.com/office/spreadsheetml/2009/9/main" objectType="CheckBox" fmlaLink="$BA$59" lockText="1" noThreeD="1"/>
</file>

<file path=xl/ctrlProps/ctrlProp403.xml><?xml version="1.0" encoding="utf-8"?>
<formControlPr xmlns="http://schemas.microsoft.com/office/spreadsheetml/2009/9/main" objectType="CheckBox" fmlaLink="$BA$58" lockText="1" noThreeD="1"/>
</file>

<file path=xl/ctrlProps/ctrlProp404.xml><?xml version="1.0" encoding="utf-8"?>
<formControlPr xmlns="http://schemas.microsoft.com/office/spreadsheetml/2009/9/main" objectType="CheckBox" fmlaLink="$BA$61" lockText="1" noThreeD="1"/>
</file>

<file path=xl/ctrlProps/ctrlProp405.xml><?xml version="1.0" encoding="utf-8"?>
<formControlPr xmlns="http://schemas.microsoft.com/office/spreadsheetml/2009/9/main" objectType="CheckBox" fmlaLink="$BA$64" lockText="1" noThreeD="1"/>
</file>

<file path=xl/ctrlProps/ctrlProp406.xml><?xml version="1.0" encoding="utf-8"?>
<formControlPr xmlns="http://schemas.microsoft.com/office/spreadsheetml/2009/9/main" objectType="CheckBox" fmlaLink="$BA$63" lockText="1" noThreeD="1"/>
</file>

<file path=xl/ctrlProps/ctrlProp407.xml><?xml version="1.0" encoding="utf-8"?>
<formControlPr xmlns="http://schemas.microsoft.com/office/spreadsheetml/2009/9/main" objectType="CheckBox" fmlaLink="$BA$62" lockText="1" noThreeD="1"/>
</file>

<file path=xl/ctrlProps/ctrlProp408.xml><?xml version="1.0" encoding="utf-8"?>
<formControlPr xmlns="http://schemas.microsoft.com/office/spreadsheetml/2009/9/main" objectType="CheckBox" fmlaLink="$BA$66" lockText="1" noThreeD="1"/>
</file>

<file path=xl/ctrlProps/ctrlProp409.xml><?xml version="1.0" encoding="utf-8"?>
<formControlPr xmlns="http://schemas.microsoft.com/office/spreadsheetml/2009/9/main" objectType="CheckBox" fmlaLink="$BA$67" lockText="1" noThreeD="1"/>
</file>

<file path=xl/ctrlProps/ctrlProp41.xml><?xml version="1.0" encoding="utf-8"?>
<formControlPr xmlns="http://schemas.microsoft.com/office/spreadsheetml/2009/9/main" objectType="CheckBox" fmlaLink="$W$54" lockText="1" noThreeD="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2.xml><?xml version="1.0" encoding="utf-8"?>
<formControlPr xmlns="http://schemas.microsoft.com/office/spreadsheetml/2009/9/main" objectType="CheckBox" fmlaLink="$W$53" lockText="1" noThreeD="1"/>
</file>

<file path=xl/ctrlProps/ctrlProp43.xml><?xml version="1.0" encoding="utf-8"?>
<formControlPr xmlns="http://schemas.microsoft.com/office/spreadsheetml/2009/9/main" objectType="CheckBox" fmlaLink="$W$93" lockText="1" noThreeD="1"/>
</file>

<file path=xl/ctrlProps/ctrlProp44.xml><?xml version="1.0" encoding="utf-8"?>
<formControlPr xmlns="http://schemas.microsoft.com/office/spreadsheetml/2009/9/main" objectType="CheckBox" fmlaLink="$W$98" lockText="1" noThreeD="1"/>
</file>

<file path=xl/ctrlProps/ctrlProp45.xml><?xml version="1.0" encoding="utf-8"?>
<formControlPr xmlns="http://schemas.microsoft.com/office/spreadsheetml/2009/9/main" objectType="CheckBox" fmlaLink="$W$100" lockText="1" noThreeD="1"/>
</file>

<file path=xl/ctrlProps/ctrlProp46.xml><?xml version="1.0" encoding="utf-8"?>
<formControlPr xmlns="http://schemas.microsoft.com/office/spreadsheetml/2009/9/main" objectType="CheckBox" fmlaLink="$W$102" lockText="1" noThreeD="1"/>
</file>

<file path=xl/ctrlProps/ctrlProp47.xml><?xml version="1.0" encoding="utf-8"?>
<formControlPr xmlns="http://schemas.microsoft.com/office/spreadsheetml/2009/9/main" objectType="CheckBox" fmlaLink="$W$101" lockText="1" noThreeD="1"/>
</file>

<file path=xl/ctrlProps/ctrlProp48.xml><?xml version="1.0" encoding="utf-8"?>
<formControlPr xmlns="http://schemas.microsoft.com/office/spreadsheetml/2009/9/main" objectType="CheckBox" fmlaLink="$W$103" lockText="1" noThreeD="1"/>
</file>

<file path=xl/ctrlProps/ctrlProp49.xml><?xml version="1.0" encoding="utf-8"?>
<formControlPr xmlns="http://schemas.microsoft.com/office/spreadsheetml/2009/9/main" objectType="CheckBox" fmlaLink="$W$10" lockText="1" noThreeD="1"/>
</file>

<file path=xl/ctrlProps/ctrlProp5.xml><?xml version="1.0" encoding="utf-8"?>
<formControlPr xmlns="http://schemas.microsoft.com/office/spreadsheetml/2009/9/main" objectType="CheckBox" fmlaLink="$W$20" lockText="1" noThreeD="1"/>
</file>

<file path=xl/ctrlProps/ctrlProp50.xml><?xml version="1.0" encoding="utf-8"?>
<formControlPr xmlns="http://schemas.microsoft.com/office/spreadsheetml/2009/9/main" objectType="CheckBox" fmlaLink="$W$14" lockText="1" noThreeD="1"/>
</file>

<file path=xl/ctrlProps/ctrlProp51.xml><?xml version="1.0" encoding="utf-8"?>
<formControlPr xmlns="http://schemas.microsoft.com/office/spreadsheetml/2009/9/main" objectType="CheckBox" fmlaLink="$W$50" lockText="1" noThreeD="1"/>
</file>

<file path=xl/ctrlProps/ctrlProp52.xml><?xml version="1.0" encoding="utf-8"?>
<formControlPr xmlns="http://schemas.microsoft.com/office/spreadsheetml/2009/9/main" objectType="CheckBox" fmlaLink="$W$62" lockText="1" noThreeD="1"/>
</file>

<file path=xl/ctrlProps/ctrlProp53.xml><?xml version="1.0" encoding="utf-8"?>
<formControlPr xmlns="http://schemas.microsoft.com/office/spreadsheetml/2009/9/main" objectType="CheckBox" fmlaLink="$W$60" lockText="1" noThreeD="1"/>
</file>

<file path=xl/ctrlProps/ctrlProp54.xml><?xml version="1.0" encoding="utf-8"?>
<formControlPr xmlns="http://schemas.microsoft.com/office/spreadsheetml/2009/9/main" objectType="CheckBox" fmlaLink="$W$58" lockText="1" noThreeD="1"/>
</file>

<file path=xl/ctrlProps/ctrlProp55.xml><?xml version="1.0" encoding="utf-8"?>
<formControlPr xmlns="http://schemas.microsoft.com/office/spreadsheetml/2009/9/main" objectType="CheckBox" fmlaLink="$W$24" lockText="1" noThreeD="1"/>
</file>

<file path=xl/ctrlProps/ctrlProp56.xml><?xml version="1.0" encoding="utf-8"?>
<formControlPr xmlns="http://schemas.microsoft.com/office/spreadsheetml/2009/9/main" objectType="CheckBox" fmlaLink="$W$48" lockText="1" noThreeD="1"/>
</file>

<file path=xl/ctrlProps/ctrlProp57.xml><?xml version="1.0" encoding="utf-8"?>
<formControlPr xmlns="http://schemas.microsoft.com/office/spreadsheetml/2009/9/main" objectType="CheckBox" fmlaLink="$W$92" lockText="1" noThreeD="1"/>
</file>

<file path=xl/ctrlProps/ctrlProp58.xml><?xml version="1.0" encoding="utf-8"?>
<formControlPr xmlns="http://schemas.microsoft.com/office/spreadsheetml/2009/9/main" objectType="CheckBox" fmlaLink="$W$70" lockText="1" noThreeD="1"/>
</file>

<file path=xl/ctrlProps/ctrlProp59.xml><?xml version="1.0" encoding="utf-8"?>
<formControlPr xmlns="http://schemas.microsoft.com/office/spreadsheetml/2009/9/main" objectType="CheckBox" fmlaLink="$W$71" lockText="1" noThreeD="1"/>
</file>

<file path=xl/ctrlProps/ctrlProp6.xml><?xml version="1.0" encoding="utf-8"?>
<formControlPr xmlns="http://schemas.microsoft.com/office/spreadsheetml/2009/9/main" objectType="CheckBox" fmlaLink="$W$16" lockText="1" noThreeD="1"/>
</file>

<file path=xl/ctrlProps/ctrlProp60.xml><?xml version="1.0" encoding="utf-8"?>
<formControlPr xmlns="http://schemas.microsoft.com/office/spreadsheetml/2009/9/main" objectType="CheckBox" fmlaLink="$W$72" lockText="1" noThreeD="1"/>
</file>

<file path=xl/ctrlProps/ctrlProp61.xml><?xml version="1.0" encoding="utf-8"?>
<formControlPr xmlns="http://schemas.microsoft.com/office/spreadsheetml/2009/9/main" objectType="CheckBox" fmlaLink="$W$73" lockText="1" noThreeD="1"/>
</file>

<file path=xl/ctrlProps/ctrlProp62.xml><?xml version="1.0" encoding="utf-8"?>
<formControlPr xmlns="http://schemas.microsoft.com/office/spreadsheetml/2009/9/main" objectType="CheckBox" fmlaLink="$W$74" lockText="1" noThreeD="1"/>
</file>

<file path=xl/ctrlProps/ctrlProp63.xml><?xml version="1.0" encoding="utf-8"?>
<formControlPr xmlns="http://schemas.microsoft.com/office/spreadsheetml/2009/9/main" objectType="CheckBox" fmlaLink="$W$75" lockText="1" noThreeD="1"/>
</file>

<file path=xl/ctrlProps/ctrlProp64.xml><?xml version="1.0" encoding="utf-8"?>
<formControlPr xmlns="http://schemas.microsoft.com/office/spreadsheetml/2009/9/main" objectType="CheckBox" fmlaLink="$W$77" lockText="1" noThreeD="1"/>
</file>

<file path=xl/ctrlProps/ctrlProp65.xml><?xml version="1.0" encoding="utf-8"?>
<formControlPr xmlns="http://schemas.microsoft.com/office/spreadsheetml/2009/9/main" objectType="CheckBox" fmlaLink="$W$78" lockText="1" noThreeD="1"/>
</file>

<file path=xl/ctrlProps/ctrlProp66.xml><?xml version="1.0" encoding="utf-8"?>
<formControlPr xmlns="http://schemas.microsoft.com/office/spreadsheetml/2009/9/main" objectType="CheckBox" fmlaLink="$W$79" lockText="1" noThreeD="1"/>
</file>

<file path=xl/ctrlProps/ctrlProp67.xml><?xml version="1.0" encoding="utf-8"?>
<formControlPr xmlns="http://schemas.microsoft.com/office/spreadsheetml/2009/9/main" objectType="CheckBox" fmlaLink="$W$80" lockText="1" noThreeD="1"/>
</file>

<file path=xl/ctrlProps/ctrlProp68.xml><?xml version="1.0" encoding="utf-8"?>
<formControlPr xmlns="http://schemas.microsoft.com/office/spreadsheetml/2009/9/main" objectType="CheckBox" fmlaLink="$W$81" lockText="1" noThreeD="1"/>
</file>

<file path=xl/ctrlProps/ctrlProp69.xml><?xml version="1.0" encoding="utf-8"?>
<formControlPr xmlns="http://schemas.microsoft.com/office/spreadsheetml/2009/9/main" objectType="CheckBox" fmlaLink="$W$82" lockText="1" noThreeD="1"/>
</file>

<file path=xl/ctrlProps/ctrlProp7.xml><?xml version="1.0" encoding="utf-8"?>
<formControlPr xmlns="http://schemas.microsoft.com/office/spreadsheetml/2009/9/main" objectType="CheckBox" fmlaLink="$W$26" lockText="1" noThreeD="1"/>
</file>

<file path=xl/ctrlProps/ctrlProp70.xml><?xml version="1.0" encoding="utf-8"?>
<formControlPr xmlns="http://schemas.microsoft.com/office/spreadsheetml/2009/9/main" objectType="CheckBox" fmlaLink="$R$9" lockText="1" noThreeD="1"/>
</file>

<file path=xl/ctrlProps/ctrlProp71.xml><?xml version="1.0" encoding="utf-8"?>
<formControlPr xmlns="http://schemas.microsoft.com/office/spreadsheetml/2009/9/main" objectType="CheckBox" fmlaLink="$R$11" lockText="1" noThreeD="1"/>
</file>

<file path=xl/ctrlProps/ctrlProp72.xml><?xml version="1.0" encoding="utf-8"?>
<formControlPr xmlns="http://schemas.microsoft.com/office/spreadsheetml/2009/9/main" objectType="CheckBox" fmlaLink="$R$10" lockText="1" noThreeD="1"/>
</file>

<file path=xl/ctrlProps/ctrlProp73.xml><?xml version="1.0" encoding="utf-8"?>
<formControlPr xmlns="http://schemas.microsoft.com/office/spreadsheetml/2009/9/main" objectType="CheckBox" fmlaLink="$R$12" lockText="1" noThreeD="1"/>
</file>

<file path=xl/ctrlProps/ctrlProp74.xml><?xml version="1.0" encoding="utf-8"?>
<formControlPr xmlns="http://schemas.microsoft.com/office/spreadsheetml/2009/9/main" objectType="CheckBox" fmlaLink="$R$13" lockText="1" noThreeD="1"/>
</file>

<file path=xl/ctrlProps/ctrlProp75.xml><?xml version="1.0" encoding="utf-8"?>
<formControlPr xmlns="http://schemas.microsoft.com/office/spreadsheetml/2009/9/main" objectType="CheckBox" fmlaLink="$R$14" lockText="1" noThreeD="1"/>
</file>

<file path=xl/ctrlProps/ctrlProp76.xml><?xml version="1.0" encoding="utf-8"?>
<formControlPr xmlns="http://schemas.microsoft.com/office/spreadsheetml/2009/9/main" objectType="CheckBox" fmlaLink="$R$16" lockText="1" noThreeD="1"/>
</file>

<file path=xl/ctrlProps/ctrlProp77.xml><?xml version="1.0" encoding="utf-8"?>
<formControlPr xmlns="http://schemas.microsoft.com/office/spreadsheetml/2009/9/main" objectType="CheckBox" fmlaLink="$R$17" lockText="1" noThreeD="1"/>
</file>

<file path=xl/ctrlProps/ctrlProp78.xml><?xml version="1.0" encoding="utf-8"?>
<formControlPr xmlns="http://schemas.microsoft.com/office/spreadsheetml/2009/9/main" objectType="CheckBox" fmlaLink="$R$18" lockText="1" noThreeD="1"/>
</file>

<file path=xl/ctrlProps/ctrlProp79.xml><?xml version="1.0" encoding="utf-8"?>
<formControlPr xmlns="http://schemas.microsoft.com/office/spreadsheetml/2009/9/main" objectType="CheckBox" fmlaLink="$R$19" lockText="1" noThreeD="1"/>
</file>

<file path=xl/ctrlProps/ctrlProp8.xml><?xml version="1.0" encoding="utf-8"?>
<formControlPr xmlns="http://schemas.microsoft.com/office/spreadsheetml/2009/9/main" objectType="CheckBox" fmlaLink="$W$27" lockText="1" noThreeD="1"/>
</file>

<file path=xl/ctrlProps/ctrlProp80.xml><?xml version="1.0" encoding="utf-8"?>
<formControlPr xmlns="http://schemas.microsoft.com/office/spreadsheetml/2009/9/main" objectType="CheckBox" fmlaLink="$R$23" lockText="1" noThreeD="1"/>
</file>

<file path=xl/ctrlProps/ctrlProp81.xml><?xml version="1.0" encoding="utf-8"?>
<formControlPr xmlns="http://schemas.microsoft.com/office/spreadsheetml/2009/9/main" objectType="CheckBox" fmlaLink="$R$22" lockText="1" noThreeD="1"/>
</file>

<file path=xl/ctrlProps/ctrlProp82.xml><?xml version="1.0" encoding="utf-8"?>
<formControlPr xmlns="http://schemas.microsoft.com/office/spreadsheetml/2009/9/main" objectType="CheckBox" fmlaLink="$R$21" lockText="1" noThreeD="1"/>
</file>

<file path=xl/ctrlProps/ctrlProp83.xml><?xml version="1.0" encoding="utf-8"?>
<formControlPr xmlns="http://schemas.microsoft.com/office/spreadsheetml/2009/9/main" objectType="CheckBox" fmlaLink="$R$26" lockText="1" noThreeD="1"/>
</file>

<file path=xl/ctrlProps/ctrlProp84.xml><?xml version="1.0" encoding="utf-8"?>
<formControlPr xmlns="http://schemas.microsoft.com/office/spreadsheetml/2009/9/main" objectType="CheckBox" fmlaLink="$R$27" lockText="1" noThreeD="1"/>
</file>

<file path=xl/ctrlProps/ctrlProp85.xml><?xml version="1.0" encoding="utf-8"?>
<formControlPr xmlns="http://schemas.microsoft.com/office/spreadsheetml/2009/9/main" objectType="CheckBox" fmlaLink="$R$28" lockText="1" noThreeD="1"/>
</file>

<file path=xl/ctrlProps/ctrlProp86.xml><?xml version="1.0" encoding="utf-8"?>
<formControlPr xmlns="http://schemas.microsoft.com/office/spreadsheetml/2009/9/main" objectType="CheckBox" fmlaLink="$R$30" lockText="1" noThreeD="1"/>
</file>

<file path=xl/ctrlProps/ctrlProp87.xml><?xml version="1.0" encoding="utf-8"?>
<formControlPr xmlns="http://schemas.microsoft.com/office/spreadsheetml/2009/9/main" objectType="CheckBox" fmlaLink="$R$31" lockText="1" noThreeD="1"/>
</file>

<file path=xl/ctrlProps/ctrlProp88.xml><?xml version="1.0" encoding="utf-8"?>
<formControlPr xmlns="http://schemas.microsoft.com/office/spreadsheetml/2009/9/main" objectType="CheckBox" fmlaLink="$R$32" lockText="1" noThreeD="1"/>
</file>

<file path=xl/ctrlProps/ctrlProp89.xml><?xml version="1.0" encoding="utf-8"?>
<formControlPr xmlns="http://schemas.microsoft.com/office/spreadsheetml/2009/9/main" objectType="CheckBox" fmlaLink="$R$34" lockText="1" noThreeD="1"/>
</file>

<file path=xl/ctrlProps/ctrlProp9.xml><?xml version="1.0" encoding="utf-8"?>
<formControlPr xmlns="http://schemas.microsoft.com/office/spreadsheetml/2009/9/main" objectType="CheckBox" fmlaLink="$W$90" lockText="1" noThreeD="1"/>
</file>

<file path=xl/ctrlProps/ctrlProp90.xml><?xml version="1.0" encoding="utf-8"?>
<formControlPr xmlns="http://schemas.microsoft.com/office/spreadsheetml/2009/9/main" objectType="CheckBox" fmlaLink="$R$35" lockText="1" noThreeD="1"/>
</file>

<file path=xl/ctrlProps/ctrlProp91.xml><?xml version="1.0" encoding="utf-8"?>
<formControlPr xmlns="http://schemas.microsoft.com/office/spreadsheetml/2009/9/main" objectType="CheckBox" fmlaLink="$R$38" lockText="1" noThreeD="1"/>
</file>

<file path=xl/ctrlProps/ctrlProp92.xml><?xml version="1.0" encoding="utf-8"?>
<formControlPr xmlns="http://schemas.microsoft.com/office/spreadsheetml/2009/9/main" objectType="CheckBox" fmlaLink="$R$39" lockText="1" noThreeD="1"/>
</file>

<file path=xl/ctrlProps/ctrlProp93.xml><?xml version="1.0" encoding="utf-8"?>
<formControlPr xmlns="http://schemas.microsoft.com/office/spreadsheetml/2009/9/main" objectType="CheckBox" fmlaLink="$R$40" lockText="1" noThreeD="1"/>
</file>

<file path=xl/ctrlProps/ctrlProp94.xml><?xml version="1.0" encoding="utf-8"?>
<formControlPr xmlns="http://schemas.microsoft.com/office/spreadsheetml/2009/9/main" objectType="CheckBox" fmlaLink="$R$41" lockText="1" noThreeD="1"/>
</file>

<file path=xl/ctrlProps/ctrlProp95.xml><?xml version="1.0" encoding="utf-8"?>
<formControlPr xmlns="http://schemas.microsoft.com/office/spreadsheetml/2009/9/main" objectType="CheckBox" fmlaLink="$R$42" lockText="1" noThreeD="1"/>
</file>

<file path=xl/ctrlProps/ctrlProp96.xml><?xml version="1.0" encoding="utf-8"?>
<formControlPr xmlns="http://schemas.microsoft.com/office/spreadsheetml/2009/9/main" objectType="CheckBox" fmlaLink="$R$43" lockText="1" noThreeD="1"/>
</file>

<file path=xl/ctrlProps/ctrlProp97.xml><?xml version="1.0" encoding="utf-8"?>
<formControlPr xmlns="http://schemas.microsoft.com/office/spreadsheetml/2009/9/main" objectType="CheckBox" fmlaLink="$R$44" lockText="1" noThreeD="1"/>
</file>

<file path=xl/ctrlProps/ctrlProp98.xml><?xml version="1.0" encoding="utf-8"?>
<formControlPr xmlns="http://schemas.microsoft.com/office/spreadsheetml/2009/9/main" objectType="CheckBox" fmlaLink="$R$45" lockText="1" noThreeD="1"/>
</file>

<file path=xl/ctrlProps/ctrlProp99.xml><?xml version="1.0" encoding="utf-8"?>
<formControlPr xmlns="http://schemas.microsoft.com/office/spreadsheetml/2009/9/main" objectType="CheckBox" fmlaLink="$R$6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0.png"/><Relationship Id="rId5" Type="http://schemas.openxmlformats.org/officeDocument/2006/relationships/chart" Target="../charts/chart11.xml"/><Relationship Id="rId4"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14.xml"/><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8" Type="http://schemas.openxmlformats.org/officeDocument/2006/relationships/image" Target="../media/image7.sv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image" Target="../media/image3.svg"/></Relationships>
</file>

<file path=xl/drawings/_rels/drawing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1.png"/><Relationship Id="rId6" Type="http://schemas.openxmlformats.org/officeDocument/2006/relationships/chart" Target="../charts/chart3.xml"/><Relationship Id="rId5" Type="http://schemas.openxmlformats.org/officeDocument/2006/relationships/image" Target="../media/image3.sv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5" Type="http://schemas.openxmlformats.org/officeDocument/2006/relationships/chart" Target="../charts/chart7.xml"/><Relationship Id="rId4" Type="http://schemas.openxmlformats.org/officeDocument/2006/relationships/chart" Target="../charts/chart6.xml"/></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1409700</xdr:colOff>
      <xdr:row>2</xdr:row>
      <xdr:rowOff>57150</xdr:rowOff>
    </xdr:from>
    <xdr:to>
      <xdr:col>1</xdr:col>
      <xdr:colOff>3314700</xdr:colOff>
      <xdr:row>3</xdr:row>
      <xdr:rowOff>209550</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695450" y="491067"/>
          <a:ext cx="1905000" cy="734483"/>
          <a:chOff x="0" y="0"/>
          <a:chExt cx="1130774" cy="399415"/>
        </a:xfrm>
      </xdr:grpSpPr>
      <xdr:sp macro="" textlink="">
        <xdr:nvSpPr>
          <xdr:cNvPr id="10" name="docshape14">
            <a:extLst>
              <a:ext uri="{FF2B5EF4-FFF2-40B4-BE49-F238E27FC236}">
                <a16:creationId xmlns:a16="http://schemas.microsoft.com/office/drawing/2014/main" id="{00000000-0008-0000-0000-00000A000000}"/>
              </a:ext>
            </a:extLst>
          </xdr:cNvPr>
          <xdr:cNvSpPr>
            <a:spLocks/>
          </xdr:cNvSpPr>
        </xdr:nvSpPr>
        <xdr:spPr bwMode="auto">
          <a:xfrm>
            <a:off x="464024" y="122829"/>
            <a:ext cx="666750" cy="176530"/>
          </a:xfrm>
          <a:custGeom>
            <a:avLst/>
            <a:gdLst>
              <a:gd name="T0" fmla="+- 0 10703 10703"/>
              <a:gd name="T1" fmla="*/ T0 w 1050"/>
              <a:gd name="T2" fmla="+- 0 734 727"/>
              <a:gd name="T3" fmla="*/ 734 h 278"/>
              <a:gd name="T4" fmla="+- 0 10740 10703"/>
              <a:gd name="T5" fmla="*/ T4 w 1050"/>
              <a:gd name="T6" fmla="+- 0 757 727"/>
              <a:gd name="T7" fmla="*/ 757 h 278"/>
              <a:gd name="T8" fmla="+- 0 10703 10703"/>
              <a:gd name="T9" fmla="*/ T8 w 1050"/>
              <a:gd name="T10" fmla="+- 0 982 727"/>
              <a:gd name="T11" fmla="*/ 982 h 278"/>
              <a:gd name="T12" fmla="+- 0 10821 10703"/>
              <a:gd name="T13" fmla="*/ T12 w 1050"/>
              <a:gd name="T14" fmla="+- 0 1004 727"/>
              <a:gd name="T15" fmla="*/ 1004 h 278"/>
              <a:gd name="T16" fmla="+- 0 10784 10703"/>
              <a:gd name="T17" fmla="*/ T16 w 1050"/>
              <a:gd name="T18" fmla="+- 0 982 727"/>
              <a:gd name="T19" fmla="*/ 982 h 278"/>
              <a:gd name="T20" fmla="+- 0 10850 10703"/>
              <a:gd name="T21" fmla="*/ T20 w 1050"/>
              <a:gd name="T22" fmla="+- 0 880 727"/>
              <a:gd name="T23" fmla="*/ 880 h 278"/>
              <a:gd name="T24" fmla="+- 0 10872 10703"/>
              <a:gd name="T25" fmla="*/ T24 w 1050"/>
              <a:gd name="T26" fmla="+- 0 919 727"/>
              <a:gd name="T27" fmla="*/ 919 h 278"/>
              <a:gd name="T28" fmla="+- 0 10850 10703"/>
              <a:gd name="T29" fmla="*/ T28 w 1050"/>
              <a:gd name="T30" fmla="+- 0 824 727"/>
              <a:gd name="T31" fmla="*/ 824 h 278"/>
              <a:gd name="T32" fmla="+- 0 10784 10703"/>
              <a:gd name="T33" fmla="*/ T32 w 1050"/>
              <a:gd name="T34" fmla="+- 0 857 727"/>
              <a:gd name="T35" fmla="*/ 857 h 278"/>
              <a:gd name="T36" fmla="+- 0 10868 10703"/>
              <a:gd name="T37" fmla="*/ T36 w 1050"/>
              <a:gd name="T38" fmla="+- 0 757 727"/>
              <a:gd name="T39" fmla="*/ 757 h 278"/>
              <a:gd name="T40" fmla="+- 0 10891 10703"/>
              <a:gd name="T41" fmla="*/ T40 w 1050"/>
              <a:gd name="T42" fmla="+- 0 793 727"/>
              <a:gd name="T43" fmla="*/ 793 h 278"/>
              <a:gd name="T44" fmla="+- 0 11107 10703"/>
              <a:gd name="T45" fmla="*/ T44 w 1050"/>
              <a:gd name="T46" fmla="+- 0 944 727"/>
              <a:gd name="T47" fmla="*/ 944 h 278"/>
              <a:gd name="T48" fmla="+- 0 11084 10703"/>
              <a:gd name="T49" fmla="*/ T48 w 1050"/>
              <a:gd name="T50" fmla="+- 0 982 727"/>
              <a:gd name="T51" fmla="*/ 982 h 278"/>
              <a:gd name="T52" fmla="+- 0 10995 10703"/>
              <a:gd name="T53" fmla="*/ T52 w 1050"/>
              <a:gd name="T54" fmla="+- 0 877 727"/>
              <a:gd name="T55" fmla="*/ 877 h 278"/>
              <a:gd name="T56" fmla="+- 0 11061 10703"/>
              <a:gd name="T57" fmla="*/ T56 w 1050"/>
              <a:gd name="T58" fmla="+- 0 915 727"/>
              <a:gd name="T59" fmla="*/ 915 h 278"/>
              <a:gd name="T60" fmla="+- 0 11084 10703"/>
              <a:gd name="T61" fmla="*/ T60 w 1050"/>
              <a:gd name="T62" fmla="+- 0 821 727"/>
              <a:gd name="T63" fmla="*/ 821 h 278"/>
              <a:gd name="T64" fmla="+- 0 11061 10703"/>
              <a:gd name="T65" fmla="*/ T64 w 1050"/>
              <a:gd name="T66" fmla="+- 0 854 727"/>
              <a:gd name="T67" fmla="*/ 854 h 278"/>
              <a:gd name="T68" fmla="+- 0 10995 10703"/>
              <a:gd name="T69" fmla="*/ T68 w 1050"/>
              <a:gd name="T70" fmla="+- 0 757 727"/>
              <a:gd name="T71" fmla="*/ 757 h 278"/>
              <a:gd name="T72" fmla="+- 0 11081 10703"/>
              <a:gd name="T73" fmla="*/ T72 w 1050"/>
              <a:gd name="T74" fmla="+- 0 793 727"/>
              <a:gd name="T75" fmla="*/ 793 h 278"/>
              <a:gd name="T76" fmla="+- 0 11104 10703"/>
              <a:gd name="T77" fmla="*/ T76 w 1050"/>
              <a:gd name="T78" fmla="+- 0 734 727"/>
              <a:gd name="T79" fmla="*/ 734 h 278"/>
              <a:gd name="T80" fmla="+- 0 10915 10703"/>
              <a:gd name="T81" fmla="*/ T80 w 1050"/>
              <a:gd name="T82" fmla="+- 0 757 727"/>
              <a:gd name="T83" fmla="*/ 757 h 278"/>
              <a:gd name="T84" fmla="+- 0 10951 10703"/>
              <a:gd name="T85" fmla="*/ T84 w 1050"/>
              <a:gd name="T86" fmla="+- 0 982 727"/>
              <a:gd name="T87" fmla="*/ 982 h 278"/>
              <a:gd name="T88" fmla="+- 0 10915 10703"/>
              <a:gd name="T89" fmla="*/ T88 w 1050"/>
              <a:gd name="T90" fmla="+- 0 1004 727"/>
              <a:gd name="T91" fmla="*/ 1004 h 278"/>
              <a:gd name="T92" fmla="+- 0 11107 10703"/>
              <a:gd name="T93" fmla="*/ T92 w 1050"/>
              <a:gd name="T94" fmla="+- 0 944 727"/>
              <a:gd name="T95" fmla="*/ 944 h 278"/>
              <a:gd name="T96" fmla="+- 0 11386 10703"/>
              <a:gd name="T97" fmla="*/ T96 w 1050"/>
              <a:gd name="T98" fmla="+- 0 734 727"/>
              <a:gd name="T99" fmla="*/ 734 h 278"/>
              <a:gd name="T100" fmla="+- 0 11300 10703"/>
              <a:gd name="T101" fmla="*/ T100 w 1050"/>
              <a:gd name="T102" fmla="+- 0 938 727"/>
              <a:gd name="T103" fmla="*/ 938 h 278"/>
              <a:gd name="T104" fmla="+- 0 11214 10703"/>
              <a:gd name="T105" fmla="*/ T104 w 1050"/>
              <a:gd name="T106" fmla="+- 0 734 727"/>
              <a:gd name="T107" fmla="*/ 734 h 278"/>
              <a:gd name="T108" fmla="+- 0 11127 10703"/>
              <a:gd name="T109" fmla="*/ T108 w 1050"/>
              <a:gd name="T110" fmla="+- 0 757 727"/>
              <a:gd name="T111" fmla="*/ 757 h 278"/>
              <a:gd name="T112" fmla="+- 0 11164 10703"/>
              <a:gd name="T113" fmla="*/ T112 w 1050"/>
              <a:gd name="T114" fmla="+- 0 982 727"/>
              <a:gd name="T115" fmla="*/ 982 h 278"/>
              <a:gd name="T116" fmla="+- 0 11127 10703"/>
              <a:gd name="T117" fmla="*/ T116 w 1050"/>
              <a:gd name="T118" fmla="+- 0 1004 727"/>
              <a:gd name="T119" fmla="*/ 1004 h 278"/>
              <a:gd name="T120" fmla="+- 0 11225 10703"/>
              <a:gd name="T121" fmla="*/ T120 w 1050"/>
              <a:gd name="T122" fmla="+- 0 982 727"/>
              <a:gd name="T123" fmla="*/ 982 h 278"/>
              <a:gd name="T124" fmla="+- 0 11189 10703"/>
              <a:gd name="T125" fmla="*/ T124 w 1050"/>
              <a:gd name="T126" fmla="+- 0 800 727"/>
              <a:gd name="T127" fmla="*/ 800 h 278"/>
              <a:gd name="T128" fmla="+- 0 11286 10703"/>
              <a:gd name="T129" fmla="*/ T128 w 1050"/>
              <a:gd name="T130" fmla="+- 0 1004 727"/>
              <a:gd name="T131" fmla="*/ 1004 h 278"/>
              <a:gd name="T132" fmla="+- 0 11393 10703"/>
              <a:gd name="T133" fmla="*/ T132 w 1050"/>
              <a:gd name="T134" fmla="+- 0 796 727"/>
              <a:gd name="T135" fmla="*/ 796 h 278"/>
              <a:gd name="T136" fmla="+- 0 11394 10703"/>
              <a:gd name="T137" fmla="*/ T136 w 1050"/>
              <a:gd name="T138" fmla="+- 0 982 727"/>
              <a:gd name="T139" fmla="*/ 982 h 278"/>
              <a:gd name="T140" fmla="+- 0 11356 10703"/>
              <a:gd name="T141" fmla="*/ T140 w 1050"/>
              <a:gd name="T142" fmla="+- 0 1004 727"/>
              <a:gd name="T143" fmla="*/ 1004 h 278"/>
              <a:gd name="T144" fmla="+- 0 11474 10703"/>
              <a:gd name="T145" fmla="*/ T144 w 1050"/>
              <a:gd name="T146" fmla="+- 0 982 727"/>
              <a:gd name="T147" fmla="*/ 982 h 278"/>
              <a:gd name="T148" fmla="+- 0 11438 10703"/>
              <a:gd name="T149" fmla="*/ T148 w 1050"/>
              <a:gd name="T150" fmla="+- 0 757 727"/>
              <a:gd name="T151" fmla="*/ 757 h 278"/>
              <a:gd name="T152" fmla="+- 0 11474 10703"/>
              <a:gd name="T153" fmla="*/ T152 w 1050"/>
              <a:gd name="T154" fmla="+- 0 734 727"/>
              <a:gd name="T155" fmla="*/ 734 h 278"/>
              <a:gd name="T156" fmla="+- 0 11729 10703"/>
              <a:gd name="T157" fmla="*/ T156 w 1050"/>
              <a:gd name="T158" fmla="+- 0 982 727"/>
              <a:gd name="T159" fmla="*/ 982 h 278"/>
              <a:gd name="T160" fmla="+- 0 11694 10703"/>
              <a:gd name="T161" fmla="*/ T160 w 1050"/>
              <a:gd name="T162" fmla="+- 0 887 727"/>
              <a:gd name="T163" fmla="*/ 887 h 278"/>
              <a:gd name="T164" fmla="+- 0 11649 10703"/>
              <a:gd name="T165" fmla="*/ T164 w 1050"/>
              <a:gd name="T166" fmla="+- 0 768 727"/>
              <a:gd name="T167" fmla="*/ 768 h 278"/>
              <a:gd name="T168" fmla="+- 0 11577 10703"/>
              <a:gd name="T169" fmla="*/ T168 w 1050"/>
              <a:gd name="T170" fmla="+- 0 887 727"/>
              <a:gd name="T171" fmla="*/ 887 h 278"/>
              <a:gd name="T172" fmla="+- 0 11613 10703"/>
              <a:gd name="T173" fmla="*/ T172 w 1050"/>
              <a:gd name="T174" fmla="+- 0 788 727"/>
              <a:gd name="T175" fmla="*/ 788 h 278"/>
              <a:gd name="T176" fmla="+- 0 11649 10703"/>
              <a:gd name="T177" fmla="*/ T176 w 1050"/>
              <a:gd name="T178" fmla="+- 0 768 727"/>
              <a:gd name="T179" fmla="*/ 768 h 278"/>
              <a:gd name="T180" fmla="+- 0 11611 10703"/>
              <a:gd name="T181" fmla="*/ T180 w 1050"/>
              <a:gd name="T182" fmla="+- 0 727 727"/>
              <a:gd name="T183" fmla="*/ 727 h 278"/>
              <a:gd name="T184" fmla="+- 0 11498 10703"/>
              <a:gd name="T185" fmla="*/ T184 w 1050"/>
              <a:gd name="T186" fmla="+- 0 982 727"/>
              <a:gd name="T187" fmla="*/ 982 h 278"/>
              <a:gd name="T188" fmla="+- 0 11568 10703"/>
              <a:gd name="T189" fmla="*/ T188 w 1050"/>
              <a:gd name="T190" fmla="+- 0 1004 727"/>
              <a:gd name="T191" fmla="*/ 1004 h 278"/>
              <a:gd name="T192" fmla="+- 0 11544 10703"/>
              <a:gd name="T193" fmla="*/ T192 w 1050"/>
              <a:gd name="T194" fmla="+- 0 982 727"/>
              <a:gd name="T195" fmla="*/ 982 h 278"/>
              <a:gd name="T196" fmla="+- 0 11658 10703"/>
              <a:gd name="T197" fmla="*/ T196 w 1050"/>
              <a:gd name="T198" fmla="+- 0 910 727"/>
              <a:gd name="T199" fmla="*/ 910 h 278"/>
              <a:gd name="T200" fmla="+- 0 11658 10703"/>
              <a:gd name="T201" fmla="*/ T200 w 1050"/>
              <a:gd name="T202" fmla="+- 0 982 727"/>
              <a:gd name="T203" fmla="*/ 982 h 278"/>
              <a:gd name="T204" fmla="+- 0 11753 10703"/>
              <a:gd name="T205" fmla="*/ T204 w 1050"/>
              <a:gd name="T206" fmla="+- 0 1004 727"/>
              <a:gd name="T207" fmla="*/ 1004 h 27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050" h="278">
                <a:moveTo>
                  <a:pt x="188" y="7"/>
                </a:moveTo>
                <a:lnTo>
                  <a:pt x="0" y="7"/>
                </a:lnTo>
                <a:lnTo>
                  <a:pt x="0" y="30"/>
                </a:lnTo>
                <a:lnTo>
                  <a:pt x="37" y="30"/>
                </a:lnTo>
                <a:lnTo>
                  <a:pt x="37" y="255"/>
                </a:lnTo>
                <a:lnTo>
                  <a:pt x="0" y="255"/>
                </a:lnTo>
                <a:lnTo>
                  <a:pt x="0" y="277"/>
                </a:lnTo>
                <a:lnTo>
                  <a:pt x="118" y="277"/>
                </a:lnTo>
                <a:lnTo>
                  <a:pt x="118" y="255"/>
                </a:lnTo>
                <a:lnTo>
                  <a:pt x="81" y="255"/>
                </a:lnTo>
                <a:lnTo>
                  <a:pt x="81" y="153"/>
                </a:lnTo>
                <a:lnTo>
                  <a:pt x="147" y="153"/>
                </a:lnTo>
                <a:lnTo>
                  <a:pt x="147" y="192"/>
                </a:lnTo>
                <a:lnTo>
                  <a:pt x="169" y="192"/>
                </a:lnTo>
                <a:lnTo>
                  <a:pt x="169" y="97"/>
                </a:lnTo>
                <a:lnTo>
                  <a:pt x="147" y="97"/>
                </a:lnTo>
                <a:lnTo>
                  <a:pt x="147" y="130"/>
                </a:lnTo>
                <a:lnTo>
                  <a:pt x="81" y="130"/>
                </a:lnTo>
                <a:lnTo>
                  <a:pt x="81" y="30"/>
                </a:lnTo>
                <a:lnTo>
                  <a:pt x="165" y="30"/>
                </a:lnTo>
                <a:lnTo>
                  <a:pt x="165" y="66"/>
                </a:lnTo>
                <a:lnTo>
                  <a:pt x="188" y="66"/>
                </a:lnTo>
                <a:lnTo>
                  <a:pt x="188" y="7"/>
                </a:lnTo>
                <a:close/>
                <a:moveTo>
                  <a:pt x="404" y="217"/>
                </a:moveTo>
                <a:lnTo>
                  <a:pt x="381" y="217"/>
                </a:lnTo>
                <a:lnTo>
                  <a:pt x="381" y="255"/>
                </a:lnTo>
                <a:lnTo>
                  <a:pt x="292" y="255"/>
                </a:lnTo>
                <a:lnTo>
                  <a:pt x="292" y="150"/>
                </a:lnTo>
                <a:lnTo>
                  <a:pt x="358" y="150"/>
                </a:lnTo>
                <a:lnTo>
                  <a:pt x="358" y="188"/>
                </a:lnTo>
                <a:lnTo>
                  <a:pt x="381" y="188"/>
                </a:lnTo>
                <a:lnTo>
                  <a:pt x="381" y="94"/>
                </a:lnTo>
                <a:lnTo>
                  <a:pt x="358" y="94"/>
                </a:lnTo>
                <a:lnTo>
                  <a:pt x="358" y="127"/>
                </a:lnTo>
                <a:lnTo>
                  <a:pt x="292" y="127"/>
                </a:lnTo>
                <a:lnTo>
                  <a:pt x="292" y="30"/>
                </a:lnTo>
                <a:lnTo>
                  <a:pt x="378" y="30"/>
                </a:lnTo>
                <a:lnTo>
                  <a:pt x="378" y="66"/>
                </a:lnTo>
                <a:lnTo>
                  <a:pt x="401" y="66"/>
                </a:lnTo>
                <a:lnTo>
                  <a:pt x="401" y="7"/>
                </a:lnTo>
                <a:lnTo>
                  <a:pt x="212" y="7"/>
                </a:lnTo>
                <a:lnTo>
                  <a:pt x="212" y="30"/>
                </a:lnTo>
                <a:lnTo>
                  <a:pt x="248" y="30"/>
                </a:lnTo>
                <a:lnTo>
                  <a:pt x="248" y="255"/>
                </a:lnTo>
                <a:lnTo>
                  <a:pt x="212" y="255"/>
                </a:lnTo>
                <a:lnTo>
                  <a:pt x="212" y="277"/>
                </a:lnTo>
                <a:lnTo>
                  <a:pt x="404" y="277"/>
                </a:lnTo>
                <a:lnTo>
                  <a:pt x="404" y="217"/>
                </a:lnTo>
                <a:close/>
                <a:moveTo>
                  <a:pt x="771" y="7"/>
                </a:moveTo>
                <a:lnTo>
                  <a:pt x="683" y="7"/>
                </a:lnTo>
                <a:lnTo>
                  <a:pt x="683" y="30"/>
                </a:lnTo>
                <a:lnTo>
                  <a:pt x="597" y="211"/>
                </a:lnTo>
                <a:lnTo>
                  <a:pt x="511" y="30"/>
                </a:lnTo>
                <a:lnTo>
                  <a:pt x="511" y="7"/>
                </a:lnTo>
                <a:lnTo>
                  <a:pt x="424" y="7"/>
                </a:lnTo>
                <a:lnTo>
                  <a:pt x="424" y="30"/>
                </a:lnTo>
                <a:lnTo>
                  <a:pt x="461" y="30"/>
                </a:lnTo>
                <a:lnTo>
                  <a:pt x="461" y="255"/>
                </a:lnTo>
                <a:lnTo>
                  <a:pt x="424" y="255"/>
                </a:lnTo>
                <a:lnTo>
                  <a:pt x="424" y="277"/>
                </a:lnTo>
                <a:lnTo>
                  <a:pt x="522" y="277"/>
                </a:lnTo>
                <a:lnTo>
                  <a:pt x="522" y="255"/>
                </a:lnTo>
                <a:lnTo>
                  <a:pt x="486" y="255"/>
                </a:lnTo>
                <a:lnTo>
                  <a:pt x="486" y="73"/>
                </a:lnTo>
                <a:lnTo>
                  <a:pt x="487" y="73"/>
                </a:lnTo>
                <a:lnTo>
                  <a:pt x="583" y="277"/>
                </a:lnTo>
                <a:lnTo>
                  <a:pt x="592" y="277"/>
                </a:lnTo>
                <a:lnTo>
                  <a:pt x="690" y="69"/>
                </a:lnTo>
                <a:lnTo>
                  <a:pt x="691" y="69"/>
                </a:lnTo>
                <a:lnTo>
                  <a:pt x="691" y="255"/>
                </a:lnTo>
                <a:lnTo>
                  <a:pt x="653" y="255"/>
                </a:lnTo>
                <a:lnTo>
                  <a:pt x="653" y="277"/>
                </a:lnTo>
                <a:lnTo>
                  <a:pt x="771" y="277"/>
                </a:lnTo>
                <a:lnTo>
                  <a:pt x="771" y="255"/>
                </a:lnTo>
                <a:lnTo>
                  <a:pt x="735" y="255"/>
                </a:lnTo>
                <a:lnTo>
                  <a:pt x="735" y="30"/>
                </a:lnTo>
                <a:lnTo>
                  <a:pt x="771" y="30"/>
                </a:lnTo>
                <a:lnTo>
                  <a:pt x="771" y="7"/>
                </a:lnTo>
                <a:close/>
                <a:moveTo>
                  <a:pt x="1050" y="255"/>
                </a:moveTo>
                <a:lnTo>
                  <a:pt x="1026" y="255"/>
                </a:lnTo>
                <a:lnTo>
                  <a:pt x="999" y="183"/>
                </a:lnTo>
                <a:lnTo>
                  <a:pt x="991" y="160"/>
                </a:lnTo>
                <a:lnTo>
                  <a:pt x="954" y="61"/>
                </a:lnTo>
                <a:lnTo>
                  <a:pt x="946" y="41"/>
                </a:lnTo>
                <a:lnTo>
                  <a:pt x="946" y="160"/>
                </a:lnTo>
                <a:lnTo>
                  <a:pt x="874" y="160"/>
                </a:lnTo>
                <a:lnTo>
                  <a:pt x="909" y="61"/>
                </a:lnTo>
                <a:lnTo>
                  <a:pt x="910" y="61"/>
                </a:lnTo>
                <a:lnTo>
                  <a:pt x="946" y="160"/>
                </a:lnTo>
                <a:lnTo>
                  <a:pt x="946" y="41"/>
                </a:lnTo>
                <a:lnTo>
                  <a:pt x="931" y="0"/>
                </a:lnTo>
                <a:lnTo>
                  <a:pt x="908" y="0"/>
                </a:lnTo>
                <a:lnTo>
                  <a:pt x="818" y="255"/>
                </a:lnTo>
                <a:lnTo>
                  <a:pt x="795" y="255"/>
                </a:lnTo>
                <a:lnTo>
                  <a:pt x="795" y="277"/>
                </a:lnTo>
                <a:lnTo>
                  <a:pt x="865" y="277"/>
                </a:lnTo>
                <a:lnTo>
                  <a:pt x="865" y="255"/>
                </a:lnTo>
                <a:lnTo>
                  <a:pt x="841" y="255"/>
                </a:lnTo>
                <a:lnTo>
                  <a:pt x="865" y="183"/>
                </a:lnTo>
                <a:lnTo>
                  <a:pt x="955" y="183"/>
                </a:lnTo>
                <a:lnTo>
                  <a:pt x="981" y="255"/>
                </a:lnTo>
                <a:lnTo>
                  <a:pt x="955" y="255"/>
                </a:lnTo>
                <a:lnTo>
                  <a:pt x="955" y="277"/>
                </a:lnTo>
                <a:lnTo>
                  <a:pt x="1050" y="277"/>
                </a:lnTo>
                <a:lnTo>
                  <a:pt x="1050" y="255"/>
                </a:lnTo>
                <a:close/>
              </a:path>
            </a:pathLst>
          </a:custGeom>
          <a:solidFill>
            <a:srgbClr val="C0C2C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1" name="docshape15">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9415" cy="399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xdr:from>
          <xdr:col>5</xdr:col>
          <xdr:colOff>1990725</xdr:colOff>
          <xdr:row>2</xdr:row>
          <xdr:rowOff>66675</xdr:rowOff>
        </xdr:from>
        <xdr:to>
          <xdr:col>5</xdr:col>
          <xdr:colOff>3143250</xdr:colOff>
          <xdr:row>2</xdr:row>
          <xdr:rowOff>552450</xdr:rowOff>
        </xdr:to>
        <xdr:sp macro="" textlink="">
          <xdr:nvSpPr>
            <xdr:cNvPr id="1026" name="Button 2" descr="Reset Data Entry Key - Press this key to reset all the data entry fields on this worksheet.  When this key is depressed all fields will be reset to the original text which includes direction on what to enter offset by brackets."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Franklin Gothic Book"/>
                </a:rPr>
                <a:t>Reset Data Entry For This Tab</a:t>
              </a:r>
            </a:p>
          </xdr:txBody>
        </xdr:sp>
        <xdr:clientData fLocksWithSheet="0" fPrintsWithSheet="0"/>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0.66289</cdr:x>
      <cdr:y>0.34036</cdr:y>
    </cdr:from>
    <cdr:to>
      <cdr:x>1</cdr:x>
      <cdr:y>0.4282</cdr:y>
    </cdr:to>
    <cdr:sp macro="" textlink="">
      <cdr:nvSpPr>
        <cdr:cNvPr id="2" name="Rectangle 1">
          <a:extLst xmlns:a="http://schemas.openxmlformats.org/drawingml/2006/main">
            <a:ext uri="{FF2B5EF4-FFF2-40B4-BE49-F238E27FC236}">
              <a16:creationId xmlns:a16="http://schemas.microsoft.com/office/drawing/2014/main" id="{A864B7A2-A7DE-4A4B-9D52-57806A26A93E}"/>
            </a:ext>
          </a:extLst>
        </cdr:cNvPr>
        <cdr:cNvSpPr/>
      </cdr:nvSpPr>
      <cdr:spPr>
        <a:xfrm xmlns:a="http://schemas.openxmlformats.org/drawingml/2006/main">
          <a:off x="3171025" y="1140429"/>
          <a:ext cx="1612639" cy="29433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1100">
              <a:solidFill>
                <a:sysClr val="windowText" lastClr="000000"/>
              </a:solidFill>
              <a:latin typeface="Franklin Gothic Book" panose="020B0503020102020204" pitchFamily="34" charset="0"/>
            </a:rPr>
            <a:t>AOC</a:t>
          </a:r>
          <a:r>
            <a:rPr lang="en-US" sz="1100" baseline="0">
              <a:solidFill>
                <a:sysClr val="windowText" lastClr="000000"/>
              </a:solidFill>
              <a:latin typeface="Franklin Gothic Book" panose="020B0503020102020204" pitchFamily="34" charset="0"/>
            </a:rPr>
            <a:t> Possible/Total</a:t>
          </a:r>
          <a:endParaRPr lang="en-US" sz="1100">
            <a:solidFill>
              <a:sysClr val="windowText" lastClr="000000"/>
            </a:solidFill>
            <a:latin typeface="Franklin Gothic Book" panose="020B05030201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142875</xdr:colOff>
      <xdr:row>0</xdr:row>
      <xdr:rowOff>142875</xdr:rowOff>
    </xdr:from>
    <xdr:to>
      <xdr:col>2</xdr:col>
      <xdr:colOff>9882</xdr:colOff>
      <xdr:row>2</xdr:row>
      <xdr:rowOff>174744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42875"/>
          <a:ext cx="1086207" cy="412869"/>
        </a:xfrm>
        <a:prstGeom prst="rect">
          <a:avLst/>
        </a:prstGeom>
      </xdr:spPr>
    </xdr:pic>
    <xdr:clientData/>
  </xdr:twoCellAnchor>
  <xdr:twoCellAnchor>
    <xdr:from>
      <xdr:col>0</xdr:col>
      <xdr:colOff>161925</xdr:colOff>
      <xdr:row>5</xdr:row>
      <xdr:rowOff>0</xdr:rowOff>
    </xdr:from>
    <xdr:to>
      <xdr:col>8</xdr:col>
      <xdr:colOff>343959</xdr:colOff>
      <xdr:row>18</xdr:row>
      <xdr:rowOff>93133</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18</xdr:row>
      <xdr:rowOff>161925</xdr:rowOff>
    </xdr:from>
    <xdr:to>
      <xdr:col>8</xdr:col>
      <xdr:colOff>342899</xdr:colOff>
      <xdr:row>35</xdr:row>
      <xdr:rowOff>63500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504825</xdr:colOff>
      <xdr:row>26</xdr:row>
      <xdr:rowOff>76200</xdr:rowOff>
    </xdr:from>
    <xdr:to>
      <xdr:col>8</xdr:col>
      <xdr:colOff>99483</xdr:colOff>
      <xdr:row>35</xdr:row>
      <xdr:rowOff>39158</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552450</xdr:colOff>
      <xdr:row>9</xdr:row>
      <xdr:rowOff>57150</xdr:rowOff>
    </xdr:from>
    <xdr:to>
      <xdr:col>8</xdr:col>
      <xdr:colOff>156635</xdr:colOff>
      <xdr:row>17</xdr:row>
      <xdr:rowOff>10584</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400050</xdr:colOff>
      <xdr:row>8</xdr:row>
      <xdr:rowOff>190500</xdr:rowOff>
    </xdr:from>
    <xdr:to>
      <xdr:col>7</xdr:col>
      <xdr:colOff>556683</xdr:colOff>
      <xdr:row>8</xdr:row>
      <xdr:rowOff>455084</xdr:rowOff>
    </xdr:to>
    <xdr:sp macro="" textlink="">
      <xdr:nvSpPr>
        <xdr:cNvPr id="8" name="Rectangle 7">
          <a:extLst>
            <a:ext uri="{FF2B5EF4-FFF2-40B4-BE49-F238E27FC236}">
              <a16:creationId xmlns:a16="http://schemas.microsoft.com/office/drawing/2014/main" id="{00000000-0008-0000-0700-000008000000}"/>
            </a:ext>
          </a:extLst>
        </xdr:cNvPr>
        <xdr:cNvSpPr/>
      </xdr:nvSpPr>
      <xdr:spPr>
        <a:xfrm>
          <a:off x="3448050" y="1914525"/>
          <a:ext cx="1375833" cy="26458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latin typeface="Franklin Gothic Book" panose="020B0503020102020204" pitchFamily="34" charset="0"/>
            </a:rPr>
            <a:t>Overall Score</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0.66289</cdr:x>
      <cdr:y>0.39104</cdr:y>
    </cdr:from>
    <cdr:to>
      <cdr:x>1</cdr:x>
      <cdr:y>0.47889</cdr:y>
    </cdr:to>
    <cdr:sp macro="" textlink="">
      <cdr:nvSpPr>
        <cdr:cNvPr id="2" name="Rectangle 1">
          <a:extLst xmlns:a="http://schemas.openxmlformats.org/drawingml/2006/main">
            <a:ext uri="{FF2B5EF4-FFF2-40B4-BE49-F238E27FC236}">
              <a16:creationId xmlns:a16="http://schemas.microsoft.com/office/drawing/2014/main" id="{A864B7A2-A7DE-4A4B-9D52-57806A26A93E}"/>
            </a:ext>
          </a:extLst>
        </cdr:cNvPr>
        <cdr:cNvSpPr/>
      </cdr:nvSpPr>
      <cdr:spPr>
        <a:xfrm xmlns:a="http://schemas.openxmlformats.org/drawingml/2006/main">
          <a:off x="2939512" y="1306127"/>
          <a:ext cx="1494902" cy="29340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1100">
              <a:solidFill>
                <a:sysClr val="windowText" lastClr="000000"/>
              </a:solidFill>
              <a:latin typeface="Franklin Gothic Book" panose="020B0503020102020204" pitchFamily="34" charset="0"/>
            </a:rPr>
            <a:t>AOC</a:t>
          </a:r>
          <a:r>
            <a:rPr lang="en-US" sz="1100" baseline="0">
              <a:solidFill>
                <a:sysClr val="windowText" lastClr="000000"/>
              </a:solidFill>
              <a:latin typeface="Franklin Gothic Book" panose="020B0503020102020204" pitchFamily="34" charset="0"/>
            </a:rPr>
            <a:t> Possible/Total</a:t>
          </a:r>
          <a:endParaRPr lang="en-US" sz="1100">
            <a:solidFill>
              <a:sysClr val="windowText" lastClr="000000"/>
            </a:solidFill>
            <a:latin typeface="Franklin Gothic Book" panose="020B05030201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28575</xdr:colOff>
          <xdr:row>0</xdr:row>
          <xdr:rowOff>28575</xdr:rowOff>
        </xdr:from>
        <xdr:to>
          <xdr:col>4</xdr:col>
          <xdr:colOff>180975</xdr:colOff>
          <xdr:row>1</xdr:row>
          <xdr:rowOff>85725</xdr:rowOff>
        </xdr:to>
        <xdr:sp macro="" textlink="">
          <xdr:nvSpPr>
            <xdr:cNvPr id="44034" name="Button 2" descr="Reset Data Entry Key - Press this key to reset all the data entry fields on this worksheet.  When this key is depressed all fields will be reset to the original text which includes direction on what to enter offset by brackets."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800" b="0" i="0" u="none" strike="noStrike" baseline="0">
                  <a:solidFill>
                    <a:srgbClr val="000000"/>
                  </a:solidFill>
                  <a:latin typeface="Franklin Gothic Book"/>
                </a:rPr>
                <a:t>Reset Data Entry For This Tab</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95250</xdr:colOff>
      <xdr:row>1</xdr:row>
      <xdr:rowOff>38101</xdr:rowOff>
    </xdr:from>
    <xdr:to>
      <xdr:col>3</xdr:col>
      <xdr:colOff>1181100</xdr:colOff>
      <xdr:row>2</xdr:row>
      <xdr:rowOff>294228</xdr:rowOff>
    </xdr:to>
    <xdr:grpSp>
      <xdr:nvGrpSpPr>
        <xdr:cNvPr id="5" name="Group 4">
          <a:extLst>
            <a:ext uri="{FF2B5EF4-FFF2-40B4-BE49-F238E27FC236}">
              <a16:creationId xmlns:a16="http://schemas.microsoft.com/office/drawing/2014/main" id="{00000000-0008-0000-0900-000005000000}"/>
            </a:ext>
          </a:extLst>
        </xdr:cNvPr>
        <xdr:cNvGrpSpPr>
          <a:grpSpLocks noChangeAspect="1"/>
        </xdr:cNvGrpSpPr>
      </xdr:nvGrpSpPr>
      <xdr:grpSpPr>
        <a:xfrm>
          <a:off x="2667000" y="247651"/>
          <a:ext cx="1085850" cy="418052"/>
          <a:chOff x="0" y="0"/>
          <a:chExt cx="1130774" cy="399415"/>
        </a:xfrm>
      </xdr:grpSpPr>
      <xdr:sp macro="" textlink="">
        <xdr:nvSpPr>
          <xdr:cNvPr id="6" name="docshape14">
            <a:extLst>
              <a:ext uri="{FF2B5EF4-FFF2-40B4-BE49-F238E27FC236}">
                <a16:creationId xmlns:a16="http://schemas.microsoft.com/office/drawing/2014/main" id="{00000000-0008-0000-0900-000006000000}"/>
              </a:ext>
            </a:extLst>
          </xdr:cNvPr>
          <xdr:cNvSpPr>
            <a:spLocks/>
          </xdr:cNvSpPr>
        </xdr:nvSpPr>
        <xdr:spPr bwMode="auto">
          <a:xfrm>
            <a:off x="464024" y="122829"/>
            <a:ext cx="666750" cy="176530"/>
          </a:xfrm>
          <a:custGeom>
            <a:avLst/>
            <a:gdLst>
              <a:gd name="T0" fmla="+- 0 10703 10703"/>
              <a:gd name="T1" fmla="*/ T0 w 1050"/>
              <a:gd name="T2" fmla="+- 0 734 727"/>
              <a:gd name="T3" fmla="*/ 734 h 278"/>
              <a:gd name="T4" fmla="+- 0 10740 10703"/>
              <a:gd name="T5" fmla="*/ T4 w 1050"/>
              <a:gd name="T6" fmla="+- 0 757 727"/>
              <a:gd name="T7" fmla="*/ 757 h 278"/>
              <a:gd name="T8" fmla="+- 0 10703 10703"/>
              <a:gd name="T9" fmla="*/ T8 w 1050"/>
              <a:gd name="T10" fmla="+- 0 982 727"/>
              <a:gd name="T11" fmla="*/ 982 h 278"/>
              <a:gd name="T12" fmla="+- 0 10821 10703"/>
              <a:gd name="T13" fmla="*/ T12 w 1050"/>
              <a:gd name="T14" fmla="+- 0 1004 727"/>
              <a:gd name="T15" fmla="*/ 1004 h 278"/>
              <a:gd name="T16" fmla="+- 0 10784 10703"/>
              <a:gd name="T17" fmla="*/ T16 w 1050"/>
              <a:gd name="T18" fmla="+- 0 982 727"/>
              <a:gd name="T19" fmla="*/ 982 h 278"/>
              <a:gd name="T20" fmla="+- 0 10850 10703"/>
              <a:gd name="T21" fmla="*/ T20 w 1050"/>
              <a:gd name="T22" fmla="+- 0 880 727"/>
              <a:gd name="T23" fmla="*/ 880 h 278"/>
              <a:gd name="T24" fmla="+- 0 10872 10703"/>
              <a:gd name="T25" fmla="*/ T24 w 1050"/>
              <a:gd name="T26" fmla="+- 0 919 727"/>
              <a:gd name="T27" fmla="*/ 919 h 278"/>
              <a:gd name="T28" fmla="+- 0 10850 10703"/>
              <a:gd name="T29" fmla="*/ T28 w 1050"/>
              <a:gd name="T30" fmla="+- 0 824 727"/>
              <a:gd name="T31" fmla="*/ 824 h 278"/>
              <a:gd name="T32" fmla="+- 0 10784 10703"/>
              <a:gd name="T33" fmla="*/ T32 w 1050"/>
              <a:gd name="T34" fmla="+- 0 857 727"/>
              <a:gd name="T35" fmla="*/ 857 h 278"/>
              <a:gd name="T36" fmla="+- 0 10868 10703"/>
              <a:gd name="T37" fmla="*/ T36 w 1050"/>
              <a:gd name="T38" fmla="+- 0 757 727"/>
              <a:gd name="T39" fmla="*/ 757 h 278"/>
              <a:gd name="T40" fmla="+- 0 10891 10703"/>
              <a:gd name="T41" fmla="*/ T40 w 1050"/>
              <a:gd name="T42" fmla="+- 0 793 727"/>
              <a:gd name="T43" fmla="*/ 793 h 278"/>
              <a:gd name="T44" fmla="+- 0 11107 10703"/>
              <a:gd name="T45" fmla="*/ T44 w 1050"/>
              <a:gd name="T46" fmla="+- 0 944 727"/>
              <a:gd name="T47" fmla="*/ 944 h 278"/>
              <a:gd name="T48" fmla="+- 0 11084 10703"/>
              <a:gd name="T49" fmla="*/ T48 w 1050"/>
              <a:gd name="T50" fmla="+- 0 982 727"/>
              <a:gd name="T51" fmla="*/ 982 h 278"/>
              <a:gd name="T52" fmla="+- 0 10995 10703"/>
              <a:gd name="T53" fmla="*/ T52 w 1050"/>
              <a:gd name="T54" fmla="+- 0 877 727"/>
              <a:gd name="T55" fmla="*/ 877 h 278"/>
              <a:gd name="T56" fmla="+- 0 11061 10703"/>
              <a:gd name="T57" fmla="*/ T56 w 1050"/>
              <a:gd name="T58" fmla="+- 0 915 727"/>
              <a:gd name="T59" fmla="*/ 915 h 278"/>
              <a:gd name="T60" fmla="+- 0 11084 10703"/>
              <a:gd name="T61" fmla="*/ T60 w 1050"/>
              <a:gd name="T62" fmla="+- 0 821 727"/>
              <a:gd name="T63" fmla="*/ 821 h 278"/>
              <a:gd name="T64" fmla="+- 0 11061 10703"/>
              <a:gd name="T65" fmla="*/ T64 w 1050"/>
              <a:gd name="T66" fmla="+- 0 854 727"/>
              <a:gd name="T67" fmla="*/ 854 h 278"/>
              <a:gd name="T68" fmla="+- 0 10995 10703"/>
              <a:gd name="T69" fmla="*/ T68 w 1050"/>
              <a:gd name="T70" fmla="+- 0 757 727"/>
              <a:gd name="T71" fmla="*/ 757 h 278"/>
              <a:gd name="T72" fmla="+- 0 11081 10703"/>
              <a:gd name="T73" fmla="*/ T72 w 1050"/>
              <a:gd name="T74" fmla="+- 0 793 727"/>
              <a:gd name="T75" fmla="*/ 793 h 278"/>
              <a:gd name="T76" fmla="+- 0 11104 10703"/>
              <a:gd name="T77" fmla="*/ T76 w 1050"/>
              <a:gd name="T78" fmla="+- 0 734 727"/>
              <a:gd name="T79" fmla="*/ 734 h 278"/>
              <a:gd name="T80" fmla="+- 0 10915 10703"/>
              <a:gd name="T81" fmla="*/ T80 w 1050"/>
              <a:gd name="T82" fmla="+- 0 757 727"/>
              <a:gd name="T83" fmla="*/ 757 h 278"/>
              <a:gd name="T84" fmla="+- 0 10951 10703"/>
              <a:gd name="T85" fmla="*/ T84 w 1050"/>
              <a:gd name="T86" fmla="+- 0 982 727"/>
              <a:gd name="T87" fmla="*/ 982 h 278"/>
              <a:gd name="T88" fmla="+- 0 10915 10703"/>
              <a:gd name="T89" fmla="*/ T88 w 1050"/>
              <a:gd name="T90" fmla="+- 0 1004 727"/>
              <a:gd name="T91" fmla="*/ 1004 h 278"/>
              <a:gd name="T92" fmla="+- 0 11107 10703"/>
              <a:gd name="T93" fmla="*/ T92 w 1050"/>
              <a:gd name="T94" fmla="+- 0 944 727"/>
              <a:gd name="T95" fmla="*/ 944 h 278"/>
              <a:gd name="T96" fmla="+- 0 11386 10703"/>
              <a:gd name="T97" fmla="*/ T96 w 1050"/>
              <a:gd name="T98" fmla="+- 0 734 727"/>
              <a:gd name="T99" fmla="*/ 734 h 278"/>
              <a:gd name="T100" fmla="+- 0 11300 10703"/>
              <a:gd name="T101" fmla="*/ T100 w 1050"/>
              <a:gd name="T102" fmla="+- 0 938 727"/>
              <a:gd name="T103" fmla="*/ 938 h 278"/>
              <a:gd name="T104" fmla="+- 0 11214 10703"/>
              <a:gd name="T105" fmla="*/ T104 w 1050"/>
              <a:gd name="T106" fmla="+- 0 734 727"/>
              <a:gd name="T107" fmla="*/ 734 h 278"/>
              <a:gd name="T108" fmla="+- 0 11127 10703"/>
              <a:gd name="T109" fmla="*/ T108 w 1050"/>
              <a:gd name="T110" fmla="+- 0 757 727"/>
              <a:gd name="T111" fmla="*/ 757 h 278"/>
              <a:gd name="T112" fmla="+- 0 11164 10703"/>
              <a:gd name="T113" fmla="*/ T112 w 1050"/>
              <a:gd name="T114" fmla="+- 0 982 727"/>
              <a:gd name="T115" fmla="*/ 982 h 278"/>
              <a:gd name="T116" fmla="+- 0 11127 10703"/>
              <a:gd name="T117" fmla="*/ T116 w 1050"/>
              <a:gd name="T118" fmla="+- 0 1004 727"/>
              <a:gd name="T119" fmla="*/ 1004 h 278"/>
              <a:gd name="T120" fmla="+- 0 11225 10703"/>
              <a:gd name="T121" fmla="*/ T120 w 1050"/>
              <a:gd name="T122" fmla="+- 0 982 727"/>
              <a:gd name="T123" fmla="*/ 982 h 278"/>
              <a:gd name="T124" fmla="+- 0 11189 10703"/>
              <a:gd name="T125" fmla="*/ T124 w 1050"/>
              <a:gd name="T126" fmla="+- 0 800 727"/>
              <a:gd name="T127" fmla="*/ 800 h 278"/>
              <a:gd name="T128" fmla="+- 0 11286 10703"/>
              <a:gd name="T129" fmla="*/ T128 w 1050"/>
              <a:gd name="T130" fmla="+- 0 1004 727"/>
              <a:gd name="T131" fmla="*/ 1004 h 278"/>
              <a:gd name="T132" fmla="+- 0 11393 10703"/>
              <a:gd name="T133" fmla="*/ T132 w 1050"/>
              <a:gd name="T134" fmla="+- 0 796 727"/>
              <a:gd name="T135" fmla="*/ 796 h 278"/>
              <a:gd name="T136" fmla="+- 0 11394 10703"/>
              <a:gd name="T137" fmla="*/ T136 w 1050"/>
              <a:gd name="T138" fmla="+- 0 982 727"/>
              <a:gd name="T139" fmla="*/ 982 h 278"/>
              <a:gd name="T140" fmla="+- 0 11356 10703"/>
              <a:gd name="T141" fmla="*/ T140 w 1050"/>
              <a:gd name="T142" fmla="+- 0 1004 727"/>
              <a:gd name="T143" fmla="*/ 1004 h 278"/>
              <a:gd name="T144" fmla="+- 0 11474 10703"/>
              <a:gd name="T145" fmla="*/ T144 w 1050"/>
              <a:gd name="T146" fmla="+- 0 982 727"/>
              <a:gd name="T147" fmla="*/ 982 h 278"/>
              <a:gd name="T148" fmla="+- 0 11438 10703"/>
              <a:gd name="T149" fmla="*/ T148 w 1050"/>
              <a:gd name="T150" fmla="+- 0 757 727"/>
              <a:gd name="T151" fmla="*/ 757 h 278"/>
              <a:gd name="T152" fmla="+- 0 11474 10703"/>
              <a:gd name="T153" fmla="*/ T152 w 1050"/>
              <a:gd name="T154" fmla="+- 0 734 727"/>
              <a:gd name="T155" fmla="*/ 734 h 278"/>
              <a:gd name="T156" fmla="+- 0 11729 10703"/>
              <a:gd name="T157" fmla="*/ T156 w 1050"/>
              <a:gd name="T158" fmla="+- 0 982 727"/>
              <a:gd name="T159" fmla="*/ 982 h 278"/>
              <a:gd name="T160" fmla="+- 0 11694 10703"/>
              <a:gd name="T161" fmla="*/ T160 w 1050"/>
              <a:gd name="T162" fmla="+- 0 887 727"/>
              <a:gd name="T163" fmla="*/ 887 h 278"/>
              <a:gd name="T164" fmla="+- 0 11649 10703"/>
              <a:gd name="T165" fmla="*/ T164 w 1050"/>
              <a:gd name="T166" fmla="+- 0 768 727"/>
              <a:gd name="T167" fmla="*/ 768 h 278"/>
              <a:gd name="T168" fmla="+- 0 11577 10703"/>
              <a:gd name="T169" fmla="*/ T168 w 1050"/>
              <a:gd name="T170" fmla="+- 0 887 727"/>
              <a:gd name="T171" fmla="*/ 887 h 278"/>
              <a:gd name="T172" fmla="+- 0 11613 10703"/>
              <a:gd name="T173" fmla="*/ T172 w 1050"/>
              <a:gd name="T174" fmla="+- 0 788 727"/>
              <a:gd name="T175" fmla="*/ 788 h 278"/>
              <a:gd name="T176" fmla="+- 0 11649 10703"/>
              <a:gd name="T177" fmla="*/ T176 w 1050"/>
              <a:gd name="T178" fmla="+- 0 768 727"/>
              <a:gd name="T179" fmla="*/ 768 h 278"/>
              <a:gd name="T180" fmla="+- 0 11611 10703"/>
              <a:gd name="T181" fmla="*/ T180 w 1050"/>
              <a:gd name="T182" fmla="+- 0 727 727"/>
              <a:gd name="T183" fmla="*/ 727 h 278"/>
              <a:gd name="T184" fmla="+- 0 11498 10703"/>
              <a:gd name="T185" fmla="*/ T184 w 1050"/>
              <a:gd name="T186" fmla="+- 0 982 727"/>
              <a:gd name="T187" fmla="*/ 982 h 278"/>
              <a:gd name="T188" fmla="+- 0 11568 10703"/>
              <a:gd name="T189" fmla="*/ T188 w 1050"/>
              <a:gd name="T190" fmla="+- 0 1004 727"/>
              <a:gd name="T191" fmla="*/ 1004 h 278"/>
              <a:gd name="T192" fmla="+- 0 11544 10703"/>
              <a:gd name="T193" fmla="*/ T192 w 1050"/>
              <a:gd name="T194" fmla="+- 0 982 727"/>
              <a:gd name="T195" fmla="*/ 982 h 278"/>
              <a:gd name="T196" fmla="+- 0 11658 10703"/>
              <a:gd name="T197" fmla="*/ T196 w 1050"/>
              <a:gd name="T198" fmla="+- 0 910 727"/>
              <a:gd name="T199" fmla="*/ 910 h 278"/>
              <a:gd name="T200" fmla="+- 0 11658 10703"/>
              <a:gd name="T201" fmla="*/ T200 w 1050"/>
              <a:gd name="T202" fmla="+- 0 982 727"/>
              <a:gd name="T203" fmla="*/ 982 h 278"/>
              <a:gd name="T204" fmla="+- 0 11753 10703"/>
              <a:gd name="T205" fmla="*/ T204 w 1050"/>
              <a:gd name="T206" fmla="+- 0 1004 727"/>
              <a:gd name="T207" fmla="*/ 1004 h 27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050" h="278">
                <a:moveTo>
                  <a:pt x="188" y="7"/>
                </a:moveTo>
                <a:lnTo>
                  <a:pt x="0" y="7"/>
                </a:lnTo>
                <a:lnTo>
                  <a:pt x="0" y="30"/>
                </a:lnTo>
                <a:lnTo>
                  <a:pt x="37" y="30"/>
                </a:lnTo>
                <a:lnTo>
                  <a:pt x="37" y="255"/>
                </a:lnTo>
                <a:lnTo>
                  <a:pt x="0" y="255"/>
                </a:lnTo>
                <a:lnTo>
                  <a:pt x="0" y="277"/>
                </a:lnTo>
                <a:lnTo>
                  <a:pt x="118" y="277"/>
                </a:lnTo>
                <a:lnTo>
                  <a:pt x="118" y="255"/>
                </a:lnTo>
                <a:lnTo>
                  <a:pt x="81" y="255"/>
                </a:lnTo>
                <a:lnTo>
                  <a:pt x="81" y="153"/>
                </a:lnTo>
                <a:lnTo>
                  <a:pt x="147" y="153"/>
                </a:lnTo>
                <a:lnTo>
                  <a:pt x="147" y="192"/>
                </a:lnTo>
                <a:lnTo>
                  <a:pt x="169" y="192"/>
                </a:lnTo>
                <a:lnTo>
                  <a:pt x="169" y="97"/>
                </a:lnTo>
                <a:lnTo>
                  <a:pt x="147" y="97"/>
                </a:lnTo>
                <a:lnTo>
                  <a:pt x="147" y="130"/>
                </a:lnTo>
                <a:lnTo>
                  <a:pt x="81" y="130"/>
                </a:lnTo>
                <a:lnTo>
                  <a:pt x="81" y="30"/>
                </a:lnTo>
                <a:lnTo>
                  <a:pt x="165" y="30"/>
                </a:lnTo>
                <a:lnTo>
                  <a:pt x="165" y="66"/>
                </a:lnTo>
                <a:lnTo>
                  <a:pt x="188" y="66"/>
                </a:lnTo>
                <a:lnTo>
                  <a:pt x="188" y="7"/>
                </a:lnTo>
                <a:close/>
                <a:moveTo>
                  <a:pt x="404" y="217"/>
                </a:moveTo>
                <a:lnTo>
                  <a:pt x="381" y="217"/>
                </a:lnTo>
                <a:lnTo>
                  <a:pt x="381" y="255"/>
                </a:lnTo>
                <a:lnTo>
                  <a:pt x="292" y="255"/>
                </a:lnTo>
                <a:lnTo>
                  <a:pt x="292" y="150"/>
                </a:lnTo>
                <a:lnTo>
                  <a:pt x="358" y="150"/>
                </a:lnTo>
                <a:lnTo>
                  <a:pt x="358" y="188"/>
                </a:lnTo>
                <a:lnTo>
                  <a:pt x="381" y="188"/>
                </a:lnTo>
                <a:lnTo>
                  <a:pt x="381" y="94"/>
                </a:lnTo>
                <a:lnTo>
                  <a:pt x="358" y="94"/>
                </a:lnTo>
                <a:lnTo>
                  <a:pt x="358" y="127"/>
                </a:lnTo>
                <a:lnTo>
                  <a:pt x="292" y="127"/>
                </a:lnTo>
                <a:lnTo>
                  <a:pt x="292" y="30"/>
                </a:lnTo>
                <a:lnTo>
                  <a:pt x="378" y="30"/>
                </a:lnTo>
                <a:lnTo>
                  <a:pt x="378" y="66"/>
                </a:lnTo>
                <a:lnTo>
                  <a:pt x="401" y="66"/>
                </a:lnTo>
                <a:lnTo>
                  <a:pt x="401" y="7"/>
                </a:lnTo>
                <a:lnTo>
                  <a:pt x="212" y="7"/>
                </a:lnTo>
                <a:lnTo>
                  <a:pt x="212" y="30"/>
                </a:lnTo>
                <a:lnTo>
                  <a:pt x="248" y="30"/>
                </a:lnTo>
                <a:lnTo>
                  <a:pt x="248" y="255"/>
                </a:lnTo>
                <a:lnTo>
                  <a:pt x="212" y="255"/>
                </a:lnTo>
                <a:lnTo>
                  <a:pt x="212" y="277"/>
                </a:lnTo>
                <a:lnTo>
                  <a:pt x="404" y="277"/>
                </a:lnTo>
                <a:lnTo>
                  <a:pt x="404" y="217"/>
                </a:lnTo>
                <a:close/>
                <a:moveTo>
                  <a:pt x="771" y="7"/>
                </a:moveTo>
                <a:lnTo>
                  <a:pt x="683" y="7"/>
                </a:lnTo>
                <a:lnTo>
                  <a:pt x="683" y="30"/>
                </a:lnTo>
                <a:lnTo>
                  <a:pt x="597" y="211"/>
                </a:lnTo>
                <a:lnTo>
                  <a:pt x="511" y="30"/>
                </a:lnTo>
                <a:lnTo>
                  <a:pt x="511" y="7"/>
                </a:lnTo>
                <a:lnTo>
                  <a:pt x="424" y="7"/>
                </a:lnTo>
                <a:lnTo>
                  <a:pt x="424" y="30"/>
                </a:lnTo>
                <a:lnTo>
                  <a:pt x="461" y="30"/>
                </a:lnTo>
                <a:lnTo>
                  <a:pt x="461" y="255"/>
                </a:lnTo>
                <a:lnTo>
                  <a:pt x="424" y="255"/>
                </a:lnTo>
                <a:lnTo>
                  <a:pt x="424" y="277"/>
                </a:lnTo>
                <a:lnTo>
                  <a:pt x="522" y="277"/>
                </a:lnTo>
                <a:lnTo>
                  <a:pt x="522" y="255"/>
                </a:lnTo>
                <a:lnTo>
                  <a:pt x="486" y="255"/>
                </a:lnTo>
                <a:lnTo>
                  <a:pt x="486" y="73"/>
                </a:lnTo>
                <a:lnTo>
                  <a:pt x="487" y="73"/>
                </a:lnTo>
                <a:lnTo>
                  <a:pt x="583" y="277"/>
                </a:lnTo>
                <a:lnTo>
                  <a:pt x="592" y="277"/>
                </a:lnTo>
                <a:lnTo>
                  <a:pt x="690" y="69"/>
                </a:lnTo>
                <a:lnTo>
                  <a:pt x="691" y="69"/>
                </a:lnTo>
                <a:lnTo>
                  <a:pt x="691" y="255"/>
                </a:lnTo>
                <a:lnTo>
                  <a:pt x="653" y="255"/>
                </a:lnTo>
                <a:lnTo>
                  <a:pt x="653" y="277"/>
                </a:lnTo>
                <a:lnTo>
                  <a:pt x="771" y="277"/>
                </a:lnTo>
                <a:lnTo>
                  <a:pt x="771" y="255"/>
                </a:lnTo>
                <a:lnTo>
                  <a:pt x="735" y="255"/>
                </a:lnTo>
                <a:lnTo>
                  <a:pt x="735" y="30"/>
                </a:lnTo>
                <a:lnTo>
                  <a:pt x="771" y="30"/>
                </a:lnTo>
                <a:lnTo>
                  <a:pt x="771" y="7"/>
                </a:lnTo>
                <a:close/>
                <a:moveTo>
                  <a:pt x="1050" y="255"/>
                </a:moveTo>
                <a:lnTo>
                  <a:pt x="1026" y="255"/>
                </a:lnTo>
                <a:lnTo>
                  <a:pt x="999" y="183"/>
                </a:lnTo>
                <a:lnTo>
                  <a:pt x="991" y="160"/>
                </a:lnTo>
                <a:lnTo>
                  <a:pt x="954" y="61"/>
                </a:lnTo>
                <a:lnTo>
                  <a:pt x="946" y="41"/>
                </a:lnTo>
                <a:lnTo>
                  <a:pt x="946" y="160"/>
                </a:lnTo>
                <a:lnTo>
                  <a:pt x="874" y="160"/>
                </a:lnTo>
                <a:lnTo>
                  <a:pt x="909" y="61"/>
                </a:lnTo>
                <a:lnTo>
                  <a:pt x="910" y="61"/>
                </a:lnTo>
                <a:lnTo>
                  <a:pt x="946" y="160"/>
                </a:lnTo>
                <a:lnTo>
                  <a:pt x="946" y="41"/>
                </a:lnTo>
                <a:lnTo>
                  <a:pt x="931" y="0"/>
                </a:lnTo>
                <a:lnTo>
                  <a:pt x="908" y="0"/>
                </a:lnTo>
                <a:lnTo>
                  <a:pt x="818" y="255"/>
                </a:lnTo>
                <a:lnTo>
                  <a:pt x="795" y="255"/>
                </a:lnTo>
                <a:lnTo>
                  <a:pt x="795" y="277"/>
                </a:lnTo>
                <a:lnTo>
                  <a:pt x="865" y="277"/>
                </a:lnTo>
                <a:lnTo>
                  <a:pt x="865" y="255"/>
                </a:lnTo>
                <a:lnTo>
                  <a:pt x="841" y="255"/>
                </a:lnTo>
                <a:lnTo>
                  <a:pt x="865" y="183"/>
                </a:lnTo>
                <a:lnTo>
                  <a:pt x="955" y="183"/>
                </a:lnTo>
                <a:lnTo>
                  <a:pt x="981" y="255"/>
                </a:lnTo>
                <a:lnTo>
                  <a:pt x="955" y="255"/>
                </a:lnTo>
                <a:lnTo>
                  <a:pt x="955" y="277"/>
                </a:lnTo>
                <a:lnTo>
                  <a:pt x="1050" y="277"/>
                </a:lnTo>
                <a:lnTo>
                  <a:pt x="1050" y="255"/>
                </a:lnTo>
                <a:close/>
              </a:path>
            </a:pathLst>
          </a:custGeom>
          <a:solidFill>
            <a:srgbClr val="C0C2C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 name="docshape15">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9415" cy="399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0</xdr:colOff>
      <xdr:row>15</xdr:row>
      <xdr:rowOff>19050</xdr:rowOff>
    </xdr:from>
    <xdr:to>
      <xdr:col>7</xdr:col>
      <xdr:colOff>2038350</xdr:colOff>
      <xdr:row>24</xdr:row>
      <xdr:rowOff>142874</xdr:rowOff>
    </xdr:to>
    <xdr:graphicFrame macro="">
      <xdr:nvGraphicFramePr>
        <xdr:cNvPr id="12" name="Chart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8</xdr:col>
          <xdr:colOff>95250</xdr:colOff>
          <xdr:row>0</xdr:row>
          <xdr:rowOff>161925</xdr:rowOff>
        </xdr:from>
        <xdr:to>
          <xdr:col>8</xdr:col>
          <xdr:colOff>714375</xdr:colOff>
          <xdr:row>4</xdr:row>
          <xdr:rowOff>95250</xdr:rowOff>
        </xdr:to>
        <xdr:sp macro="" textlink="">
          <xdr:nvSpPr>
            <xdr:cNvPr id="40961" name="Button 1" descr="Reset Data Entry Key - Press this key to reset all the data entry fields on this worksheet.  When this key is depressed all fields will be reset to the original text which includes direction on what to enter offset by brackets." hidden="1">
              <a:extLst>
                <a:ext uri="{63B3BB69-23CF-44E3-9099-C40C66FF867C}">
                  <a14:compatExt spid="_x0000_s40961"/>
                </a:ext>
                <a:ext uri="{FF2B5EF4-FFF2-40B4-BE49-F238E27FC236}">
                  <a16:creationId xmlns:a16="http://schemas.microsoft.com/office/drawing/2014/main" id="{00000000-0008-0000-0900-000001A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Franklin Gothic Book"/>
                </a:rPr>
                <a:t>Print Report as PDF</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314325</xdr:colOff>
      <xdr:row>6</xdr:row>
      <xdr:rowOff>66675</xdr:rowOff>
    </xdr:from>
    <xdr:to>
      <xdr:col>8</xdr:col>
      <xdr:colOff>323850</xdr:colOff>
      <xdr:row>15</xdr:row>
      <xdr:rowOff>38100</xdr:rowOff>
    </xdr:to>
    <xdr:graphicFrame macro="">
      <xdr:nvGraphicFramePr>
        <xdr:cNvPr id="7" name="Chart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309562</xdr:colOff>
      <xdr:row>15</xdr:row>
      <xdr:rowOff>152400</xdr:rowOff>
    </xdr:from>
    <xdr:to>
      <xdr:col>8</xdr:col>
      <xdr:colOff>304800</xdr:colOff>
      <xdr:row>31</xdr:row>
      <xdr:rowOff>133351</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142875</xdr:colOff>
      <xdr:row>0</xdr:row>
      <xdr:rowOff>142875</xdr:rowOff>
    </xdr:from>
    <xdr:to>
      <xdr:col>2</xdr:col>
      <xdr:colOff>9882</xdr:colOff>
      <xdr:row>2</xdr:row>
      <xdr:rowOff>174744</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42875"/>
          <a:ext cx="1086207" cy="412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304800</xdr:colOff>
          <xdr:row>21</xdr:row>
          <xdr:rowOff>152400</xdr:rowOff>
        </xdr:from>
        <xdr:to>
          <xdr:col>13</xdr:col>
          <xdr:colOff>857250</xdr:colOff>
          <xdr:row>22</xdr:row>
          <xdr:rowOff>152400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0-2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1181100</xdr:colOff>
          <xdr:row>21</xdr:row>
          <xdr:rowOff>133350</xdr:rowOff>
        </xdr:from>
        <xdr:to>
          <xdr:col>14</xdr:col>
          <xdr:colOff>257175</xdr:colOff>
          <xdr:row>22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&gt;2-5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542925</xdr:colOff>
          <xdr:row>21</xdr:row>
          <xdr:rowOff>152400</xdr:rowOff>
        </xdr:from>
        <xdr:to>
          <xdr:col>14</xdr:col>
          <xdr:colOff>1181100</xdr:colOff>
          <xdr:row>22</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&gt;5-10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1419225</xdr:colOff>
          <xdr:row>21</xdr:row>
          <xdr:rowOff>152400</xdr:rowOff>
        </xdr:from>
        <xdr:to>
          <xdr:col>14</xdr:col>
          <xdr:colOff>2190750</xdr:colOff>
          <xdr:row>22</xdr:row>
          <xdr:rowOff>180975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&gt;10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1781175</xdr:colOff>
          <xdr:row>21</xdr:row>
          <xdr:rowOff>152400</xdr:rowOff>
        </xdr:from>
        <xdr:to>
          <xdr:col>12</xdr:col>
          <xdr:colOff>85725</xdr:colOff>
          <xdr:row>22</xdr:row>
          <xdr:rowOff>161925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Position is Vacant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1695450</xdr:colOff>
          <xdr:row>25</xdr:row>
          <xdr:rowOff>180975</xdr:rowOff>
        </xdr:from>
        <xdr:to>
          <xdr:col>11</xdr:col>
          <xdr:colOff>2000250</xdr:colOff>
          <xdr:row>27</xdr:row>
          <xdr:rowOff>9525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2114550</xdr:colOff>
          <xdr:row>25</xdr:row>
          <xdr:rowOff>190500</xdr:rowOff>
        </xdr:from>
        <xdr:to>
          <xdr:col>11</xdr:col>
          <xdr:colOff>2428875</xdr:colOff>
          <xdr:row>27</xdr:row>
          <xdr:rowOff>9525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781050</xdr:colOff>
          <xdr:row>81</xdr:row>
          <xdr:rowOff>190500</xdr:rowOff>
        </xdr:from>
        <xdr:to>
          <xdr:col>11</xdr:col>
          <xdr:colOff>2219325</xdr:colOff>
          <xdr:row>84</xdr:row>
          <xdr:rowOff>180975</xdr:rowOff>
        </xdr:to>
        <xdr:sp macro="" textlink="">
          <xdr:nvSpPr>
            <xdr:cNvPr id="25610" name="Check Box 10" descr="0-20%&#10;" hidden="1">
              <a:extLst>
                <a:ext uri="{63B3BB69-23CF-44E3-9099-C40C66FF867C}">
                  <a14:compatExt spid="_x0000_s25610"/>
                </a:ext>
                <a:ext uri="{FF2B5EF4-FFF2-40B4-BE49-F238E27FC236}">
                  <a16:creationId xmlns:a16="http://schemas.microsoft.com/office/drawing/2014/main" id="{00000000-0008-0000-0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Substantial Improvement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2247900</xdr:colOff>
          <xdr:row>81</xdr:row>
          <xdr:rowOff>180975</xdr:rowOff>
        </xdr:from>
        <xdr:to>
          <xdr:col>13</xdr:col>
          <xdr:colOff>733425</xdr:colOff>
          <xdr:row>85</xdr:row>
          <xdr:rowOff>0</xdr:rowOff>
        </xdr:to>
        <xdr:sp macro="" textlink="">
          <xdr:nvSpPr>
            <xdr:cNvPr id="25611" name="Check Box 11" descr="0-20%&#10;" hidden="1">
              <a:extLst>
                <a:ext uri="{63B3BB69-23CF-44E3-9099-C40C66FF867C}">
                  <a14:compatExt spid="_x0000_s25611"/>
                </a:ext>
                <a:ext uri="{FF2B5EF4-FFF2-40B4-BE49-F238E27FC236}">
                  <a16:creationId xmlns:a16="http://schemas.microsoft.com/office/drawing/2014/main" id="{00000000-0008-0000-0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Substantial Damage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3105150</xdr:colOff>
          <xdr:row>46</xdr:row>
          <xdr:rowOff>190500</xdr:rowOff>
        </xdr:from>
        <xdr:to>
          <xdr:col>10</xdr:col>
          <xdr:colOff>3419475</xdr:colOff>
          <xdr:row>48</xdr:row>
          <xdr:rowOff>19050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3629025</xdr:colOff>
          <xdr:row>47</xdr:row>
          <xdr:rowOff>0</xdr:rowOff>
        </xdr:from>
        <xdr:to>
          <xdr:col>10</xdr:col>
          <xdr:colOff>3933825</xdr:colOff>
          <xdr:row>48</xdr:row>
          <xdr:rowOff>19050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1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2828925</xdr:colOff>
          <xdr:row>49</xdr:row>
          <xdr:rowOff>180975</xdr:rowOff>
        </xdr:from>
        <xdr:to>
          <xdr:col>10</xdr:col>
          <xdr:colOff>4371975</xdr:colOff>
          <xdr:row>51</xdr:row>
          <xdr:rowOff>47625</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1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 - Higher State Standards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1943100</xdr:colOff>
          <xdr:row>50</xdr:row>
          <xdr:rowOff>28575</xdr:rowOff>
        </xdr:from>
        <xdr:to>
          <xdr:col>11</xdr:col>
          <xdr:colOff>2238375</xdr:colOff>
          <xdr:row>51</xdr:row>
          <xdr:rowOff>47625</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1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31</xdr:row>
          <xdr:rowOff>180975</xdr:rowOff>
        </xdr:from>
        <xdr:to>
          <xdr:col>11</xdr:col>
          <xdr:colOff>419100</xdr:colOff>
          <xdr:row>33</xdr:row>
          <xdr:rowOff>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01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742950</xdr:colOff>
          <xdr:row>31</xdr:row>
          <xdr:rowOff>180975</xdr:rowOff>
        </xdr:from>
        <xdr:to>
          <xdr:col>11</xdr:col>
          <xdr:colOff>1047750</xdr:colOff>
          <xdr:row>32</xdr:row>
          <xdr:rowOff>190500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1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523875</xdr:colOff>
          <xdr:row>34</xdr:row>
          <xdr:rowOff>19050</xdr:rowOff>
        </xdr:from>
        <xdr:to>
          <xdr:col>11</xdr:col>
          <xdr:colOff>828675</xdr:colOff>
          <xdr:row>35</xdr:row>
          <xdr:rowOff>9525</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1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1028700</xdr:colOff>
          <xdr:row>34</xdr:row>
          <xdr:rowOff>19050</xdr:rowOff>
        </xdr:from>
        <xdr:to>
          <xdr:col>11</xdr:col>
          <xdr:colOff>1333500</xdr:colOff>
          <xdr:row>35</xdr:row>
          <xdr:rowOff>9525</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1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1343025</xdr:colOff>
          <xdr:row>64</xdr:row>
          <xdr:rowOff>161925</xdr:rowOff>
        </xdr:from>
        <xdr:to>
          <xdr:col>11</xdr:col>
          <xdr:colOff>1647825</xdr:colOff>
          <xdr:row>65</xdr:row>
          <xdr:rowOff>190500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1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1971675</xdr:colOff>
          <xdr:row>64</xdr:row>
          <xdr:rowOff>161925</xdr:rowOff>
        </xdr:from>
        <xdr:to>
          <xdr:col>11</xdr:col>
          <xdr:colOff>2276475</xdr:colOff>
          <xdr:row>65</xdr:row>
          <xdr:rowOff>190500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1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2209800</xdr:colOff>
          <xdr:row>67</xdr:row>
          <xdr:rowOff>171450</xdr:rowOff>
        </xdr:from>
        <xdr:to>
          <xdr:col>10</xdr:col>
          <xdr:colOff>2514600</xdr:colOff>
          <xdr:row>68</xdr:row>
          <xdr:rowOff>9525</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01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2838450</xdr:colOff>
          <xdr:row>67</xdr:row>
          <xdr:rowOff>171450</xdr:rowOff>
        </xdr:from>
        <xdr:to>
          <xdr:col>10</xdr:col>
          <xdr:colOff>3143250</xdr:colOff>
          <xdr:row>68</xdr:row>
          <xdr:rowOff>9525</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1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676275</xdr:colOff>
          <xdr:row>78</xdr:row>
          <xdr:rowOff>171450</xdr:rowOff>
        </xdr:from>
        <xdr:to>
          <xdr:col>11</xdr:col>
          <xdr:colOff>981075</xdr:colOff>
          <xdr:row>80</xdr:row>
          <xdr:rowOff>9525</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01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4533900</xdr:colOff>
          <xdr:row>80</xdr:row>
          <xdr:rowOff>152400</xdr:rowOff>
        </xdr:from>
        <xdr:to>
          <xdr:col>11</xdr:col>
          <xdr:colOff>304800</xdr:colOff>
          <xdr:row>82</xdr:row>
          <xdr:rowOff>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1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676275</xdr:colOff>
          <xdr:row>80</xdr:row>
          <xdr:rowOff>152400</xdr:rowOff>
        </xdr:from>
        <xdr:to>
          <xdr:col>11</xdr:col>
          <xdr:colOff>981075</xdr:colOff>
          <xdr:row>82</xdr:row>
          <xdr:rowOff>0</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01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1257300</xdr:colOff>
          <xdr:row>80</xdr:row>
          <xdr:rowOff>152400</xdr:rowOff>
        </xdr:from>
        <xdr:to>
          <xdr:col>11</xdr:col>
          <xdr:colOff>1562100</xdr:colOff>
          <xdr:row>82</xdr:row>
          <xdr:rowOff>0</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1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790575</xdr:colOff>
          <xdr:row>85</xdr:row>
          <xdr:rowOff>114300</xdr:rowOff>
        </xdr:from>
        <xdr:to>
          <xdr:col>11</xdr:col>
          <xdr:colOff>1714500</xdr:colOff>
          <xdr:row>87</xdr:row>
          <xdr:rowOff>95250</xdr:rowOff>
        </xdr:to>
        <xdr:sp macro="" textlink="">
          <xdr:nvSpPr>
            <xdr:cNvPr id="25628" name="Check Box 28" descr="0-20%&#10;" hidden="1">
              <a:extLst>
                <a:ext uri="{63B3BB69-23CF-44E3-9099-C40C66FF867C}">
                  <a14:compatExt spid="_x0000_s25628"/>
                </a:ext>
                <a:ext uri="{FF2B5EF4-FFF2-40B4-BE49-F238E27FC236}">
                  <a16:creationId xmlns:a16="http://schemas.microsoft.com/office/drawing/2014/main" id="{00000000-0008-0000-01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New Structures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714375</xdr:colOff>
          <xdr:row>85</xdr:row>
          <xdr:rowOff>114300</xdr:rowOff>
        </xdr:from>
        <xdr:to>
          <xdr:col>14</xdr:col>
          <xdr:colOff>800100</xdr:colOff>
          <xdr:row>87</xdr:row>
          <xdr:rowOff>95250</xdr:rowOff>
        </xdr:to>
        <xdr:sp macro="" textlink="">
          <xdr:nvSpPr>
            <xdr:cNvPr id="25629" name="Check Box 29" descr="0-20%&#10;" hidden="1">
              <a:extLst>
                <a:ext uri="{63B3BB69-23CF-44E3-9099-C40C66FF867C}">
                  <a14:compatExt spid="_x0000_s25629"/>
                </a:ext>
                <a:ext uri="{FF2B5EF4-FFF2-40B4-BE49-F238E27FC236}">
                  <a16:creationId xmlns:a16="http://schemas.microsoft.com/office/drawing/2014/main" id="{00000000-0008-0000-01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Substantial Damage Repairs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1771650</xdr:colOff>
          <xdr:row>85</xdr:row>
          <xdr:rowOff>114300</xdr:rowOff>
        </xdr:from>
        <xdr:to>
          <xdr:col>13</xdr:col>
          <xdr:colOff>504825</xdr:colOff>
          <xdr:row>87</xdr:row>
          <xdr:rowOff>95250</xdr:rowOff>
        </xdr:to>
        <xdr:sp macro="" textlink="">
          <xdr:nvSpPr>
            <xdr:cNvPr id="25630" name="Check Box 30" descr="0-20%&#10;" hidden="1">
              <a:extLst>
                <a:ext uri="{63B3BB69-23CF-44E3-9099-C40C66FF867C}">
                  <a14:compatExt spid="_x0000_s25630"/>
                </a:ext>
                <a:ext uri="{FF2B5EF4-FFF2-40B4-BE49-F238E27FC236}">
                  <a16:creationId xmlns:a16="http://schemas.microsoft.com/office/drawing/2014/main" id="{00000000-0008-0000-01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Substantial Improvements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1771650</xdr:colOff>
          <xdr:row>19</xdr:row>
          <xdr:rowOff>209550</xdr:rowOff>
        </xdr:from>
        <xdr:to>
          <xdr:col>11</xdr:col>
          <xdr:colOff>2076450</xdr:colOff>
          <xdr:row>21</xdr:row>
          <xdr:rowOff>19050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01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2295525</xdr:colOff>
          <xdr:row>19</xdr:row>
          <xdr:rowOff>209550</xdr:rowOff>
        </xdr:from>
        <xdr:to>
          <xdr:col>12</xdr:col>
          <xdr:colOff>57150</xdr:colOff>
          <xdr:row>21</xdr:row>
          <xdr:rowOff>19050</xdr:rowOff>
        </xdr:to>
        <xdr:sp macro="" textlink="">
          <xdr:nvSpPr>
            <xdr:cNvPr id="25635" name="Check Box 35" hidden="1">
              <a:extLst>
                <a:ext uri="{63B3BB69-23CF-44E3-9099-C40C66FF867C}">
                  <a14:compatExt spid="_x0000_s25635"/>
                </a:ext>
                <a:ext uri="{FF2B5EF4-FFF2-40B4-BE49-F238E27FC236}">
                  <a16:creationId xmlns:a16="http://schemas.microsoft.com/office/drawing/2014/main" id="{00000000-0008-0000-01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3248025</xdr:colOff>
          <xdr:row>23</xdr:row>
          <xdr:rowOff>180975</xdr:rowOff>
        </xdr:from>
        <xdr:to>
          <xdr:col>10</xdr:col>
          <xdr:colOff>3552825</xdr:colOff>
          <xdr:row>25</xdr:row>
          <xdr:rowOff>0</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01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3876675</xdr:colOff>
          <xdr:row>23</xdr:row>
          <xdr:rowOff>180975</xdr:rowOff>
        </xdr:from>
        <xdr:to>
          <xdr:col>10</xdr:col>
          <xdr:colOff>4181475</xdr:colOff>
          <xdr:row>24</xdr:row>
          <xdr:rowOff>190500</xdr:rowOff>
        </xdr:to>
        <xdr:sp macro="" textlink="">
          <xdr:nvSpPr>
            <xdr:cNvPr id="25637" name="Check Box 37" hidden="1">
              <a:extLst>
                <a:ext uri="{63B3BB69-23CF-44E3-9099-C40C66FF867C}">
                  <a14:compatExt spid="_x0000_s25637"/>
                </a:ext>
                <a:ext uri="{FF2B5EF4-FFF2-40B4-BE49-F238E27FC236}">
                  <a16:creationId xmlns:a16="http://schemas.microsoft.com/office/drawing/2014/main" id="{00000000-0008-0000-01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4533900</xdr:colOff>
          <xdr:row>78</xdr:row>
          <xdr:rowOff>171450</xdr:rowOff>
        </xdr:from>
        <xdr:to>
          <xdr:col>11</xdr:col>
          <xdr:colOff>304800</xdr:colOff>
          <xdr:row>80</xdr:row>
          <xdr:rowOff>9525</xdr:rowOff>
        </xdr:to>
        <xdr:sp macro="" textlink="">
          <xdr:nvSpPr>
            <xdr:cNvPr id="25638" name="Check Box 38" hidden="1">
              <a:extLst>
                <a:ext uri="{63B3BB69-23CF-44E3-9099-C40C66FF867C}">
                  <a14:compatExt spid="_x0000_s25638"/>
                </a:ext>
                <a:ext uri="{FF2B5EF4-FFF2-40B4-BE49-F238E27FC236}">
                  <a16:creationId xmlns:a16="http://schemas.microsoft.com/office/drawing/2014/main" id="{00000000-0008-0000-01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1571625</xdr:colOff>
          <xdr:row>95</xdr:row>
          <xdr:rowOff>161925</xdr:rowOff>
        </xdr:from>
        <xdr:to>
          <xdr:col>11</xdr:col>
          <xdr:colOff>1876425</xdr:colOff>
          <xdr:row>97</xdr:row>
          <xdr:rowOff>9525</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1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2057400</xdr:colOff>
          <xdr:row>95</xdr:row>
          <xdr:rowOff>161925</xdr:rowOff>
        </xdr:from>
        <xdr:to>
          <xdr:col>11</xdr:col>
          <xdr:colOff>2362200</xdr:colOff>
          <xdr:row>97</xdr:row>
          <xdr:rowOff>9525</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1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97</xdr:row>
          <xdr:rowOff>180975</xdr:rowOff>
        </xdr:from>
        <xdr:to>
          <xdr:col>11</xdr:col>
          <xdr:colOff>619125</xdr:colOff>
          <xdr:row>99</xdr:row>
          <xdr:rowOff>19050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1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942975</xdr:colOff>
          <xdr:row>97</xdr:row>
          <xdr:rowOff>180975</xdr:rowOff>
        </xdr:from>
        <xdr:to>
          <xdr:col>11</xdr:col>
          <xdr:colOff>1247775</xdr:colOff>
          <xdr:row>99</xdr:row>
          <xdr:rowOff>19050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1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3362325</xdr:colOff>
          <xdr:row>52</xdr:row>
          <xdr:rowOff>19050</xdr:rowOff>
        </xdr:from>
        <xdr:to>
          <xdr:col>10</xdr:col>
          <xdr:colOff>4057650</xdr:colOff>
          <xdr:row>53</xdr:row>
          <xdr:rowOff>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01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Freeboard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2038350</xdr:colOff>
          <xdr:row>52</xdr:row>
          <xdr:rowOff>9525</xdr:rowOff>
        </xdr:from>
        <xdr:to>
          <xdr:col>11</xdr:col>
          <xdr:colOff>2514600</xdr:colOff>
          <xdr:row>53</xdr:row>
          <xdr:rowOff>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01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857250</xdr:colOff>
          <xdr:row>52</xdr:row>
          <xdr:rowOff>38100</xdr:rowOff>
        </xdr:from>
        <xdr:to>
          <xdr:col>11</xdr:col>
          <xdr:colOff>1981200</xdr:colOff>
          <xdr:row>53</xdr:row>
          <xdr:rowOff>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01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 MF in the SFHA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4114800</xdr:colOff>
          <xdr:row>52</xdr:row>
          <xdr:rowOff>9525</xdr:rowOff>
        </xdr:from>
        <xdr:to>
          <xdr:col>11</xdr:col>
          <xdr:colOff>790575</xdr:colOff>
          <xdr:row>53</xdr:row>
          <xdr:rowOff>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01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Smaller SD Threshold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857250</xdr:colOff>
          <xdr:row>81</xdr:row>
          <xdr:rowOff>171450</xdr:rowOff>
        </xdr:from>
        <xdr:to>
          <xdr:col>14</xdr:col>
          <xdr:colOff>2381250</xdr:colOff>
          <xdr:row>85</xdr:row>
          <xdr:rowOff>0</xdr:rowOff>
        </xdr:to>
        <xdr:sp macro="" textlink="">
          <xdr:nvSpPr>
            <xdr:cNvPr id="25649" name="Check Box 49" descr="0-20%&#10;" hidden="1">
              <a:extLst>
                <a:ext uri="{63B3BB69-23CF-44E3-9099-C40C66FF867C}">
                  <a14:compatExt spid="_x0000_s25649"/>
                </a:ext>
                <a:ext uri="{FF2B5EF4-FFF2-40B4-BE49-F238E27FC236}">
                  <a16:creationId xmlns:a16="http://schemas.microsoft.com/office/drawing/2014/main" id="{00000000-0008-0000-01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Floodplain Development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866775</xdr:colOff>
          <xdr:row>85</xdr:row>
          <xdr:rowOff>114300</xdr:rowOff>
        </xdr:from>
        <xdr:to>
          <xdr:col>14</xdr:col>
          <xdr:colOff>2305050</xdr:colOff>
          <xdr:row>87</xdr:row>
          <xdr:rowOff>95250</xdr:rowOff>
        </xdr:to>
        <xdr:sp macro="" textlink="">
          <xdr:nvSpPr>
            <xdr:cNvPr id="25650" name="Check Box 50" descr="0-20%&#10;" hidden="1">
              <a:extLst>
                <a:ext uri="{63B3BB69-23CF-44E3-9099-C40C66FF867C}">
                  <a14:compatExt spid="_x0000_s25650"/>
                </a:ext>
                <a:ext uri="{FF2B5EF4-FFF2-40B4-BE49-F238E27FC236}">
                  <a16:creationId xmlns:a16="http://schemas.microsoft.com/office/drawing/2014/main" id="{00000000-0008-0000-01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Floodplain Development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790575</xdr:colOff>
          <xdr:row>88</xdr:row>
          <xdr:rowOff>114300</xdr:rowOff>
        </xdr:from>
        <xdr:to>
          <xdr:col>11</xdr:col>
          <xdr:colOff>1714500</xdr:colOff>
          <xdr:row>90</xdr:row>
          <xdr:rowOff>95250</xdr:rowOff>
        </xdr:to>
        <xdr:sp macro="" textlink="">
          <xdr:nvSpPr>
            <xdr:cNvPr id="25651" name="Check Box 51" descr="0-20%&#10;" hidden="1">
              <a:extLst>
                <a:ext uri="{63B3BB69-23CF-44E3-9099-C40C66FF867C}">
                  <a14:compatExt spid="_x0000_s25651"/>
                </a:ext>
                <a:ext uri="{FF2B5EF4-FFF2-40B4-BE49-F238E27FC236}">
                  <a16:creationId xmlns:a16="http://schemas.microsoft.com/office/drawing/2014/main" id="{00000000-0008-0000-01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New Structures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88</xdr:row>
          <xdr:rowOff>114300</xdr:rowOff>
        </xdr:from>
        <xdr:to>
          <xdr:col>14</xdr:col>
          <xdr:colOff>809625</xdr:colOff>
          <xdr:row>90</xdr:row>
          <xdr:rowOff>95250</xdr:rowOff>
        </xdr:to>
        <xdr:sp macro="" textlink="">
          <xdr:nvSpPr>
            <xdr:cNvPr id="25652" name="Check Box 52" descr="0-20%&#10;" hidden="1">
              <a:extLst>
                <a:ext uri="{63B3BB69-23CF-44E3-9099-C40C66FF867C}">
                  <a14:compatExt spid="_x0000_s25652"/>
                </a:ext>
                <a:ext uri="{FF2B5EF4-FFF2-40B4-BE49-F238E27FC236}">
                  <a16:creationId xmlns:a16="http://schemas.microsoft.com/office/drawing/2014/main" id="{00000000-0008-0000-01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Substantial Damage Repairs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1781175</xdr:colOff>
          <xdr:row>88</xdr:row>
          <xdr:rowOff>114300</xdr:rowOff>
        </xdr:from>
        <xdr:to>
          <xdr:col>13</xdr:col>
          <xdr:colOff>504825</xdr:colOff>
          <xdr:row>90</xdr:row>
          <xdr:rowOff>95250</xdr:rowOff>
        </xdr:to>
        <xdr:sp macro="" textlink="">
          <xdr:nvSpPr>
            <xdr:cNvPr id="25653" name="Check Box 53" descr="0-20%&#10;" hidden="1">
              <a:extLst>
                <a:ext uri="{63B3BB69-23CF-44E3-9099-C40C66FF867C}">
                  <a14:compatExt spid="_x0000_s25653"/>
                </a:ext>
                <a:ext uri="{FF2B5EF4-FFF2-40B4-BE49-F238E27FC236}">
                  <a16:creationId xmlns:a16="http://schemas.microsoft.com/office/drawing/2014/main" id="{00000000-0008-0000-01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Substantial Improvements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876300</xdr:colOff>
          <xdr:row>88</xdr:row>
          <xdr:rowOff>114300</xdr:rowOff>
        </xdr:from>
        <xdr:to>
          <xdr:col>14</xdr:col>
          <xdr:colOff>2314575</xdr:colOff>
          <xdr:row>90</xdr:row>
          <xdr:rowOff>95250</xdr:rowOff>
        </xdr:to>
        <xdr:sp macro="" textlink="">
          <xdr:nvSpPr>
            <xdr:cNvPr id="25654" name="Check Box 54" descr="0-20%&#10;" hidden="1">
              <a:extLst>
                <a:ext uri="{63B3BB69-23CF-44E3-9099-C40C66FF867C}">
                  <a14:compatExt spid="_x0000_s25654"/>
                </a:ext>
                <a:ext uri="{FF2B5EF4-FFF2-40B4-BE49-F238E27FC236}">
                  <a16:creationId xmlns:a16="http://schemas.microsoft.com/office/drawing/2014/main" id="{00000000-0008-0000-01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All Floodplain Development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10</xdr:row>
          <xdr:rowOff>161925</xdr:rowOff>
        </xdr:from>
        <xdr:to>
          <xdr:col>10</xdr:col>
          <xdr:colOff>866775</xdr:colOff>
          <xdr:row>12</xdr:row>
          <xdr:rowOff>200025</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01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Same as person completing Self Assessment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19</xdr:row>
          <xdr:rowOff>209550</xdr:rowOff>
        </xdr:from>
        <xdr:to>
          <xdr:col>14</xdr:col>
          <xdr:colOff>2038350</xdr:colOff>
          <xdr:row>21</xdr:row>
          <xdr:rowOff>19050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01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Unknown - The Self Assessment POC does not know the FPA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49</xdr:row>
          <xdr:rowOff>180975</xdr:rowOff>
        </xdr:from>
        <xdr:to>
          <xdr:col>11</xdr:col>
          <xdr:colOff>1733550</xdr:colOff>
          <xdr:row>51</xdr:row>
          <xdr:rowOff>47625</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01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 - Higher Local Standards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1066800</xdr:colOff>
          <xdr:row>62</xdr:row>
          <xdr:rowOff>76200</xdr:rowOff>
        </xdr:from>
        <xdr:to>
          <xdr:col>12</xdr:col>
          <xdr:colOff>76200</xdr:colOff>
          <xdr:row>62</xdr:row>
          <xdr:rowOff>323850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01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Date Unknown/Not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1066800</xdr:colOff>
          <xdr:row>60</xdr:row>
          <xdr:rowOff>57150</xdr:rowOff>
        </xdr:from>
        <xdr:to>
          <xdr:col>12</xdr:col>
          <xdr:colOff>85725</xdr:colOff>
          <xdr:row>60</xdr:row>
          <xdr:rowOff>304800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01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Date Unknown/Not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1066800</xdr:colOff>
          <xdr:row>58</xdr:row>
          <xdr:rowOff>85725</xdr:rowOff>
        </xdr:from>
        <xdr:to>
          <xdr:col>12</xdr:col>
          <xdr:colOff>85725</xdr:colOff>
          <xdr:row>58</xdr:row>
          <xdr:rowOff>333375</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01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Date Unknown/Not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23</xdr:row>
          <xdr:rowOff>180975</xdr:rowOff>
        </xdr:from>
        <xdr:to>
          <xdr:col>11</xdr:col>
          <xdr:colOff>1504950</xdr:colOff>
          <xdr:row>24</xdr:row>
          <xdr:rowOff>190500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01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 but actively pursuing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4152900</xdr:colOff>
          <xdr:row>46</xdr:row>
          <xdr:rowOff>161925</xdr:rowOff>
        </xdr:from>
        <xdr:to>
          <xdr:col>11</xdr:col>
          <xdr:colOff>1181100</xdr:colOff>
          <xdr:row>48</xdr:row>
          <xdr:rowOff>19050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01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Unknown/Data 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904875</xdr:colOff>
          <xdr:row>81</xdr:row>
          <xdr:rowOff>190500</xdr:rowOff>
        </xdr:from>
        <xdr:to>
          <xdr:col>14</xdr:col>
          <xdr:colOff>828675</xdr:colOff>
          <xdr:row>85</xdr:row>
          <xdr:rowOff>9525</xdr:rowOff>
        </xdr:to>
        <xdr:sp macro="" textlink="">
          <xdr:nvSpPr>
            <xdr:cNvPr id="25663" name="Check Box 63" descr="0-20%&#10;" hidden="1">
              <a:extLst>
                <a:ext uri="{63B3BB69-23CF-44E3-9099-C40C66FF867C}">
                  <a14:compatExt spid="_x0000_s25663"/>
                </a:ext>
                <a:ext uri="{FF2B5EF4-FFF2-40B4-BE49-F238E27FC236}">
                  <a16:creationId xmlns:a16="http://schemas.microsoft.com/office/drawing/2014/main" id="{00000000-0008-0000-01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Non-building development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69</xdr:row>
          <xdr:rowOff>161925</xdr:rowOff>
        </xdr:from>
        <xdr:to>
          <xdr:col>10</xdr:col>
          <xdr:colOff>419100</xdr:colOff>
          <xdr:row>71</xdr:row>
          <xdr:rowOff>19050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01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1533525</xdr:colOff>
          <xdr:row>69</xdr:row>
          <xdr:rowOff>161925</xdr:rowOff>
        </xdr:from>
        <xdr:to>
          <xdr:col>10</xdr:col>
          <xdr:colOff>1971675</xdr:colOff>
          <xdr:row>71</xdr:row>
          <xdr:rowOff>19050</xdr:rowOff>
        </xdr:to>
        <xdr:sp macro="" textlink="">
          <xdr:nvSpPr>
            <xdr:cNvPr id="25677" name="Check Box 77" hidden="1">
              <a:extLst>
                <a:ext uri="{63B3BB69-23CF-44E3-9099-C40C66FF867C}">
                  <a14:compatExt spid="_x0000_s25677"/>
                </a:ext>
                <a:ext uri="{FF2B5EF4-FFF2-40B4-BE49-F238E27FC236}">
                  <a16:creationId xmlns:a16="http://schemas.microsoft.com/office/drawing/2014/main" id="{00000000-0008-0000-01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3086100</xdr:colOff>
          <xdr:row>69</xdr:row>
          <xdr:rowOff>161925</xdr:rowOff>
        </xdr:from>
        <xdr:to>
          <xdr:col>10</xdr:col>
          <xdr:colOff>3524250</xdr:colOff>
          <xdr:row>71</xdr:row>
          <xdr:rowOff>19050</xdr:rowOff>
        </xdr:to>
        <xdr:sp macro="" textlink="">
          <xdr:nvSpPr>
            <xdr:cNvPr id="25678" name="Check Box 78" hidden="1">
              <a:extLst>
                <a:ext uri="{63B3BB69-23CF-44E3-9099-C40C66FF867C}">
                  <a14:compatExt spid="_x0000_s25678"/>
                </a:ext>
                <a:ext uri="{FF2B5EF4-FFF2-40B4-BE49-F238E27FC236}">
                  <a16:creationId xmlns:a16="http://schemas.microsoft.com/office/drawing/2014/main" id="{00000000-0008-0000-01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69</xdr:row>
          <xdr:rowOff>161925</xdr:rowOff>
        </xdr:from>
        <xdr:to>
          <xdr:col>11</xdr:col>
          <xdr:colOff>800100</xdr:colOff>
          <xdr:row>71</xdr:row>
          <xdr:rowOff>19050</xdr:rowOff>
        </xdr:to>
        <xdr:sp macro="" textlink="">
          <xdr:nvSpPr>
            <xdr:cNvPr id="25679" name="Check Box 79" hidden="1">
              <a:extLst>
                <a:ext uri="{63B3BB69-23CF-44E3-9099-C40C66FF867C}">
                  <a14:compatExt spid="_x0000_s25679"/>
                </a:ext>
                <a:ext uri="{FF2B5EF4-FFF2-40B4-BE49-F238E27FC236}">
                  <a16:creationId xmlns:a16="http://schemas.microsoft.com/office/drawing/2014/main" id="{00000000-0008-0000-01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71</xdr:row>
          <xdr:rowOff>38100</xdr:rowOff>
        </xdr:from>
        <xdr:to>
          <xdr:col>10</xdr:col>
          <xdr:colOff>1095375</xdr:colOff>
          <xdr:row>72</xdr:row>
          <xdr:rowOff>85725</xdr:rowOff>
        </xdr:to>
        <xdr:sp macro="" textlink="">
          <xdr:nvSpPr>
            <xdr:cNvPr id="25680" name="Check Box 80" hidden="1">
              <a:extLst>
                <a:ext uri="{63B3BB69-23CF-44E3-9099-C40C66FF867C}">
                  <a14:compatExt spid="_x0000_s25680"/>
                </a:ext>
                <a:ext uri="{FF2B5EF4-FFF2-40B4-BE49-F238E27FC236}">
                  <a16:creationId xmlns:a16="http://schemas.microsoft.com/office/drawing/2014/main" id="{00000000-0008-0000-01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AE-Floodway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1543050</xdr:colOff>
          <xdr:row>71</xdr:row>
          <xdr:rowOff>38100</xdr:rowOff>
        </xdr:from>
        <xdr:to>
          <xdr:col>10</xdr:col>
          <xdr:colOff>1981200</xdr:colOff>
          <xdr:row>72</xdr:row>
          <xdr:rowOff>85725</xdr:rowOff>
        </xdr:to>
        <xdr:sp macro="" textlink="">
          <xdr:nvSpPr>
            <xdr:cNvPr id="25681" name="Check Box 81" hidden="1">
              <a:extLst>
                <a:ext uri="{63B3BB69-23CF-44E3-9099-C40C66FF867C}">
                  <a14:compatExt spid="_x0000_s25681"/>
                </a:ext>
                <a:ext uri="{FF2B5EF4-FFF2-40B4-BE49-F238E27FC236}">
                  <a16:creationId xmlns:a16="http://schemas.microsoft.com/office/drawing/2014/main" id="{00000000-0008-0000-01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3095625</xdr:colOff>
          <xdr:row>71</xdr:row>
          <xdr:rowOff>38100</xdr:rowOff>
        </xdr:from>
        <xdr:to>
          <xdr:col>10</xdr:col>
          <xdr:colOff>3533775</xdr:colOff>
          <xdr:row>72</xdr:row>
          <xdr:rowOff>85725</xdr:rowOff>
        </xdr:to>
        <xdr:sp macro="" textlink="">
          <xdr:nvSpPr>
            <xdr:cNvPr id="25682" name="Check Box 82" hidden="1">
              <a:extLst>
                <a:ext uri="{63B3BB69-23CF-44E3-9099-C40C66FF867C}">
                  <a14:compatExt spid="_x0000_s25682"/>
                </a:ext>
                <a:ext uri="{FF2B5EF4-FFF2-40B4-BE49-F238E27FC236}">
                  <a16:creationId xmlns:a16="http://schemas.microsoft.com/office/drawing/2014/main" id="{00000000-0008-0000-01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71</xdr:row>
          <xdr:rowOff>38100</xdr:rowOff>
        </xdr:from>
        <xdr:to>
          <xdr:col>11</xdr:col>
          <xdr:colOff>809625</xdr:colOff>
          <xdr:row>72</xdr:row>
          <xdr:rowOff>85725</xdr:rowOff>
        </xdr:to>
        <xdr:sp macro="" textlink="">
          <xdr:nvSpPr>
            <xdr:cNvPr id="25683" name="Check Box 83" hidden="1">
              <a:extLst>
                <a:ext uri="{63B3BB69-23CF-44E3-9099-C40C66FF867C}">
                  <a14:compatExt spid="_x0000_s25683"/>
                </a:ext>
                <a:ext uri="{FF2B5EF4-FFF2-40B4-BE49-F238E27FC236}">
                  <a16:creationId xmlns:a16="http://schemas.microsoft.com/office/drawing/2014/main" id="{00000000-0008-0000-0100-00005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72</xdr:row>
          <xdr:rowOff>95250</xdr:rowOff>
        </xdr:from>
        <xdr:to>
          <xdr:col>10</xdr:col>
          <xdr:colOff>428625</xdr:colOff>
          <xdr:row>73</xdr:row>
          <xdr:rowOff>142875</xdr:rowOff>
        </xdr:to>
        <xdr:sp macro="" textlink="">
          <xdr:nvSpPr>
            <xdr:cNvPr id="25684" name="Check Box 84" hidden="1">
              <a:extLst>
                <a:ext uri="{63B3BB69-23CF-44E3-9099-C40C66FF867C}">
                  <a14:compatExt spid="_x0000_s25684"/>
                </a:ext>
                <a:ext uri="{FF2B5EF4-FFF2-40B4-BE49-F238E27FC236}">
                  <a16:creationId xmlns:a16="http://schemas.microsoft.com/office/drawing/2014/main" id="{00000000-0008-0000-0100-00005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1543050</xdr:colOff>
          <xdr:row>72</xdr:row>
          <xdr:rowOff>95250</xdr:rowOff>
        </xdr:from>
        <xdr:to>
          <xdr:col>10</xdr:col>
          <xdr:colOff>2466975</xdr:colOff>
          <xdr:row>73</xdr:row>
          <xdr:rowOff>142875</xdr:rowOff>
        </xdr:to>
        <xdr:sp macro="" textlink="">
          <xdr:nvSpPr>
            <xdr:cNvPr id="25685" name="Check Box 85" hidden="1">
              <a:extLst>
                <a:ext uri="{63B3BB69-23CF-44E3-9099-C40C66FF867C}">
                  <a14:compatExt spid="_x0000_s25685"/>
                </a:ext>
                <a:ext uri="{FF2B5EF4-FFF2-40B4-BE49-F238E27FC236}">
                  <a16:creationId xmlns:a16="http://schemas.microsoft.com/office/drawing/2014/main" id="{00000000-0008-0000-0100-00005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X-Shaded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3095625</xdr:colOff>
          <xdr:row>72</xdr:row>
          <xdr:rowOff>95250</xdr:rowOff>
        </xdr:from>
        <xdr:to>
          <xdr:col>10</xdr:col>
          <xdr:colOff>3533775</xdr:colOff>
          <xdr:row>73</xdr:row>
          <xdr:rowOff>142875</xdr:rowOff>
        </xdr:to>
        <xdr:sp macro="" textlink="">
          <xdr:nvSpPr>
            <xdr:cNvPr id="25686" name="Check Box 86" hidden="1">
              <a:extLst>
                <a:ext uri="{63B3BB69-23CF-44E3-9099-C40C66FF867C}">
                  <a14:compatExt spid="_x0000_s25686"/>
                </a:ext>
                <a:ext uri="{FF2B5EF4-FFF2-40B4-BE49-F238E27FC236}">
                  <a16:creationId xmlns:a16="http://schemas.microsoft.com/office/drawing/2014/main" id="{00000000-0008-0000-0100-00005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72</xdr:row>
          <xdr:rowOff>95250</xdr:rowOff>
        </xdr:from>
        <xdr:to>
          <xdr:col>11</xdr:col>
          <xdr:colOff>809625</xdr:colOff>
          <xdr:row>73</xdr:row>
          <xdr:rowOff>142875</xdr:rowOff>
        </xdr:to>
        <xdr:sp macro="" textlink="">
          <xdr:nvSpPr>
            <xdr:cNvPr id="25687" name="Check Box 87" hidden="1">
              <a:extLst>
                <a:ext uri="{63B3BB69-23CF-44E3-9099-C40C66FF867C}">
                  <a14:compatExt spid="_x0000_s25687"/>
                </a:ext>
                <a:ext uri="{FF2B5EF4-FFF2-40B4-BE49-F238E27FC236}">
                  <a16:creationId xmlns:a16="http://schemas.microsoft.com/office/drawing/2014/main" id="{00000000-0008-0000-0100-00005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AR</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15</xdr:row>
          <xdr:rowOff>9525</xdr:rowOff>
        </xdr:from>
        <xdr:to>
          <xdr:col>3</xdr:col>
          <xdr:colOff>276225</xdr:colOff>
          <xdr:row>15</xdr:row>
          <xdr:rowOff>200025</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2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xdr:row>
          <xdr:rowOff>0</xdr:rowOff>
        </xdr:from>
        <xdr:to>
          <xdr:col>3</xdr:col>
          <xdr:colOff>276225</xdr:colOff>
          <xdr:row>17</xdr:row>
          <xdr:rowOff>200025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2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16</xdr:row>
          <xdr:rowOff>9525</xdr:rowOff>
        </xdr:from>
        <xdr:to>
          <xdr:col>3</xdr:col>
          <xdr:colOff>276225</xdr:colOff>
          <xdr:row>16</xdr:row>
          <xdr:rowOff>200025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2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0</xdr:rowOff>
        </xdr:from>
        <xdr:to>
          <xdr:col>3</xdr:col>
          <xdr:colOff>276225</xdr:colOff>
          <xdr:row>18</xdr:row>
          <xdr:rowOff>190500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2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209550</xdr:rowOff>
        </xdr:from>
        <xdr:to>
          <xdr:col>3</xdr:col>
          <xdr:colOff>266700</xdr:colOff>
          <xdr:row>19</xdr:row>
          <xdr:rowOff>190500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2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xdr:row>
          <xdr:rowOff>209550</xdr:rowOff>
        </xdr:from>
        <xdr:to>
          <xdr:col>3</xdr:col>
          <xdr:colOff>266700</xdr:colOff>
          <xdr:row>20</xdr:row>
          <xdr:rowOff>190500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2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23</xdr:row>
          <xdr:rowOff>19050</xdr:rowOff>
        </xdr:from>
        <xdr:to>
          <xdr:col>3</xdr:col>
          <xdr:colOff>266700</xdr:colOff>
          <xdr:row>24</xdr:row>
          <xdr:rowOff>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2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28575</xdr:rowOff>
        </xdr:from>
        <xdr:to>
          <xdr:col>3</xdr:col>
          <xdr:colOff>266700</xdr:colOff>
          <xdr:row>25</xdr:row>
          <xdr:rowOff>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2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3</xdr:col>
          <xdr:colOff>266700</xdr:colOff>
          <xdr:row>26</xdr:row>
          <xdr:rowOff>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2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26</xdr:row>
          <xdr:rowOff>28575</xdr:rowOff>
        </xdr:from>
        <xdr:to>
          <xdr:col>3</xdr:col>
          <xdr:colOff>266700</xdr:colOff>
          <xdr:row>27</xdr:row>
          <xdr:rowOff>9525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2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1152525</xdr:colOff>
          <xdr:row>21</xdr:row>
          <xdr:rowOff>19050</xdr:rowOff>
        </xdr:from>
        <xdr:to>
          <xdr:col>7</xdr:col>
          <xdr:colOff>1400175</xdr:colOff>
          <xdr:row>22</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2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1152525</xdr:colOff>
          <xdr:row>19</xdr:row>
          <xdr:rowOff>9525</xdr:rowOff>
        </xdr:from>
        <xdr:to>
          <xdr:col>7</xdr:col>
          <xdr:colOff>1400175</xdr:colOff>
          <xdr:row>19</xdr:row>
          <xdr:rowOff>200025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2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1152525</xdr:colOff>
          <xdr:row>17</xdr:row>
          <xdr:rowOff>19050</xdr:rowOff>
        </xdr:from>
        <xdr:to>
          <xdr:col>7</xdr:col>
          <xdr:colOff>1400175</xdr:colOff>
          <xdr:row>18</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2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38</xdr:row>
          <xdr:rowOff>76200</xdr:rowOff>
        </xdr:from>
        <xdr:to>
          <xdr:col>8</xdr:col>
          <xdr:colOff>390525</xdr:colOff>
          <xdr:row>38</xdr:row>
          <xdr:rowOff>295275</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2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38</xdr:row>
          <xdr:rowOff>76200</xdr:rowOff>
        </xdr:from>
        <xdr:to>
          <xdr:col>8</xdr:col>
          <xdr:colOff>933450</xdr:colOff>
          <xdr:row>38</xdr:row>
          <xdr:rowOff>295275</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2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76200</xdr:rowOff>
        </xdr:from>
        <xdr:to>
          <xdr:col>8</xdr:col>
          <xdr:colOff>390525</xdr:colOff>
          <xdr:row>40</xdr:row>
          <xdr:rowOff>295275</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02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40</xdr:row>
          <xdr:rowOff>76200</xdr:rowOff>
        </xdr:from>
        <xdr:to>
          <xdr:col>8</xdr:col>
          <xdr:colOff>933450</xdr:colOff>
          <xdr:row>40</xdr:row>
          <xdr:rowOff>295275</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02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42</xdr:row>
          <xdr:rowOff>76200</xdr:rowOff>
        </xdr:from>
        <xdr:to>
          <xdr:col>8</xdr:col>
          <xdr:colOff>390525</xdr:colOff>
          <xdr:row>42</xdr:row>
          <xdr:rowOff>295275</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02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42</xdr:row>
          <xdr:rowOff>76200</xdr:rowOff>
        </xdr:from>
        <xdr:to>
          <xdr:col>8</xdr:col>
          <xdr:colOff>933450</xdr:colOff>
          <xdr:row>42</xdr:row>
          <xdr:rowOff>295275</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2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76200</xdr:rowOff>
        </xdr:from>
        <xdr:to>
          <xdr:col>8</xdr:col>
          <xdr:colOff>390525</xdr:colOff>
          <xdr:row>44</xdr:row>
          <xdr:rowOff>295275</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2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44</xdr:row>
          <xdr:rowOff>76200</xdr:rowOff>
        </xdr:from>
        <xdr:to>
          <xdr:col>8</xdr:col>
          <xdr:colOff>933450</xdr:colOff>
          <xdr:row>44</xdr:row>
          <xdr:rowOff>295275</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2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76200</xdr:rowOff>
        </xdr:from>
        <xdr:to>
          <xdr:col>8</xdr:col>
          <xdr:colOff>390525</xdr:colOff>
          <xdr:row>50</xdr:row>
          <xdr:rowOff>295275</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2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50</xdr:row>
          <xdr:rowOff>76200</xdr:rowOff>
        </xdr:from>
        <xdr:to>
          <xdr:col>8</xdr:col>
          <xdr:colOff>933450</xdr:colOff>
          <xdr:row>50</xdr:row>
          <xdr:rowOff>295275</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2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76200</xdr:rowOff>
        </xdr:from>
        <xdr:to>
          <xdr:col>8</xdr:col>
          <xdr:colOff>390525</xdr:colOff>
          <xdr:row>52</xdr:row>
          <xdr:rowOff>295275</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2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52</xdr:row>
          <xdr:rowOff>76200</xdr:rowOff>
        </xdr:from>
        <xdr:to>
          <xdr:col>8</xdr:col>
          <xdr:colOff>933450</xdr:colOff>
          <xdr:row>52</xdr:row>
          <xdr:rowOff>295275</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0200-00002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xdr:row>
          <xdr:rowOff>76200</xdr:rowOff>
        </xdr:from>
        <xdr:to>
          <xdr:col>8</xdr:col>
          <xdr:colOff>390525</xdr:colOff>
          <xdr:row>54</xdr:row>
          <xdr:rowOff>295275</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0200-00002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54</xdr:row>
          <xdr:rowOff>76200</xdr:rowOff>
        </xdr:from>
        <xdr:to>
          <xdr:col>8</xdr:col>
          <xdr:colOff>933450</xdr:colOff>
          <xdr:row>54</xdr:row>
          <xdr:rowOff>295275</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0200-00002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56</xdr:row>
          <xdr:rowOff>76200</xdr:rowOff>
        </xdr:from>
        <xdr:to>
          <xdr:col>8</xdr:col>
          <xdr:colOff>390525</xdr:colOff>
          <xdr:row>56</xdr:row>
          <xdr:rowOff>295275</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0200-00002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56</xdr:row>
          <xdr:rowOff>76200</xdr:rowOff>
        </xdr:from>
        <xdr:to>
          <xdr:col>8</xdr:col>
          <xdr:colOff>933450</xdr:colOff>
          <xdr:row>56</xdr:row>
          <xdr:rowOff>295275</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0200-00002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65</xdr:row>
          <xdr:rowOff>28575</xdr:rowOff>
        </xdr:from>
        <xdr:to>
          <xdr:col>4</xdr:col>
          <xdr:colOff>1247775</xdr:colOff>
          <xdr:row>66</xdr:row>
          <xdr:rowOff>19050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0200-00002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65</xdr:row>
          <xdr:rowOff>200025</xdr:rowOff>
        </xdr:from>
        <xdr:to>
          <xdr:col>4</xdr:col>
          <xdr:colOff>1247775</xdr:colOff>
          <xdr:row>66</xdr:row>
          <xdr:rowOff>190500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0200-00002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66</xdr:row>
          <xdr:rowOff>200025</xdr:rowOff>
        </xdr:from>
        <xdr:to>
          <xdr:col>4</xdr:col>
          <xdr:colOff>1247775</xdr:colOff>
          <xdr:row>67</xdr:row>
          <xdr:rowOff>190500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2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67</xdr:row>
          <xdr:rowOff>200025</xdr:rowOff>
        </xdr:from>
        <xdr:to>
          <xdr:col>4</xdr:col>
          <xdr:colOff>1247775</xdr:colOff>
          <xdr:row>68</xdr:row>
          <xdr:rowOff>190500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2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68</xdr:row>
          <xdr:rowOff>200025</xdr:rowOff>
        </xdr:from>
        <xdr:to>
          <xdr:col>4</xdr:col>
          <xdr:colOff>1247775</xdr:colOff>
          <xdr:row>69</xdr:row>
          <xdr:rowOff>190500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2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69</xdr:row>
          <xdr:rowOff>200025</xdr:rowOff>
        </xdr:from>
        <xdr:to>
          <xdr:col>4</xdr:col>
          <xdr:colOff>1247775</xdr:colOff>
          <xdr:row>70</xdr:row>
          <xdr:rowOff>190500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0200-00002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70</xdr:row>
          <xdr:rowOff>200025</xdr:rowOff>
        </xdr:from>
        <xdr:to>
          <xdr:col>4</xdr:col>
          <xdr:colOff>1247775</xdr:colOff>
          <xdr:row>71</xdr:row>
          <xdr:rowOff>190500</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0200-00002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71</xdr:row>
          <xdr:rowOff>200025</xdr:rowOff>
        </xdr:from>
        <xdr:to>
          <xdr:col>4</xdr:col>
          <xdr:colOff>1247775</xdr:colOff>
          <xdr:row>72</xdr:row>
          <xdr:rowOff>190500</xdr:rowOff>
        </xdr:to>
        <xdr:sp macro="" textlink="">
          <xdr:nvSpPr>
            <xdr:cNvPr id="37936" name="Check Box 48" hidden="1">
              <a:extLst>
                <a:ext uri="{63B3BB69-23CF-44E3-9099-C40C66FF867C}">
                  <a14:compatExt spid="_x0000_s37936"/>
                </a:ext>
                <a:ext uri="{FF2B5EF4-FFF2-40B4-BE49-F238E27FC236}">
                  <a16:creationId xmlns:a16="http://schemas.microsoft.com/office/drawing/2014/main" id="{00000000-0008-0000-0200-00003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72</xdr:row>
          <xdr:rowOff>200025</xdr:rowOff>
        </xdr:from>
        <xdr:to>
          <xdr:col>4</xdr:col>
          <xdr:colOff>1247775</xdr:colOff>
          <xdr:row>73</xdr:row>
          <xdr:rowOff>190500</xdr:rowOff>
        </xdr:to>
        <xdr:sp macro="" textlink="">
          <xdr:nvSpPr>
            <xdr:cNvPr id="37938" name="Check Box 50" hidden="1">
              <a:extLst>
                <a:ext uri="{63B3BB69-23CF-44E3-9099-C40C66FF867C}">
                  <a14:compatExt spid="_x0000_s37938"/>
                </a:ext>
                <a:ext uri="{FF2B5EF4-FFF2-40B4-BE49-F238E27FC236}">
                  <a16:creationId xmlns:a16="http://schemas.microsoft.com/office/drawing/2014/main" id="{00000000-0008-0000-0200-00003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73</xdr:row>
          <xdr:rowOff>200025</xdr:rowOff>
        </xdr:from>
        <xdr:to>
          <xdr:col>4</xdr:col>
          <xdr:colOff>1247775</xdr:colOff>
          <xdr:row>74</xdr:row>
          <xdr:rowOff>190500</xdr:rowOff>
        </xdr:to>
        <xdr:sp macro="" textlink="">
          <xdr:nvSpPr>
            <xdr:cNvPr id="37940" name="Check Box 52" hidden="1">
              <a:extLst>
                <a:ext uri="{63B3BB69-23CF-44E3-9099-C40C66FF867C}">
                  <a14:compatExt spid="_x0000_s37940"/>
                </a:ext>
                <a:ext uri="{FF2B5EF4-FFF2-40B4-BE49-F238E27FC236}">
                  <a16:creationId xmlns:a16="http://schemas.microsoft.com/office/drawing/2014/main" id="{00000000-0008-0000-0200-00003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74</xdr:row>
          <xdr:rowOff>200025</xdr:rowOff>
        </xdr:from>
        <xdr:to>
          <xdr:col>4</xdr:col>
          <xdr:colOff>1247775</xdr:colOff>
          <xdr:row>75</xdr:row>
          <xdr:rowOff>190500</xdr:rowOff>
        </xdr:to>
        <xdr:sp macro="" textlink="">
          <xdr:nvSpPr>
            <xdr:cNvPr id="37942" name="Check Box 54" hidden="1">
              <a:extLst>
                <a:ext uri="{63B3BB69-23CF-44E3-9099-C40C66FF867C}">
                  <a14:compatExt spid="_x0000_s37942"/>
                </a:ext>
                <a:ext uri="{FF2B5EF4-FFF2-40B4-BE49-F238E27FC236}">
                  <a16:creationId xmlns:a16="http://schemas.microsoft.com/office/drawing/2014/main" id="{00000000-0008-0000-0200-00003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75</xdr:row>
          <xdr:rowOff>200025</xdr:rowOff>
        </xdr:from>
        <xdr:to>
          <xdr:col>4</xdr:col>
          <xdr:colOff>1247775</xdr:colOff>
          <xdr:row>76</xdr:row>
          <xdr:rowOff>190500</xdr:rowOff>
        </xdr:to>
        <xdr:sp macro="" textlink="">
          <xdr:nvSpPr>
            <xdr:cNvPr id="37944" name="Check Box 56" hidden="1">
              <a:extLst>
                <a:ext uri="{63B3BB69-23CF-44E3-9099-C40C66FF867C}">
                  <a14:compatExt spid="_x0000_s37944"/>
                </a:ext>
                <a:ext uri="{FF2B5EF4-FFF2-40B4-BE49-F238E27FC236}">
                  <a16:creationId xmlns:a16="http://schemas.microsoft.com/office/drawing/2014/main" id="{00000000-0008-0000-0200-00003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76</xdr:row>
          <xdr:rowOff>200025</xdr:rowOff>
        </xdr:from>
        <xdr:to>
          <xdr:col>4</xdr:col>
          <xdr:colOff>1247775</xdr:colOff>
          <xdr:row>77</xdr:row>
          <xdr:rowOff>190500</xdr:rowOff>
        </xdr:to>
        <xdr:sp macro="" textlink="">
          <xdr:nvSpPr>
            <xdr:cNvPr id="37946" name="Check Box 58" hidden="1">
              <a:extLst>
                <a:ext uri="{63B3BB69-23CF-44E3-9099-C40C66FF867C}">
                  <a14:compatExt spid="_x0000_s37946"/>
                </a:ext>
                <a:ext uri="{FF2B5EF4-FFF2-40B4-BE49-F238E27FC236}">
                  <a16:creationId xmlns:a16="http://schemas.microsoft.com/office/drawing/2014/main" id="{00000000-0008-0000-0200-00003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77</xdr:row>
          <xdr:rowOff>200025</xdr:rowOff>
        </xdr:from>
        <xdr:to>
          <xdr:col>4</xdr:col>
          <xdr:colOff>1247775</xdr:colOff>
          <xdr:row>78</xdr:row>
          <xdr:rowOff>190500</xdr:rowOff>
        </xdr:to>
        <xdr:sp macro="" textlink="">
          <xdr:nvSpPr>
            <xdr:cNvPr id="37948" name="Check Box 60" hidden="1">
              <a:extLst>
                <a:ext uri="{63B3BB69-23CF-44E3-9099-C40C66FF867C}">
                  <a14:compatExt spid="_x0000_s37948"/>
                </a:ext>
                <a:ext uri="{FF2B5EF4-FFF2-40B4-BE49-F238E27FC236}">
                  <a16:creationId xmlns:a16="http://schemas.microsoft.com/office/drawing/2014/main" id="{00000000-0008-0000-0200-00003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78</xdr:row>
          <xdr:rowOff>200025</xdr:rowOff>
        </xdr:from>
        <xdr:to>
          <xdr:col>4</xdr:col>
          <xdr:colOff>1247775</xdr:colOff>
          <xdr:row>79</xdr:row>
          <xdr:rowOff>190500</xdr:rowOff>
        </xdr:to>
        <xdr:sp macro="" textlink="">
          <xdr:nvSpPr>
            <xdr:cNvPr id="37950" name="Check Box 62" hidden="1">
              <a:extLst>
                <a:ext uri="{63B3BB69-23CF-44E3-9099-C40C66FF867C}">
                  <a14:compatExt spid="_x0000_s37950"/>
                </a:ext>
                <a:ext uri="{FF2B5EF4-FFF2-40B4-BE49-F238E27FC236}">
                  <a16:creationId xmlns:a16="http://schemas.microsoft.com/office/drawing/2014/main" id="{00000000-0008-0000-0200-00003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79</xdr:row>
          <xdr:rowOff>200025</xdr:rowOff>
        </xdr:from>
        <xdr:to>
          <xdr:col>4</xdr:col>
          <xdr:colOff>1247775</xdr:colOff>
          <xdr:row>80</xdr:row>
          <xdr:rowOff>190500</xdr:rowOff>
        </xdr:to>
        <xdr:sp macro="" textlink="">
          <xdr:nvSpPr>
            <xdr:cNvPr id="37952" name="Check Box 64" hidden="1">
              <a:extLst>
                <a:ext uri="{63B3BB69-23CF-44E3-9099-C40C66FF867C}">
                  <a14:compatExt spid="_x0000_s37952"/>
                </a:ext>
                <a:ext uri="{FF2B5EF4-FFF2-40B4-BE49-F238E27FC236}">
                  <a16:creationId xmlns:a16="http://schemas.microsoft.com/office/drawing/2014/main" id="{00000000-0008-0000-0200-00004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80</xdr:row>
          <xdr:rowOff>200025</xdr:rowOff>
        </xdr:from>
        <xdr:to>
          <xdr:col>4</xdr:col>
          <xdr:colOff>1247775</xdr:colOff>
          <xdr:row>81</xdr:row>
          <xdr:rowOff>190500</xdr:rowOff>
        </xdr:to>
        <xdr:sp macro="" textlink="">
          <xdr:nvSpPr>
            <xdr:cNvPr id="37954" name="Check Box 66" hidden="1">
              <a:extLst>
                <a:ext uri="{63B3BB69-23CF-44E3-9099-C40C66FF867C}">
                  <a14:compatExt spid="_x0000_s37954"/>
                </a:ext>
                <a:ext uri="{FF2B5EF4-FFF2-40B4-BE49-F238E27FC236}">
                  <a16:creationId xmlns:a16="http://schemas.microsoft.com/office/drawing/2014/main" id="{00000000-0008-0000-0200-00004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81</xdr:row>
          <xdr:rowOff>200025</xdr:rowOff>
        </xdr:from>
        <xdr:to>
          <xdr:col>4</xdr:col>
          <xdr:colOff>1247775</xdr:colOff>
          <xdr:row>82</xdr:row>
          <xdr:rowOff>190500</xdr:rowOff>
        </xdr:to>
        <xdr:sp macro="" textlink="">
          <xdr:nvSpPr>
            <xdr:cNvPr id="37956" name="Check Box 68" hidden="1">
              <a:extLst>
                <a:ext uri="{63B3BB69-23CF-44E3-9099-C40C66FF867C}">
                  <a14:compatExt spid="_x0000_s37956"/>
                </a:ext>
                <a:ext uri="{FF2B5EF4-FFF2-40B4-BE49-F238E27FC236}">
                  <a16:creationId xmlns:a16="http://schemas.microsoft.com/office/drawing/2014/main" id="{00000000-0008-0000-0200-00004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83</xdr:row>
          <xdr:rowOff>200025</xdr:rowOff>
        </xdr:from>
        <xdr:to>
          <xdr:col>4</xdr:col>
          <xdr:colOff>1247775</xdr:colOff>
          <xdr:row>84</xdr:row>
          <xdr:rowOff>190500</xdr:rowOff>
        </xdr:to>
        <xdr:sp macro="" textlink="">
          <xdr:nvSpPr>
            <xdr:cNvPr id="37958" name="Check Box 70" hidden="1">
              <a:extLst>
                <a:ext uri="{63B3BB69-23CF-44E3-9099-C40C66FF867C}">
                  <a14:compatExt spid="_x0000_s37958"/>
                </a:ext>
                <a:ext uri="{FF2B5EF4-FFF2-40B4-BE49-F238E27FC236}">
                  <a16:creationId xmlns:a16="http://schemas.microsoft.com/office/drawing/2014/main" id="{00000000-0008-0000-0200-00004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84</xdr:row>
          <xdr:rowOff>200025</xdr:rowOff>
        </xdr:from>
        <xdr:to>
          <xdr:col>4</xdr:col>
          <xdr:colOff>1247775</xdr:colOff>
          <xdr:row>85</xdr:row>
          <xdr:rowOff>190500</xdr:rowOff>
        </xdr:to>
        <xdr:sp macro="" textlink="">
          <xdr:nvSpPr>
            <xdr:cNvPr id="37959" name="Check Box 71" hidden="1">
              <a:extLst>
                <a:ext uri="{63B3BB69-23CF-44E3-9099-C40C66FF867C}">
                  <a14:compatExt spid="_x0000_s37959"/>
                </a:ext>
                <a:ext uri="{FF2B5EF4-FFF2-40B4-BE49-F238E27FC236}">
                  <a16:creationId xmlns:a16="http://schemas.microsoft.com/office/drawing/2014/main" id="{00000000-0008-0000-0200-00004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85</xdr:row>
          <xdr:rowOff>200025</xdr:rowOff>
        </xdr:from>
        <xdr:to>
          <xdr:col>4</xdr:col>
          <xdr:colOff>1247775</xdr:colOff>
          <xdr:row>86</xdr:row>
          <xdr:rowOff>190500</xdr:rowOff>
        </xdr:to>
        <xdr:sp macro="" textlink="">
          <xdr:nvSpPr>
            <xdr:cNvPr id="37960" name="Check Box 72" hidden="1">
              <a:extLst>
                <a:ext uri="{63B3BB69-23CF-44E3-9099-C40C66FF867C}">
                  <a14:compatExt spid="_x0000_s37960"/>
                </a:ext>
                <a:ext uri="{FF2B5EF4-FFF2-40B4-BE49-F238E27FC236}">
                  <a16:creationId xmlns:a16="http://schemas.microsoft.com/office/drawing/2014/main" id="{00000000-0008-0000-0200-00004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86</xdr:row>
          <xdr:rowOff>200025</xdr:rowOff>
        </xdr:from>
        <xdr:to>
          <xdr:col>4</xdr:col>
          <xdr:colOff>1247775</xdr:colOff>
          <xdr:row>87</xdr:row>
          <xdr:rowOff>190500</xdr:rowOff>
        </xdr:to>
        <xdr:sp macro="" textlink="">
          <xdr:nvSpPr>
            <xdr:cNvPr id="37961" name="Check Box 73" hidden="1">
              <a:extLst>
                <a:ext uri="{63B3BB69-23CF-44E3-9099-C40C66FF867C}">
                  <a14:compatExt spid="_x0000_s37961"/>
                </a:ext>
                <a:ext uri="{FF2B5EF4-FFF2-40B4-BE49-F238E27FC236}">
                  <a16:creationId xmlns:a16="http://schemas.microsoft.com/office/drawing/2014/main" id="{00000000-0008-0000-0200-00004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87</xdr:row>
          <xdr:rowOff>200025</xdr:rowOff>
        </xdr:from>
        <xdr:to>
          <xdr:col>4</xdr:col>
          <xdr:colOff>1247775</xdr:colOff>
          <xdr:row>88</xdr:row>
          <xdr:rowOff>190500</xdr:rowOff>
        </xdr:to>
        <xdr:sp macro="" textlink="">
          <xdr:nvSpPr>
            <xdr:cNvPr id="37962" name="Check Box 74" hidden="1">
              <a:extLst>
                <a:ext uri="{63B3BB69-23CF-44E3-9099-C40C66FF867C}">
                  <a14:compatExt spid="_x0000_s37962"/>
                </a:ext>
                <a:ext uri="{FF2B5EF4-FFF2-40B4-BE49-F238E27FC236}">
                  <a16:creationId xmlns:a16="http://schemas.microsoft.com/office/drawing/2014/main" id="{00000000-0008-0000-0200-00004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87</xdr:row>
          <xdr:rowOff>200025</xdr:rowOff>
        </xdr:from>
        <xdr:to>
          <xdr:col>4</xdr:col>
          <xdr:colOff>1247775</xdr:colOff>
          <xdr:row>88</xdr:row>
          <xdr:rowOff>190500</xdr:rowOff>
        </xdr:to>
        <xdr:sp macro="" textlink="">
          <xdr:nvSpPr>
            <xdr:cNvPr id="37963" name="Check Box 75" hidden="1">
              <a:extLst>
                <a:ext uri="{63B3BB69-23CF-44E3-9099-C40C66FF867C}">
                  <a14:compatExt spid="_x0000_s37963"/>
                </a:ext>
                <a:ext uri="{FF2B5EF4-FFF2-40B4-BE49-F238E27FC236}">
                  <a16:creationId xmlns:a16="http://schemas.microsoft.com/office/drawing/2014/main" id="{00000000-0008-0000-0200-00004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88</xdr:row>
          <xdr:rowOff>200025</xdr:rowOff>
        </xdr:from>
        <xdr:to>
          <xdr:col>4</xdr:col>
          <xdr:colOff>1247775</xdr:colOff>
          <xdr:row>89</xdr:row>
          <xdr:rowOff>190500</xdr:rowOff>
        </xdr:to>
        <xdr:sp macro="" textlink="">
          <xdr:nvSpPr>
            <xdr:cNvPr id="37964" name="Check Box 76" hidden="1">
              <a:extLst>
                <a:ext uri="{63B3BB69-23CF-44E3-9099-C40C66FF867C}">
                  <a14:compatExt spid="_x0000_s37964"/>
                </a:ext>
                <a:ext uri="{FF2B5EF4-FFF2-40B4-BE49-F238E27FC236}">
                  <a16:creationId xmlns:a16="http://schemas.microsoft.com/office/drawing/2014/main" id="{00000000-0008-0000-0200-00004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89</xdr:row>
          <xdr:rowOff>200025</xdr:rowOff>
        </xdr:from>
        <xdr:to>
          <xdr:col>4</xdr:col>
          <xdr:colOff>1247775</xdr:colOff>
          <xdr:row>90</xdr:row>
          <xdr:rowOff>190500</xdr:rowOff>
        </xdr:to>
        <xdr:sp macro="" textlink="">
          <xdr:nvSpPr>
            <xdr:cNvPr id="37965" name="Check Box 77" hidden="1">
              <a:extLst>
                <a:ext uri="{63B3BB69-23CF-44E3-9099-C40C66FF867C}">
                  <a14:compatExt spid="_x0000_s37965"/>
                </a:ext>
                <a:ext uri="{FF2B5EF4-FFF2-40B4-BE49-F238E27FC236}">
                  <a16:creationId xmlns:a16="http://schemas.microsoft.com/office/drawing/2014/main" id="{00000000-0008-0000-0200-00004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1019175</xdr:colOff>
          <xdr:row>90</xdr:row>
          <xdr:rowOff>200025</xdr:rowOff>
        </xdr:from>
        <xdr:to>
          <xdr:col>4</xdr:col>
          <xdr:colOff>1247775</xdr:colOff>
          <xdr:row>91</xdr:row>
          <xdr:rowOff>190500</xdr:rowOff>
        </xdr:to>
        <xdr:sp macro="" textlink="">
          <xdr:nvSpPr>
            <xdr:cNvPr id="37966" name="Check Box 78" hidden="1">
              <a:extLst>
                <a:ext uri="{63B3BB69-23CF-44E3-9099-C40C66FF867C}">
                  <a14:compatExt spid="_x0000_s37966"/>
                </a:ext>
                <a:ext uri="{FF2B5EF4-FFF2-40B4-BE49-F238E27FC236}">
                  <a16:creationId xmlns:a16="http://schemas.microsoft.com/office/drawing/2014/main" id="{00000000-0008-0000-0200-00004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1857375</xdr:colOff>
          <xdr:row>62</xdr:row>
          <xdr:rowOff>161925</xdr:rowOff>
        </xdr:from>
        <xdr:to>
          <xdr:col>5</xdr:col>
          <xdr:colOff>2085975</xdr:colOff>
          <xdr:row>63</xdr:row>
          <xdr:rowOff>190500</xdr:rowOff>
        </xdr:to>
        <xdr:sp macro="" textlink="">
          <xdr:nvSpPr>
            <xdr:cNvPr id="37968" name="Check Box 80" hidden="1">
              <a:extLst>
                <a:ext uri="{63B3BB69-23CF-44E3-9099-C40C66FF867C}">
                  <a14:compatExt spid="_x0000_s37968"/>
                </a:ext>
                <a:ext uri="{FF2B5EF4-FFF2-40B4-BE49-F238E27FC236}">
                  <a16:creationId xmlns:a16="http://schemas.microsoft.com/office/drawing/2014/main" id="{00000000-0008-0000-0200-00005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2209800</xdr:colOff>
          <xdr:row>82</xdr:row>
          <xdr:rowOff>200025</xdr:rowOff>
        </xdr:from>
        <xdr:to>
          <xdr:col>5</xdr:col>
          <xdr:colOff>2438400</xdr:colOff>
          <xdr:row>83</xdr:row>
          <xdr:rowOff>200025</xdr:rowOff>
        </xdr:to>
        <xdr:sp macro="" textlink="">
          <xdr:nvSpPr>
            <xdr:cNvPr id="37969" name="Check Box 81" hidden="1">
              <a:extLst>
                <a:ext uri="{63B3BB69-23CF-44E3-9099-C40C66FF867C}">
                  <a14:compatExt spid="_x0000_s37969"/>
                </a:ext>
                <a:ext uri="{FF2B5EF4-FFF2-40B4-BE49-F238E27FC236}">
                  <a16:creationId xmlns:a16="http://schemas.microsoft.com/office/drawing/2014/main" id="{00000000-0008-0000-0200-00005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94</xdr:row>
          <xdr:rowOff>76200</xdr:rowOff>
        </xdr:from>
        <xdr:to>
          <xdr:col>8</xdr:col>
          <xdr:colOff>390525</xdr:colOff>
          <xdr:row>94</xdr:row>
          <xdr:rowOff>295275</xdr:rowOff>
        </xdr:to>
        <xdr:sp macro="" textlink="">
          <xdr:nvSpPr>
            <xdr:cNvPr id="37977" name="Check Box 89" hidden="1">
              <a:extLst>
                <a:ext uri="{63B3BB69-23CF-44E3-9099-C40C66FF867C}">
                  <a14:compatExt spid="_x0000_s37977"/>
                </a:ext>
                <a:ext uri="{FF2B5EF4-FFF2-40B4-BE49-F238E27FC236}">
                  <a16:creationId xmlns:a16="http://schemas.microsoft.com/office/drawing/2014/main" id="{00000000-0008-0000-0200-00005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94</xdr:row>
          <xdr:rowOff>76200</xdr:rowOff>
        </xdr:from>
        <xdr:to>
          <xdr:col>8</xdr:col>
          <xdr:colOff>933450</xdr:colOff>
          <xdr:row>94</xdr:row>
          <xdr:rowOff>295275</xdr:rowOff>
        </xdr:to>
        <xdr:sp macro="" textlink="">
          <xdr:nvSpPr>
            <xdr:cNvPr id="37978" name="Check Box 90" hidden="1">
              <a:extLst>
                <a:ext uri="{63B3BB69-23CF-44E3-9099-C40C66FF867C}">
                  <a14:compatExt spid="_x0000_s37978"/>
                </a:ext>
                <a:ext uri="{FF2B5EF4-FFF2-40B4-BE49-F238E27FC236}">
                  <a16:creationId xmlns:a16="http://schemas.microsoft.com/office/drawing/2014/main" id="{00000000-0008-0000-0200-00005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96</xdr:row>
          <xdr:rowOff>76200</xdr:rowOff>
        </xdr:from>
        <xdr:to>
          <xdr:col>8</xdr:col>
          <xdr:colOff>390525</xdr:colOff>
          <xdr:row>96</xdr:row>
          <xdr:rowOff>295275</xdr:rowOff>
        </xdr:to>
        <xdr:sp macro="" textlink="">
          <xdr:nvSpPr>
            <xdr:cNvPr id="37979" name="Check Box 91" hidden="1">
              <a:extLst>
                <a:ext uri="{63B3BB69-23CF-44E3-9099-C40C66FF867C}">
                  <a14:compatExt spid="_x0000_s37979"/>
                </a:ext>
                <a:ext uri="{FF2B5EF4-FFF2-40B4-BE49-F238E27FC236}">
                  <a16:creationId xmlns:a16="http://schemas.microsoft.com/office/drawing/2014/main" id="{00000000-0008-0000-0200-00005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96</xdr:row>
          <xdr:rowOff>76200</xdr:rowOff>
        </xdr:from>
        <xdr:to>
          <xdr:col>8</xdr:col>
          <xdr:colOff>933450</xdr:colOff>
          <xdr:row>96</xdr:row>
          <xdr:rowOff>295275</xdr:rowOff>
        </xdr:to>
        <xdr:sp macro="" textlink="">
          <xdr:nvSpPr>
            <xdr:cNvPr id="37980" name="Check Box 92" hidden="1">
              <a:extLst>
                <a:ext uri="{63B3BB69-23CF-44E3-9099-C40C66FF867C}">
                  <a14:compatExt spid="_x0000_s37980"/>
                </a:ext>
                <a:ext uri="{FF2B5EF4-FFF2-40B4-BE49-F238E27FC236}">
                  <a16:creationId xmlns:a16="http://schemas.microsoft.com/office/drawing/2014/main" id="{00000000-0008-0000-0200-00005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76200</xdr:rowOff>
        </xdr:from>
        <xdr:to>
          <xdr:col>8</xdr:col>
          <xdr:colOff>390525</xdr:colOff>
          <xdr:row>98</xdr:row>
          <xdr:rowOff>295275</xdr:rowOff>
        </xdr:to>
        <xdr:sp macro="" textlink="">
          <xdr:nvSpPr>
            <xdr:cNvPr id="37981" name="Check Box 93" hidden="1">
              <a:extLst>
                <a:ext uri="{63B3BB69-23CF-44E3-9099-C40C66FF867C}">
                  <a14:compatExt spid="_x0000_s37981"/>
                </a:ext>
                <a:ext uri="{FF2B5EF4-FFF2-40B4-BE49-F238E27FC236}">
                  <a16:creationId xmlns:a16="http://schemas.microsoft.com/office/drawing/2014/main" id="{00000000-0008-0000-0200-00005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98</xdr:row>
          <xdr:rowOff>76200</xdr:rowOff>
        </xdr:from>
        <xdr:to>
          <xdr:col>8</xdr:col>
          <xdr:colOff>933450</xdr:colOff>
          <xdr:row>98</xdr:row>
          <xdr:rowOff>295275</xdr:rowOff>
        </xdr:to>
        <xdr:sp macro="" textlink="">
          <xdr:nvSpPr>
            <xdr:cNvPr id="37982" name="Check Box 94" hidden="1">
              <a:extLst>
                <a:ext uri="{63B3BB69-23CF-44E3-9099-C40C66FF867C}">
                  <a14:compatExt spid="_x0000_s37982"/>
                </a:ext>
                <a:ext uri="{FF2B5EF4-FFF2-40B4-BE49-F238E27FC236}">
                  <a16:creationId xmlns:a16="http://schemas.microsoft.com/office/drawing/2014/main" id="{00000000-0008-0000-0200-00005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100</xdr:row>
          <xdr:rowOff>76200</xdr:rowOff>
        </xdr:from>
        <xdr:to>
          <xdr:col>8</xdr:col>
          <xdr:colOff>933450</xdr:colOff>
          <xdr:row>100</xdr:row>
          <xdr:rowOff>295275</xdr:rowOff>
        </xdr:to>
        <xdr:sp macro="" textlink="">
          <xdr:nvSpPr>
            <xdr:cNvPr id="37984" name="Check Box 96" hidden="1">
              <a:extLst>
                <a:ext uri="{63B3BB69-23CF-44E3-9099-C40C66FF867C}">
                  <a14:compatExt spid="_x0000_s37984"/>
                </a:ext>
                <a:ext uri="{FF2B5EF4-FFF2-40B4-BE49-F238E27FC236}">
                  <a16:creationId xmlns:a16="http://schemas.microsoft.com/office/drawing/2014/main" id="{00000000-0008-0000-0200-00006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108</xdr:row>
          <xdr:rowOff>76200</xdr:rowOff>
        </xdr:from>
        <xdr:to>
          <xdr:col>8</xdr:col>
          <xdr:colOff>390525</xdr:colOff>
          <xdr:row>108</xdr:row>
          <xdr:rowOff>295275</xdr:rowOff>
        </xdr:to>
        <xdr:sp macro="" textlink="">
          <xdr:nvSpPr>
            <xdr:cNvPr id="37985" name="Check Box 97" hidden="1">
              <a:extLst>
                <a:ext uri="{63B3BB69-23CF-44E3-9099-C40C66FF867C}">
                  <a14:compatExt spid="_x0000_s37985"/>
                </a:ext>
                <a:ext uri="{FF2B5EF4-FFF2-40B4-BE49-F238E27FC236}">
                  <a16:creationId xmlns:a16="http://schemas.microsoft.com/office/drawing/2014/main" id="{00000000-0008-0000-0200-00006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108</xdr:row>
          <xdr:rowOff>76200</xdr:rowOff>
        </xdr:from>
        <xdr:to>
          <xdr:col>8</xdr:col>
          <xdr:colOff>933450</xdr:colOff>
          <xdr:row>108</xdr:row>
          <xdr:rowOff>295275</xdr:rowOff>
        </xdr:to>
        <xdr:sp macro="" textlink="">
          <xdr:nvSpPr>
            <xdr:cNvPr id="37986" name="Check Box 98" hidden="1">
              <a:extLst>
                <a:ext uri="{63B3BB69-23CF-44E3-9099-C40C66FF867C}">
                  <a14:compatExt spid="_x0000_s37986"/>
                </a:ext>
                <a:ext uri="{FF2B5EF4-FFF2-40B4-BE49-F238E27FC236}">
                  <a16:creationId xmlns:a16="http://schemas.microsoft.com/office/drawing/2014/main" id="{00000000-0008-0000-0200-00006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100</xdr:row>
          <xdr:rowOff>76200</xdr:rowOff>
        </xdr:from>
        <xdr:to>
          <xdr:col>8</xdr:col>
          <xdr:colOff>390525</xdr:colOff>
          <xdr:row>100</xdr:row>
          <xdr:rowOff>295275</xdr:rowOff>
        </xdr:to>
        <xdr:sp macro="" textlink="">
          <xdr:nvSpPr>
            <xdr:cNvPr id="37987" name="Check Box 99" hidden="1">
              <a:extLst>
                <a:ext uri="{63B3BB69-23CF-44E3-9099-C40C66FF867C}">
                  <a14:compatExt spid="_x0000_s37987"/>
                </a:ext>
                <a:ext uri="{FF2B5EF4-FFF2-40B4-BE49-F238E27FC236}">
                  <a16:creationId xmlns:a16="http://schemas.microsoft.com/office/drawing/2014/main" id="{00000000-0008-0000-0200-00006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110</xdr:row>
          <xdr:rowOff>76200</xdr:rowOff>
        </xdr:from>
        <xdr:to>
          <xdr:col>8</xdr:col>
          <xdr:colOff>390525</xdr:colOff>
          <xdr:row>110</xdr:row>
          <xdr:rowOff>295275</xdr:rowOff>
        </xdr:to>
        <xdr:sp macro="" textlink="">
          <xdr:nvSpPr>
            <xdr:cNvPr id="37988" name="Check Box 100" hidden="1">
              <a:extLst>
                <a:ext uri="{63B3BB69-23CF-44E3-9099-C40C66FF867C}">
                  <a14:compatExt spid="_x0000_s37988"/>
                </a:ext>
                <a:ext uri="{FF2B5EF4-FFF2-40B4-BE49-F238E27FC236}">
                  <a16:creationId xmlns:a16="http://schemas.microsoft.com/office/drawing/2014/main" id="{00000000-0008-0000-0200-00006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110</xdr:row>
          <xdr:rowOff>76200</xdr:rowOff>
        </xdr:from>
        <xdr:to>
          <xdr:col>8</xdr:col>
          <xdr:colOff>933450</xdr:colOff>
          <xdr:row>110</xdr:row>
          <xdr:rowOff>295275</xdr:rowOff>
        </xdr:to>
        <xdr:sp macro="" textlink="">
          <xdr:nvSpPr>
            <xdr:cNvPr id="37989" name="Check Box 101" hidden="1">
              <a:extLst>
                <a:ext uri="{63B3BB69-23CF-44E3-9099-C40C66FF867C}">
                  <a14:compatExt spid="_x0000_s37989"/>
                </a:ext>
                <a:ext uri="{FF2B5EF4-FFF2-40B4-BE49-F238E27FC236}">
                  <a16:creationId xmlns:a16="http://schemas.microsoft.com/office/drawing/2014/main" id="{00000000-0008-0000-0200-00006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112</xdr:row>
          <xdr:rowOff>76200</xdr:rowOff>
        </xdr:from>
        <xdr:to>
          <xdr:col>8</xdr:col>
          <xdr:colOff>390525</xdr:colOff>
          <xdr:row>112</xdr:row>
          <xdr:rowOff>295275</xdr:rowOff>
        </xdr:to>
        <xdr:sp macro="" textlink="">
          <xdr:nvSpPr>
            <xdr:cNvPr id="37990" name="Check Box 102" hidden="1">
              <a:extLst>
                <a:ext uri="{63B3BB69-23CF-44E3-9099-C40C66FF867C}">
                  <a14:compatExt spid="_x0000_s37990"/>
                </a:ext>
                <a:ext uri="{FF2B5EF4-FFF2-40B4-BE49-F238E27FC236}">
                  <a16:creationId xmlns:a16="http://schemas.microsoft.com/office/drawing/2014/main" id="{00000000-0008-0000-0200-00006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112</xdr:row>
          <xdr:rowOff>76200</xdr:rowOff>
        </xdr:from>
        <xdr:to>
          <xdr:col>8</xdr:col>
          <xdr:colOff>933450</xdr:colOff>
          <xdr:row>112</xdr:row>
          <xdr:rowOff>295275</xdr:rowOff>
        </xdr:to>
        <xdr:sp macro="" textlink="">
          <xdr:nvSpPr>
            <xdr:cNvPr id="37991" name="Check Box 103" hidden="1">
              <a:extLst>
                <a:ext uri="{63B3BB69-23CF-44E3-9099-C40C66FF867C}">
                  <a14:compatExt spid="_x0000_s37991"/>
                </a:ext>
                <a:ext uri="{FF2B5EF4-FFF2-40B4-BE49-F238E27FC236}">
                  <a16:creationId xmlns:a16="http://schemas.microsoft.com/office/drawing/2014/main" id="{00000000-0008-0000-0200-00006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114</xdr:row>
          <xdr:rowOff>76200</xdr:rowOff>
        </xdr:from>
        <xdr:to>
          <xdr:col>8</xdr:col>
          <xdr:colOff>390525</xdr:colOff>
          <xdr:row>114</xdr:row>
          <xdr:rowOff>295275</xdr:rowOff>
        </xdr:to>
        <xdr:sp macro="" textlink="">
          <xdr:nvSpPr>
            <xdr:cNvPr id="37992" name="Check Box 104" hidden="1">
              <a:extLst>
                <a:ext uri="{63B3BB69-23CF-44E3-9099-C40C66FF867C}">
                  <a14:compatExt spid="_x0000_s37992"/>
                </a:ext>
                <a:ext uri="{FF2B5EF4-FFF2-40B4-BE49-F238E27FC236}">
                  <a16:creationId xmlns:a16="http://schemas.microsoft.com/office/drawing/2014/main" id="{00000000-0008-0000-0200-00006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114</xdr:row>
          <xdr:rowOff>76200</xdr:rowOff>
        </xdr:from>
        <xdr:to>
          <xdr:col>8</xdr:col>
          <xdr:colOff>933450</xdr:colOff>
          <xdr:row>114</xdr:row>
          <xdr:rowOff>295275</xdr:rowOff>
        </xdr:to>
        <xdr:sp macro="" textlink="">
          <xdr:nvSpPr>
            <xdr:cNvPr id="37993" name="Check Box 105" hidden="1">
              <a:extLst>
                <a:ext uri="{63B3BB69-23CF-44E3-9099-C40C66FF867C}">
                  <a14:compatExt spid="_x0000_s37993"/>
                </a:ext>
                <a:ext uri="{FF2B5EF4-FFF2-40B4-BE49-F238E27FC236}">
                  <a16:creationId xmlns:a16="http://schemas.microsoft.com/office/drawing/2014/main" id="{00000000-0008-0000-0200-00006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119</xdr:row>
          <xdr:rowOff>76200</xdr:rowOff>
        </xdr:from>
        <xdr:to>
          <xdr:col>8</xdr:col>
          <xdr:colOff>390525</xdr:colOff>
          <xdr:row>119</xdr:row>
          <xdr:rowOff>295275</xdr:rowOff>
        </xdr:to>
        <xdr:sp macro="" textlink="">
          <xdr:nvSpPr>
            <xdr:cNvPr id="37994" name="Check Box 106" hidden="1">
              <a:extLst>
                <a:ext uri="{63B3BB69-23CF-44E3-9099-C40C66FF867C}">
                  <a14:compatExt spid="_x0000_s37994"/>
                </a:ext>
                <a:ext uri="{FF2B5EF4-FFF2-40B4-BE49-F238E27FC236}">
                  <a16:creationId xmlns:a16="http://schemas.microsoft.com/office/drawing/2014/main" id="{00000000-0008-0000-0200-00006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119</xdr:row>
          <xdr:rowOff>76200</xdr:rowOff>
        </xdr:from>
        <xdr:to>
          <xdr:col>8</xdr:col>
          <xdr:colOff>933450</xdr:colOff>
          <xdr:row>119</xdr:row>
          <xdr:rowOff>295275</xdr:rowOff>
        </xdr:to>
        <xdr:sp macro="" textlink="">
          <xdr:nvSpPr>
            <xdr:cNvPr id="37995" name="Check Box 107" hidden="1">
              <a:extLst>
                <a:ext uri="{63B3BB69-23CF-44E3-9099-C40C66FF867C}">
                  <a14:compatExt spid="_x0000_s37995"/>
                </a:ext>
                <a:ext uri="{FF2B5EF4-FFF2-40B4-BE49-F238E27FC236}">
                  <a16:creationId xmlns:a16="http://schemas.microsoft.com/office/drawing/2014/main" id="{00000000-0008-0000-0200-00006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121</xdr:row>
          <xdr:rowOff>76200</xdr:rowOff>
        </xdr:from>
        <xdr:to>
          <xdr:col>8</xdr:col>
          <xdr:colOff>390525</xdr:colOff>
          <xdr:row>121</xdr:row>
          <xdr:rowOff>295275</xdr:rowOff>
        </xdr:to>
        <xdr:sp macro="" textlink="">
          <xdr:nvSpPr>
            <xdr:cNvPr id="37996" name="Check Box 108" hidden="1">
              <a:extLst>
                <a:ext uri="{63B3BB69-23CF-44E3-9099-C40C66FF867C}">
                  <a14:compatExt spid="_x0000_s37996"/>
                </a:ext>
                <a:ext uri="{FF2B5EF4-FFF2-40B4-BE49-F238E27FC236}">
                  <a16:creationId xmlns:a16="http://schemas.microsoft.com/office/drawing/2014/main" id="{00000000-0008-0000-0200-00006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121</xdr:row>
          <xdr:rowOff>76200</xdr:rowOff>
        </xdr:from>
        <xdr:to>
          <xdr:col>8</xdr:col>
          <xdr:colOff>933450</xdr:colOff>
          <xdr:row>121</xdr:row>
          <xdr:rowOff>295275</xdr:rowOff>
        </xdr:to>
        <xdr:sp macro="" textlink="">
          <xdr:nvSpPr>
            <xdr:cNvPr id="37997" name="Check Box 109" hidden="1">
              <a:extLst>
                <a:ext uri="{63B3BB69-23CF-44E3-9099-C40C66FF867C}">
                  <a14:compatExt spid="_x0000_s37997"/>
                </a:ext>
                <a:ext uri="{FF2B5EF4-FFF2-40B4-BE49-F238E27FC236}">
                  <a16:creationId xmlns:a16="http://schemas.microsoft.com/office/drawing/2014/main" id="{00000000-0008-0000-0200-00006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123</xdr:row>
          <xdr:rowOff>76200</xdr:rowOff>
        </xdr:from>
        <xdr:to>
          <xdr:col>8</xdr:col>
          <xdr:colOff>390525</xdr:colOff>
          <xdr:row>123</xdr:row>
          <xdr:rowOff>295275</xdr:rowOff>
        </xdr:to>
        <xdr:sp macro="" textlink="">
          <xdr:nvSpPr>
            <xdr:cNvPr id="37998" name="Check Box 110" hidden="1">
              <a:extLst>
                <a:ext uri="{63B3BB69-23CF-44E3-9099-C40C66FF867C}">
                  <a14:compatExt spid="_x0000_s37998"/>
                </a:ext>
                <a:ext uri="{FF2B5EF4-FFF2-40B4-BE49-F238E27FC236}">
                  <a16:creationId xmlns:a16="http://schemas.microsoft.com/office/drawing/2014/main" id="{00000000-0008-0000-0200-00006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123</xdr:row>
          <xdr:rowOff>76200</xdr:rowOff>
        </xdr:from>
        <xdr:to>
          <xdr:col>8</xdr:col>
          <xdr:colOff>933450</xdr:colOff>
          <xdr:row>123</xdr:row>
          <xdr:rowOff>295275</xdr:rowOff>
        </xdr:to>
        <xdr:sp macro="" textlink="">
          <xdr:nvSpPr>
            <xdr:cNvPr id="37999" name="Check Box 111" hidden="1">
              <a:extLst>
                <a:ext uri="{63B3BB69-23CF-44E3-9099-C40C66FF867C}">
                  <a14:compatExt spid="_x0000_s37999"/>
                </a:ext>
                <a:ext uri="{FF2B5EF4-FFF2-40B4-BE49-F238E27FC236}">
                  <a16:creationId xmlns:a16="http://schemas.microsoft.com/office/drawing/2014/main" id="{00000000-0008-0000-0200-00006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125</xdr:row>
          <xdr:rowOff>76200</xdr:rowOff>
        </xdr:from>
        <xdr:to>
          <xdr:col>8</xdr:col>
          <xdr:colOff>390525</xdr:colOff>
          <xdr:row>125</xdr:row>
          <xdr:rowOff>295275</xdr:rowOff>
        </xdr:to>
        <xdr:sp macro="" textlink="">
          <xdr:nvSpPr>
            <xdr:cNvPr id="38000" name="Check Box 112" hidden="1">
              <a:extLst>
                <a:ext uri="{63B3BB69-23CF-44E3-9099-C40C66FF867C}">
                  <a14:compatExt spid="_x0000_s38000"/>
                </a:ext>
                <a:ext uri="{FF2B5EF4-FFF2-40B4-BE49-F238E27FC236}">
                  <a16:creationId xmlns:a16="http://schemas.microsoft.com/office/drawing/2014/main" id="{00000000-0008-0000-0200-00007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125</xdr:row>
          <xdr:rowOff>76200</xdr:rowOff>
        </xdr:from>
        <xdr:to>
          <xdr:col>8</xdr:col>
          <xdr:colOff>933450</xdr:colOff>
          <xdr:row>125</xdr:row>
          <xdr:rowOff>295275</xdr:rowOff>
        </xdr:to>
        <xdr:sp macro="" textlink="">
          <xdr:nvSpPr>
            <xdr:cNvPr id="38001" name="Check Box 113" hidden="1">
              <a:extLst>
                <a:ext uri="{63B3BB69-23CF-44E3-9099-C40C66FF867C}">
                  <a14:compatExt spid="_x0000_s38001"/>
                </a:ext>
                <a:ext uri="{FF2B5EF4-FFF2-40B4-BE49-F238E27FC236}">
                  <a16:creationId xmlns:a16="http://schemas.microsoft.com/office/drawing/2014/main" id="{00000000-0008-0000-0200-00007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127</xdr:row>
          <xdr:rowOff>76200</xdr:rowOff>
        </xdr:from>
        <xdr:to>
          <xdr:col>8</xdr:col>
          <xdr:colOff>390525</xdr:colOff>
          <xdr:row>127</xdr:row>
          <xdr:rowOff>295275</xdr:rowOff>
        </xdr:to>
        <xdr:sp macro="" textlink="">
          <xdr:nvSpPr>
            <xdr:cNvPr id="38002" name="Check Box 114" hidden="1">
              <a:extLst>
                <a:ext uri="{63B3BB69-23CF-44E3-9099-C40C66FF867C}">
                  <a14:compatExt spid="_x0000_s38002"/>
                </a:ext>
                <a:ext uri="{FF2B5EF4-FFF2-40B4-BE49-F238E27FC236}">
                  <a16:creationId xmlns:a16="http://schemas.microsoft.com/office/drawing/2014/main" id="{00000000-0008-0000-0200-00007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127</xdr:row>
          <xdr:rowOff>76200</xdr:rowOff>
        </xdr:from>
        <xdr:to>
          <xdr:col>8</xdr:col>
          <xdr:colOff>933450</xdr:colOff>
          <xdr:row>127</xdr:row>
          <xdr:rowOff>295275</xdr:rowOff>
        </xdr:to>
        <xdr:sp macro="" textlink="">
          <xdr:nvSpPr>
            <xdr:cNvPr id="38003" name="Check Box 115" hidden="1">
              <a:extLst>
                <a:ext uri="{63B3BB69-23CF-44E3-9099-C40C66FF867C}">
                  <a14:compatExt spid="_x0000_s38003"/>
                </a:ext>
                <a:ext uri="{FF2B5EF4-FFF2-40B4-BE49-F238E27FC236}">
                  <a16:creationId xmlns:a16="http://schemas.microsoft.com/office/drawing/2014/main" id="{00000000-0008-0000-0200-00007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136</xdr:row>
          <xdr:rowOff>76200</xdr:rowOff>
        </xdr:from>
        <xdr:to>
          <xdr:col>8</xdr:col>
          <xdr:colOff>390525</xdr:colOff>
          <xdr:row>136</xdr:row>
          <xdr:rowOff>295275</xdr:rowOff>
        </xdr:to>
        <xdr:sp macro="" textlink="">
          <xdr:nvSpPr>
            <xdr:cNvPr id="38004" name="Check Box 116" hidden="1">
              <a:extLst>
                <a:ext uri="{63B3BB69-23CF-44E3-9099-C40C66FF867C}">
                  <a14:compatExt spid="_x0000_s38004"/>
                </a:ext>
                <a:ext uri="{FF2B5EF4-FFF2-40B4-BE49-F238E27FC236}">
                  <a16:creationId xmlns:a16="http://schemas.microsoft.com/office/drawing/2014/main" id="{00000000-0008-0000-0200-00007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136</xdr:row>
          <xdr:rowOff>76200</xdr:rowOff>
        </xdr:from>
        <xdr:to>
          <xdr:col>8</xdr:col>
          <xdr:colOff>933450</xdr:colOff>
          <xdr:row>136</xdr:row>
          <xdr:rowOff>295275</xdr:rowOff>
        </xdr:to>
        <xdr:sp macro="" textlink="">
          <xdr:nvSpPr>
            <xdr:cNvPr id="38005" name="Check Box 117" hidden="1">
              <a:extLst>
                <a:ext uri="{63B3BB69-23CF-44E3-9099-C40C66FF867C}">
                  <a14:compatExt spid="_x0000_s38005"/>
                </a:ext>
                <a:ext uri="{FF2B5EF4-FFF2-40B4-BE49-F238E27FC236}">
                  <a16:creationId xmlns:a16="http://schemas.microsoft.com/office/drawing/2014/main" id="{00000000-0008-0000-0200-00007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138</xdr:row>
          <xdr:rowOff>76200</xdr:rowOff>
        </xdr:from>
        <xdr:to>
          <xdr:col>8</xdr:col>
          <xdr:colOff>390525</xdr:colOff>
          <xdr:row>138</xdr:row>
          <xdr:rowOff>295275</xdr:rowOff>
        </xdr:to>
        <xdr:sp macro="" textlink="">
          <xdr:nvSpPr>
            <xdr:cNvPr id="38006" name="Check Box 118" hidden="1">
              <a:extLst>
                <a:ext uri="{63B3BB69-23CF-44E3-9099-C40C66FF867C}">
                  <a14:compatExt spid="_x0000_s38006"/>
                </a:ext>
                <a:ext uri="{FF2B5EF4-FFF2-40B4-BE49-F238E27FC236}">
                  <a16:creationId xmlns:a16="http://schemas.microsoft.com/office/drawing/2014/main" id="{00000000-0008-0000-0200-00007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138</xdr:row>
          <xdr:rowOff>76200</xdr:rowOff>
        </xdr:from>
        <xdr:to>
          <xdr:col>8</xdr:col>
          <xdr:colOff>933450</xdr:colOff>
          <xdr:row>138</xdr:row>
          <xdr:rowOff>295275</xdr:rowOff>
        </xdr:to>
        <xdr:sp macro="" textlink="">
          <xdr:nvSpPr>
            <xdr:cNvPr id="38007" name="Check Box 119" hidden="1">
              <a:extLst>
                <a:ext uri="{63B3BB69-23CF-44E3-9099-C40C66FF867C}">
                  <a14:compatExt spid="_x0000_s38007"/>
                </a:ext>
                <a:ext uri="{FF2B5EF4-FFF2-40B4-BE49-F238E27FC236}">
                  <a16:creationId xmlns:a16="http://schemas.microsoft.com/office/drawing/2014/main" id="{00000000-0008-0000-0200-00007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141</xdr:row>
          <xdr:rowOff>76200</xdr:rowOff>
        </xdr:from>
        <xdr:to>
          <xdr:col>8</xdr:col>
          <xdr:colOff>390525</xdr:colOff>
          <xdr:row>141</xdr:row>
          <xdr:rowOff>295275</xdr:rowOff>
        </xdr:to>
        <xdr:sp macro="" textlink="">
          <xdr:nvSpPr>
            <xdr:cNvPr id="38008" name="Check Box 120" hidden="1">
              <a:extLst>
                <a:ext uri="{63B3BB69-23CF-44E3-9099-C40C66FF867C}">
                  <a14:compatExt spid="_x0000_s38008"/>
                </a:ext>
                <a:ext uri="{FF2B5EF4-FFF2-40B4-BE49-F238E27FC236}">
                  <a16:creationId xmlns:a16="http://schemas.microsoft.com/office/drawing/2014/main" id="{00000000-0008-0000-0200-00007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141</xdr:row>
          <xdr:rowOff>76200</xdr:rowOff>
        </xdr:from>
        <xdr:to>
          <xdr:col>8</xdr:col>
          <xdr:colOff>933450</xdr:colOff>
          <xdr:row>141</xdr:row>
          <xdr:rowOff>295275</xdr:rowOff>
        </xdr:to>
        <xdr:sp macro="" textlink="">
          <xdr:nvSpPr>
            <xdr:cNvPr id="38009" name="Check Box 121" hidden="1">
              <a:extLst>
                <a:ext uri="{63B3BB69-23CF-44E3-9099-C40C66FF867C}">
                  <a14:compatExt spid="_x0000_s38009"/>
                </a:ext>
                <a:ext uri="{FF2B5EF4-FFF2-40B4-BE49-F238E27FC236}">
                  <a16:creationId xmlns:a16="http://schemas.microsoft.com/office/drawing/2014/main" id="{00000000-0008-0000-0200-00007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144</xdr:row>
          <xdr:rowOff>76200</xdr:rowOff>
        </xdr:from>
        <xdr:to>
          <xdr:col>8</xdr:col>
          <xdr:colOff>390525</xdr:colOff>
          <xdr:row>144</xdr:row>
          <xdr:rowOff>295275</xdr:rowOff>
        </xdr:to>
        <xdr:sp macro="" textlink="">
          <xdr:nvSpPr>
            <xdr:cNvPr id="38010" name="Check Box 122" hidden="1">
              <a:extLst>
                <a:ext uri="{63B3BB69-23CF-44E3-9099-C40C66FF867C}">
                  <a14:compatExt spid="_x0000_s38010"/>
                </a:ext>
                <a:ext uri="{FF2B5EF4-FFF2-40B4-BE49-F238E27FC236}">
                  <a16:creationId xmlns:a16="http://schemas.microsoft.com/office/drawing/2014/main" id="{00000000-0008-0000-0200-00007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144</xdr:row>
          <xdr:rowOff>76200</xdr:rowOff>
        </xdr:from>
        <xdr:to>
          <xdr:col>8</xdr:col>
          <xdr:colOff>933450</xdr:colOff>
          <xdr:row>144</xdr:row>
          <xdr:rowOff>295275</xdr:rowOff>
        </xdr:to>
        <xdr:sp macro="" textlink="">
          <xdr:nvSpPr>
            <xdr:cNvPr id="38011" name="Check Box 123" hidden="1">
              <a:extLst>
                <a:ext uri="{63B3BB69-23CF-44E3-9099-C40C66FF867C}">
                  <a14:compatExt spid="_x0000_s38011"/>
                </a:ext>
                <a:ext uri="{FF2B5EF4-FFF2-40B4-BE49-F238E27FC236}">
                  <a16:creationId xmlns:a16="http://schemas.microsoft.com/office/drawing/2014/main" id="{00000000-0008-0000-0200-00007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146</xdr:row>
          <xdr:rowOff>76200</xdr:rowOff>
        </xdr:from>
        <xdr:to>
          <xdr:col>8</xdr:col>
          <xdr:colOff>390525</xdr:colOff>
          <xdr:row>146</xdr:row>
          <xdr:rowOff>295275</xdr:rowOff>
        </xdr:to>
        <xdr:sp macro="" textlink="">
          <xdr:nvSpPr>
            <xdr:cNvPr id="38012" name="Check Box 124" hidden="1">
              <a:extLst>
                <a:ext uri="{63B3BB69-23CF-44E3-9099-C40C66FF867C}">
                  <a14:compatExt spid="_x0000_s38012"/>
                </a:ext>
                <a:ext uri="{FF2B5EF4-FFF2-40B4-BE49-F238E27FC236}">
                  <a16:creationId xmlns:a16="http://schemas.microsoft.com/office/drawing/2014/main" id="{00000000-0008-0000-0200-00007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146</xdr:row>
          <xdr:rowOff>76200</xdr:rowOff>
        </xdr:from>
        <xdr:to>
          <xdr:col>8</xdr:col>
          <xdr:colOff>933450</xdr:colOff>
          <xdr:row>146</xdr:row>
          <xdr:rowOff>295275</xdr:rowOff>
        </xdr:to>
        <xdr:sp macro="" textlink="">
          <xdr:nvSpPr>
            <xdr:cNvPr id="38013" name="Check Box 125" hidden="1">
              <a:extLst>
                <a:ext uri="{63B3BB69-23CF-44E3-9099-C40C66FF867C}">
                  <a14:compatExt spid="_x0000_s38013"/>
                </a:ext>
                <a:ext uri="{FF2B5EF4-FFF2-40B4-BE49-F238E27FC236}">
                  <a16:creationId xmlns:a16="http://schemas.microsoft.com/office/drawing/2014/main" id="{00000000-0008-0000-0200-00007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148</xdr:row>
          <xdr:rowOff>76200</xdr:rowOff>
        </xdr:from>
        <xdr:to>
          <xdr:col>8</xdr:col>
          <xdr:colOff>390525</xdr:colOff>
          <xdr:row>148</xdr:row>
          <xdr:rowOff>295275</xdr:rowOff>
        </xdr:to>
        <xdr:sp macro="" textlink="">
          <xdr:nvSpPr>
            <xdr:cNvPr id="38014" name="Check Box 126" hidden="1">
              <a:extLst>
                <a:ext uri="{63B3BB69-23CF-44E3-9099-C40C66FF867C}">
                  <a14:compatExt spid="_x0000_s38014"/>
                </a:ext>
                <a:ext uri="{FF2B5EF4-FFF2-40B4-BE49-F238E27FC236}">
                  <a16:creationId xmlns:a16="http://schemas.microsoft.com/office/drawing/2014/main" id="{00000000-0008-0000-0200-00007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148</xdr:row>
          <xdr:rowOff>76200</xdr:rowOff>
        </xdr:from>
        <xdr:to>
          <xdr:col>8</xdr:col>
          <xdr:colOff>933450</xdr:colOff>
          <xdr:row>148</xdr:row>
          <xdr:rowOff>295275</xdr:rowOff>
        </xdr:to>
        <xdr:sp macro="" textlink="">
          <xdr:nvSpPr>
            <xdr:cNvPr id="38015" name="Check Box 127" hidden="1">
              <a:extLst>
                <a:ext uri="{63B3BB69-23CF-44E3-9099-C40C66FF867C}">
                  <a14:compatExt spid="_x0000_s38015"/>
                </a:ext>
                <a:ext uri="{FF2B5EF4-FFF2-40B4-BE49-F238E27FC236}">
                  <a16:creationId xmlns:a16="http://schemas.microsoft.com/office/drawing/2014/main" id="{00000000-0008-0000-0200-00007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150</xdr:row>
          <xdr:rowOff>76200</xdr:rowOff>
        </xdr:from>
        <xdr:to>
          <xdr:col>8</xdr:col>
          <xdr:colOff>390525</xdr:colOff>
          <xdr:row>150</xdr:row>
          <xdr:rowOff>295275</xdr:rowOff>
        </xdr:to>
        <xdr:sp macro="" textlink="">
          <xdr:nvSpPr>
            <xdr:cNvPr id="38016" name="Check Box 128" hidden="1">
              <a:extLst>
                <a:ext uri="{63B3BB69-23CF-44E3-9099-C40C66FF867C}">
                  <a14:compatExt spid="_x0000_s38016"/>
                </a:ext>
                <a:ext uri="{FF2B5EF4-FFF2-40B4-BE49-F238E27FC236}">
                  <a16:creationId xmlns:a16="http://schemas.microsoft.com/office/drawing/2014/main" id="{00000000-0008-0000-0200-00008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150</xdr:row>
          <xdr:rowOff>76200</xdr:rowOff>
        </xdr:from>
        <xdr:to>
          <xdr:col>8</xdr:col>
          <xdr:colOff>933450</xdr:colOff>
          <xdr:row>150</xdr:row>
          <xdr:rowOff>295275</xdr:rowOff>
        </xdr:to>
        <xdr:sp macro="" textlink="">
          <xdr:nvSpPr>
            <xdr:cNvPr id="38017" name="Check Box 129" hidden="1">
              <a:extLst>
                <a:ext uri="{63B3BB69-23CF-44E3-9099-C40C66FF867C}">
                  <a14:compatExt spid="_x0000_s38017"/>
                </a:ext>
                <a:ext uri="{FF2B5EF4-FFF2-40B4-BE49-F238E27FC236}">
                  <a16:creationId xmlns:a16="http://schemas.microsoft.com/office/drawing/2014/main" id="{00000000-0008-0000-0200-00008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152</xdr:row>
          <xdr:rowOff>76200</xdr:rowOff>
        </xdr:from>
        <xdr:to>
          <xdr:col>8</xdr:col>
          <xdr:colOff>390525</xdr:colOff>
          <xdr:row>152</xdr:row>
          <xdr:rowOff>295275</xdr:rowOff>
        </xdr:to>
        <xdr:sp macro="" textlink="">
          <xdr:nvSpPr>
            <xdr:cNvPr id="38018" name="Check Box 130" hidden="1">
              <a:extLst>
                <a:ext uri="{63B3BB69-23CF-44E3-9099-C40C66FF867C}">
                  <a14:compatExt spid="_x0000_s38018"/>
                </a:ext>
                <a:ext uri="{FF2B5EF4-FFF2-40B4-BE49-F238E27FC236}">
                  <a16:creationId xmlns:a16="http://schemas.microsoft.com/office/drawing/2014/main" id="{00000000-0008-0000-0200-00008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152</xdr:row>
          <xdr:rowOff>76200</xdr:rowOff>
        </xdr:from>
        <xdr:to>
          <xdr:col>8</xdr:col>
          <xdr:colOff>933450</xdr:colOff>
          <xdr:row>152</xdr:row>
          <xdr:rowOff>295275</xdr:rowOff>
        </xdr:to>
        <xdr:sp macro="" textlink="">
          <xdr:nvSpPr>
            <xdr:cNvPr id="38019" name="Check Box 131" hidden="1">
              <a:extLst>
                <a:ext uri="{63B3BB69-23CF-44E3-9099-C40C66FF867C}">
                  <a14:compatExt spid="_x0000_s38019"/>
                </a:ext>
                <a:ext uri="{FF2B5EF4-FFF2-40B4-BE49-F238E27FC236}">
                  <a16:creationId xmlns:a16="http://schemas.microsoft.com/office/drawing/2014/main" id="{00000000-0008-0000-0200-00008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160</xdr:row>
          <xdr:rowOff>76200</xdr:rowOff>
        </xdr:from>
        <xdr:to>
          <xdr:col>8</xdr:col>
          <xdr:colOff>390525</xdr:colOff>
          <xdr:row>160</xdr:row>
          <xdr:rowOff>295275</xdr:rowOff>
        </xdr:to>
        <xdr:sp macro="" textlink="">
          <xdr:nvSpPr>
            <xdr:cNvPr id="38020" name="Check Box 132" hidden="1">
              <a:extLst>
                <a:ext uri="{63B3BB69-23CF-44E3-9099-C40C66FF867C}">
                  <a14:compatExt spid="_x0000_s38020"/>
                </a:ext>
                <a:ext uri="{FF2B5EF4-FFF2-40B4-BE49-F238E27FC236}">
                  <a16:creationId xmlns:a16="http://schemas.microsoft.com/office/drawing/2014/main" id="{00000000-0008-0000-0200-00008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160</xdr:row>
          <xdr:rowOff>76200</xdr:rowOff>
        </xdr:from>
        <xdr:to>
          <xdr:col>8</xdr:col>
          <xdr:colOff>933450</xdr:colOff>
          <xdr:row>160</xdr:row>
          <xdr:rowOff>295275</xdr:rowOff>
        </xdr:to>
        <xdr:sp macro="" textlink="">
          <xdr:nvSpPr>
            <xdr:cNvPr id="38021" name="Check Box 133" hidden="1">
              <a:extLst>
                <a:ext uri="{63B3BB69-23CF-44E3-9099-C40C66FF867C}">
                  <a14:compatExt spid="_x0000_s38021"/>
                </a:ext>
                <a:ext uri="{FF2B5EF4-FFF2-40B4-BE49-F238E27FC236}">
                  <a16:creationId xmlns:a16="http://schemas.microsoft.com/office/drawing/2014/main" id="{00000000-0008-0000-0200-00008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163</xdr:row>
          <xdr:rowOff>76200</xdr:rowOff>
        </xdr:from>
        <xdr:to>
          <xdr:col>8</xdr:col>
          <xdr:colOff>390525</xdr:colOff>
          <xdr:row>163</xdr:row>
          <xdr:rowOff>295275</xdr:rowOff>
        </xdr:to>
        <xdr:sp macro="" textlink="">
          <xdr:nvSpPr>
            <xdr:cNvPr id="38022" name="Check Box 134" hidden="1">
              <a:extLst>
                <a:ext uri="{63B3BB69-23CF-44E3-9099-C40C66FF867C}">
                  <a14:compatExt spid="_x0000_s38022"/>
                </a:ext>
                <a:ext uri="{FF2B5EF4-FFF2-40B4-BE49-F238E27FC236}">
                  <a16:creationId xmlns:a16="http://schemas.microsoft.com/office/drawing/2014/main" id="{00000000-0008-0000-0200-00008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163</xdr:row>
          <xdr:rowOff>76200</xdr:rowOff>
        </xdr:from>
        <xdr:to>
          <xdr:col>8</xdr:col>
          <xdr:colOff>933450</xdr:colOff>
          <xdr:row>163</xdr:row>
          <xdr:rowOff>295275</xdr:rowOff>
        </xdr:to>
        <xdr:sp macro="" textlink="">
          <xdr:nvSpPr>
            <xdr:cNvPr id="38023" name="Check Box 135" hidden="1">
              <a:extLst>
                <a:ext uri="{63B3BB69-23CF-44E3-9099-C40C66FF867C}">
                  <a14:compatExt spid="_x0000_s38023"/>
                </a:ext>
                <a:ext uri="{FF2B5EF4-FFF2-40B4-BE49-F238E27FC236}">
                  <a16:creationId xmlns:a16="http://schemas.microsoft.com/office/drawing/2014/main" id="{00000000-0008-0000-0200-00008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166</xdr:row>
          <xdr:rowOff>76200</xdr:rowOff>
        </xdr:from>
        <xdr:to>
          <xdr:col>8</xdr:col>
          <xdr:colOff>390525</xdr:colOff>
          <xdr:row>166</xdr:row>
          <xdr:rowOff>295275</xdr:rowOff>
        </xdr:to>
        <xdr:sp macro="" textlink="">
          <xdr:nvSpPr>
            <xdr:cNvPr id="38024" name="Check Box 136" hidden="1">
              <a:extLst>
                <a:ext uri="{63B3BB69-23CF-44E3-9099-C40C66FF867C}">
                  <a14:compatExt spid="_x0000_s38024"/>
                </a:ext>
                <a:ext uri="{FF2B5EF4-FFF2-40B4-BE49-F238E27FC236}">
                  <a16:creationId xmlns:a16="http://schemas.microsoft.com/office/drawing/2014/main" id="{00000000-0008-0000-0200-00008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166</xdr:row>
          <xdr:rowOff>76200</xdr:rowOff>
        </xdr:from>
        <xdr:to>
          <xdr:col>8</xdr:col>
          <xdr:colOff>933450</xdr:colOff>
          <xdr:row>166</xdr:row>
          <xdr:rowOff>295275</xdr:rowOff>
        </xdr:to>
        <xdr:sp macro="" textlink="">
          <xdr:nvSpPr>
            <xdr:cNvPr id="38025" name="Check Box 137" hidden="1">
              <a:extLst>
                <a:ext uri="{63B3BB69-23CF-44E3-9099-C40C66FF867C}">
                  <a14:compatExt spid="_x0000_s38025"/>
                </a:ext>
                <a:ext uri="{FF2B5EF4-FFF2-40B4-BE49-F238E27FC236}">
                  <a16:creationId xmlns:a16="http://schemas.microsoft.com/office/drawing/2014/main" id="{00000000-0008-0000-0200-00008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169</xdr:row>
          <xdr:rowOff>76200</xdr:rowOff>
        </xdr:from>
        <xdr:to>
          <xdr:col>8</xdr:col>
          <xdr:colOff>390525</xdr:colOff>
          <xdr:row>169</xdr:row>
          <xdr:rowOff>295275</xdr:rowOff>
        </xdr:to>
        <xdr:sp macro="" textlink="">
          <xdr:nvSpPr>
            <xdr:cNvPr id="38026" name="Check Box 138" hidden="1">
              <a:extLst>
                <a:ext uri="{63B3BB69-23CF-44E3-9099-C40C66FF867C}">
                  <a14:compatExt spid="_x0000_s38026"/>
                </a:ext>
                <a:ext uri="{FF2B5EF4-FFF2-40B4-BE49-F238E27FC236}">
                  <a16:creationId xmlns:a16="http://schemas.microsoft.com/office/drawing/2014/main" id="{00000000-0008-0000-0200-00008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169</xdr:row>
          <xdr:rowOff>76200</xdr:rowOff>
        </xdr:from>
        <xdr:to>
          <xdr:col>8</xdr:col>
          <xdr:colOff>933450</xdr:colOff>
          <xdr:row>169</xdr:row>
          <xdr:rowOff>295275</xdr:rowOff>
        </xdr:to>
        <xdr:sp macro="" textlink="">
          <xdr:nvSpPr>
            <xdr:cNvPr id="38027" name="Check Box 139" hidden="1">
              <a:extLst>
                <a:ext uri="{63B3BB69-23CF-44E3-9099-C40C66FF867C}">
                  <a14:compatExt spid="_x0000_s38027"/>
                </a:ext>
                <a:ext uri="{FF2B5EF4-FFF2-40B4-BE49-F238E27FC236}">
                  <a16:creationId xmlns:a16="http://schemas.microsoft.com/office/drawing/2014/main" id="{00000000-0008-0000-0200-00008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172</xdr:row>
          <xdr:rowOff>76200</xdr:rowOff>
        </xdr:from>
        <xdr:to>
          <xdr:col>8</xdr:col>
          <xdr:colOff>390525</xdr:colOff>
          <xdr:row>172</xdr:row>
          <xdr:rowOff>295275</xdr:rowOff>
        </xdr:to>
        <xdr:sp macro="" textlink="">
          <xdr:nvSpPr>
            <xdr:cNvPr id="38028" name="Check Box 140" hidden="1">
              <a:extLst>
                <a:ext uri="{63B3BB69-23CF-44E3-9099-C40C66FF867C}">
                  <a14:compatExt spid="_x0000_s38028"/>
                </a:ext>
                <a:ext uri="{FF2B5EF4-FFF2-40B4-BE49-F238E27FC236}">
                  <a16:creationId xmlns:a16="http://schemas.microsoft.com/office/drawing/2014/main" id="{00000000-0008-0000-0200-00008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172</xdr:row>
          <xdr:rowOff>76200</xdr:rowOff>
        </xdr:from>
        <xdr:to>
          <xdr:col>8</xdr:col>
          <xdr:colOff>933450</xdr:colOff>
          <xdr:row>172</xdr:row>
          <xdr:rowOff>295275</xdr:rowOff>
        </xdr:to>
        <xdr:sp macro="" textlink="">
          <xdr:nvSpPr>
            <xdr:cNvPr id="38029" name="Check Box 141" hidden="1">
              <a:extLst>
                <a:ext uri="{63B3BB69-23CF-44E3-9099-C40C66FF867C}">
                  <a14:compatExt spid="_x0000_s38029"/>
                </a:ext>
                <a:ext uri="{FF2B5EF4-FFF2-40B4-BE49-F238E27FC236}">
                  <a16:creationId xmlns:a16="http://schemas.microsoft.com/office/drawing/2014/main" id="{00000000-0008-0000-0200-00008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175</xdr:row>
          <xdr:rowOff>76200</xdr:rowOff>
        </xdr:from>
        <xdr:to>
          <xdr:col>8</xdr:col>
          <xdr:colOff>390525</xdr:colOff>
          <xdr:row>175</xdr:row>
          <xdr:rowOff>295275</xdr:rowOff>
        </xdr:to>
        <xdr:sp macro="" textlink="">
          <xdr:nvSpPr>
            <xdr:cNvPr id="38030" name="Check Box 142" hidden="1">
              <a:extLst>
                <a:ext uri="{63B3BB69-23CF-44E3-9099-C40C66FF867C}">
                  <a14:compatExt spid="_x0000_s38030"/>
                </a:ext>
                <a:ext uri="{FF2B5EF4-FFF2-40B4-BE49-F238E27FC236}">
                  <a16:creationId xmlns:a16="http://schemas.microsoft.com/office/drawing/2014/main" id="{00000000-0008-0000-0200-00008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175</xdr:row>
          <xdr:rowOff>76200</xdr:rowOff>
        </xdr:from>
        <xdr:to>
          <xdr:col>8</xdr:col>
          <xdr:colOff>933450</xdr:colOff>
          <xdr:row>175</xdr:row>
          <xdr:rowOff>295275</xdr:rowOff>
        </xdr:to>
        <xdr:sp macro="" textlink="">
          <xdr:nvSpPr>
            <xdr:cNvPr id="38031" name="Check Box 143" hidden="1">
              <a:extLst>
                <a:ext uri="{63B3BB69-23CF-44E3-9099-C40C66FF867C}">
                  <a14:compatExt spid="_x0000_s38031"/>
                </a:ext>
                <a:ext uri="{FF2B5EF4-FFF2-40B4-BE49-F238E27FC236}">
                  <a16:creationId xmlns:a16="http://schemas.microsoft.com/office/drawing/2014/main" id="{00000000-0008-0000-0200-00008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179</xdr:row>
          <xdr:rowOff>76200</xdr:rowOff>
        </xdr:from>
        <xdr:to>
          <xdr:col>8</xdr:col>
          <xdr:colOff>390525</xdr:colOff>
          <xdr:row>179</xdr:row>
          <xdr:rowOff>295275</xdr:rowOff>
        </xdr:to>
        <xdr:sp macro="" textlink="">
          <xdr:nvSpPr>
            <xdr:cNvPr id="38032" name="Check Box 144" hidden="1">
              <a:extLst>
                <a:ext uri="{63B3BB69-23CF-44E3-9099-C40C66FF867C}">
                  <a14:compatExt spid="_x0000_s38032"/>
                </a:ext>
                <a:ext uri="{FF2B5EF4-FFF2-40B4-BE49-F238E27FC236}">
                  <a16:creationId xmlns:a16="http://schemas.microsoft.com/office/drawing/2014/main" id="{00000000-0008-0000-0200-00009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179</xdr:row>
          <xdr:rowOff>76200</xdr:rowOff>
        </xdr:from>
        <xdr:to>
          <xdr:col>8</xdr:col>
          <xdr:colOff>933450</xdr:colOff>
          <xdr:row>179</xdr:row>
          <xdr:rowOff>295275</xdr:rowOff>
        </xdr:to>
        <xdr:sp macro="" textlink="">
          <xdr:nvSpPr>
            <xdr:cNvPr id="38033" name="Check Box 145" hidden="1">
              <a:extLst>
                <a:ext uri="{63B3BB69-23CF-44E3-9099-C40C66FF867C}">
                  <a14:compatExt spid="_x0000_s38033"/>
                </a:ext>
                <a:ext uri="{FF2B5EF4-FFF2-40B4-BE49-F238E27FC236}">
                  <a16:creationId xmlns:a16="http://schemas.microsoft.com/office/drawing/2014/main" id="{00000000-0008-0000-0200-00009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181</xdr:row>
          <xdr:rowOff>76200</xdr:rowOff>
        </xdr:from>
        <xdr:to>
          <xdr:col>8</xdr:col>
          <xdr:colOff>390525</xdr:colOff>
          <xdr:row>181</xdr:row>
          <xdr:rowOff>295275</xdr:rowOff>
        </xdr:to>
        <xdr:sp macro="" textlink="">
          <xdr:nvSpPr>
            <xdr:cNvPr id="38034" name="Check Box 146" hidden="1">
              <a:extLst>
                <a:ext uri="{63B3BB69-23CF-44E3-9099-C40C66FF867C}">
                  <a14:compatExt spid="_x0000_s38034"/>
                </a:ext>
                <a:ext uri="{FF2B5EF4-FFF2-40B4-BE49-F238E27FC236}">
                  <a16:creationId xmlns:a16="http://schemas.microsoft.com/office/drawing/2014/main" id="{00000000-0008-0000-0200-00009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181</xdr:row>
          <xdr:rowOff>76200</xdr:rowOff>
        </xdr:from>
        <xdr:to>
          <xdr:col>8</xdr:col>
          <xdr:colOff>933450</xdr:colOff>
          <xdr:row>181</xdr:row>
          <xdr:rowOff>295275</xdr:rowOff>
        </xdr:to>
        <xdr:sp macro="" textlink="">
          <xdr:nvSpPr>
            <xdr:cNvPr id="38035" name="Check Box 147" hidden="1">
              <a:extLst>
                <a:ext uri="{63B3BB69-23CF-44E3-9099-C40C66FF867C}">
                  <a14:compatExt spid="_x0000_s38035"/>
                </a:ext>
                <a:ext uri="{FF2B5EF4-FFF2-40B4-BE49-F238E27FC236}">
                  <a16:creationId xmlns:a16="http://schemas.microsoft.com/office/drawing/2014/main" id="{00000000-0008-0000-0200-00009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183</xdr:row>
          <xdr:rowOff>76200</xdr:rowOff>
        </xdr:from>
        <xdr:to>
          <xdr:col>8</xdr:col>
          <xdr:colOff>390525</xdr:colOff>
          <xdr:row>183</xdr:row>
          <xdr:rowOff>295275</xdr:rowOff>
        </xdr:to>
        <xdr:sp macro="" textlink="">
          <xdr:nvSpPr>
            <xdr:cNvPr id="38036" name="Check Box 148" hidden="1">
              <a:extLst>
                <a:ext uri="{63B3BB69-23CF-44E3-9099-C40C66FF867C}">
                  <a14:compatExt spid="_x0000_s38036"/>
                </a:ext>
                <a:ext uri="{FF2B5EF4-FFF2-40B4-BE49-F238E27FC236}">
                  <a16:creationId xmlns:a16="http://schemas.microsoft.com/office/drawing/2014/main" id="{00000000-0008-0000-0200-00009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183</xdr:row>
          <xdr:rowOff>76200</xdr:rowOff>
        </xdr:from>
        <xdr:to>
          <xdr:col>8</xdr:col>
          <xdr:colOff>933450</xdr:colOff>
          <xdr:row>183</xdr:row>
          <xdr:rowOff>295275</xdr:rowOff>
        </xdr:to>
        <xdr:sp macro="" textlink="">
          <xdr:nvSpPr>
            <xdr:cNvPr id="38037" name="Check Box 149" hidden="1">
              <a:extLst>
                <a:ext uri="{63B3BB69-23CF-44E3-9099-C40C66FF867C}">
                  <a14:compatExt spid="_x0000_s38037"/>
                </a:ext>
                <a:ext uri="{FF2B5EF4-FFF2-40B4-BE49-F238E27FC236}">
                  <a16:creationId xmlns:a16="http://schemas.microsoft.com/office/drawing/2014/main" id="{00000000-0008-0000-0200-00009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186</xdr:row>
          <xdr:rowOff>76200</xdr:rowOff>
        </xdr:from>
        <xdr:to>
          <xdr:col>8</xdr:col>
          <xdr:colOff>390525</xdr:colOff>
          <xdr:row>186</xdr:row>
          <xdr:rowOff>295275</xdr:rowOff>
        </xdr:to>
        <xdr:sp macro="" textlink="">
          <xdr:nvSpPr>
            <xdr:cNvPr id="38038" name="Check Box 150" hidden="1">
              <a:extLst>
                <a:ext uri="{63B3BB69-23CF-44E3-9099-C40C66FF867C}">
                  <a14:compatExt spid="_x0000_s38038"/>
                </a:ext>
                <a:ext uri="{FF2B5EF4-FFF2-40B4-BE49-F238E27FC236}">
                  <a16:creationId xmlns:a16="http://schemas.microsoft.com/office/drawing/2014/main" id="{00000000-0008-0000-0200-00009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186</xdr:row>
          <xdr:rowOff>76200</xdr:rowOff>
        </xdr:from>
        <xdr:to>
          <xdr:col>8</xdr:col>
          <xdr:colOff>933450</xdr:colOff>
          <xdr:row>186</xdr:row>
          <xdr:rowOff>295275</xdr:rowOff>
        </xdr:to>
        <xdr:sp macro="" textlink="">
          <xdr:nvSpPr>
            <xdr:cNvPr id="38039" name="Check Box 151" hidden="1">
              <a:extLst>
                <a:ext uri="{63B3BB69-23CF-44E3-9099-C40C66FF867C}">
                  <a14:compatExt spid="_x0000_s38039"/>
                </a:ext>
                <a:ext uri="{FF2B5EF4-FFF2-40B4-BE49-F238E27FC236}">
                  <a16:creationId xmlns:a16="http://schemas.microsoft.com/office/drawing/2014/main" id="{00000000-0008-0000-0200-00009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189</xdr:row>
          <xdr:rowOff>76200</xdr:rowOff>
        </xdr:from>
        <xdr:to>
          <xdr:col>8</xdr:col>
          <xdr:colOff>390525</xdr:colOff>
          <xdr:row>189</xdr:row>
          <xdr:rowOff>295275</xdr:rowOff>
        </xdr:to>
        <xdr:sp macro="" textlink="">
          <xdr:nvSpPr>
            <xdr:cNvPr id="38040" name="Check Box 152" hidden="1">
              <a:extLst>
                <a:ext uri="{63B3BB69-23CF-44E3-9099-C40C66FF867C}">
                  <a14:compatExt spid="_x0000_s38040"/>
                </a:ext>
                <a:ext uri="{FF2B5EF4-FFF2-40B4-BE49-F238E27FC236}">
                  <a16:creationId xmlns:a16="http://schemas.microsoft.com/office/drawing/2014/main" id="{00000000-0008-0000-0200-00009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189</xdr:row>
          <xdr:rowOff>76200</xdr:rowOff>
        </xdr:from>
        <xdr:to>
          <xdr:col>8</xdr:col>
          <xdr:colOff>933450</xdr:colOff>
          <xdr:row>189</xdr:row>
          <xdr:rowOff>295275</xdr:rowOff>
        </xdr:to>
        <xdr:sp macro="" textlink="">
          <xdr:nvSpPr>
            <xdr:cNvPr id="38041" name="Check Box 153" hidden="1">
              <a:extLst>
                <a:ext uri="{63B3BB69-23CF-44E3-9099-C40C66FF867C}">
                  <a14:compatExt spid="_x0000_s38041"/>
                </a:ext>
                <a:ext uri="{FF2B5EF4-FFF2-40B4-BE49-F238E27FC236}">
                  <a16:creationId xmlns:a16="http://schemas.microsoft.com/office/drawing/2014/main" id="{00000000-0008-0000-0200-00009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76200</xdr:rowOff>
        </xdr:from>
        <xdr:to>
          <xdr:col>8</xdr:col>
          <xdr:colOff>390525</xdr:colOff>
          <xdr:row>196</xdr:row>
          <xdr:rowOff>295275</xdr:rowOff>
        </xdr:to>
        <xdr:sp macro="" textlink="">
          <xdr:nvSpPr>
            <xdr:cNvPr id="38042" name="Check Box 154" hidden="1">
              <a:extLst>
                <a:ext uri="{63B3BB69-23CF-44E3-9099-C40C66FF867C}">
                  <a14:compatExt spid="_x0000_s38042"/>
                </a:ext>
                <a:ext uri="{FF2B5EF4-FFF2-40B4-BE49-F238E27FC236}">
                  <a16:creationId xmlns:a16="http://schemas.microsoft.com/office/drawing/2014/main" id="{00000000-0008-0000-0200-00009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196</xdr:row>
          <xdr:rowOff>76200</xdr:rowOff>
        </xdr:from>
        <xdr:to>
          <xdr:col>8</xdr:col>
          <xdr:colOff>933450</xdr:colOff>
          <xdr:row>196</xdr:row>
          <xdr:rowOff>295275</xdr:rowOff>
        </xdr:to>
        <xdr:sp macro="" textlink="">
          <xdr:nvSpPr>
            <xdr:cNvPr id="38043" name="Check Box 155" hidden="1">
              <a:extLst>
                <a:ext uri="{63B3BB69-23CF-44E3-9099-C40C66FF867C}">
                  <a14:compatExt spid="_x0000_s38043"/>
                </a:ext>
                <a:ext uri="{FF2B5EF4-FFF2-40B4-BE49-F238E27FC236}">
                  <a16:creationId xmlns:a16="http://schemas.microsoft.com/office/drawing/2014/main" id="{00000000-0008-0000-0200-00009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198</xdr:row>
          <xdr:rowOff>76200</xdr:rowOff>
        </xdr:from>
        <xdr:to>
          <xdr:col>8</xdr:col>
          <xdr:colOff>390525</xdr:colOff>
          <xdr:row>198</xdr:row>
          <xdr:rowOff>295275</xdr:rowOff>
        </xdr:to>
        <xdr:sp macro="" textlink="">
          <xdr:nvSpPr>
            <xdr:cNvPr id="38044" name="Check Box 156" hidden="1">
              <a:extLst>
                <a:ext uri="{63B3BB69-23CF-44E3-9099-C40C66FF867C}">
                  <a14:compatExt spid="_x0000_s38044"/>
                </a:ext>
                <a:ext uri="{FF2B5EF4-FFF2-40B4-BE49-F238E27FC236}">
                  <a16:creationId xmlns:a16="http://schemas.microsoft.com/office/drawing/2014/main" id="{00000000-0008-0000-0200-00009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198</xdr:row>
          <xdr:rowOff>76200</xdr:rowOff>
        </xdr:from>
        <xdr:to>
          <xdr:col>8</xdr:col>
          <xdr:colOff>933450</xdr:colOff>
          <xdr:row>198</xdr:row>
          <xdr:rowOff>295275</xdr:rowOff>
        </xdr:to>
        <xdr:sp macro="" textlink="">
          <xdr:nvSpPr>
            <xdr:cNvPr id="38045" name="Check Box 157" hidden="1">
              <a:extLst>
                <a:ext uri="{63B3BB69-23CF-44E3-9099-C40C66FF867C}">
                  <a14:compatExt spid="_x0000_s38045"/>
                </a:ext>
                <a:ext uri="{FF2B5EF4-FFF2-40B4-BE49-F238E27FC236}">
                  <a16:creationId xmlns:a16="http://schemas.microsoft.com/office/drawing/2014/main" id="{00000000-0008-0000-0200-00009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129</xdr:row>
          <xdr:rowOff>76200</xdr:rowOff>
        </xdr:from>
        <xdr:to>
          <xdr:col>8</xdr:col>
          <xdr:colOff>390525</xdr:colOff>
          <xdr:row>129</xdr:row>
          <xdr:rowOff>295275</xdr:rowOff>
        </xdr:to>
        <xdr:sp macro="" textlink="">
          <xdr:nvSpPr>
            <xdr:cNvPr id="38046" name="Check Box 158" hidden="1">
              <a:extLst>
                <a:ext uri="{63B3BB69-23CF-44E3-9099-C40C66FF867C}">
                  <a14:compatExt spid="_x0000_s38046"/>
                </a:ext>
                <a:ext uri="{FF2B5EF4-FFF2-40B4-BE49-F238E27FC236}">
                  <a16:creationId xmlns:a16="http://schemas.microsoft.com/office/drawing/2014/main" id="{00000000-0008-0000-0200-00009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129</xdr:row>
          <xdr:rowOff>76200</xdr:rowOff>
        </xdr:from>
        <xdr:to>
          <xdr:col>8</xdr:col>
          <xdr:colOff>933450</xdr:colOff>
          <xdr:row>129</xdr:row>
          <xdr:rowOff>295275</xdr:rowOff>
        </xdr:to>
        <xdr:sp macro="" textlink="">
          <xdr:nvSpPr>
            <xdr:cNvPr id="38047" name="Check Box 159" hidden="1">
              <a:extLst>
                <a:ext uri="{63B3BB69-23CF-44E3-9099-C40C66FF867C}">
                  <a14:compatExt spid="_x0000_s38047"/>
                </a:ext>
                <a:ext uri="{FF2B5EF4-FFF2-40B4-BE49-F238E27FC236}">
                  <a16:creationId xmlns:a16="http://schemas.microsoft.com/office/drawing/2014/main" id="{00000000-0008-0000-0200-00009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206</xdr:row>
          <xdr:rowOff>76200</xdr:rowOff>
        </xdr:from>
        <xdr:to>
          <xdr:col>8</xdr:col>
          <xdr:colOff>390525</xdr:colOff>
          <xdr:row>206</xdr:row>
          <xdr:rowOff>295275</xdr:rowOff>
        </xdr:to>
        <xdr:sp macro="" textlink="">
          <xdr:nvSpPr>
            <xdr:cNvPr id="38048" name="Check Box 160" hidden="1">
              <a:extLst>
                <a:ext uri="{63B3BB69-23CF-44E3-9099-C40C66FF867C}">
                  <a14:compatExt spid="_x0000_s38048"/>
                </a:ext>
                <a:ext uri="{FF2B5EF4-FFF2-40B4-BE49-F238E27FC236}">
                  <a16:creationId xmlns:a16="http://schemas.microsoft.com/office/drawing/2014/main" id="{00000000-0008-0000-0200-0000A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206</xdr:row>
          <xdr:rowOff>76200</xdr:rowOff>
        </xdr:from>
        <xdr:to>
          <xdr:col>8</xdr:col>
          <xdr:colOff>933450</xdr:colOff>
          <xdr:row>206</xdr:row>
          <xdr:rowOff>295275</xdr:rowOff>
        </xdr:to>
        <xdr:sp macro="" textlink="">
          <xdr:nvSpPr>
            <xdr:cNvPr id="38049" name="Check Box 161" hidden="1">
              <a:extLst>
                <a:ext uri="{63B3BB69-23CF-44E3-9099-C40C66FF867C}">
                  <a14:compatExt spid="_x0000_s38049"/>
                </a:ext>
                <a:ext uri="{FF2B5EF4-FFF2-40B4-BE49-F238E27FC236}">
                  <a16:creationId xmlns:a16="http://schemas.microsoft.com/office/drawing/2014/main" id="{00000000-0008-0000-0200-0000A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211</xdr:row>
          <xdr:rowOff>76200</xdr:rowOff>
        </xdr:from>
        <xdr:to>
          <xdr:col>8</xdr:col>
          <xdr:colOff>390525</xdr:colOff>
          <xdr:row>211</xdr:row>
          <xdr:rowOff>295275</xdr:rowOff>
        </xdr:to>
        <xdr:sp macro="" textlink="">
          <xdr:nvSpPr>
            <xdr:cNvPr id="38050" name="Check Box 162" hidden="1">
              <a:extLst>
                <a:ext uri="{63B3BB69-23CF-44E3-9099-C40C66FF867C}">
                  <a14:compatExt spid="_x0000_s38050"/>
                </a:ext>
                <a:ext uri="{FF2B5EF4-FFF2-40B4-BE49-F238E27FC236}">
                  <a16:creationId xmlns:a16="http://schemas.microsoft.com/office/drawing/2014/main" id="{00000000-0008-0000-0200-0000A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211</xdr:row>
          <xdr:rowOff>76200</xdr:rowOff>
        </xdr:from>
        <xdr:to>
          <xdr:col>8</xdr:col>
          <xdr:colOff>933450</xdr:colOff>
          <xdr:row>211</xdr:row>
          <xdr:rowOff>295275</xdr:rowOff>
        </xdr:to>
        <xdr:sp macro="" textlink="">
          <xdr:nvSpPr>
            <xdr:cNvPr id="38051" name="Check Box 163" hidden="1">
              <a:extLst>
                <a:ext uri="{63B3BB69-23CF-44E3-9099-C40C66FF867C}">
                  <a14:compatExt spid="_x0000_s38051"/>
                </a:ext>
                <a:ext uri="{FF2B5EF4-FFF2-40B4-BE49-F238E27FC236}">
                  <a16:creationId xmlns:a16="http://schemas.microsoft.com/office/drawing/2014/main" id="{00000000-0008-0000-0200-0000A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213</xdr:row>
          <xdr:rowOff>76200</xdr:rowOff>
        </xdr:from>
        <xdr:to>
          <xdr:col>8</xdr:col>
          <xdr:colOff>390525</xdr:colOff>
          <xdr:row>213</xdr:row>
          <xdr:rowOff>295275</xdr:rowOff>
        </xdr:to>
        <xdr:sp macro="" textlink="">
          <xdr:nvSpPr>
            <xdr:cNvPr id="38052" name="Check Box 164" hidden="1">
              <a:extLst>
                <a:ext uri="{63B3BB69-23CF-44E3-9099-C40C66FF867C}">
                  <a14:compatExt spid="_x0000_s38052"/>
                </a:ext>
                <a:ext uri="{FF2B5EF4-FFF2-40B4-BE49-F238E27FC236}">
                  <a16:creationId xmlns:a16="http://schemas.microsoft.com/office/drawing/2014/main" id="{00000000-0008-0000-0200-0000A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213</xdr:row>
          <xdr:rowOff>76200</xdr:rowOff>
        </xdr:from>
        <xdr:to>
          <xdr:col>8</xdr:col>
          <xdr:colOff>933450</xdr:colOff>
          <xdr:row>213</xdr:row>
          <xdr:rowOff>295275</xdr:rowOff>
        </xdr:to>
        <xdr:sp macro="" textlink="">
          <xdr:nvSpPr>
            <xdr:cNvPr id="38053" name="Check Box 165" hidden="1">
              <a:extLst>
                <a:ext uri="{63B3BB69-23CF-44E3-9099-C40C66FF867C}">
                  <a14:compatExt spid="_x0000_s38053"/>
                </a:ext>
                <a:ext uri="{FF2B5EF4-FFF2-40B4-BE49-F238E27FC236}">
                  <a16:creationId xmlns:a16="http://schemas.microsoft.com/office/drawing/2014/main" id="{00000000-0008-0000-0200-0000A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215</xdr:row>
          <xdr:rowOff>76200</xdr:rowOff>
        </xdr:from>
        <xdr:to>
          <xdr:col>8</xdr:col>
          <xdr:colOff>390525</xdr:colOff>
          <xdr:row>215</xdr:row>
          <xdr:rowOff>295275</xdr:rowOff>
        </xdr:to>
        <xdr:sp macro="" textlink="">
          <xdr:nvSpPr>
            <xdr:cNvPr id="38054" name="Check Box 166" hidden="1">
              <a:extLst>
                <a:ext uri="{63B3BB69-23CF-44E3-9099-C40C66FF867C}">
                  <a14:compatExt spid="_x0000_s38054"/>
                </a:ext>
                <a:ext uri="{FF2B5EF4-FFF2-40B4-BE49-F238E27FC236}">
                  <a16:creationId xmlns:a16="http://schemas.microsoft.com/office/drawing/2014/main" id="{00000000-0008-0000-0200-0000A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215</xdr:row>
          <xdr:rowOff>76200</xdr:rowOff>
        </xdr:from>
        <xdr:to>
          <xdr:col>8</xdr:col>
          <xdr:colOff>933450</xdr:colOff>
          <xdr:row>215</xdr:row>
          <xdr:rowOff>295275</xdr:rowOff>
        </xdr:to>
        <xdr:sp macro="" textlink="">
          <xdr:nvSpPr>
            <xdr:cNvPr id="38055" name="Check Box 167" hidden="1">
              <a:extLst>
                <a:ext uri="{63B3BB69-23CF-44E3-9099-C40C66FF867C}">
                  <a14:compatExt spid="_x0000_s38055"/>
                </a:ext>
                <a:ext uri="{FF2B5EF4-FFF2-40B4-BE49-F238E27FC236}">
                  <a16:creationId xmlns:a16="http://schemas.microsoft.com/office/drawing/2014/main" id="{00000000-0008-0000-0200-0000A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217</xdr:row>
          <xdr:rowOff>76200</xdr:rowOff>
        </xdr:from>
        <xdr:to>
          <xdr:col>8</xdr:col>
          <xdr:colOff>390525</xdr:colOff>
          <xdr:row>217</xdr:row>
          <xdr:rowOff>295275</xdr:rowOff>
        </xdr:to>
        <xdr:sp macro="" textlink="">
          <xdr:nvSpPr>
            <xdr:cNvPr id="38056" name="Check Box 168" hidden="1">
              <a:extLst>
                <a:ext uri="{63B3BB69-23CF-44E3-9099-C40C66FF867C}">
                  <a14:compatExt spid="_x0000_s38056"/>
                </a:ext>
                <a:ext uri="{FF2B5EF4-FFF2-40B4-BE49-F238E27FC236}">
                  <a16:creationId xmlns:a16="http://schemas.microsoft.com/office/drawing/2014/main" id="{00000000-0008-0000-0200-0000A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217</xdr:row>
          <xdr:rowOff>76200</xdr:rowOff>
        </xdr:from>
        <xdr:to>
          <xdr:col>8</xdr:col>
          <xdr:colOff>933450</xdr:colOff>
          <xdr:row>217</xdr:row>
          <xdr:rowOff>295275</xdr:rowOff>
        </xdr:to>
        <xdr:sp macro="" textlink="">
          <xdr:nvSpPr>
            <xdr:cNvPr id="38057" name="Check Box 169" hidden="1">
              <a:extLst>
                <a:ext uri="{63B3BB69-23CF-44E3-9099-C40C66FF867C}">
                  <a14:compatExt spid="_x0000_s38057"/>
                </a:ext>
                <a:ext uri="{FF2B5EF4-FFF2-40B4-BE49-F238E27FC236}">
                  <a16:creationId xmlns:a16="http://schemas.microsoft.com/office/drawing/2014/main" id="{00000000-0008-0000-0200-0000A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219</xdr:row>
          <xdr:rowOff>76200</xdr:rowOff>
        </xdr:from>
        <xdr:to>
          <xdr:col>8</xdr:col>
          <xdr:colOff>390525</xdr:colOff>
          <xdr:row>219</xdr:row>
          <xdr:rowOff>295275</xdr:rowOff>
        </xdr:to>
        <xdr:sp macro="" textlink="">
          <xdr:nvSpPr>
            <xdr:cNvPr id="38058" name="Check Box 170" hidden="1">
              <a:extLst>
                <a:ext uri="{63B3BB69-23CF-44E3-9099-C40C66FF867C}">
                  <a14:compatExt spid="_x0000_s38058"/>
                </a:ext>
                <a:ext uri="{FF2B5EF4-FFF2-40B4-BE49-F238E27FC236}">
                  <a16:creationId xmlns:a16="http://schemas.microsoft.com/office/drawing/2014/main" id="{00000000-0008-0000-0200-0000A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219</xdr:row>
          <xdr:rowOff>76200</xdr:rowOff>
        </xdr:from>
        <xdr:to>
          <xdr:col>8</xdr:col>
          <xdr:colOff>933450</xdr:colOff>
          <xdr:row>219</xdr:row>
          <xdr:rowOff>295275</xdr:rowOff>
        </xdr:to>
        <xdr:sp macro="" textlink="">
          <xdr:nvSpPr>
            <xdr:cNvPr id="38059" name="Check Box 171" hidden="1">
              <a:extLst>
                <a:ext uri="{63B3BB69-23CF-44E3-9099-C40C66FF867C}">
                  <a14:compatExt spid="_x0000_s38059"/>
                </a:ext>
                <a:ext uri="{FF2B5EF4-FFF2-40B4-BE49-F238E27FC236}">
                  <a16:creationId xmlns:a16="http://schemas.microsoft.com/office/drawing/2014/main" id="{00000000-0008-0000-0200-0000A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221</xdr:row>
          <xdr:rowOff>76200</xdr:rowOff>
        </xdr:from>
        <xdr:to>
          <xdr:col>8</xdr:col>
          <xdr:colOff>390525</xdr:colOff>
          <xdr:row>221</xdr:row>
          <xdr:rowOff>295275</xdr:rowOff>
        </xdr:to>
        <xdr:sp macro="" textlink="">
          <xdr:nvSpPr>
            <xdr:cNvPr id="38060" name="Check Box 172" hidden="1">
              <a:extLst>
                <a:ext uri="{63B3BB69-23CF-44E3-9099-C40C66FF867C}">
                  <a14:compatExt spid="_x0000_s38060"/>
                </a:ext>
                <a:ext uri="{FF2B5EF4-FFF2-40B4-BE49-F238E27FC236}">
                  <a16:creationId xmlns:a16="http://schemas.microsoft.com/office/drawing/2014/main" id="{00000000-0008-0000-0200-0000A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221</xdr:row>
          <xdr:rowOff>76200</xdr:rowOff>
        </xdr:from>
        <xdr:to>
          <xdr:col>8</xdr:col>
          <xdr:colOff>933450</xdr:colOff>
          <xdr:row>221</xdr:row>
          <xdr:rowOff>295275</xdr:rowOff>
        </xdr:to>
        <xdr:sp macro="" textlink="">
          <xdr:nvSpPr>
            <xdr:cNvPr id="38061" name="Check Box 173" hidden="1">
              <a:extLst>
                <a:ext uri="{63B3BB69-23CF-44E3-9099-C40C66FF867C}">
                  <a14:compatExt spid="_x0000_s38061"/>
                </a:ext>
                <a:ext uri="{FF2B5EF4-FFF2-40B4-BE49-F238E27FC236}">
                  <a16:creationId xmlns:a16="http://schemas.microsoft.com/office/drawing/2014/main" id="{00000000-0008-0000-0200-0000A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223</xdr:row>
          <xdr:rowOff>76200</xdr:rowOff>
        </xdr:from>
        <xdr:to>
          <xdr:col>8</xdr:col>
          <xdr:colOff>390525</xdr:colOff>
          <xdr:row>223</xdr:row>
          <xdr:rowOff>295275</xdr:rowOff>
        </xdr:to>
        <xdr:sp macro="" textlink="">
          <xdr:nvSpPr>
            <xdr:cNvPr id="38062" name="Check Box 174" hidden="1">
              <a:extLst>
                <a:ext uri="{63B3BB69-23CF-44E3-9099-C40C66FF867C}">
                  <a14:compatExt spid="_x0000_s38062"/>
                </a:ext>
                <a:ext uri="{FF2B5EF4-FFF2-40B4-BE49-F238E27FC236}">
                  <a16:creationId xmlns:a16="http://schemas.microsoft.com/office/drawing/2014/main" id="{00000000-0008-0000-0200-0000A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223</xdr:row>
          <xdr:rowOff>76200</xdr:rowOff>
        </xdr:from>
        <xdr:to>
          <xdr:col>8</xdr:col>
          <xdr:colOff>933450</xdr:colOff>
          <xdr:row>223</xdr:row>
          <xdr:rowOff>295275</xdr:rowOff>
        </xdr:to>
        <xdr:sp macro="" textlink="">
          <xdr:nvSpPr>
            <xdr:cNvPr id="38063" name="Check Box 175" hidden="1">
              <a:extLst>
                <a:ext uri="{63B3BB69-23CF-44E3-9099-C40C66FF867C}">
                  <a14:compatExt spid="_x0000_s38063"/>
                </a:ext>
                <a:ext uri="{FF2B5EF4-FFF2-40B4-BE49-F238E27FC236}">
                  <a16:creationId xmlns:a16="http://schemas.microsoft.com/office/drawing/2014/main" id="{00000000-0008-0000-0200-0000A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230</xdr:row>
          <xdr:rowOff>76200</xdr:rowOff>
        </xdr:from>
        <xdr:to>
          <xdr:col>8</xdr:col>
          <xdr:colOff>390525</xdr:colOff>
          <xdr:row>230</xdr:row>
          <xdr:rowOff>295275</xdr:rowOff>
        </xdr:to>
        <xdr:sp macro="" textlink="">
          <xdr:nvSpPr>
            <xdr:cNvPr id="38064" name="Check Box 176" hidden="1">
              <a:extLst>
                <a:ext uri="{63B3BB69-23CF-44E3-9099-C40C66FF867C}">
                  <a14:compatExt spid="_x0000_s38064"/>
                </a:ext>
                <a:ext uri="{FF2B5EF4-FFF2-40B4-BE49-F238E27FC236}">
                  <a16:creationId xmlns:a16="http://schemas.microsoft.com/office/drawing/2014/main" id="{00000000-0008-0000-0200-0000B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230</xdr:row>
          <xdr:rowOff>76200</xdr:rowOff>
        </xdr:from>
        <xdr:to>
          <xdr:col>8</xdr:col>
          <xdr:colOff>933450</xdr:colOff>
          <xdr:row>230</xdr:row>
          <xdr:rowOff>295275</xdr:rowOff>
        </xdr:to>
        <xdr:sp macro="" textlink="">
          <xdr:nvSpPr>
            <xdr:cNvPr id="38065" name="Check Box 177" hidden="1">
              <a:extLst>
                <a:ext uri="{63B3BB69-23CF-44E3-9099-C40C66FF867C}">
                  <a14:compatExt spid="_x0000_s38065"/>
                </a:ext>
                <a:ext uri="{FF2B5EF4-FFF2-40B4-BE49-F238E27FC236}">
                  <a16:creationId xmlns:a16="http://schemas.microsoft.com/office/drawing/2014/main" id="{00000000-0008-0000-0200-0000B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234</xdr:row>
          <xdr:rowOff>76200</xdr:rowOff>
        </xdr:from>
        <xdr:to>
          <xdr:col>8</xdr:col>
          <xdr:colOff>390525</xdr:colOff>
          <xdr:row>234</xdr:row>
          <xdr:rowOff>295275</xdr:rowOff>
        </xdr:to>
        <xdr:sp macro="" textlink="">
          <xdr:nvSpPr>
            <xdr:cNvPr id="38066" name="Check Box 178" hidden="1">
              <a:extLst>
                <a:ext uri="{63B3BB69-23CF-44E3-9099-C40C66FF867C}">
                  <a14:compatExt spid="_x0000_s38066"/>
                </a:ext>
                <a:ext uri="{FF2B5EF4-FFF2-40B4-BE49-F238E27FC236}">
                  <a16:creationId xmlns:a16="http://schemas.microsoft.com/office/drawing/2014/main" id="{00000000-0008-0000-0200-0000B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234</xdr:row>
          <xdr:rowOff>76200</xdr:rowOff>
        </xdr:from>
        <xdr:to>
          <xdr:col>8</xdr:col>
          <xdr:colOff>933450</xdr:colOff>
          <xdr:row>234</xdr:row>
          <xdr:rowOff>295275</xdr:rowOff>
        </xdr:to>
        <xdr:sp macro="" textlink="">
          <xdr:nvSpPr>
            <xdr:cNvPr id="38067" name="Check Box 179" hidden="1">
              <a:extLst>
                <a:ext uri="{63B3BB69-23CF-44E3-9099-C40C66FF867C}">
                  <a14:compatExt spid="_x0000_s38067"/>
                </a:ext>
                <a:ext uri="{FF2B5EF4-FFF2-40B4-BE49-F238E27FC236}">
                  <a16:creationId xmlns:a16="http://schemas.microsoft.com/office/drawing/2014/main" id="{00000000-0008-0000-0200-0000B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 NO</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23</xdr:row>
          <xdr:rowOff>0</xdr:rowOff>
        </xdr:from>
        <xdr:to>
          <xdr:col>9</xdr:col>
          <xdr:colOff>247650</xdr:colOff>
          <xdr:row>24</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190500</xdr:rowOff>
        </xdr:from>
        <xdr:to>
          <xdr:col>9</xdr:col>
          <xdr:colOff>247650</xdr:colOff>
          <xdr:row>24</xdr:row>
          <xdr:rowOff>180975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38100</xdr:rowOff>
        </xdr:from>
        <xdr:to>
          <xdr:col>9</xdr:col>
          <xdr:colOff>219075</xdr:colOff>
          <xdr:row>34</xdr:row>
          <xdr:rowOff>152400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9</xdr:col>
          <xdr:colOff>247650</xdr:colOff>
          <xdr:row>37</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45</xdr:row>
          <xdr:rowOff>0</xdr:rowOff>
        </xdr:from>
        <xdr:to>
          <xdr:col>9</xdr:col>
          <xdr:colOff>247650</xdr:colOff>
          <xdr:row>46</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46</xdr:row>
          <xdr:rowOff>0</xdr:rowOff>
        </xdr:from>
        <xdr:to>
          <xdr:col>9</xdr:col>
          <xdr:colOff>247650</xdr:colOff>
          <xdr:row>47</xdr:row>
          <xdr:rowOff>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3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47</xdr:row>
          <xdr:rowOff>0</xdr:rowOff>
        </xdr:from>
        <xdr:to>
          <xdr:col>9</xdr:col>
          <xdr:colOff>247650</xdr:colOff>
          <xdr:row>48</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3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48</xdr:row>
          <xdr:rowOff>0</xdr:rowOff>
        </xdr:from>
        <xdr:to>
          <xdr:col>9</xdr:col>
          <xdr:colOff>247650</xdr:colOff>
          <xdr:row>49</xdr:row>
          <xdr:rowOff>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3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34</xdr:row>
          <xdr:rowOff>0</xdr:rowOff>
        </xdr:from>
        <xdr:to>
          <xdr:col>11</xdr:col>
          <xdr:colOff>247650</xdr:colOff>
          <xdr:row>34</xdr:row>
          <xdr:rowOff>190500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3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34</xdr:row>
          <xdr:rowOff>0</xdr:rowOff>
        </xdr:from>
        <xdr:to>
          <xdr:col>13</xdr:col>
          <xdr:colOff>247650</xdr:colOff>
          <xdr:row>34</xdr:row>
          <xdr:rowOff>190500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3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34</xdr:row>
          <xdr:rowOff>0</xdr:rowOff>
        </xdr:from>
        <xdr:to>
          <xdr:col>15</xdr:col>
          <xdr:colOff>247650</xdr:colOff>
          <xdr:row>34</xdr:row>
          <xdr:rowOff>190500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3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34</xdr:row>
          <xdr:rowOff>0</xdr:rowOff>
        </xdr:from>
        <xdr:to>
          <xdr:col>17</xdr:col>
          <xdr:colOff>247650</xdr:colOff>
          <xdr:row>34</xdr:row>
          <xdr:rowOff>190500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3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56</xdr:row>
          <xdr:rowOff>0</xdr:rowOff>
        </xdr:from>
        <xdr:to>
          <xdr:col>9</xdr:col>
          <xdr:colOff>247650</xdr:colOff>
          <xdr:row>57</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3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57</xdr:row>
          <xdr:rowOff>0</xdr:rowOff>
        </xdr:from>
        <xdr:to>
          <xdr:col>9</xdr:col>
          <xdr:colOff>247650</xdr:colOff>
          <xdr:row>58</xdr:row>
          <xdr:rowOff>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3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59</xdr:row>
          <xdr:rowOff>0</xdr:rowOff>
        </xdr:from>
        <xdr:to>
          <xdr:col>9</xdr:col>
          <xdr:colOff>247650</xdr:colOff>
          <xdr:row>60</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3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67</xdr:row>
          <xdr:rowOff>0</xdr:rowOff>
        </xdr:from>
        <xdr:to>
          <xdr:col>9</xdr:col>
          <xdr:colOff>247650</xdr:colOff>
          <xdr:row>68</xdr:row>
          <xdr:rowOff>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3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68</xdr:row>
          <xdr:rowOff>0</xdr:rowOff>
        </xdr:from>
        <xdr:to>
          <xdr:col>9</xdr:col>
          <xdr:colOff>247650</xdr:colOff>
          <xdr:row>69</xdr:row>
          <xdr:rowOff>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3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69</xdr:row>
          <xdr:rowOff>0</xdr:rowOff>
        </xdr:from>
        <xdr:to>
          <xdr:col>9</xdr:col>
          <xdr:colOff>247650</xdr:colOff>
          <xdr:row>70</xdr:row>
          <xdr:rowOff>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3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77</xdr:row>
          <xdr:rowOff>0</xdr:rowOff>
        </xdr:from>
        <xdr:to>
          <xdr:col>9</xdr:col>
          <xdr:colOff>247650</xdr:colOff>
          <xdr:row>78</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3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78</xdr:row>
          <xdr:rowOff>0</xdr:rowOff>
        </xdr:from>
        <xdr:to>
          <xdr:col>9</xdr:col>
          <xdr:colOff>247650</xdr:colOff>
          <xdr:row>79</xdr:row>
          <xdr:rowOff>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3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79</xdr:row>
          <xdr:rowOff>0</xdr:rowOff>
        </xdr:from>
        <xdr:to>
          <xdr:col>9</xdr:col>
          <xdr:colOff>247650</xdr:colOff>
          <xdr:row>80</xdr:row>
          <xdr:rowOff>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3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80</xdr:row>
          <xdr:rowOff>0</xdr:rowOff>
        </xdr:from>
        <xdr:to>
          <xdr:col>9</xdr:col>
          <xdr:colOff>247650</xdr:colOff>
          <xdr:row>81</xdr:row>
          <xdr:rowOff>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3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91</xdr:row>
          <xdr:rowOff>0</xdr:rowOff>
        </xdr:from>
        <xdr:to>
          <xdr:col>9</xdr:col>
          <xdr:colOff>247650</xdr:colOff>
          <xdr:row>92</xdr:row>
          <xdr:rowOff>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3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9</xdr:col>
          <xdr:colOff>247650</xdr:colOff>
          <xdr:row>93</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3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95</xdr:row>
          <xdr:rowOff>0</xdr:rowOff>
        </xdr:from>
        <xdr:to>
          <xdr:col>9</xdr:col>
          <xdr:colOff>247650</xdr:colOff>
          <xdr:row>96</xdr:row>
          <xdr:rowOff>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3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103</xdr:row>
          <xdr:rowOff>0</xdr:rowOff>
        </xdr:from>
        <xdr:to>
          <xdr:col>9</xdr:col>
          <xdr:colOff>247650</xdr:colOff>
          <xdr:row>104</xdr:row>
          <xdr:rowOff>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3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104</xdr:row>
          <xdr:rowOff>0</xdr:rowOff>
        </xdr:from>
        <xdr:to>
          <xdr:col>9</xdr:col>
          <xdr:colOff>247650</xdr:colOff>
          <xdr:row>104</xdr:row>
          <xdr:rowOff>133350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3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105</xdr:row>
          <xdr:rowOff>0</xdr:rowOff>
        </xdr:from>
        <xdr:to>
          <xdr:col>9</xdr:col>
          <xdr:colOff>247650</xdr:colOff>
          <xdr:row>106</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3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106</xdr:row>
          <xdr:rowOff>0</xdr:rowOff>
        </xdr:from>
        <xdr:to>
          <xdr:col>11</xdr:col>
          <xdr:colOff>247650</xdr:colOff>
          <xdr:row>107</xdr:row>
          <xdr:rowOff>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3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0</xdr:rowOff>
        </xdr:from>
        <xdr:to>
          <xdr:col>13</xdr:col>
          <xdr:colOff>247650</xdr:colOff>
          <xdr:row>107</xdr:row>
          <xdr:rowOff>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3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106</xdr:row>
          <xdr:rowOff>0</xdr:rowOff>
        </xdr:from>
        <xdr:to>
          <xdr:col>18</xdr:col>
          <xdr:colOff>9525</xdr:colOff>
          <xdr:row>107</xdr:row>
          <xdr:rowOff>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3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114</xdr:row>
          <xdr:rowOff>0</xdr:rowOff>
        </xdr:from>
        <xdr:to>
          <xdr:col>9</xdr:col>
          <xdr:colOff>247650</xdr:colOff>
          <xdr:row>115</xdr:row>
          <xdr:rowOff>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3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115</xdr:row>
          <xdr:rowOff>0</xdr:rowOff>
        </xdr:from>
        <xdr:to>
          <xdr:col>9</xdr:col>
          <xdr:colOff>247650</xdr:colOff>
          <xdr:row>116</xdr:row>
          <xdr:rowOff>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3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116</xdr:row>
          <xdr:rowOff>0</xdr:rowOff>
        </xdr:from>
        <xdr:to>
          <xdr:col>9</xdr:col>
          <xdr:colOff>247650</xdr:colOff>
          <xdr:row>117</xdr:row>
          <xdr:rowOff>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3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118</xdr:row>
          <xdr:rowOff>0</xdr:rowOff>
        </xdr:from>
        <xdr:to>
          <xdr:col>9</xdr:col>
          <xdr:colOff>247650</xdr:colOff>
          <xdr:row>119</xdr:row>
          <xdr:rowOff>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3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119</xdr:row>
          <xdr:rowOff>0</xdr:rowOff>
        </xdr:from>
        <xdr:to>
          <xdr:col>9</xdr:col>
          <xdr:colOff>247650</xdr:colOff>
          <xdr:row>120</xdr:row>
          <xdr:rowOff>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3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120</xdr:row>
          <xdr:rowOff>0</xdr:rowOff>
        </xdr:from>
        <xdr:to>
          <xdr:col>9</xdr:col>
          <xdr:colOff>247650</xdr:colOff>
          <xdr:row>121</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3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121</xdr:row>
          <xdr:rowOff>0</xdr:rowOff>
        </xdr:from>
        <xdr:to>
          <xdr:col>9</xdr:col>
          <xdr:colOff>247650</xdr:colOff>
          <xdr:row>122</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3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122</xdr:row>
          <xdr:rowOff>0</xdr:rowOff>
        </xdr:from>
        <xdr:to>
          <xdr:col>9</xdr:col>
          <xdr:colOff>247650</xdr:colOff>
          <xdr:row>123</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3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129</xdr:row>
          <xdr:rowOff>0</xdr:rowOff>
        </xdr:from>
        <xdr:to>
          <xdr:col>9</xdr:col>
          <xdr:colOff>247650</xdr:colOff>
          <xdr:row>130</xdr:row>
          <xdr:rowOff>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3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130</xdr:row>
          <xdr:rowOff>0</xdr:rowOff>
        </xdr:from>
        <xdr:to>
          <xdr:col>9</xdr:col>
          <xdr:colOff>247650</xdr:colOff>
          <xdr:row>131</xdr:row>
          <xdr:rowOff>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3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131</xdr:row>
          <xdr:rowOff>0</xdr:rowOff>
        </xdr:from>
        <xdr:to>
          <xdr:col>9</xdr:col>
          <xdr:colOff>247650</xdr:colOff>
          <xdr:row>132</xdr:row>
          <xdr:rowOff>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3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132</xdr:row>
          <xdr:rowOff>0</xdr:rowOff>
        </xdr:from>
        <xdr:to>
          <xdr:col>9</xdr:col>
          <xdr:colOff>247650</xdr:colOff>
          <xdr:row>133</xdr:row>
          <xdr:rowOff>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3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139</xdr:row>
          <xdr:rowOff>0</xdr:rowOff>
        </xdr:from>
        <xdr:to>
          <xdr:col>9</xdr:col>
          <xdr:colOff>247650</xdr:colOff>
          <xdr:row>140</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3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140</xdr:row>
          <xdr:rowOff>0</xdr:rowOff>
        </xdr:from>
        <xdr:to>
          <xdr:col>9</xdr:col>
          <xdr:colOff>247650</xdr:colOff>
          <xdr:row>141</xdr:row>
          <xdr:rowOff>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3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141</xdr:row>
          <xdr:rowOff>0</xdr:rowOff>
        </xdr:from>
        <xdr:to>
          <xdr:col>9</xdr:col>
          <xdr:colOff>247650</xdr:colOff>
          <xdr:row>142</xdr:row>
          <xdr:rowOff>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3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142</xdr:row>
          <xdr:rowOff>0</xdr:rowOff>
        </xdr:from>
        <xdr:to>
          <xdr:col>9</xdr:col>
          <xdr:colOff>247650</xdr:colOff>
          <xdr:row>143</xdr:row>
          <xdr:rowOff>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3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143</xdr:row>
          <xdr:rowOff>0</xdr:rowOff>
        </xdr:from>
        <xdr:to>
          <xdr:col>9</xdr:col>
          <xdr:colOff>247650</xdr:colOff>
          <xdr:row>144</xdr:row>
          <xdr:rowOff>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3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143</xdr:row>
          <xdr:rowOff>0</xdr:rowOff>
        </xdr:from>
        <xdr:to>
          <xdr:col>9</xdr:col>
          <xdr:colOff>247650</xdr:colOff>
          <xdr:row>144</xdr:row>
          <xdr:rowOff>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3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150</xdr:row>
          <xdr:rowOff>0</xdr:rowOff>
        </xdr:from>
        <xdr:to>
          <xdr:col>9</xdr:col>
          <xdr:colOff>247650</xdr:colOff>
          <xdr:row>151</xdr:row>
          <xdr:rowOff>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3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151</xdr:row>
          <xdr:rowOff>0</xdr:rowOff>
        </xdr:from>
        <xdr:to>
          <xdr:col>9</xdr:col>
          <xdr:colOff>247650</xdr:colOff>
          <xdr:row>152</xdr:row>
          <xdr:rowOff>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3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152</xdr:row>
          <xdr:rowOff>0</xdr:rowOff>
        </xdr:from>
        <xdr:to>
          <xdr:col>9</xdr:col>
          <xdr:colOff>247650</xdr:colOff>
          <xdr:row>153</xdr:row>
          <xdr:rowOff>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3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153</xdr:row>
          <xdr:rowOff>0</xdr:rowOff>
        </xdr:from>
        <xdr:to>
          <xdr:col>9</xdr:col>
          <xdr:colOff>247650</xdr:colOff>
          <xdr:row>154</xdr:row>
          <xdr:rowOff>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3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154</xdr:row>
          <xdr:rowOff>0</xdr:rowOff>
        </xdr:from>
        <xdr:to>
          <xdr:col>9</xdr:col>
          <xdr:colOff>247650</xdr:colOff>
          <xdr:row>155</xdr:row>
          <xdr:rowOff>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3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155</xdr:row>
          <xdr:rowOff>0</xdr:rowOff>
        </xdr:from>
        <xdr:to>
          <xdr:col>11</xdr:col>
          <xdr:colOff>247650</xdr:colOff>
          <xdr:row>156</xdr:row>
          <xdr:rowOff>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3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155</xdr:row>
          <xdr:rowOff>0</xdr:rowOff>
        </xdr:from>
        <xdr:to>
          <xdr:col>13</xdr:col>
          <xdr:colOff>247650</xdr:colOff>
          <xdr:row>156</xdr:row>
          <xdr:rowOff>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3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155</xdr:row>
          <xdr:rowOff>0</xdr:rowOff>
        </xdr:from>
        <xdr:to>
          <xdr:col>17</xdr:col>
          <xdr:colOff>247650</xdr:colOff>
          <xdr:row>156</xdr:row>
          <xdr:rowOff>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3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156</xdr:row>
          <xdr:rowOff>0</xdr:rowOff>
        </xdr:from>
        <xdr:to>
          <xdr:col>11</xdr:col>
          <xdr:colOff>247650</xdr:colOff>
          <xdr:row>157</xdr:row>
          <xdr:rowOff>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3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156</xdr:row>
          <xdr:rowOff>0</xdr:rowOff>
        </xdr:from>
        <xdr:to>
          <xdr:col>13</xdr:col>
          <xdr:colOff>247650</xdr:colOff>
          <xdr:row>157</xdr:row>
          <xdr:rowOff>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3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156</xdr:row>
          <xdr:rowOff>0</xdr:rowOff>
        </xdr:from>
        <xdr:to>
          <xdr:col>15</xdr:col>
          <xdr:colOff>247650</xdr:colOff>
          <xdr:row>157</xdr:row>
          <xdr:rowOff>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3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156</xdr:row>
          <xdr:rowOff>0</xdr:rowOff>
        </xdr:from>
        <xdr:to>
          <xdr:col>18</xdr:col>
          <xdr:colOff>0</xdr:colOff>
          <xdr:row>157</xdr:row>
          <xdr:rowOff>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3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0</xdr:rowOff>
        </xdr:from>
        <xdr:to>
          <xdr:col>9</xdr:col>
          <xdr:colOff>247650</xdr:colOff>
          <xdr:row>59</xdr:row>
          <xdr:rowOff>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3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82</xdr:row>
          <xdr:rowOff>0</xdr:rowOff>
        </xdr:from>
        <xdr:to>
          <xdr:col>9</xdr:col>
          <xdr:colOff>247650</xdr:colOff>
          <xdr:row>83</xdr:row>
          <xdr:rowOff>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3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94</xdr:row>
          <xdr:rowOff>104775</xdr:rowOff>
        </xdr:from>
        <xdr:to>
          <xdr:col>11</xdr:col>
          <xdr:colOff>247650</xdr:colOff>
          <xdr:row>94</xdr:row>
          <xdr:rowOff>295275</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3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104775</xdr:rowOff>
        </xdr:from>
        <xdr:to>
          <xdr:col>13</xdr:col>
          <xdr:colOff>247650</xdr:colOff>
          <xdr:row>94</xdr:row>
          <xdr:rowOff>295275</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3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94</xdr:row>
          <xdr:rowOff>104775</xdr:rowOff>
        </xdr:from>
        <xdr:to>
          <xdr:col>15</xdr:col>
          <xdr:colOff>247650</xdr:colOff>
          <xdr:row>94</xdr:row>
          <xdr:rowOff>295275</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3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94</xdr:row>
          <xdr:rowOff>104775</xdr:rowOff>
        </xdr:from>
        <xdr:to>
          <xdr:col>17</xdr:col>
          <xdr:colOff>247650</xdr:colOff>
          <xdr:row>94</xdr:row>
          <xdr:rowOff>295275</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3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0</xdr:rowOff>
        </xdr:from>
        <xdr:to>
          <xdr:col>11</xdr:col>
          <xdr:colOff>247650</xdr:colOff>
          <xdr:row>21</xdr:row>
          <xdr:rowOff>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3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xdr:row>
          <xdr:rowOff>1104900</xdr:rowOff>
        </xdr:from>
        <xdr:to>
          <xdr:col>13</xdr:col>
          <xdr:colOff>247650</xdr:colOff>
          <xdr:row>20</xdr:row>
          <xdr:rowOff>190500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3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0</xdr:rowOff>
        </xdr:from>
        <xdr:to>
          <xdr:col>11</xdr:col>
          <xdr:colOff>247650</xdr:colOff>
          <xdr:row>28</xdr:row>
          <xdr:rowOff>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3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26</xdr:row>
          <xdr:rowOff>190500</xdr:rowOff>
        </xdr:from>
        <xdr:to>
          <xdr:col>13</xdr:col>
          <xdr:colOff>247650</xdr:colOff>
          <xdr:row>27</xdr:row>
          <xdr:rowOff>180975</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3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30</xdr:row>
          <xdr:rowOff>0</xdr:rowOff>
        </xdr:from>
        <xdr:to>
          <xdr:col>15</xdr:col>
          <xdr:colOff>247650</xdr:colOff>
          <xdr:row>31</xdr:row>
          <xdr:rowOff>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3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30</xdr:row>
          <xdr:rowOff>0</xdr:rowOff>
        </xdr:from>
        <xdr:to>
          <xdr:col>13</xdr:col>
          <xdr:colOff>247650</xdr:colOff>
          <xdr:row>31</xdr:row>
          <xdr:rowOff>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3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30</xdr:row>
          <xdr:rowOff>0</xdr:rowOff>
        </xdr:from>
        <xdr:to>
          <xdr:col>11</xdr:col>
          <xdr:colOff>247650</xdr:colOff>
          <xdr:row>31</xdr:row>
          <xdr:rowOff>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3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31</xdr:row>
          <xdr:rowOff>0</xdr:rowOff>
        </xdr:from>
        <xdr:to>
          <xdr:col>11</xdr:col>
          <xdr:colOff>247650</xdr:colOff>
          <xdr:row>32</xdr:row>
          <xdr:rowOff>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3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30</xdr:row>
          <xdr:rowOff>190500</xdr:rowOff>
        </xdr:from>
        <xdr:to>
          <xdr:col>13</xdr:col>
          <xdr:colOff>247650</xdr:colOff>
          <xdr:row>31</xdr:row>
          <xdr:rowOff>180975</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3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84</xdr:row>
          <xdr:rowOff>104775</xdr:rowOff>
        </xdr:from>
        <xdr:to>
          <xdr:col>15</xdr:col>
          <xdr:colOff>247650</xdr:colOff>
          <xdr:row>84</xdr:row>
          <xdr:rowOff>295275</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3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84</xdr:row>
          <xdr:rowOff>104775</xdr:rowOff>
        </xdr:from>
        <xdr:to>
          <xdr:col>13</xdr:col>
          <xdr:colOff>247650</xdr:colOff>
          <xdr:row>84</xdr:row>
          <xdr:rowOff>295275</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3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84</xdr:row>
          <xdr:rowOff>104775</xdr:rowOff>
        </xdr:from>
        <xdr:to>
          <xdr:col>11</xdr:col>
          <xdr:colOff>247650</xdr:colOff>
          <xdr:row>84</xdr:row>
          <xdr:rowOff>295275</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3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84</xdr:row>
          <xdr:rowOff>104775</xdr:rowOff>
        </xdr:from>
        <xdr:to>
          <xdr:col>17</xdr:col>
          <xdr:colOff>247650</xdr:colOff>
          <xdr:row>84</xdr:row>
          <xdr:rowOff>295275</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3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84</xdr:row>
          <xdr:rowOff>104775</xdr:rowOff>
        </xdr:from>
        <xdr:to>
          <xdr:col>19</xdr:col>
          <xdr:colOff>247650</xdr:colOff>
          <xdr:row>84</xdr:row>
          <xdr:rowOff>295275</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3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157</xdr:row>
          <xdr:rowOff>0</xdr:rowOff>
        </xdr:from>
        <xdr:to>
          <xdr:col>9</xdr:col>
          <xdr:colOff>247650</xdr:colOff>
          <xdr:row>158</xdr:row>
          <xdr:rowOff>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300-00008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76200</xdr:colOff>
      <xdr:row>46</xdr:row>
      <xdr:rowOff>66675</xdr:rowOff>
    </xdr:from>
    <xdr:to>
      <xdr:col>8</xdr:col>
      <xdr:colOff>161925</xdr:colOff>
      <xdr:row>47</xdr:row>
      <xdr:rowOff>123825</xdr:rowOff>
    </xdr:to>
    <xdr:sp macro="" textlink="">
      <xdr:nvSpPr>
        <xdr:cNvPr id="4" name="Left Bracket 3">
          <a:extLst>
            <a:ext uri="{FF2B5EF4-FFF2-40B4-BE49-F238E27FC236}">
              <a16:creationId xmlns:a16="http://schemas.microsoft.com/office/drawing/2014/main" id="{00000000-0008-0000-0300-000004000000}"/>
            </a:ext>
          </a:extLst>
        </xdr:cNvPr>
        <xdr:cNvSpPr/>
      </xdr:nvSpPr>
      <xdr:spPr>
        <a:xfrm>
          <a:off x="704850" y="8420100"/>
          <a:ext cx="85725" cy="247650"/>
        </a:xfrm>
        <a:prstGeom prst="leftBracket">
          <a:avLst/>
        </a:prstGeom>
      </xdr:spPr>
      <xdr:style>
        <a:lnRef idx="2">
          <a:schemeClr val="accent6"/>
        </a:lnRef>
        <a:fillRef idx="0">
          <a:schemeClr val="accent6"/>
        </a:fillRef>
        <a:effectRef idx="1">
          <a:schemeClr val="accent6"/>
        </a:effectRef>
        <a:fontRef idx="minor">
          <a:schemeClr val="tx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11</xdr:col>
          <xdr:colOff>9525</xdr:colOff>
          <xdr:row>223</xdr:row>
          <xdr:rowOff>0</xdr:rowOff>
        </xdr:from>
        <xdr:to>
          <xdr:col>11</xdr:col>
          <xdr:colOff>247650</xdr:colOff>
          <xdr:row>224</xdr:row>
          <xdr:rowOff>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3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222</xdr:row>
          <xdr:rowOff>190500</xdr:rowOff>
        </xdr:from>
        <xdr:to>
          <xdr:col>13</xdr:col>
          <xdr:colOff>247650</xdr:colOff>
          <xdr:row>223</xdr:row>
          <xdr:rowOff>180975</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3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225</xdr:row>
          <xdr:rowOff>95250</xdr:rowOff>
        </xdr:from>
        <xdr:to>
          <xdr:col>11</xdr:col>
          <xdr:colOff>247650</xdr:colOff>
          <xdr:row>226</xdr:row>
          <xdr:rowOff>85725</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3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225</xdr:row>
          <xdr:rowOff>95250</xdr:rowOff>
        </xdr:from>
        <xdr:to>
          <xdr:col>13</xdr:col>
          <xdr:colOff>247650</xdr:colOff>
          <xdr:row>226</xdr:row>
          <xdr:rowOff>85725</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300-00009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225</xdr:row>
          <xdr:rowOff>95250</xdr:rowOff>
        </xdr:from>
        <xdr:to>
          <xdr:col>15</xdr:col>
          <xdr:colOff>247650</xdr:colOff>
          <xdr:row>226</xdr:row>
          <xdr:rowOff>85725</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300-00009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225</xdr:row>
          <xdr:rowOff>95250</xdr:rowOff>
        </xdr:from>
        <xdr:to>
          <xdr:col>17</xdr:col>
          <xdr:colOff>247650</xdr:colOff>
          <xdr:row>226</xdr:row>
          <xdr:rowOff>85725</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300-00009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190</xdr:row>
          <xdr:rowOff>9525</xdr:rowOff>
        </xdr:from>
        <xdr:to>
          <xdr:col>11</xdr:col>
          <xdr:colOff>247650</xdr:colOff>
          <xdr:row>191</xdr:row>
          <xdr:rowOff>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300-00009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191</xdr:row>
          <xdr:rowOff>0</xdr:rowOff>
        </xdr:from>
        <xdr:to>
          <xdr:col>11</xdr:col>
          <xdr:colOff>247650</xdr:colOff>
          <xdr:row>192</xdr:row>
          <xdr:rowOff>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300-00009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191</xdr:row>
          <xdr:rowOff>190500</xdr:rowOff>
        </xdr:from>
        <xdr:to>
          <xdr:col>11</xdr:col>
          <xdr:colOff>247650</xdr:colOff>
          <xdr:row>192</xdr:row>
          <xdr:rowOff>180975</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300-00009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194</xdr:row>
          <xdr:rowOff>0</xdr:rowOff>
        </xdr:from>
        <xdr:to>
          <xdr:col>11</xdr:col>
          <xdr:colOff>247650</xdr:colOff>
          <xdr:row>194</xdr:row>
          <xdr:rowOff>190500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300-00009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193</xdr:row>
          <xdr:rowOff>190500</xdr:rowOff>
        </xdr:from>
        <xdr:to>
          <xdr:col>13</xdr:col>
          <xdr:colOff>247650</xdr:colOff>
          <xdr:row>194</xdr:row>
          <xdr:rowOff>180975</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300-00009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195</xdr:row>
          <xdr:rowOff>190500</xdr:rowOff>
        </xdr:from>
        <xdr:to>
          <xdr:col>13</xdr:col>
          <xdr:colOff>247650</xdr:colOff>
          <xdr:row>196</xdr:row>
          <xdr:rowOff>180975</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300-0000A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198</xdr:row>
          <xdr:rowOff>0</xdr:rowOff>
        </xdr:from>
        <xdr:to>
          <xdr:col>11</xdr:col>
          <xdr:colOff>247650</xdr:colOff>
          <xdr:row>199</xdr:row>
          <xdr:rowOff>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300-0000A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197</xdr:row>
          <xdr:rowOff>190500</xdr:rowOff>
        </xdr:from>
        <xdr:to>
          <xdr:col>13</xdr:col>
          <xdr:colOff>247650</xdr:colOff>
          <xdr:row>198</xdr:row>
          <xdr:rowOff>180975</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300-0000A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200</xdr:row>
          <xdr:rowOff>0</xdr:rowOff>
        </xdr:from>
        <xdr:to>
          <xdr:col>11</xdr:col>
          <xdr:colOff>247650</xdr:colOff>
          <xdr:row>201</xdr:row>
          <xdr:rowOff>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3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199</xdr:row>
          <xdr:rowOff>190500</xdr:rowOff>
        </xdr:from>
        <xdr:to>
          <xdr:col>13</xdr:col>
          <xdr:colOff>247650</xdr:colOff>
          <xdr:row>200</xdr:row>
          <xdr:rowOff>180975</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300-0000A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202</xdr:row>
          <xdr:rowOff>0</xdr:rowOff>
        </xdr:from>
        <xdr:to>
          <xdr:col>11</xdr:col>
          <xdr:colOff>247650</xdr:colOff>
          <xdr:row>202</xdr:row>
          <xdr:rowOff>190500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300-0000A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201</xdr:row>
          <xdr:rowOff>190500</xdr:rowOff>
        </xdr:from>
        <xdr:to>
          <xdr:col>13</xdr:col>
          <xdr:colOff>247650</xdr:colOff>
          <xdr:row>202</xdr:row>
          <xdr:rowOff>180975</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300-0000A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211</xdr:row>
          <xdr:rowOff>0</xdr:rowOff>
        </xdr:from>
        <xdr:to>
          <xdr:col>11</xdr:col>
          <xdr:colOff>247650</xdr:colOff>
          <xdr:row>212</xdr:row>
          <xdr:rowOff>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3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211</xdr:row>
          <xdr:rowOff>0</xdr:rowOff>
        </xdr:from>
        <xdr:to>
          <xdr:col>13</xdr:col>
          <xdr:colOff>247650</xdr:colOff>
          <xdr:row>212</xdr:row>
          <xdr:rowOff>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3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211</xdr:row>
          <xdr:rowOff>0</xdr:rowOff>
        </xdr:from>
        <xdr:to>
          <xdr:col>15</xdr:col>
          <xdr:colOff>247650</xdr:colOff>
          <xdr:row>212</xdr:row>
          <xdr:rowOff>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300-0000A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211</xdr:row>
          <xdr:rowOff>0</xdr:rowOff>
        </xdr:from>
        <xdr:to>
          <xdr:col>17</xdr:col>
          <xdr:colOff>247650</xdr:colOff>
          <xdr:row>212</xdr:row>
          <xdr:rowOff>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3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212</xdr:row>
          <xdr:rowOff>0</xdr:rowOff>
        </xdr:from>
        <xdr:to>
          <xdr:col>11</xdr:col>
          <xdr:colOff>247650</xdr:colOff>
          <xdr:row>213</xdr:row>
          <xdr:rowOff>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300-0000A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212</xdr:row>
          <xdr:rowOff>0</xdr:rowOff>
        </xdr:from>
        <xdr:to>
          <xdr:col>13</xdr:col>
          <xdr:colOff>247650</xdr:colOff>
          <xdr:row>213</xdr:row>
          <xdr:rowOff>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300-0000A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212</xdr:row>
          <xdr:rowOff>0</xdr:rowOff>
        </xdr:from>
        <xdr:to>
          <xdr:col>15</xdr:col>
          <xdr:colOff>247650</xdr:colOff>
          <xdr:row>213</xdr:row>
          <xdr:rowOff>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300-0000A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212</xdr:row>
          <xdr:rowOff>0</xdr:rowOff>
        </xdr:from>
        <xdr:to>
          <xdr:col>17</xdr:col>
          <xdr:colOff>247650</xdr:colOff>
          <xdr:row>213</xdr:row>
          <xdr:rowOff>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300-0000A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213</xdr:row>
          <xdr:rowOff>0</xdr:rowOff>
        </xdr:from>
        <xdr:to>
          <xdr:col>11</xdr:col>
          <xdr:colOff>247650</xdr:colOff>
          <xdr:row>213</xdr:row>
          <xdr:rowOff>190500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300-0000B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213</xdr:row>
          <xdr:rowOff>0</xdr:rowOff>
        </xdr:from>
        <xdr:to>
          <xdr:col>13</xdr:col>
          <xdr:colOff>247650</xdr:colOff>
          <xdr:row>213</xdr:row>
          <xdr:rowOff>190500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300-0000B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213</xdr:row>
          <xdr:rowOff>0</xdr:rowOff>
        </xdr:from>
        <xdr:to>
          <xdr:col>15</xdr:col>
          <xdr:colOff>247650</xdr:colOff>
          <xdr:row>213</xdr:row>
          <xdr:rowOff>190500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300-0000B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213</xdr:row>
          <xdr:rowOff>0</xdr:rowOff>
        </xdr:from>
        <xdr:to>
          <xdr:col>17</xdr:col>
          <xdr:colOff>247650</xdr:colOff>
          <xdr:row>213</xdr:row>
          <xdr:rowOff>190500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300-0000B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215</xdr:row>
          <xdr:rowOff>0</xdr:rowOff>
        </xdr:from>
        <xdr:to>
          <xdr:col>11</xdr:col>
          <xdr:colOff>247650</xdr:colOff>
          <xdr:row>216</xdr:row>
          <xdr:rowOff>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300-0000B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215</xdr:row>
          <xdr:rowOff>0</xdr:rowOff>
        </xdr:from>
        <xdr:to>
          <xdr:col>13</xdr:col>
          <xdr:colOff>247650</xdr:colOff>
          <xdr:row>216</xdr:row>
          <xdr:rowOff>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300-0000B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215</xdr:row>
          <xdr:rowOff>0</xdr:rowOff>
        </xdr:from>
        <xdr:to>
          <xdr:col>15</xdr:col>
          <xdr:colOff>247650</xdr:colOff>
          <xdr:row>216</xdr:row>
          <xdr:rowOff>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300-0000B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216</xdr:row>
          <xdr:rowOff>0</xdr:rowOff>
        </xdr:from>
        <xdr:to>
          <xdr:col>11</xdr:col>
          <xdr:colOff>247650</xdr:colOff>
          <xdr:row>217</xdr:row>
          <xdr:rowOff>0</xdr:rowOff>
        </xdr:to>
        <xdr:sp macro="" textlink="">
          <xdr:nvSpPr>
            <xdr:cNvPr id="8376" name="Check Box 184" hidden="1">
              <a:extLst>
                <a:ext uri="{63B3BB69-23CF-44E3-9099-C40C66FF867C}">
                  <a14:compatExt spid="_x0000_s8376"/>
                </a:ext>
                <a:ext uri="{FF2B5EF4-FFF2-40B4-BE49-F238E27FC236}">
                  <a16:creationId xmlns:a16="http://schemas.microsoft.com/office/drawing/2014/main" id="{00000000-0008-0000-0300-0000B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216</xdr:row>
          <xdr:rowOff>0</xdr:rowOff>
        </xdr:from>
        <xdr:to>
          <xdr:col>13</xdr:col>
          <xdr:colOff>247650</xdr:colOff>
          <xdr:row>217</xdr:row>
          <xdr:rowOff>0</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300-0000B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218</xdr:row>
          <xdr:rowOff>0</xdr:rowOff>
        </xdr:from>
        <xdr:to>
          <xdr:col>11</xdr:col>
          <xdr:colOff>247650</xdr:colOff>
          <xdr:row>219</xdr:row>
          <xdr:rowOff>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300-0000B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218</xdr:row>
          <xdr:rowOff>0</xdr:rowOff>
        </xdr:from>
        <xdr:to>
          <xdr:col>13</xdr:col>
          <xdr:colOff>247650</xdr:colOff>
          <xdr:row>219</xdr:row>
          <xdr:rowOff>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300-0000C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218</xdr:row>
          <xdr:rowOff>0</xdr:rowOff>
        </xdr:from>
        <xdr:to>
          <xdr:col>15</xdr:col>
          <xdr:colOff>247650</xdr:colOff>
          <xdr:row>219</xdr:row>
          <xdr:rowOff>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300-0000C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219</xdr:row>
          <xdr:rowOff>0</xdr:rowOff>
        </xdr:from>
        <xdr:to>
          <xdr:col>11</xdr:col>
          <xdr:colOff>247650</xdr:colOff>
          <xdr:row>220</xdr:row>
          <xdr:rowOff>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300-0000C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219</xdr:row>
          <xdr:rowOff>0</xdr:rowOff>
        </xdr:from>
        <xdr:to>
          <xdr:col>13</xdr:col>
          <xdr:colOff>247650</xdr:colOff>
          <xdr:row>220</xdr:row>
          <xdr:rowOff>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300-0000C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219</xdr:row>
          <xdr:rowOff>0</xdr:rowOff>
        </xdr:from>
        <xdr:to>
          <xdr:col>15</xdr:col>
          <xdr:colOff>247650</xdr:colOff>
          <xdr:row>220</xdr:row>
          <xdr:rowOff>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300-0000C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178</xdr:row>
          <xdr:rowOff>0</xdr:rowOff>
        </xdr:from>
        <xdr:to>
          <xdr:col>11</xdr:col>
          <xdr:colOff>247650</xdr:colOff>
          <xdr:row>179</xdr:row>
          <xdr:rowOff>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300-0000C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178</xdr:row>
          <xdr:rowOff>0</xdr:rowOff>
        </xdr:from>
        <xdr:to>
          <xdr:col>14</xdr:col>
          <xdr:colOff>28575</xdr:colOff>
          <xdr:row>179</xdr:row>
          <xdr:rowOff>0</xdr:rowOff>
        </xdr:to>
        <xdr:sp macro="" textlink="">
          <xdr:nvSpPr>
            <xdr:cNvPr id="8395" name="Check Box 203" hidden="1">
              <a:extLst>
                <a:ext uri="{63B3BB69-23CF-44E3-9099-C40C66FF867C}">
                  <a14:compatExt spid="_x0000_s8395"/>
                </a:ext>
                <a:ext uri="{FF2B5EF4-FFF2-40B4-BE49-F238E27FC236}">
                  <a16:creationId xmlns:a16="http://schemas.microsoft.com/office/drawing/2014/main" id="{00000000-0008-0000-0300-0000C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239</xdr:row>
          <xdr:rowOff>0</xdr:rowOff>
        </xdr:from>
        <xdr:to>
          <xdr:col>11</xdr:col>
          <xdr:colOff>247650</xdr:colOff>
          <xdr:row>240</xdr:row>
          <xdr:rowOff>0</xdr:rowOff>
        </xdr:to>
        <xdr:sp macro="" textlink="">
          <xdr:nvSpPr>
            <xdr:cNvPr id="8399" name="Check Box 207" hidden="1">
              <a:extLst>
                <a:ext uri="{63B3BB69-23CF-44E3-9099-C40C66FF867C}">
                  <a14:compatExt spid="_x0000_s8399"/>
                </a:ext>
                <a:ext uri="{FF2B5EF4-FFF2-40B4-BE49-F238E27FC236}">
                  <a16:creationId xmlns:a16="http://schemas.microsoft.com/office/drawing/2014/main" id="{00000000-0008-0000-0300-0000C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238</xdr:row>
          <xdr:rowOff>190500</xdr:rowOff>
        </xdr:from>
        <xdr:to>
          <xdr:col>13</xdr:col>
          <xdr:colOff>247650</xdr:colOff>
          <xdr:row>239</xdr:row>
          <xdr:rowOff>180975</xdr:rowOff>
        </xdr:to>
        <xdr:sp macro="" textlink="">
          <xdr:nvSpPr>
            <xdr:cNvPr id="8400" name="Check Box 208" hidden="1">
              <a:extLst>
                <a:ext uri="{63B3BB69-23CF-44E3-9099-C40C66FF867C}">
                  <a14:compatExt spid="_x0000_s8400"/>
                </a:ext>
                <a:ext uri="{FF2B5EF4-FFF2-40B4-BE49-F238E27FC236}">
                  <a16:creationId xmlns:a16="http://schemas.microsoft.com/office/drawing/2014/main" id="{00000000-0008-0000-0300-0000D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241</xdr:row>
          <xdr:rowOff>0</xdr:rowOff>
        </xdr:from>
        <xdr:to>
          <xdr:col>11</xdr:col>
          <xdr:colOff>247650</xdr:colOff>
          <xdr:row>242</xdr:row>
          <xdr:rowOff>0</xdr:rowOff>
        </xdr:to>
        <xdr:sp macro="" textlink="">
          <xdr:nvSpPr>
            <xdr:cNvPr id="8402" name="Check Box 210" hidden="1">
              <a:extLst>
                <a:ext uri="{63B3BB69-23CF-44E3-9099-C40C66FF867C}">
                  <a14:compatExt spid="_x0000_s8402"/>
                </a:ext>
                <a:ext uri="{FF2B5EF4-FFF2-40B4-BE49-F238E27FC236}">
                  <a16:creationId xmlns:a16="http://schemas.microsoft.com/office/drawing/2014/main" id="{00000000-0008-0000-0300-0000D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240</xdr:row>
          <xdr:rowOff>190500</xdr:rowOff>
        </xdr:from>
        <xdr:to>
          <xdr:col>13</xdr:col>
          <xdr:colOff>247650</xdr:colOff>
          <xdr:row>241</xdr:row>
          <xdr:rowOff>180975</xdr:rowOff>
        </xdr:to>
        <xdr:sp macro="" textlink="">
          <xdr:nvSpPr>
            <xdr:cNvPr id="8403" name="Check Box 211" hidden="1">
              <a:extLst>
                <a:ext uri="{63B3BB69-23CF-44E3-9099-C40C66FF867C}">
                  <a14:compatExt spid="_x0000_s8403"/>
                </a:ext>
                <a:ext uri="{FF2B5EF4-FFF2-40B4-BE49-F238E27FC236}">
                  <a16:creationId xmlns:a16="http://schemas.microsoft.com/office/drawing/2014/main" id="{00000000-0008-0000-0300-0000D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243</xdr:row>
          <xdr:rowOff>0</xdr:rowOff>
        </xdr:from>
        <xdr:to>
          <xdr:col>11</xdr:col>
          <xdr:colOff>247650</xdr:colOff>
          <xdr:row>244</xdr:row>
          <xdr:rowOff>0</xdr:rowOff>
        </xdr:to>
        <xdr:sp macro="" textlink="">
          <xdr:nvSpPr>
            <xdr:cNvPr id="8405" name="Check Box 213" hidden="1">
              <a:extLst>
                <a:ext uri="{63B3BB69-23CF-44E3-9099-C40C66FF867C}">
                  <a14:compatExt spid="_x0000_s8405"/>
                </a:ext>
                <a:ext uri="{FF2B5EF4-FFF2-40B4-BE49-F238E27FC236}">
                  <a16:creationId xmlns:a16="http://schemas.microsoft.com/office/drawing/2014/main" id="{00000000-0008-0000-0300-0000D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243</xdr:row>
          <xdr:rowOff>0</xdr:rowOff>
        </xdr:from>
        <xdr:to>
          <xdr:col>13</xdr:col>
          <xdr:colOff>247650</xdr:colOff>
          <xdr:row>244</xdr:row>
          <xdr:rowOff>0</xdr:rowOff>
        </xdr:to>
        <xdr:sp macro="" textlink="">
          <xdr:nvSpPr>
            <xdr:cNvPr id="8406" name="Check Box 214" hidden="1">
              <a:extLst>
                <a:ext uri="{63B3BB69-23CF-44E3-9099-C40C66FF867C}">
                  <a14:compatExt spid="_x0000_s8406"/>
                </a:ext>
                <a:ext uri="{FF2B5EF4-FFF2-40B4-BE49-F238E27FC236}">
                  <a16:creationId xmlns:a16="http://schemas.microsoft.com/office/drawing/2014/main" id="{00000000-0008-0000-0300-0000D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243</xdr:row>
          <xdr:rowOff>0</xdr:rowOff>
        </xdr:from>
        <xdr:to>
          <xdr:col>15</xdr:col>
          <xdr:colOff>247650</xdr:colOff>
          <xdr:row>244</xdr:row>
          <xdr:rowOff>0</xdr:rowOff>
        </xdr:to>
        <xdr:sp macro="" textlink="">
          <xdr:nvSpPr>
            <xdr:cNvPr id="8407" name="Check Box 215" hidden="1">
              <a:extLst>
                <a:ext uri="{63B3BB69-23CF-44E3-9099-C40C66FF867C}">
                  <a14:compatExt spid="_x0000_s8407"/>
                </a:ext>
                <a:ext uri="{FF2B5EF4-FFF2-40B4-BE49-F238E27FC236}">
                  <a16:creationId xmlns:a16="http://schemas.microsoft.com/office/drawing/2014/main" id="{00000000-0008-0000-0300-0000D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243</xdr:row>
          <xdr:rowOff>0</xdr:rowOff>
        </xdr:from>
        <xdr:to>
          <xdr:col>17</xdr:col>
          <xdr:colOff>247650</xdr:colOff>
          <xdr:row>244</xdr:row>
          <xdr:rowOff>0</xdr:rowOff>
        </xdr:to>
        <xdr:sp macro="" textlink="">
          <xdr:nvSpPr>
            <xdr:cNvPr id="8408" name="Check Box 216" hidden="1">
              <a:extLst>
                <a:ext uri="{63B3BB69-23CF-44E3-9099-C40C66FF867C}">
                  <a14:compatExt spid="_x0000_s8408"/>
                </a:ext>
                <a:ext uri="{FF2B5EF4-FFF2-40B4-BE49-F238E27FC236}">
                  <a16:creationId xmlns:a16="http://schemas.microsoft.com/office/drawing/2014/main" id="{00000000-0008-0000-0300-0000D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247</xdr:row>
          <xdr:rowOff>0</xdr:rowOff>
        </xdr:from>
        <xdr:to>
          <xdr:col>11</xdr:col>
          <xdr:colOff>247650</xdr:colOff>
          <xdr:row>248</xdr:row>
          <xdr:rowOff>9525</xdr:rowOff>
        </xdr:to>
        <xdr:sp macro="" textlink="">
          <xdr:nvSpPr>
            <xdr:cNvPr id="8410" name="Check Box 218" hidden="1">
              <a:extLst>
                <a:ext uri="{63B3BB69-23CF-44E3-9099-C40C66FF867C}">
                  <a14:compatExt spid="_x0000_s8410"/>
                </a:ext>
                <a:ext uri="{FF2B5EF4-FFF2-40B4-BE49-F238E27FC236}">
                  <a16:creationId xmlns:a16="http://schemas.microsoft.com/office/drawing/2014/main" id="{00000000-0008-0000-0300-0000D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246</xdr:row>
          <xdr:rowOff>190500</xdr:rowOff>
        </xdr:from>
        <xdr:to>
          <xdr:col>13</xdr:col>
          <xdr:colOff>247650</xdr:colOff>
          <xdr:row>247</xdr:row>
          <xdr:rowOff>180975</xdr:rowOff>
        </xdr:to>
        <xdr:sp macro="" textlink="">
          <xdr:nvSpPr>
            <xdr:cNvPr id="8411" name="Check Box 219" hidden="1">
              <a:extLst>
                <a:ext uri="{63B3BB69-23CF-44E3-9099-C40C66FF867C}">
                  <a14:compatExt spid="_x0000_s8411"/>
                </a:ext>
                <a:ext uri="{FF2B5EF4-FFF2-40B4-BE49-F238E27FC236}">
                  <a16:creationId xmlns:a16="http://schemas.microsoft.com/office/drawing/2014/main" id="{00000000-0008-0000-0300-0000D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249</xdr:row>
          <xdr:rowOff>0</xdr:rowOff>
        </xdr:from>
        <xdr:to>
          <xdr:col>11</xdr:col>
          <xdr:colOff>247650</xdr:colOff>
          <xdr:row>249</xdr:row>
          <xdr:rowOff>190500</xdr:rowOff>
        </xdr:to>
        <xdr:sp macro="" textlink="">
          <xdr:nvSpPr>
            <xdr:cNvPr id="8412" name="Check Box 220" hidden="1">
              <a:extLst>
                <a:ext uri="{63B3BB69-23CF-44E3-9099-C40C66FF867C}">
                  <a14:compatExt spid="_x0000_s8412"/>
                </a:ext>
                <a:ext uri="{FF2B5EF4-FFF2-40B4-BE49-F238E27FC236}">
                  <a16:creationId xmlns:a16="http://schemas.microsoft.com/office/drawing/2014/main" id="{00000000-0008-0000-0300-0000D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249</xdr:row>
          <xdr:rowOff>0</xdr:rowOff>
        </xdr:from>
        <xdr:to>
          <xdr:col>13</xdr:col>
          <xdr:colOff>247650</xdr:colOff>
          <xdr:row>249</xdr:row>
          <xdr:rowOff>190500</xdr:rowOff>
        </xdr:to>
        <xdr:sp macro="" textlink="">
          <xdr:nvSpPr>
            <xdr:cNvPr id="8413" name="Check Box 221" hidden="1">
              <a:extLst>
                <a:ext uri="{63B3BB69-23CF-44E3-9099-C40C66FF867C}">
                  <a14:compatExt spid="_x0000_s8413"/>
                </a:ext>
                <a:ext uri="{FF2B5EF4-FFF2-40B4-BE49-F238E27FC236}">
                  <a16:creationId xmlns:a16="http://schemas.microsoft.com/office/drawing/2014/main" id="{00000000-0008-0000-0300-0000D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249</xdr:row>
          <xdr:rowOff>0</xdr:rowOff>
        </xdr:from>
        <xdr:to>
          <xdr:col>15</xdr:col>
          <xdr:colOff>247650</xdr:colOff>
          <xdr:row>249</xdr:row>
          <xdr:rowOff>190500</xdr:rowOff>
        </xdr:to>
        <xdr:sp macro="" textlink="">
          <xdr:nvSpPr>
            <xdr:cNvPr id="8414" name="Check Box 222" hidden="1">
              <a:extLst>
                <a:ext uri="{63B3BB69-23CF-44E3-9099-C40C66FF867C}">
                  <a14:compatExt spid="_x0000_s8414"/>
                </a:ext>
                <a:ext uri="{FF2B5EF4-FFF2-40B4-BE49-F238E27FC236}">
                  <a16:creationId xmlns:a16="http://schemas.microsoft.com/office/drawing/2014/main" id="{00000000-0008-0000-0300-0000D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249</xdr:row>
          <xdr:rowOff>0</xdr:rowOff>
        </xdr:from>
        <xdr:to>
          <xdr:col>17</xdr:col>
          <xdr:colOff>247650</xdr:colOff>
          <xdr:row>249</xdr:row>
          <xdr:rowOff>190500</xdr:rowOff>
        </xdr:to>
        <xdr:sp macro="" textlink="">
          <xdr:nvSpPr>
            <xdr:cNvPr id="8415" name="Check Box 223" hidden="1">
              <a:extLst>
                <a:ext uri="{63B3BB69-23CF-44E3-9099-C40C66FF867C}">
                  <a14:compatExt spid="_x0000_s8415"/>
                </a:ext>
                <a:ext uri="{FF2B5EF4-FFF2-40B4-BE49-F238E27FC236}">
                  <a16:creationId xmlns:a16="http://schemas.microsoft.com/office/drawing/2014/main" id="{00000000-0008-0000-0300-0000D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251</xdr:row>
          <xdr:rowOff>0</xdr:rowOff>
        </xdr:from>
        <xdr:to>
          <xdr:col>11</xdr:col>
          <xdr:colOff>247650</xdr:colOff>
          <xdr:row>252</xdr:row>
          <xdr:rowOff>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3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251</xdr:row>
          <xdr:rowOff>0</xdr:rowOff>
        </xdr:from>
        <xdr:to>
          <xdr:col>13</xdr:col>
          <xdr:colOff>247650</xdr:colOff>
          <xdr:row>252</xdr:row>
          <xdr:rowOff>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3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251</xdr:row>
          <xdr:rowOff>0</xdr:rowOff>
        </xdr:from>
        <xdr:to>
          <xdr:col>15</xdr:col>
          <xdr:colOff>247650</xdr:colOff>
          <xdr:row>252</xdr:row>
          <xdr:rowOff>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3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183</xdr:row>
          <xdr:rowOff>0</xdr:rowOff>
        </xdr:from>
        <xdr:to>
          <xdr:col>11</xdr:col>
          <xdr:colOff>247650</xdr:colOff>
          <xdr:row>184</xdr:row>
          <xdr:rowOff>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3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182</xdr:row>
          <xdr:rowOff>190500</xdr:rowOff>
        </xdr:from>
        <xdr:to>
          <xdr:col>13</xdr:col>
          <xdr:colOff>247650</xdr:colOff>
          <xdr:row>183</xdr:row>
          <xdr:rowOff>180975</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3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254</xdr:row>
          <xdr:rowOff>57150</xdr:rowOff>
        </xdr:from>
        <xdr:to>
          <xdr:col>11</xdr:col>
          <xdr:colOff>247650</xdr:colOff>
          <xdr:row>255</xdr:row>
          <xdr:rowOff>57150</xdr:rowOff>
        </xdr:to>
        <xdr:sp macro="" textlink="">
          <xdr:nvSpPr>
            <xdr:cNvPr id="8423" name="Check Box 231" hidden="1">
              <a:extLst>
                <a:ext uri="{63B3BB69-23CF-44E3-9099-C40C66FF867C}">
                  <a14:compatExt spid="_x0000_s8423"/>
                </a:ext>
                <a:ext uri="{FF2B5EF4-FFF2-40B4-BE49-F238E27FC236}">
                  <a16:creationId xmlns:a16="http://schemas.microsoft.com/office/drawing/2014/main" id="{00000000-0008-0000-0300-0000E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254</xdr:row>
          <xdr:rowOff>57150</xdr:rowOff>
        </xdr:from>
        <xdr:to>
          <xdr:col>13</xdr:col>
          <xdr:colOff>247650</xdr:colOff>
          <xdr:row>255</xdr:row>
          <xdr:rowOff>57150</xdr:rowOff>
        </xdr:to>
        <xdr:sp macro="" textlink="">
          <xdr:nvSpPr>
            <xdr:cNvPr id="8424" name="Check Box 232" hidden="1">
              <a:extLst>
                <a:ext uri="{63B3BB69-23CF-44E3-9099-C40C66FF867C}">
                  <a14:compatExt spid="_x0000_s8424"/>
                </a:ext>
                <a:ext uri="{FF2B5EF4-FFF2-40B4-BE49-F238E27FC236}">
                  <a16:creationId xmlns:a16="http://schemas.microsoft.com/office/drawing/2014/main" id="{00000000-0008-0000-0300-0000E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254</xdr:row>
          <xdr:rowOff>57150</xdr:rowOff>
        </xdr:from>
        <xdr:to>
          <xdr:col>15</xdr:col>
          <xdr:colOff>247650</xdr:colOff>
          <xdr:row>255</xdr:row>
          <xdr:rowOff>57150</xdr:rowOff>
        </xdr:to>
        <xdr:sp macro="" textlink="">
          <xdr:nvSpPr>
            <xdr:cNvPr id="8425" name="Check Box 233" hidden="1">
              <a:extLst>
                <a:ext uri="{63B3BB69-23CF-44E3-9099-C40C66FF867C}">
                  <a14:compatExt spid="_x0000_s8425"/>
                </a:ext>
                <a:ext uri="{FF2B5EF4-FFF2-40B4-BE49-F238E27FC236}">
                  <a16:creationId xmlns:a16="http://schemas.microsoft.com/office/drawing/2014/main" id="{00000000-0008-0000-0300-0000E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258</xdr:row>
          <xdr:rowOff>0</xdr:rowOff>
        </xdr:from>
        <xdr:to>
          <xdr:col>11</xdr:col>
          <xdr:colOff>247650</xdr:colOff>
          <xdr:row>259</xdr:row>
          <xdr:rowOff>0</xdr:rowOff>
        </xdr:to>
        <xdr:sp macro="" textlink="">
          <xdr:nvSpPr>
            <xdr:cNvPr id="8426" name="Check Box 234" hidden="1">
              <a:extLst>
                <a:ext uri="{63B3BB69-23CF-44E3-9099-C40C66FF867C}">
                  <a14:compatExt spid="_x0000_s8426"/>
                </a:ext>
                <a:ext uri="{FF2B5EF4-FFF2-40B4-BE49-F238E27FC236}">
                  <a16:creationId xmlns:a16="http://schemas.microsoft.com/office/drawing/2014/main" id="{00000000-0008-0000-0300-0000E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258</xdr:row>
          <xdr:rowOff>0</xdr:rowOff>
        </xdr:from>
        <xdr:to>
          <xdr:col>13</xdr:col>
          <xdr:colOff>247650</xdr:colOff>
          <xdr:row>259</xdr:row>
          <xdr:rowOff>0</xdr:rowOff>
        </xdr:to>
        <xdr:sp macro="" textlink="">
          <xdr:nvSpPr>
            <xdr:cNvPr id="8427" name="Check Box 235" hidden="1">
              <a:extLst>
                <a:ext uri="{63B3BB69-23CF-44E3-9099-C40C66FF867C}">
                  <a14:compatExt spid="_x0000_s8427"/>
                </a:ext>
                <a:ext uri="{FF2B5EF4-FFF2-40B4-BE49-F238E27FC236}">
                  <a16:creationId xmlns:a16="http://schemas.microsoft.com/office/drawing/2014/main" id="{00000000-0008-0000-0300-0000E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258</xdr:row>
          <xdr:rowOff>0</xdr:rowOff>
        </xdr:from>
        <xdr:to>
          <xdr:col>15</xdr:col>
          <xdr:colOff>247650</xdr:colOff>
          <xdr:row>259</xdr:row>
          <xdr:rowOff>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3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260</xdr:row>
          <xdr:rowOff>0</xdr:rowOff>
        </xdr:from>
        <xdr:to>
          <xdr:col>11</xdr:col>
          <xdr:colOff>247650</xdr:colOff>
          <xdr:row>261</xdr:row>
          <xdr:rowOff>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3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259</xdr:row>
          <xdr:rowOff>190500</xdr:rowOff>
        </xdr:from>
        <xdr:to>
          <xdr:col>15</xdr:col>
          <xdr:colOff>247650</xdr:colOff>
          <xdr:row>260</xdr:row>
          <xdr:rowOff>180975</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3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85</xdr:col>
      <xdr:colOff>572560</xdr:colOff>
      <xdr:row>10</xdr:row>
      <xdr:rowOff>116417</xdr:rowOff>
    </xdr:from>
    <xdr:to>
      <xdr:col>94</xdr:col>
      <xdr:colOff>549276</xdr:colOff>
      <xdr:row>33</xdr:row>
      <xdr:rowOff>111655</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69850</xdr:colOff>
      <xdr:row>91</xdr:row>
      <xdr:rowOff>101573</xdr:rowOff>
    </xdr:from>
    <xdr:to>
      <xdr:col>8</xdr:col>
      <xdr:colOff>155575</xdr:colOff>
      <xdr:row>92</xdr:row>
      <xdr:rowOff>148140</xdr:rowOff>
    </xdr:to>
    <xdr:sp macro="" textlink="">
      <xdr:nvSpPr>
        <xdr:cNvPr id="174" name="Left Bracket 173">
          <a:extLst>
            <a:ext uri="{FF2B5EF4-FFF2-40B4-BE49-F238E27FC236}">
              <a16:creationId xmlns:a16="http://schemas.microsoft.com/office/drawing/2014/main" id="{00000000-0008-0000-0300-0000AE000000}"/>
            </a:ext>
          </a:extLst>
        </xdr:cNvPr>
        <xdr:cNvSpPr/>
      </xdr:nvSpPr>
      <xdr:spPr>
        <a:xfrm>
          <a:off x="704850" y="17235990"/>
          <a:ext cx="85725" cy="247650"/>
        </a:xfrm>
        <a:prstGeom prst="leftBracket">
          <a:avLst/>
        </a:prstGeom>
      </xdr:spPr>
      <xdr:style>
        <a:lnRef idx="2">
          <a:schemeClr val="accent6"/>
        </a:lnRef>
        <a:fillRef idx="0">
          <a:schemeClr val="accent6"/>
        </a:fillRef>
        <a:effectRef idx="1">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85</xdr:col>
      <xdr:colOff>560921</xdr:colOff>
      <xdr:row>34</xdr:row>
      <xdr:rowOff>52916</xdr:rowOff>
    </xdr:from>
    <xdr:to>
      <xdr:col>94</xdr:col>
      <xdr:colOff>539753</xdr:colOff>
      <xdr:row>57</xdr:row>
      <xdr:rowOff>116416</xdr:rowOff>
    </xdr:to>
    <xdr:graphicFrame macro="">
      <xdr:nvGraphicFramePr>
        <xdr:cNvPr id="175" name="Chart 174">
          <a:extLst>
            <a:ext uri="{FF2B5EF4-FFF2-40B4-BE49-F238E27FC236}">
              <a16:creationId xmlns:a16="http://schemas.microsoft.com/office/drawing/2014/main" id="{00000000-0008-0000-0300-0000A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89</xdr:col>
      <xdr:colOff>42334</xdr:colOff>
      <xdr:row>5</xdr:row>
      <xdr:rowOff>263258</xdr:rowOff>
    </xdr:from>
    <xdr:to>
      <xdr:col>89</xdr:col>
      <xdr:colOff>539750</xdr:colOff>
      <xdr:row>9</xdr:row>
      <xdr:rowOff>273842</xdr:rowOff>
    </xdr:to>
    <xdr:sp macro="" textlink="">
      <xdr:nvSpPr>
        <xdr:cNvPr id="7" name="Right Brace 6">
          <a:extLst>
            <a:ext uri="{FF2B5EF4-FFF2-40B4-BE49-F238E27FC236}">
              <a16:creationId xmlns:a16="http://schemas.microsoft.com/office/drawing/2014/main" id="{00000000-0008-0000-0300-000007000000}"/>
            </a:ext>
          </a:extLst>
        </xdr:cNvPr>
        <xdr:cNvSpPr/>
      </xdr:nvSpPr>
      <xdr:spPr>
        <a:xfrm>
          <a:off x="32463053" y="1287196"/>
          <a:ext cx="497416" cy="110595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90</xdr:col>
      <xdr:colOff>0</xdr:colOff>
      <xdr:row>6</xdr:row>
      <xdr:rowOff>95250</xdr:rowOff>
    </xdr:from>
    <xdr:to>
      <xdr:col>94</xdr:col>
      <xdr:colOff>508000</xdr:colOff>
      <xdr:row>9</xdr:row>
      <xdr:rowOff>10583</xdr:rowOff>
    </xdr:to>
    <xdr:sp macro="" textlink="">
      <xdr:nvSpPr>
        <xdr:cNvPr id="8" name="Rectangle 7">
          <a:extLst>
            <a:ext uri="{FF2B5EF4-FFF2-40B4-BE49-F238E27FC236}">
              <a16:creationId xmlns:a16="http://schemas.microsoft.com/office/drawing/2014/main" id="{00000000-0008-0000-0300-000008000000}"/>
            </a:ext>
          </a:extLst>
        </xdr:cNvPr>
        <xdr:cNvSpPr/>
      </xdr:nvSpPr>
      <xdr:spPr>
        <a:xfrm>
          <a:off x="30162500" y="973667"/>
          <a:ext cx="2963333" cy="51858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A</a:t>
          </a:r>
          <a:r>
            <a:rPr lang="en-US" sz="1200" b="1" baseline="0"/>
            <a:t> Higher Percentage Score is a lower risk (e.g., 90% is better than 60%)</a:t>
          </a:r>
          <a:endParaRPr lang="en-US" sz="1200" b="1"/>
        </a:p>
      </xdr:txBody>
    </xdr:sp>
    <xdr:clientData/>
  </xdr:twoCellAnchor>
  <mc:AlternateContent xmlns:mc="http://schemas.openxmlformats.org/markup-compatibility/2006">
    <mc:Choice xmlns:a14="http://schemas.microsoft.com/office/drawing/2010/main" Requires="a14">
      <xdr:twoCellAnchor editAs="oneCell">
        <xdr:from>
          <xdr:col>11</xdr:col>
          <xdr:colOff>9525</xdr:colOff>
          <xdr:row>298</xdr:row>
          <xdr:rowOff>0</xdr:rowOff>
        </xdr:from>
        <xdr:to>
          <xdr:col>11</xdr:col>
          <xdr:colOff>247650</xdr:colOff>
          <xdr:row>299</xdr:row>
          <xdr:rowOff>0</xdr:rowOff>
        </xdr:to>
        <xdr:sp macro="" textlink="">
          <xdr:nvSpPr>
            <xdr:cNvPr id="8451" name="Check Box 259" hidden="1">
              <a:extLst>
                <a:ext uri="{63B3BB69-23CF-44E3-9099-C40C66FF867C}">
                  <a14:compatExt spid="_x0000_s8451"/>
                </a:ext>
                <a:ext uri="{FF2B5EF4-FFF2-40B4-BE49-F238E27FC236}">
                  <a16:creationId xmlns:a16="http://schemas.microsoft.com/office/drawing/2014/main" id="{00000000-0008-0000-0300-00000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297</xdr:row>
          <xdr:rowOff>190500</xdr:rowOff>
        </xdr:from>
        <xdr:to>
          <xdr:col>13</xdr:col>
          <xdr:colOff>247650</xdr:colOff>
          <xdr:row>298</xdr:row>
          <xdr:rowOff>180975</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3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300</xdr:row>
          <xdr:rowOff>0</xdr:rowOff>
        </xdr:from>
        <xdr:to>
          <xdr:col>11</xdr:col>
          <xdr:colOff>247650</xdr:colOff>
          <xdr:row>301</xdr:row>
          <xdr:rowOff>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3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299</xdr:row>
          <xdr:rowOff>190500</xdr:rowOff>
        </xdr:from>
        <xdr:to>
          <xdr:col>13</xdr:col>
          <xdr:colOff>247650</xdr:colOff>
          <xdr:row>300</xdr:row>
          <xdr:rowOff>180975</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3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296</xdr:row>
          <xdr:rowOff>0</xdr:rowOff>
        </xdr:from>
        <xdr:to>
          <xdr:col>11</xdr:col>
          <xdr:colOff>247650</xdr:colOff>
          <xdr:row>297</xdr:row>
          <xdr:rowOff>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3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295</xdr:row>
          <xdr:rowOff>190500</xdr:rowOff>
        </xdr:from>
        <xdr:to>
          <xdr:col>13</xdr:col>
          <xdr:colOff>247650</xdr:colOff>
          <xdr:row>296</xdr:row>
          <xdr:rowOff>180975</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3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0</xdr:colOff>
      <xdr:row>36</xdr:row>
      <xdr:rowOff>0</xdr:rowOff>
    </xdr:from>
    <xdr:to>
      <xdr:col>7</xdr:col>
      <xdr:colOff>39123</xdr:colOff>
      <xdr:row>37</xdr:row>
      <xdr:rowOff>28691</xdr:rowOff>
    </xdr:to>
    <xdr:pic>
      <xdr:nvPicPr>
        <xdr:cNvPr id="192" name="Graphic 191" descr="Red Flag Question ">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6869906"/>
          <a:ext cx="217715" cy="227921"/>
        </a:xfrm>
        <a:prstGeom prst="rect">
          <a:avLst/>
        </a:prstGeom>
      </xdr:spPr>
    </xdr:pic>
    <xdr:clientData/>
  </xdr:twoCellAnchor>
  <xdr:twoCellAnchor editAs="oneCell">
    <xdr:from>
      <xdr:col>6</xdr:col>
      <xdr:colOff>0</xdr:colOff>
      <xdr:row>48</xdr:row>
      <xdr:rowOff>0</xdr:rowOff>
    </xdr:from>
    <xdr:to>
      <xdr:col>7</xdr:col>
      <xdr:colOff>39123</xdr:colOff>
      <xdr:row>49</xdr:row>
      <xdr:rowOff>28691</xdr:rowOff>
    </xdr:to>
    <xdr:pic>
      <xdr:nvPicPr>
        <xdr:cNvPr id="193" name="Graphic 192" descr="Red Flag Question ">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9179719"/>
          <a:ext cx="217715" cy="227921"/>
        </a:xfrm>
        <a:prstGeom prst="rect">
          <a:avLst/>
        </a:prstGeom>
      </xdr:spPr>
    </xdr:pic>
    <xdr:clientData/>
  </xdr:twoCellAnchor>
  <xdr:twoCellAnchor editAs="oneCell">
    <xdr:from>
      <xdr:col>6</xdr:col>
      <xdr:colOff>0</xdr:colOff>
      <xdr:row>59</xdr:row>
      <xdr:rowOff>0</xdr:rowOff>
    </xdr:from>
    <xdr:to>
      <xdr:col>7</xdr:col>
      <xdr:colOff>39123</xdr:colOff>
      <xdr:row>60</xdr:row>
      <xdr:rowOff>28691</xdr:rowOff>
    </xdr:to>
    <xdr:pic>
      <xdr:nvPicPr>
        <xdr:cNvPr id="194" name="Graphic 193" descr="Red Flag Question ">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11287125"/>
          <a:ext cx="217715" cy="227921"/>
        </a:xfrm>
        <a:prstGeom prst="rect">
          <a:avLst/>
        </a:prstGeom>
      </xdr:spPr>
    </xdr:pic>
    <xdr:clientData/>
  </xdr:twoCellAnchor>
  <xdr:twoCellAnchor editAs="oneCell">
    <xdr:from>
      <xdr:col>6</xdr:col>
      <xdr:colOff>0</xdr:colOff>
      <xdr:row>83</xdr:row>
      <xdr:rowOff>0</xdr:rowOff>
    </xdr:from>
    <xdr:to>
      <xdr:col>7</xdr:col>
      <xdr:colOff>39123</xdr:colOff>
      <xdr:row>84</xdr:row>
      <xdr:rowOff>28690</xdr:rowOff>
    </xdr:to>
    <xdr:pic>
      <xdr:nvPicPr>
        <xdr:cNvPr id="195" name="Graphic 194" descr="Red Flag Question ">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500563" y="15978188"/>
          <a:ext cx="217715" cy="227921"/>
        </a:xfrm>
        <a:prstGeom prst="rect">
          <a:avLst/>
        </a:prstGeom>
      </xdr:spPr>
    </xdr:pic>
    <xdr:clientData/>
  </xdr:twoCellAnchor>
  <xdr:twoCellAnchor editAs="oneCell">
    <xdr:from>
      <xdr:col>6</xdr:col>
      <xdr:colOff>0</xdr:colOff>
      <xdr:row>95</xdr:row>
      <xdr:rowOff>0</xdr:rowOff>
    </xdr:from>
    <xdr:to>
      <xdr:col>7</xdr:col>
      <xdr:colOff>39123</xdr:colOff>
      <xdr:row>96</xdr:row>
      <xdr:rowOff>28689</xdr:rowOff>
    </xdr:to>
    <xdr:pic>
      <xdr:nvPicPr>
        <xdr:cNvPr id="196" name="Graphic 195" descr="Red Flag Question ">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18764250"/>
          <a:ext cx="217715" cy="227921"/>
        </a:xfrm>
        <a:prstGeom prst="rect">
          <a:avLst/>
        </a:prstGeom>
      </xdr:spPr>
    </xdr:pic>
    <xdr:clientData/>
  </xdr:twoCellAnchor>
  <xdr:twoCellAnchor editAs="oneCell">
    <xdr:from>
      <xdr:col>6</xdr:col>
      <xdr:colOff>0</xdr:colOff>
      <xdr:row>116</xdr:row>
      <xdr:rowOff>0</xdr:rowOff>
    </xdr:from>
    <xdr:to>
      <xdr:col>7</xdr:col>
      <xdr:colOff>39123</xdr:colOff>
      <xdr:row>117</xdr:row>
      <xdr:rowOff>28690</xdr:rowOff>
    </xdr:to>
    <xdr:pic>
      <xdr:nvPicPr>
        <xdr:cNvPr id="197" name="Graphic 196" descr="Red Flag Question ">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22586156"/>
          <a:ext cx="217715" cy="227921"/>
        </a:xfrm>
        <a:prstGeom prst="rect">
          <a:avLst/>
        </a:prstGeom>
      </xdr:spPr>
    </xdr:pic>
    <xdr:clientData/>
  </xdr:twoCellAnchor>
  <xdr:twoCellAnchor editAs="oneCell">
    <xdr:from>
      <xdr:col>6</xdr:col>
      <xdr:colOff>0</xdr:colOff>
      <xdr:row>140</xdr:row>
      <xdr:rowOff>0</xdr:rowOff>
    </xdr:from>
    <xdr:to>
      <xdr:col>7</xdr:col>
      <xdr:colOff>39123</xdr:colOff>
      <xdr:row>141</xdr:row>
      <xdr:rowOff>28689</xdr:rowOff>
    </xdr:to>
    <xdr:pic>
      <xdr:nvPicPr>
        <xdr:cNvPr id="198" name="Graphic 197" descr="Red Flag Question">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27205781"/>
          <a:ext cx="217715" cy="227921"/>
        </a:xfrm>
        <a:prstGeom prst="rect">
          <a:avLst/>
        </a:prstGeom>
      </xdr:spPr>
    </xdr:pic>
    <xdr:clientData/>
  </xdr:twoCellAnchor>
  <xdr:twoCellAnchor editAs="oneCell">
    <xdr:from>
      <xdr:col>6</xdr:col>
      <xdr:colOff>0</xdr:colOff>
      <xdr:row>150</xdr:row>
      <xdr:rowOff>0</xdr:rowOff>
    </xdr:from>
    <xdr:to>
      <xdr:col>7</xdr:col>
      <xdr:colOff>39123</xdr:colOff>
      <xdr:row>151</xdr:row>
      <xdr:rowOff>28690</xdr:rowOff>
    </xdr:to>
    <xdr:pic>
      <xdr:nvPicPr>
        <xdr:cNvPr id="199" name="Graphic 198" descr="Red Flag Question">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29110781"/>
          <a:ext cx="217715" cy="227921"/>
        </a:xfrm>
        <a:prstGeom prst="rect">
          <a:avLst/>
        </a:prstGeom>
      </xdr:spPr>
    </xdr:pic>
    <xdr:clientData/>
  </xdr:twoCellAnchor>
  <xdr:twoCellAnchor editAs="oneCell">
    <xdr:from>
      <xdr:col>6</xdr:col>
      <xdr:colOff>0</xdr:colOff>
      <xdr:row>235</xdr:row>
      <xdr:rowOff>0</xdr:rowOff>
    </xdr:from>
    <xdr:to>
      <xdr:col>7</xdr:col>
      <xdr:colOff>39123</xdr:colOff>
      <xdr:row>236</xdr:row>
      <xdr:rowOff>28690</xdr:rowOff>
    </xdr:to>
    <xdr:pic>
      <xdr:nvPicPr>
        <xdr:cNvPr id="200" name="Graphic 199" descr="Red Flag Question ">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00563" y="43636406"/>
          <a:ext cx="217715" cy="227921"/>
        </a:xfrm>
        <a:prstGeom prst="rect">
          <a:avLst/>
        </a:prstGeom>
      </xdr:spPr>
    </xdr:pic>
    <xdr:clientData/>
  </xdr:twoCellAnchor>
  <xdr:twoCellAnchor editAs="oneCell">
    <xdr:from>
      <xdr:col>1</xdr:col>
      <xdr:colOff>317498</xdr:colOff>
      <xdr:row>45</xdr:row>
      <xdr:rowOff>0</xdr:rowOff>
    </xdr:from>
    <xdr:to>
      <xdr:col>7</xdr:col>
      <xdr:colOff>21165</xdr:colOff>
      <xdr:row>46</xdr:row>
      <xdr:rowOff>15080</xdr:rowOff>
    </xdr:to>
    <xdr:pic>
      <xdr:nvPicPr>
        <xdr:cNvPr id="201" name="Graphic 200" descr="Critical Process Question&#10;">
          <a:extLst>
            <a:ext uri="{FF2B5EF4-FFF2-40B4-BE49-F238E27FC236}">
              <a16:creationId xmlns:a16="http://schemas.microsoft.com/office/drawing/2014/main" id="{00000000-0008-0000-0300-0000C9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03248" y="9821333"/>
          <a:ext cx="201084" cy="216164"/>
        </a:xfrm>
        <a:prstGeom prst="rect">
          <a:avLst/>
        </a:prstGeom>
      </xdr:spPr>
    </xdr:pic>
    <xdr:clientData/>
  </xdr:twoCellAnchor>
  <xdr:twoCellAnchor editAs="oneCell">
    <xdr:from>
      <xdr:col>6</xdr:col>
      <xdr:colOff>0</xdr:colOff>
      <xdr:row>46</xdr:row>
      <xdr:rowOff>11906</xdr:rowOff>
    </xdr:from>
    <xdr:to>
      <xdr:col>7</xdr:col>
      <xdr:colOff>28689</xdr:colOff>
      <xdr:row>47</xdr:row>
      <xdr:rowOff>35718</xdr:rowOff>
    </xdr:to>
    <xdr:pic>
      <xdr:nvPicPr>
        <xdr:cNvPr id="202" name="Graphic 201" descr="Critical Process Question&#10;">
          <a:extLst>
            <a:ext uri="{FF2B5EF4-FFF2-40B4-BE49-F238E27FC236}">
              <a16:creationId xmlns:a16="http://schemas.microsoft.com/office/drawing/2014/main" id="{00000000-0008-0000-0300-0000C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8798719"/>
          <a:ext cx="204106" cy="214312"/>
        </a:xfrm>
        <a:prstGeom prst="rect">
          <a:avLst/>
        </a:prstGeom>
      </xdr:spPr>
    </xdr:pic>
    <xdr:clientData/>
  </xdr:twoCellAnchor>
  <xdr:twoCellAnchor editAs="oneCell">
    <xdr:from>
      <xdr:col>6</xdr:col>
      <xdr:colOff>0</xdr:colOff>
      <xdr:row>47</xdr:row>
      <xdr:rowOff>0</xdr:rowOff>
    </xdr:from>
    <xdr:to>
      <xdr:col>7</xdr:col>
      <xdr:colOff>28689</xdr:colOff>
      <xdr:row>48</xdr:row>
      <xdr:rowOff>15080</xdr:rowOff>
    </xdr:to>
    <xdr:pic>
      <xdr:nvPicPr>
        <xdr:cNvPr id="203" name="Graphic 202" descr="Critical Process Question ">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8977313"/>
          <a:ext cx="204106" cy="214312"/>
        </a:xfrm>
        <a:prstGeom prst="rect">
          <a:avLst/>
        </a:prstGeom>
      </xdr:spPr>
    </xdr:pic>
    <xdr:clientData/>
  </xdr:twoCellAnchor>
  <xdr:twoCellAnchor editAs="oneCell">
    <xdr:from>
      <xdr:col>6</xdr:col>
      <xdr:colOff>0</xdr:colOff>
      <xdr:row>67</xdr:row>
      <xdr:rowOff>0</xdr:rowOff>
    </xdr:from>
    <xdr:to>
      <xdr:col>7</xdr:col>
      <xdr:colOff>28689</xdr:colOff>
      <xdr:row>68</xdr:row>
      <xdr:rowOff>15081</xdr:rowOff>
    </xdr:to>
    <xdr:pic>
      <xdr:nvPicPr>
        <xdr:cNvPr id="204" name="Graphic 203" descr="Critical Process Question ">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12787313"/>
          <a:ext cx="204106" cy="214312"/>
        </a:xfrm>
        <a:prstGeom prst="rect">
          <a:avLst/>
        </a:prstGeom>
      </xdr:spPr>
    </xdr:pic>
    <xdr:clientData/>
  </xdr:twoCellAnchor>
  <xdr:twoCellAnchor editAs="oneCell">
    <xdr:from>
      <xdr:col>6</xdr:col>
      <xdr:colOff>0</xdr:colOff>
      <xdr:row>68</xdr:row>
      <xdr:rowOff>0</xdr:rowOff>
    </xdr:from>
    <xdr:to>
      <xdr:col>7</xdr:col>
      <xdr:colOff>28689</xdr:colOff>
      <xdr:row>69</xdr:row>
      <xdr:rowOff>15080</xdr:rowOff>
    </xdr:to>
    <xdr:pic>
      <xdr:nvPicPr>
        <xdr:cNvPr id="205" name="Graphic 204" descr="Critical Process Question ">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12989719"/>
          <a:ext cx="204106" cy="214312"/>
        </a:xfrm>
        <a:prstGeom prst="rect">
          <a:avLst/>
        </a:prstGeom>
      </xdr:spPr>
    </xdr:pic>
    <xdr:clientData/>
  </xdr:twoCellAnchor>
  <xdr:twoCellAnchor editAs="oneCell">
    <xdr:from>
      <xdr:col>6</xdr:col>
      <xdr:colOff>0</xdr:colOff>
      <xdr:row>82</xdr:row>
      <xdr:rowOff>0</xdr:rowOff>
    </xdr:from>
    <xdr:to>
      <xdr:col>7</xdr:col>
      <xdr:colOff>28689</xdr:colOff>
      <xdr:row>83</xdr:row>
      <xdr:rowOff>15081</xdr:rowOff>
    </xdr:to>
    <xdr:pic>
      <xdr:nvPicPr>
        <xdr:cNvPr id="206" name="Graphic 205" descr="Critical Process Question ">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15775781"/>
          <a:ext cx="204106" cy="214312"/>
        </a:xfrm>
        <a:prstGeom prst="rect">
          <a:avLst/>
        </a:prstGeom>
      </xdr:spPr>
    </xdr:pic>
    <xdr:clientData/>
  </xdr:twoCellAnchor>
  <xdr:twoCellAnchor editAs="oneCell">
    <xdr:from>
      <xdr:col>6</xdr:col>
      <xdr:colOff>0</xdr:colOff>
      <xdr:row>91</xdr:row>
      <xdr:rowOff>0</xdr:rowOff>
    </xdr:from>
    <xdr:to>
      <xdr:col>7</xdr:col>
      <xdr:colOff>28689</xdr:colOff>
      <xdr:row>92</xdr:row>
      <xdr:rowOff>15082</xdr:rowOff>
    </xdr:to>
    <xdr:pic>
      <xdr:nvPicPr>
        <xdr:cNvPr id="207" name="Graphic 206" descr="Critical Process Question ">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17764125"/>
          <a:ext cx="204106" cy="214312"/>
        </a:xfrm>
        <a:prstGeom prst="rect">
          <a:avLst/>
        </a:prstGeom>
      </xdr:spPr>
    </xdr:pic>
    <xdr:clientData/>
  </xdr:twoCellAnchor>
  <xdr:twoCellAnchor editAs="oneCell">
    <xdr:from>
      <xdr:col>6</xdr:col>
      <xdr:colOff>0</xdr:colOff>
      <xdr:row>92</xdr:row>
      <xdr:rowOff>0</xdr:rowOff>
    </xdr:from>
    <xdr:to>
      <xdr:col>7</xdr:col>
      <xdr:colOff>28689</xdr:colOff>
      <xdr:row>93</xdr:row>
      <xdr:rowOff>15080</xdr:rowOff>
    </xdr:to>
    <xdr:pic>
      <xdr:nvPicPr>
        <xdr:cNvPr id="208" name="Graphic 207" descr="Critical Process Question ">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17966531"/>
          <a:ext cx="204106" cy="214312"/>
        </a:xfrm>
        <a:prstGeom prst="rect">
          <a:avLst/>
        </a:prstGeom>
      </xdr:spPr>
    </xdr:pic>
    <xdr:clientData/>
  </xdr:twoCellAnchor>
  <xdr:twoCellAnchor editAs="oneCell">
    <xdr:from>
      <xdr:col>6</xdr:col>
      <xdr:colOff>0</xdr:colOff>
      <xdr:row>119</xdr:row>
      <xdr:rowOff>0</xdr:rowOff>
    </xdr:from>
    <xdr:to>
      <xdr:col>7</xdr:col>
      <xdr:colOff>28689</xdr:colOff>
      <xdr:row>120</xdr:row>
      <xdr:rowOff>15081</xdr:rowOff>
    </xdr:to>
    <xdr:pic>
      <xdr:nvPicPr>
        <xdr:cNvPr id="209" name="Graphic 208" descr="Critical Process Question ">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500563" y="23193375"/>
          <a:ext cx="204106" cy="214312"/>
        </a:xfrm>
        <a:prstGeom prst="rect">
          <a:avLst/>
        </a:prstGeom>
      </xdr:spPr>
    </xdr:pic>
    <xdr:clientData/>
  </xdr:twoCellAnchor>
  <xdr:twoCellAnchor editAs="oneCell">
    <xdr:from>
      <xdr:col>6</xdr:col>
      <xdr:colOff>0</xdr:colOff>
      <xdr:row>120</xdr:row>
      <xdr:rowOff>0</xdr:rowOff>
    </xdr:from>
    <xdr:to>
      <xdr:col>7</xdr:col>
      <xdr:colOff>28689</xdr:colOff>
      <xdr:row>121</xdr:row>
      <xdr:rowOff>15081</xdr:rowOff>
    </xdr:to>
    <xdr:pic>
      <xdr:nvPicPr>
        <xdr:cNvPr id="210" name="Graphic 209" descr="Critical Process Question">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786313" y="23395781"/>
          <a:ext cx="204106" cy="214312"/>
        </a:xfrm>
        <a:prstGeom prst="rect">
          <a:avLst/>
        </a:prstGeom>
      </xdr:spPr>
    </xdr:pic>
    <xdr:clientData/>
  </xdr:twoCellAnchor>
  <xdr:twoCellAnchor editAs="oneCell">
    <xdr:from>
      <xdr:col>6</xdr:col>
      <xdr:colOff>0</xdr:colOff>
      <xdr:row>129</xdr:row>
      <xdr:rowOff>0</xdr:rowOff>
    </xdr:from>
    <xdr:to>
      <xdr:col>7</xdr:col>
      <xdr:colOff>28689</xdr:colOff>
      <xdr:row>130</xdr:row>
      <xdr:rowOff>15081</xdr:rowOff>
    </xdr:to>
    <xdr:pic>
      <xdr:nvPicPr>
        <xdr:cNvPr id="211" name="Graphic 210" descr="Critical Process Question ">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786313" y="25098375"/>
          <a:ext cx="204106" cy="2143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195</xdr:row>
          <xdr:rowOff>190500</xdr:rowOff>
        </xdr:from>
        <xdr:to>
          <xdr:col>12</xdr:col>
          <xdr:colOff>0</xdr:colOff>
          <xdr:row>197</xdr:row>
          <xdr:rowOff>9525</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3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190497</xdr:colOff>
      <xdr:row>7</xdr:row>
      <xdr:rowOff>11906</xdr:rowOff>
    </xdr:from>
    <xdr:to>
      <xdr:col>16</xdr:col>
      <xdr:colOff>394603</xdr:colOff>
      <xdr:row>7</xdr:row>
      <xdr:rowOff>226218</xdr:rowOff>
    </xdr:to>
    <xdr:pic>
      <xdr:nvPicPr>
        <xdr:cNvPr id="214" name="Graphic 213" descr="Critical Process Question ">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274966" y="1583531"/>
          <a:ext cx="204106" cy="214312"/>
        </a:xfrm>
        <a:prstGeom prst="rect">
          <a:avLst/>
        </a:prstGeom>
      </xdr:spPr>
    </xdr:pic>
    <xdr:clientData/>
  </xdr:twoCellAnchor>
  <xdr:twoCellAnchor>
    <xdr:from>
      <xdr:col>21</xdr:col>
      <xdr:colOff>571493</xdr:colOff>
      <xdr:row>7</xdr:row>
      <xdr:rowOff>11906</xdr:rowOff>
    </xdr:from>
    <xdr:to>
      <xdr:col>21</xdr:col>
      <xdr:colOff>789208</xdr:colOff>
      <xdr:row>7</xdr:row>
      <xdr:rowOff>239827</xdr:rowOff>
    </xdr:to>
    <xdr:pic>
      <xdr:nvPicPr>
        <xdr:cNvPr id="215" name="Graphic 214" descr="Red Flag Question">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228087" y="1583531"/>
          <a:ext cx="217715" cy="227921"/>
        </a:xfrm>
        <a:prstGeom prst="rect">
          <a:avLst/>
        </a:prstGeom>
      </xdr:spPr>
    </xdr:pic>
    <xdr:clientData/>
  </xdr:twoCellAnchor>
  <xdr:twoCellAnchor>
    <xdr:from>
      <xdr:col>6</xdr:col>
      <xdr:colOff>154783</xdr:colOff>
      <xdr:row>13</xdr:row>
      <xdr:rowOff>47618</xdr:rowOff>
    </xdr:from>
    <xdr:to>
      <xdr:col>8</xdr:col>
      <xdr:colOff>0</xdr:colOff>
      <xdr:row>13</xdr:row>
      <xdr:rowOff>261930</xdr:rowOff>
    </xdr:to>
    <xdr:pic>
      <xdr:nvPicPr>
        <xdr:cNvPr id="216" name="Graphic 215" descr="Critical Process Question - Legend">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941096" y="3262306"/>
          <a:ext cx="202405" cy="214312"/>
        </a:xfrm>
        <a:prstGeom prst="rect">
          <a:avLst/>
        </a:prstGeom>
      </xdr:spPr>
    </xdr:pic>
    <xdr:clientData/>
  </xdr:twoCellAnchor>
  <xdr:twoCellAnchor>
    <xdr:from>
      <xdr:col>12</xdr:col>
      <xdr:colOff>122001</xdr:colOff>
      <xdr:row>13</xdr:row>
      <xdr:rowOff>35716</xdr:rowOff>
    </xdr:from>
    <xdr:to>
      <xdr:col>12</xdr:col>
      <xdr:colOff>336541</xdr:colOff>
      <xdr:row>13</xdr:row>
      <xdr:rowOff>263637</xdr:rowOff>
    </xdr:to>
    <xdr:pic>
      <xdr:nvPicPr>
        <xdr:cNvPr id="217" name="Graphic 216" descr="Red Flag Question - Legend">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730668" y="3253049"/>
          <a:ext cx="214540" cy="22792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38100</xdr:colOff>
          <xdr:row>261</xdr:row>
          <xdr:rowOff>0</xdr:rowOff>
        </xdr:from>
        <xdr:to>
          <xdr:col>14</xdr:col>
          <xdr:colOff>9525</xdr:colOff>
          <xdr:row>262</xdr:row>
          <xdr:rowOff>0</xdr:rowOff>
        </xdr:to>
        <xdr:sp macro="" textlink="">
          <xdr:nvSpPr>
            <xdr:cNvPr id="8458" name="Check Box 266" hidden="1">
              <a:extLst>
                <a:ext uri="{63B3BB69-23CF-44E3-9099-C40C66FF867C}">
                  <a14:compatExt spid="_x0000_s8458"/>
                </a:ext>
                <a:ext uri="{FF2B5EF4-FFF2-40B4-BE49-F238E27FC236}">
                  <a16:creationId xmlns:a16="http://schemas.microsoft.com/office/drawing/2014/main" id="{00000000-0008-0000-0300-00000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4763</xdr:colOff>
      <xdr:row>130</xdr:row>
      <xdr:rowOff>21167</xdr:rowOff>
    </xdr:from>
    <xdr:to>
      <xdr:col>7</xdr:col>
      <xdr:colOff>36098</xdr:colOff>
      <xdr:row>131</xdr:row>
      <xdr:rowOff>34131</xdr:rowOff>
    </xdr:to>
    <xdr:pic>
      <xdr:nvPicPr>
        <xdr:cNvPr id="213" name="Graphic 212" descr="Critical Process Question ">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614180" y="26797000"/>
          <a:ext cx="211251" cy="214048"/>
        </a:xfrm>
        <a:prstGeom prst="rect">
          <a:avLst/>
        </a:prstGeom>
      </xdr:spPr>
    </xdr:pic>
    <xdr:clientData/>
  </xdr:twoCellAnchor>
  <mc:AlternateContent xmlns:mc="http://schemas.openxmlformats.org/markup-compatibility/2006">
    <mc:Choice xmlns:a14="http://schemas.microsoft.com/office/drawing/2010/main" Requires="a14">
      <xdr:twoCellAnchor>
        <xdr:from>
          <xdr:col>23</xdr:col>
          <xdr:colOff>1695450</xdr:colOff>
          <xdr:row>1</xdr:row>
          <xdr:rowOff>9525</xdr:rowOff>
        </xdr:from>
        <xdr:to>
          <xdr:col>23</xdr:col>
          <xdr:colOff>2847975</xdr:colOff>
          <xdr:row>2</xdr:row>
          <xdr:rowOff>228600</xdr:rowOff>
        </xdr:to>
        <xdr:sp macro="" textlink="">
          <xdr:nvSpPr>
            <xdr:cNvPr id="8459" name="Button 267" descr="Reset Data Entry Key - Press this key to reset all the data entry fields on this worksheet.  When this key is depressed all fields will be reset to the original text which includes direction on what to enter offset by brackets." hidden="1">
              <a:extLst>
                <a:ext uri="{63B3BB69-23CF-44E3-9099-C40C66FF867C}">
                  <a14:compatExt spid="_x0000_s8459"/>
                </a:ext>
                <a:ext uri="{FF2B5EF4-FFF2-40B4-BE49-F238E27FC236}">
                  <a16:creationId xmlns:a16="http://schemas.microsoft.com/office/drawing/2014/main" id="{00000000-0008-0000-0300-00000B21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Franklin Gothic Book"/>
                </a:rPr>
                <a:t>Reset Data Entry For This Tab</a:t>
              </a:r>
            </a:p>
          </xdr:txBody>
        </xdr:sp>
        <xdr:clientData fPrintsWithSheet="0"/>
      </xdr:twoCellAnchor>
    </mc:Choice>
    <mc:Fallback/>
  </mc:AlternateContent>
  <xdr:twoCellAnchor>
    <xdr:from>
      <xdr:col>6</xdr:col>
      <xdr:colOff>154783</xdr:colOff>
      <xdr:row>13</xdr:row>
      <xdr:rowOff>47618</xdr:rowOff>
    </xdr:from>
    <xdr:to>
      <xdr:col>8</xdr:col>
      <xdr:colOff>0</xdr:colOff>
      <xdr:row>13</xdr:row>
      <xdr:rowOff>261930</xdr:rowOff>
    </xdr:to>
    <xdr:pic>
      <xdr:nvPicPr>
        <xdr:cNvPr id="212" name="Graphic 211" descr="Star with solid fill">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5688808" y="3257543"/>
          <a:ext cx="207167" cy="2143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245</xdr:row>
          <xdr:rowOff>0</xdr:rowOff>
        </xdr:from>
        <xdr:to>
          <xdr:col>11</xdr:col>
          <xdr:colOff>247650</xdr:colOff>
          <xdr:row>246</xdr:row>
          <xdr:rowOff>0</xdr:rowOff>
        </xdr:to>
        <xdr:sp macro="" textlink="">
          <xdr:nvSpPr>
            <xdr:cNvPr id="8460" name="Check Box 268" hidden="1">
              <a:extLst>
                <a:ext uri="{63B3BB69-23CF-44E3-9099-C40C66FF867C}">
                  <a14:compatExt spid="_x0000_s8460"/>
                </a:ext>
                <a:ext uri="{FF2B5EF4-FFF2-40B4-BE49-F238E27FC236}">
                  <a16:creationId xmlns:a16="http://schemas.microsoft.com/office/drawing/2014/main" id="{00000000-0008-0000-0300-00000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245</xdr:row>
          <xdr:rowOff>0</xdr:rowOff>
        </xdr:from>
        <xdr:to>
          <xdr:col>13</xdr:col>
          <xdr:colOff>247650</xdr:colOff>
          <xdr:row>246</xdr:row>
          <xdr:rowOff>0</xdr:rowOff>
        </xdr:to>
        <xdr:sp macro="" textlink="">
          <xdr:nvSpPr>
            <xdr:cNvPr id="8461" name="Check Box 269" hidden="1">
              <a:extLst>
                <a:ext uri="{63B3BB69-23CF-44E3-9099-C40C66FF867C}">
                  <a14:compatExt spid="_x0000_s8461"/>
                </a:ext>
                <a:ext uri="{FF2B5EF4-FFF2-40B4-BE49-F238E27FC236}">
                  <a16:creationId xmlns:a16="http://schemas.microsoft.com/office/drawing/2014/main" id="{00000000-0008-0000-0300-00000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245</xdr:row>
          <xdr:rowOff>0</xdr:rowOff>
        </xdr:from>
        <xdr:to>
          <xdr:col>15</xdr:col>
          <xdr:colOff>247650</xdr:colOff>
          <xdr:row>246</xdr:row>
          <xdr:rowOff>0</xdr:rowOff>
        </xdr:to>
        <xdr:sp macro="" textlink="">
          <xdr:nvSpPr>
            <xdr:cNvPr id="8462" name="Check Box 270" hidden="1">
              <a:extLst>
                <a:ext uri="{63B3BB69-23CF-44E3-9099-C40C66FF867C}">
                  <a14:compatExt spid="_x0000_s8462"/>
                </a:ext>
                <a:ext uri="{FF2B5EF4-FFF2-40B4-BE49-F238E27FC236}">
                  <a16:creationId xmlns:a16="http://schemas.microsoft.com/office/drawing/2014/main" id="{00000000-0008-0000-0300-00000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258</xdr:row>
          <xdr:rowOff>0</xdr:rowOff>
        </xdr:from>
        <xdr:to>
          <xdr:col>18</xdr:col>
          <xdr:colOff>19050</xdr:colOff>
          <xdr:row>259</xdr:row>
          <xdr:rowOff>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3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204</xdr:row>
          <xdr:rowOff>0</xdr:rowOff>
        </xdr:from>
        <xdr:to>
          <xdr:col>11</xdr:col>
          <xdr:colOff>247650</xdr:colOff>
          <xdr:row>204</xdr:row>
          <xdr:rowOff>190500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3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204</xdr:row>
          <xdr:rowOff>0</xdr:rowOff>
        </xdr:from>
        <xdr:to>
          <xdr:col>13</xdr:col>
          <xdr:colOff>247650</xdr:colOff>
          <xdr:row>204</xdr:row>
          <xdr:rowOff>190500</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3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0.42879</cdr:x>
      <cdr:y>0.92399</cdr:y>
    </cdr:from>
    <cdr:to>
      <cdr:x>1</cdr:x>
      <cdr:y>1</cdr:y>
    </cdr:to>
    <cdr:sp macro="" textlink="">
      <cdr:nvSpPr>
        <cdr:cNvPr id="2" name="TextBox 1">
          <a:extLst xmlns:a="http://schemas.openxmlformats.org/drawingml/2006/main">
            <a:ext uri="{FF2B5EF4-FFF2-40B4-BE49-F238E27FC236}">
              <a16:creationId xmlns:a16="http://schemas.microsoft.com/office/drawing/2014/main" id="{A9E600AB-BB0A-47CA-9341-7609B323E609}"/>
            </a:ext>
          </a:extLst>
        </cdr:cNvPr>
        <cdr:cNvSpPr txBox="1"/>
      </cdr:nvSpPr>
      <cdr:spPr>
        <a:xfrm xmlns:a="http://schemas.openxmlformats.org/drawingml/2006/main">
          <a:off x="2319866" y="4116918"/>
          <a:ext cx="3090334" cy="3386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i="1">
              <a:latin typeface="Franklin Gothic Book" panose="020B0503020102020204" pitchFamily="34" charset="0"/>
            </a:rPr>
            <a:t>* indicates scores that fall</a:t>
          </a:r>
          <a:r>
            <a:rPr lang="en-US" sz="1000" i="1" baseline="0">
              <a:latin typeface="Franklin Gothic Book" panose="020B0503020102020204" pitchFamily="34" charset="0"/>
            </a:rPr>
            <a:t> below expected threshold</a:t>
          </a:r>
          <a:endParaRPr lang="en-US" sz="1000" i="1">
            <a:latin typeface="Franklin Gothic Book" panose="020B05030201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190501</xdr:colOff>
      <xdr:row>1</xdr:row>
      <xdr:rowOff>57149</xdr:rowOff>
    </xdr:from>
    <xdr:to>
      <xdr:col>16</xdr:col>
      <xdr:colOff>918576</xdr:colOff>
      <xdr:row>2</xdr:row>
      <xdr:rowOff>279114</xdr:rowOff>
    </xdr:to>
    <xdr:grpSp>
      <xdr:nvGrpSpPr>
        <xdr:cNvPr id="21" name="Group 20">
          <a:extLst>
            <a:ext uri="{FF2B5EF4-FFF2-40B4-BE49-F238E27FC236}">
              <a16:creationId xmlns:a16="http://schemas.microsoft.com/office/drawing/2014/main" id="{00000000-0008-0000-0400-000015000000}"/>
            </a:ext>
          </a:extLst>
        </xdr:cNvPr>
        <xdr:cNvGrpSpPr>
          <a:grpSpLocks noChangeAspect="1"/>
        </xdr:cNvGrpSpPr>
      </xdr:nvGrpSpPr>
      <xdr:grpSpPr>
        <a:xfrm>
          <a:off x="9029701" y="247649"/>
          <a:ext cx="1366250" cy="526765"/>
          <a:chOff x="0" y="0"/>
          <a:chExt cx="1130774" cy="399415"/>
        </a:xfrm>
      </xdr:grpSpPr>
      <xdr:sp macro="" textlink="">
        <xdr:nvSpPr>
          <xdr:cNvPr id="22" name="docshape14">
            <a:extLst>
              <a:ext uri="{FF2B5EF4-FFF2-40B4-BE49-F238E27FC236}">
                <a16:creationId xmlns:a16="http://schemas.microsoft.com/office/drawing/2014/main" id="{00000000-0008-0000-0400-000016000000}"/>
              </a:ext>
            </a:extLst>
          </xdr:cNvPr>
          <xdr:cNvSpPr>
            <a:spLocks/>
          </xdr:cNvSpPr>
        </xdr:nvSpPr>
        <xdr:spPr bwMode="auto">
          <a:xfrm>
            <a:off x="464024" y="122829"/>
            <a:ext cx="666750" cy="176530"/>
          </a:xfrm>
          <a:custGeom>
            <a:avLst/>
            <a:gdLst>
              <a:gd name="T0" fmla="+- 0 10703 10703"/>
              <a:gd name="T1" fmla="*/ T0 w 1050"/>
              <a:gd name="T2" fmla="+- 0 734 727"/>
              <a:gd name="T3" fmla="*/ 734 h 278"/>
              <a:gd name="T4" fmla="+- 0 10740 10703"/>
              <a:gd name="T5" fmla="*/ T4 w 1050"/>
              <a:gd name="T6" fmla="+- 0 757 727"/>
              <a:gd name="T7" fmla="*/ 757 h 278"/>
              <a:gd name="T8" fmla="+- 0 10703 10703"/>
              <a:gd name="T9" fmla="*/ T8 w 1050"/>
              <a:gd name="T10" fmla="+- 0 982 727"/>
              <a:gd name="T11" fmla="*/ 982 h 278"/>
              <a:gd name="T12" fmla="+- 0 10821 10703"/>
              <a:gd name="T13" fmla="*/ T12 w 1050"/>
              <a:gd name="T14" fmla="+- 0 1004 727"/>
              <a:gd name="T15" fmla="*/ 1004 h 278"/>
              <a:gd name="T16" fmla="+- 0 10784 10703"/>
              <a:gd name="T17" fmla="*/ T16 w 1050"/>
              <a:gd name="T18" fmla="+- 0 982 727"/>
              <a:gd name="T19" fmla="*/ 982 h 278"/>
              <a:gd name="T20" fmla="+- 0 10850 10703"/>
              <a:gd name="T21" fmla="*/ T20 w 1050"/>
              <a:gd name="T22" fmla="+- 0 880 727"/>
              <a:gd name="T23" fmla="*/ 880 h 278"/>
              <a:gd name="T24" fmla="+- 0 10872 10703"/>
              <a:gd name="T25" fmla="*/ T24 w 1050"/>
              <a:gd name="T26" fmla="+- 0 919 727"/>
              <a:gd name="T27" fmla="*/ 919 h 278"/>
              <a:gd name="T28" fmla="+- 0 10850 10703"/>
              <a:gd name="T29" fmla="*/ T28 w 1050"/>
              <a:gd name="T30" fmla="+- 0 824 727"/>
              <a:gd name="T31" fmla="*/ 824 h 278"/>
              <a:gd name="T32" fmla="+- 0 10784 10703"/>
              <a:gd name="T33" fmla="*/ T32 w 1050"/>
              <a:gd name="T34" fmla="+- 0 857 727"/>
              <a:gd name="T35" fmla="*/ 857 h 278"/>
              <a:gd name="T36" fmla="+- 0 10868 10703"/>
              <a:gd name="T37" fmla="*/ T36 w 1050"/>
              <a:gd name="T38" fmla="+- 0 757 727"/>
              <a:gd name="T39" fmla="*/ 757 h 278"/>
              <a:gd name="T40" fmla="+- 0 10891 10703"/>
              <a:gd name="T41" fmla="*/ T40 w 1050"/>
              <a:gd name="T42" fmla="+- 0 793 727"/>
              <a:gd name="T43" fmla="*/ 793 h 278"/>
              <a:gd name="T44" fmla="+- 0 11107 10703"/>
              <a:gd name="T45" fmla="*/ T44 w 1050"/>
              <a:gd name="T46" fmla="+- 0 944 727"/>
              <a:gd name="T47" fmla="*/ 944 h 278"/>
              <a:gd name="T48" fmla="+- 0 11084 10703"/>
              <a:gd name="T49" fmla="*/ T48 w 1050"/>
              <a:gd name="T50" fmla="+- 0 982 727"/>
              <a:gd name="T51" fmla="*/ 982 h 278"/>
              <a:gd name="T52" fmla="+- 0 10995 10703"/>
              <a:gd name="T53" fmla="*/ T52 w 1050"/>
              <a:gd name="T54" fmla="+- 0 877 727"/>
              <a:gd name="T55" fmla="*/ 877 h 278"/>
              <a:gd name="T56" fmla="+- 0 11061 10703"/>
              <a:gd name="T57" fmla="*/ T56 w 1050"/>
              <a:gd name="T58" fmla="+- 0 915 727"/>
              <a:gd name="T59" fmla="*/ 915 h 278"/>
              <a:gd name="T60" fmla="+- 0 11084 10703"/>
              <a:gd name="T61" fmla="*/ T60 w 1050"/>
              <a:gd name="T62" fmla="+- 0 821 727"/>
              <a:gd name="T63" fmla="*/ 821 h 278"/>
              <a:gd name="T64" fmla="+- 0 11061 10703"/>
              <a:gd name="T65" fmla="*/ T64 w 1050"/>
              <a:gd name="T66" fmla="+- 0 854 727"/>
              <a:gd name="T67" fmla="*/ 854 h 278"/>
              <a:gd name="T68" fmla="+- 0 10995 10703"/>
              <a:gd name="T69" fmla="*/ T68 w 1050"/>
              <a:gd name="T70" fmla="+- 0 757 727"/>
              <a:gd name="T71" fmla="*/ 757 h 278"/>
              <a:gd name="T72" fmla="+- 0 11081 10703"/>
              <a:gd name="T73" fmla="*/ T72 w 1050"/>
              <a:gd name="T74" fmla="+- 0 793 727"/>
              <a:gd name="T75" fmla="*/ 793 h 278"/>
              <a:gd name="T76" fmla="+- 0 11104 10703"/>
              <a:gd name="T77" fmla="*/ T76 w 1050"/>
              <a:gd name="T78" fmla="+- 0 734 727"/>
              <a:gd name="T79" fmla="*/ 734 h 278"/>
              <a:gd name="T80" fmla="+- 0 10915 10703"/>
              <a:gd name="T81" fmla="*/ T80 w 1050"/>
              <a:gd name="T82" fmla="+- 0 757 727"/>
              <a:gd name="T83" fmla="*/ 757 h 278"/>
              <a:gd name="T84" fmla="+- 0 10951 10703"/>
              <a:gd name="T85" fmla="*/ T84 w 1050"/>
              <a:gd name="T86" fmla="+- 0 982 727"/>
              <a:gd name="T87" fmla="*/ 982 h 278"/>
              <a:gd name="T88" fmla="+- 0 10915 10703"/>
              <a:gd name="T89" fmla="*/ T88 w 1050"/>
              <a:gd name="T90" fmla="+- 0 1004 727"/>
              <a:gd name="T91" fmla="*/ 1004 h 278"/>
              <a:gd name="T92" fmla="+- 0 11107 10703"/>
              <a:gd name="T93" fmla="*/ T92 w 1050"/>
              <a:gd name="T94" fmla="+- 0 944 727"/>
              <a:gd name="T95" fmla="*/ 944 h 278"/>
              <a:gd name="T96" fmla="+- 0 11386 10703"/>
              <a:gd name="T97" fmla="*/ T96 w 1050"/>
              <a:gd name="T98" fmla="+- 0 734 727"/>
              <a:gd name="T99" fmla="*/ 734 h 278"/>
              <a:gd name="T100" fmla="+- 0 11300 10703"/>
              <a:gd name="T101" fmla="*/ T100 w 1050"/>
              <a:gd name="T102" fmla="+- 0 938 727"/>
              <a:gd name="T103" fmla="*/ 938 h 278"/>
              <a:gd name="T104" fmla="+- 0 11214 10703"/>
              <a:gd name="T105" fmla="*/ T104 w 1050"/>
              <a:gd name="T106" fmla="+- 0 734 727"/>
              <a:gd name="T107" fmla="*/ 734 h 278"/>
              <a:gd name="T108" fmla="+- 0 11127 10703"/>
              <a:gd name="T109" fmla="*/ T108 w 1050"/>
              <a:gd name="T110" fmla="+- 0 757 727"/>
              <a:gd name="T111" fmla="*/ 757 h 278"/>
              <a:gd name="T112" fmla="+- 0 11164 10703"/>
              <a:gd name="T113" fmla="*/ T112 w 1050"/>
              <a:gd name="T114" fmla="+- 0 982 727"/>
              <a:gd name="T115" fmla="*/ 982 h 278"/>
              <a:gd name="T116" fmla="+- 0 11127 10703"/>
              <a:gd name="T117" fmla="*/ T116 w 1050"/>
              <a:gd name="T118" fmla="+- 0 1004 727"/>
              <a:gd name="T119" fmla="*/ 1004 h 278"/>
              <a:gd name="T120" fmla="+- 0 11225 10703"/>
              <a:gd name="T121" fmla="*/ T120 w 1050"/>
              <a:gd name="T122" fmla="+- 0 982 727"/>
              <a:gd name="T123" fmla="*/ 982 h 278"/>
              <a:gd name="T124" fmla="+- 0 11189 10703"/>
              <a:gd name="T125" fmla="*/ T124 w 1050"/>
              <a:gd name="T126" fmla="+- 0 800 727"/>
              <a:gd name="T127" fmla="*/ 800 h 278"/>
              <a:gd name="T128" fmla="+- 0 11286 10703"/>
              <a:gd name="T129" fmla="*/ T128 w 1050"/>
              <a:gd name="T130" fmla="+- 0 1004 727"/>
              <a:gd name="T131" fmla="*/ 1004 h 278"/>
              <a:gd name="T132" fmla="+- 0 11393 10703"/>
              <a:gd name="T133" fmla="*/ T132 w 1050"/>
              <a:gd name="T134" fmla="+- 0 796 727"/>
              <a:gd name="T135" fmla="*/ 796 h 278"/>
              <a:gd name="T136" fmla="+- 0 11394 10703"/>
              <a:gd name="T137" fmla="*/ T136 w 1050"/>
              <a:gd name="T138" fmla="+- 0 982 727"/>
              <a:gd name="T139" fmla="*/ 982 h 278"/>
              <a:gd name="T140" fmla="+- 0 11356 10703"/>
              <a:gd name="T141" fmla="*/ T140 w 1050"/>
              <a:gd name="T142" fmla="+- 0 1004 727"/>
              <a:gd name="T143" fmla="*/ 1004 h 278"/>
              <a:gd name="T144" fmla="+- 0 11474 10703"/>
              <a:gd name="T145" fmla="*/ T144 w 1050"/>
              <a:gd name="T146" fmla="+- 0 982 727"/>
              <a:gd name="T147" fmla="*/ 982 h 278"/>
              <a:gd name="T148" fmla="+- 0 11438 10703"/>
              <a:gd name="T149" fmla="*/ T148 w 1050"/>
              <a:gd name="T150" fmla="+- 0 757 727"/>
              <a:gd name="T151" fmla="*/ 757 h 278"/>
              <a:gd name="T152" fmla="+- 0 11474 10703"/>
              <a:gd name="T153" fmla="*/ T152 w 1050"/>
              <a:gd name="T154" fmla="+- 0 734 727"/>
              <a:gd name="T155" fmla="*/ 734 h 278"/>
              <a:gd name="T156" fmla="+- 0 11729 10703"/>
              <a:gd name="T157" fmla="*/ T156 w 1050"/>
              <a:gd name="T158" fmla="+- 0 982 727"/>
              <a:gd name="T159" fmla="*/ 982 h 278"/>
              <a:gd name="T160" fmla="+- 0 11694 10703"/>
              <a:gd name="T161" fmla="*/ T160 w 1050"/>
              <a:gd name="T162" fmla="+- 0 887 727"/>
              <a:gd name="T163" fmla="*/ 887 h 278"/>
              <a:gd name="T164" fmla="+- 0 11649 10703"/>
              <a:gd name="T165" fmla="*/ T164 w 1050"/>
              <a:gd name="T166" fmla="+- 0 768 727"/>
              <a:gd name="T167" fmla="*/ 768 h 278"/>
              <a:gd name="T168" fmla="+- 0 11577 10703"/>
              <a:gd name="T169" fmla="*/ T168 w 1050"/>
              <a:gd name="T170" fmla="+- 0 887 727"/>
              <a:gd name="T171" fmla="*/ 887 h 278"/>
              <a:gd name="T172" fmla="+- 0 11613 10703"/>
              <a:gd name="T173" fmla="*/ T172 w 1050"/>
              <a:gd name="T174" fmla="+- 0 788 727"/>
              <a:gd name="T175" fmla="*/ 788 h 278"/>
              <a:gd name="T176" fmla="+- 0 11649 10703"/>
              <a:gd name="T177" fmla="*/ T176 w 1050"/>
              <a:gd name="T178" fmla="+- 0 768 727"/>
              <a:gd name="T179" fmla="*/ 768 h 278"/>
              <a:gd name="T180" fmla="+- 0 11611 10703"/>
              <a:gd name="T181" fmla="*/ T180 w 1050"/>
              <a:gd name="T182" fmla="+- 0 727 727"/>
              <a:gd name="T183" fmla="*/ 727 h 278"/>
              <a:gd name="T184" fmla="+- 0 11498 10703"/>
              <a:gd name="T185" fmla="*/ T184 w 1050"/>
              <a:gd name="T186" fmla="+- 0 982 727"/>
              <a:gd name="T187" fmla="*/ 982 h 278"/>
              <a:gd name="T188" fmla="+- 0 11568 10703"/>
              <a:gd name="T189" fmla="*/ T188 w 1050"/>
              <a:gd name="T190" fmla="+- 0 1004 727"/>
              <a:gd name="T191" fmla="*/ 1004 h 278"/>
              <a:gd name="T192" fmla="+- 0 11544 10703"/>
              <a:gd name="T193" fmla="*/ T192 w 1050"/>
              <a:gd name="T194" fmla="+- 0 982 727"/>
              <a:gd name="T195" fmla="*/ 982 h 278"/>
              <a:gd name="T196" fmla="+- 0 11658 10703"/>
              <a:gd name="T197" fmla="*/ T196 w 1050"/>
              <a:gd name="T198" fmla="+- 0 910 727"/>
              <a:gd name="T199" fmla="*/ 910 h 278"/>
              <a:gd name="T200" fmla="+- 0 11658 10703"/>
              <a:gd name="T201" fmla="*/ T200 w 1050"/>
              <a:gd name="T202" fmla="+- 0 982 727"/>
              <a:gd name="T203" fmla="*/ 982 h 278"/>
              <a:gd name="T204" fmla="+- 0 11753 10703"/>
              <a:gd name="T205" fmla="*/ T204 w 1050"/>
              <a:gd name="T206" fmla="+- 0 1004 727"/>
              <a:gd name="T207" fmla="*/ 1004 h 27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050" h="278">
                <a:moveTo>
                  <a:pt x="188" y="7"/>
                </a:moveTo>
                <a:lnTo>
                  <a:pt x="0" y="7"/>
                </a:lnTo>
                <a:lnTo>
                  <a:pt x="0" y="30"/>
                </a:lnTo>
                <a:lnTo>
                  <a:pt x="37" y="30"/>
                </a:lnTo>
                <a:lnTo>
                  <a:pt x="37" y="255"/>
                </a:lnTo>
                <a:lnTo>
                  <a:pt x="0" y="255"/>
                </a:lnTo>
                <a:lnTo>
                  <a:pt x="0" y="277"/>
                </a:lnTo>
                <a:lnTo>
                  <a:pt x="118" y="277"/>
                </a:lnTo>
                <a:lnTo>
                  <a:pt x="118" y="255"/>
                </a:lnTo>
                <a:lnTo>
                  <a:pt x="81" y="255"/>
                </a:lnTo>
                <a:lnTo>
                  <a:pt x="81" y="153"/>
                </a:lnTo>
                <a:lnTo>
                  <a:pt x="147" y="153"/>
                </a:lnTo>
                <a:lnTo>
                  <a:pt x="147" y="192"/>
                </a:lnTo>
                <a:lnTo>
                  <a:pt x="169" y="192"/>
                </a:lnTo>
                <a:lnTo>
                  <a:pt x="169" y="97"/>
                </a:lnTo>
                <a:lnTo>
                  <a:pt x="147" y="97"/>
                </a:lnTo>
                <a:lnTo>
                  <a:pt x="147" y="130"/>
                </a:lnTo>
                <a:lnTo>
                  <a:pt x="81" y="130"/>
                </a:lnTo>
                <a:lnTo>
                  <a:pt x="81" y="30"/>
                </a:lnTo>
                <a:lnTo>
                  <a:pt x="165" y="30"/>
                </a:lnTo>
                <a:lnTo>
                  <a:pt x="165" y="66"/>
                </a:lnTo>
                <a:lnTo>
                  <a:pt x="188" y="66"/>
                </a:lnTo>
                <a:lnTo>
                  <a:pt x="188" y="7"/>
                </a:lnTo>
                <a:close/>
                <a:moveTo>
                  <a:pt x="404" y="217"/>
                </a:moveTo>
                <a:lnTo>
                  <a:pt x="381" y="217"/>
                </a:lnTo>
                <a:lnTo>
                  <a:pt x="381" y="255"/>
                </a:lnTo>
                <a:lnTo>
                  <a:pt x="292" y="255"/>
                </a:lnTo>
                <a:lnTo>
                  <a:pt x="292" y="150"/>
                </a:lnTo>
                <a:lnTo>
                  <a:pt x="358" y="150"/>
                </a:lnTo>
                <a:lnTo>
                  <a:pt x="358" y="188"/>
                </a:lnTo>
                <a:lnTo>
                  <a:pt x="381" y="188"/>
                </a:lnTo>
                <a:lnTo>
                  <a:pt x="381" y="94"/>
                </a:lnTo>
                <a:lnTo>
                  <a:pt x="358" y="94"/>
                </a:lnTo>
                <a:lnTo>
                  <a:pt x="358" y="127"/>
                </a:lnTo>
                <a:lnTo>
                  <a:pt x="292" y="127"/>
                </a:lnTo>
                <a:lnTo>
                  <a:pt x="292" y="30"/>
                </a:lnTo>
                <a:lnTo>
                  <a:pt x="378" y="30"/>
                </a:lnTo>
                <a:lnTo>
                  <a:pt x="378" y="66"/>
                </a:lnTo>
                <a:lnTo>
                  <a:pt x="401" y="66"/>
                </a:lnTo>
                <a:lnTo>
                  <a:pt x="401" y="7"/>
                </a:lnTo>
                <a:lnTo>
                  <a:pt x="212" y="7"/>
                </a:lnTo>
                <a:lnTo>
                  <a:pt x="212" y="30"/>
                </a:lnTo>
                <a:lnTo>
                  <a:pt x="248" y="30"/>
                </a:lnTo>
                <a:lnTo>
                  <a:pt x="248" y="255"/>
                </a:lnTo>
                <a:lnTo>
                  <a:pt x="212" y="255"/>
                </a:lnTo>
                <a:lnTo>
                  <a:pt x="212" y="277"/>
                </a:lnTo>
                <a:lnTo>
                  <a:pt x="404" y="277"/>
                </a:lnTo>
                <a:lnTo>
                  <a:pt x="404" y="217"/>
                </a:lnTo>
                <a:close/>
                <a:moveTo>
                  <a:pt x="771" y="7"/>
                </a:moveTo>
                <a:lnTo>
                  <a:pt x="683" y="7"/>
                </a:lnTo>
                <a:lnTo>
                  <a:pt x="683" y="30"/>
                </a:lnTo>
                <a:lnTo>
                  <a:pt x="597" y="211"/>
                </a:lnTo>
                <a:lnTo>
                  <a:pt x="511" y="30"/>
                </a:lnTo>
                <a:lnTo>
                  <a:pt x="511" y="7"/>
                </a:lnTo>
                <a:lnTo>
                  <a:pt x="424" y="7"/>
                </a:lnTo>
                <a:lnTo>
                  <a:pt x="424" y="30"/>
                </a:lnTo>
                <a:lnTo>
                  <a:pt x="461" y="30"/>
                </a:lnTo>
                <a:lnTo>
                  <a:pt x="461" y="255"/>
                </a:lnTo>
                <a:lnTo>
                  <a:pt x="424" y="255"/>
                </a:lnTo>
                <a:lnTo>
                  <a:pt x="424" y="277"/>
                </a:lnTo>
                <a:lnTo>
                  <a:pt x="522" y="277"/>
                </a:lnTo>
                <a:lnTo>
                  <a:pt x="522" y="255"/>
                </a:lnTo>
                <a:lnTo>
                  <a:pt x="486" y="255"/>
                </a:lnTo>
                <a:lnTo>
                  <a:pt x="486" y="73"/>
                </a:lnTo>
                <a:lnTo>
                  <a:pt x="487" y="73"/>
                </a:lnTo>
                <a:lnTo>
                  <a:pt x="583" y="277"/>
                </a:lnTo>
                <a:lnTo>
                  <a:pt x="592" y="277"/>
                </a:lnTo>
                <a:lnTo>
                  <a:pt x="690" y="69"/>
                </a:lnTo>
                <a:lnTo>
                  <a:pt x="691" y="69"/>
                </a:lnTo>
                <a:lnTo>
                  <a:pt x="691" y="255"/>
                </a:lnTo>
                <a:lnTo>
                  <a:pt x="653" y="255"/>
                </a:lnTo>
                <a:lnTo>
                  <a:pt x="653" y="277"/>
                </a:lnTo>
                <a:lnTo>
                  <a:pt x="771" y="277"/>
                </a:lnTo>
                <a:lnTo>
                  <a:pt x="771" y="255"/>
                </a:lnTo>
                <a:lnTo>
                  <a:pt x="735" y="255"/>
                </a:lnTo>
                <a:lnTo>
                  <a:pt x="735" y="30"/>
                </a:lnTo>
                <a:lnTo>
                  <a:pt x="771" y="30"/>
                </a:lnTo>
                <a:lnTo>
                  <a:pt x="771" y="7"/>
                </a:lnTo>
                <a:close/>
                <a:moveTo>
                  <a:pt x="1050" y="255"/>
                </a:moveTo>
                <a:lnTo>
                  <a:pt x="1026" y="255"/>
                </a:lnTo>
                <a:lnTo>
                  <a:pt x="999" y="183"/>
                </a:lnTo>
                <a:lnTo>
                  <a:pt x="991" y="160"/>
                </a:lnTo>
                <a:lnTo>
                  <a:pt x="954" y="61"/>
                </a:lnTo>
                <a:lnTo>
                  <a:pt x="946" y="41"/>
                </a:lnTo>
                <a:lnTo>
                  <a:pt x="946" y="160"/>
                </a:lnTo>
                <a:lnTo>
                  <a:pt x="874" y="160"/>
                </a:lnTo>
                <a:lnTo>
                  <a:pt x="909" y="61"/>
                </a:lnTo>
                <a:lnTo>
                  <a:pt x="910" y="61"/>
                </a:lnTo>
                <a:lnTo>
                  <a:pt x="946" y="160"/>
                </a:lnTo>
                <a:lnTo>
                  <a:pt x="946" y="41"/>
                </a:lnTo>
                <a:lnTo>
                  <a:pt x="931" y="0"/>
                </a:lnTo>
                <a:lnTo>
                  <a:pt x="908" y="0"/>
                </a:lnTo>
                <a:lnTo>
                  <a:pt x="818" y="255"/>
                </a:lnTo>
                <a:lnTo>
                  <a:pt x="795" y="255"/>
                </a:lnTo>
                <a:lnTo>
                  <a:pt x="795" y="277"/>
                </a:lnTo>
                <a:lnTo>
                  <a:pt x="865" y="277"/>
                </a:lnTo>
                <a:lnTo>
                  <a:pt x="865" y="255"/>
                </a:lnTo>
                <a:lnTo>
                  <a:pt x="841" y="255"/>
                </a:lnTo>
                <a:lnTo>
                  <a:pt x="865" y="183"/>
                </a:lnTo>
                <a:lnTo>
                  <a:pt x="955" y="183"/>
                </a:lnTo>
                <a:lnTo>
                  <a:pt x="981" y="255"/>
                </a:lnTo>
                <a:lnTo>
                  <a:pt x="955" y="255"/>
                </a:lnTo>
                <a:lnTo>
                  <a:pt x="955" y="277"/>
                </a:lnTo>
                <a:lnTo>
                  <a:pt x="1050" y="277"/>
                </a:lnTo>
                <a:lnTo>
                  <a:pt x="1050" y="255"/>
                </a:lnTo>
                <a:close/>
              </a:path>
            </a:pathLst>
          </a:custGeom>
          <a:solidFill>
            <a:srgbClr val="C0C2C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23" name="docshape15">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9415" cy="399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2</xdr:col>
          <xdr:colOff>133350</xdr:colOff>
          <xdr:row>20</xdr:row>
          <xdr:rowOff>9525</xdr:rowOff>
        </xdr:from>
        <xdr:to>
          <xdr:col>3</xdr:col>
          <xdr:colOff>38100</xdr:colOff>
          <xdr:row>21</xdr:row>
          <xdr:rowOff>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4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19050</xdr:rowOff>
        </xdr:from>
        <xdr:to>
          <xdr:col>3</xdr:col>
          <xdr:colOff>38100</xdr:colOff>
          <xdr:row>22</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4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25</xdr:row>
          <xdr:rowOff>190500</xdr:rowOff>
        </xdr:from>
        <xdr:to>
          <xdr:col>3</xdr:col>
          <xdr:colOff>9525</xdr:colOff>
          <xdr:row>26</xdr:row>
          <xdr:rowOff>180975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4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30</xdr:row>
          <xdr:rowOff>180975</xdr:rowOff>
        </xdr:from>
        <xdr:to>
          <xdr:col>3</xdr:col>
          <xdr:colOff>9525</xdr:colOff>
          <xdr:row>31</xdr:row>
          <xdr:rowOff>171450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4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29</xdr:row>
          <xdr:rowOff>180975</xdr:rowOff>
        </xdr:from>
        <xdr:to>
          <xdr:col>3</xdr:col>
          <xdr:colOff>9525</xdr:colOff>
          <xdr:row>30</xdr:row>
          <xdr:rowOff>171450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4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28</xdr:row>
          <xdr:rowOff>180975</xdr:rowOff>
        </xdr:from>
        <xdr:to>
          <xdr:col>3</xdr:col>
          <xdr:colOff>9525</xdr:colOff>
          <xdr:row>29</xdr:row>
          <xdr:rowOff>171450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4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27</xdr:row>
          <xdr:rowOff>190500</xdr:rowOff>
        </xdr:from>
        <xdr:to>
          <xdr:col>3</xdr:col>
          <xdr:colOff>9525</xdr:colOff>
          <xdr:row>28</xdr:row>
          <xdr:rowOff>180975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4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26</xdr:row>
          <xdr:rowOff>190500</xdr:rowOff>
        </xdr:from>
        <xdr:to>
          <xdr:col>3</xdr:col>
          <xdr:colOff>9525</xdr:colOff>
          <xdr:row>27</xdr:row>
          <xdr:rowOff>180975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4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19050</xdr:rowOff>
        </xdr:from>
        <xdr:to>
          <xdr:col>3</xdr:col>
          <xdr:colOff>38100</xdr:colOff>
          <xdr:row>24</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4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19050</xdr:rowOff>
        </xdr:from>
        <xdr:to>
          <xdr:col>3</xdr:col>
          <xdr:colOff>38100</xdr:colOff>
          <xdr:row>23</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4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0</xdr:colOff>
      <xdr:row>30</xdr:row>
      <xdr:rowOff>57150</xdr:rowOff>
    </xdr:from>
    <xdr:to>
      <xdr:col>4</xdr:col>
      <xdr:colOff>142875</xdr:colOff>
      <xdr:row>32</xdr:row>
      <xdr:rowOff>0</xdr:rowOff>
    </xdr:to>
    <xdr:sp macro="" textlink="">
      <xdr:nvSpPr>
        <xdr:cNvPr id="17" name="Right Brace 16">
          <a:extLst>
            <a:ext uri="{FF2B5EF4-FFF2-40B4-BE49-F238E27FC236}">
              <a16:creationId xmlns:a16="http://schemas.microsoft.com/office/drawing/2014/main" id="{00000000-0008-0000-0400-000011000000}"/>
            </a:ext>
          </a:extLst>
        </xdr:cNvPr>
        <xdr:cNvSpPr/>
      </xdr:nvSpPr>
      <xdr:spPr>
        <a:xfrm>
          <a:off x="2162175" y="5953125"/>
          <a:ext cx="142875" cy="342900"/>
        </a:xfrm>
        <a:prstGeom prst="rightBrace">
          <a:avLst/>
        </a:prstGeom>
        <a:ln>
          <a:solidFill>
            <a:srgbClr val="0078AE"/>
          </a:solidFill>
        </a:ln>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en-US" sz="1100" b="1"/>
        </a:p>
      </xdr:txBody>
    </xdr:sp>
    <xdr:clientData/>
  </xdr:twoCellAnchor>
  <xdr:twoCellAnchor>
    <xdr:from>
      <xdr:col>1</xdr:col>
      <xdr:colOff>104775</xdr:colOff>
      <xdr:row>41</xdr:row>
      <xdr:rowOff>0</xdr:rowOff>
    </xdr:from>
    <xdr:to>
      <xdr:col>1</xdr:col>
      <xdr:colOff>308881</xdr:colOff>
      <xdr:row>42</xdr:row>
      <xdr:rowOff>14287</xdr:rowOff>
    </xdr:to>
    <xdr:pic>
      <xdr:nvPicPr>
        <xdr:cNvPr id="18" name="Graphic 17" descr="Critical Process Question - Summary">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71475" y="7877175"/>
          <a:ext cx="204106" cy="214312"/>
        </a:xfrm>
        <a:prstGeom prst="rect">
          <a:avLst/>
        </a:prstGeom>
      </xdr:spPr>
    </xdr:pic>
    <xdr:clientData/>
  </xdr:twoCellAnchor>
  <xdr:twoCellAnchor>
    <xdr:from>
      <xdr:col>8</xdr:col>
      <xdr:colOff>0</xdr:colOff>
      <xdr:row>41</xdr:row>
      <xdr:rowOff>0</xdr:rowOff>
    </xdr:from>
    <xdr:to>
      <xdr:col>8</xdr:col>
      <xdr:colOff>217715</xdr:colOff>
      <xdr:row>42</xdr:row>
      <xdr:rowOff>27896</xdr:rowOff>
    </xdr:to>
    <xdr:pic>
      <xdr:nvPicPr>
        <xdr:cNvPr id="20" name="Graphic 19" descr="Red Flag Question - Summary">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410075" y="7877175"/>
          <a:ext cx="217715" cy="227921"/>
        </a:xfrm>
        <a:prstGeom prst="rect">
          <a:avLst/>
        </a:prstGeom>
      </xdr:spPr>
    </xdr:pic>
    <xdr:clientData/>
  </xdr:twoCellAnchor>
  <xdr:twoCellAnchor>
    <xdr:from>
      <xdr:col>1</xdr:col>
      <xdr:colOff>9524</xdr:colOff>
      <xdr:row>66</xdr:row>
      <xdr:rowOff>19050</xdr:rowOff>
    </xdr:from>
    <xdr:to>
      <xdr:col>16</xdr:col>
      <xdr:colOff>1068917</xdr:colOff>
      <xdr:row>90</xdr:row>
      <xdr:rowOff>3175</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17</xdr:col>
          <xdr:colOff>114300</xdr:colOff>
          <xdr:row>0</xdr:row>
          <xdr:rowOff>180975</xdr:rowOff>
        </xdr:from>
        <xdr:to>
          <xdr:col>19</xdr:col>
          <xdr:colOff>0</xdr:colOff>
          <xdr:row>2</xdr:row>
          <xdr:rowOff>295275</xdr:rowOff>
        </xdr:to>
        <xdr:sp macro="" textlink="">
          <xdr:nvSpPr>
            <xdr:cNvPr id="31777" name="Button 33" descr="Reset Data Entry Key - Press this key to reset all the data entry fields on this worksheet.  When this key is depressed all fields will be reset to the original text which includes direction on what to enter offset by brackets." hidden="1">
              <a:extLst>
                <a:ext uri="{63B3BB69-23CF-44E3-9099-C40C66FF867C}">
                  <a14:compatExt spid="_x0000_s31777"/>
                </a:ext>
                <a:ext uri="{FF2B5EF4-FFF2-40B4-BE49-F238E27FC236}">
                  <a16:creationId xmlns:a16="http://schemas.microsoft.com/office/drawing/2014/main" id="{00000000-0008-0000-0400-000021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Franklin Gothic Book"/>
                </a:rPr>
                <a:t>Print Report as PDF</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33</xdr:row>
          <xdr:rowOff>190500</xdr:rowOff>
        </xdr:from>
        <xdr:to>
          <xdr:col>3</xdr:col>
          <xdr:colOff>9525</xdr:colOff>
          <xdr:row>34</xdr:row>
          <xdr:rowOff>180975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4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34</xdr:row>
          <xdr:rowOff>190500</xdr:rowOff>
        </xdr:from>
        <xdr:to>
          <xdr:col>3</xdr:col>
          <xdr:colOff>9525</xdr:colOff>
          <xdr:row>35</xdr:row>
          <xdr:rowOff>180975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4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0.42879</cdr:x>
      <cdr:y>0.92399</cdr:y>
    </cdr:from>
    <cdr:to>
      <cdr:x>1</cdr:x>
      <cdr:y>1</cdr:y>
    </cdr:to>
    <cdr:sp macro="" textlink="">
      <cdr:nvSpPr>
        <cdr:cNvPr id="2" name="TextBox 1">
          <a:extLst xmlns:a="http://schemas.openxmlformats.org/drawingml/2006/main">
            <a:ext uri="{FF2B5EF4-FFF2-40B4-BE49-F238E27FC236}">
              <a16:creationId xmlns:a16="http://schemas.microsoft.com/office/drawing/2014/main" id="{A9E600AB-BB0A-47CA-9341-7609B323E609}"/>
            </a:ext>
          </a:extLst>
        </cdr:cNvPr>
        <cdr:cNvSpPr txBox="1"/>
      </cdr:nvSpPr>
      <cdr:spPr>
        <a:xfrm xmlns:a="http://schemas.openxmlformats.org/drawingml/2006/main">
          <a:off x="2319866" y="4116918"/>
          <a:ext cx="3090334" cy="3386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i="1">
              <a:latin typeface="Franklin Gothic Book" panose="020B0503020102020204" pitchFamily="34" charset="0"/>
            </a:rPr>
            <a:t>* indicates scores that fall</a:t>
          </a:r>
          <a:r>
            <a:rPr lang="en-US" sz="1000" i="1" baseline="0">
              <a:latin typeface="Franklin Gothic Book" panose="020B0503020102020204" pitchFamily="34" charset="0"/>
            </a:rPr>
            <a:t> below baseline (expected) threshold</a:t>
          </a:r>
          <a:endParaRPr lang="en-US" sz="1000" i="1">
            <a:latin typeface="Franklin Gothic Book" panose="020B05030201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2924175</xdr:colOff>
          <xdr:row>0</xdr:row>
          <xdr:rowOff>57150</xdr:rowOff>
        </xdr:from>
        <xdr:to>
          <xdr:col>5</xdr:col>
          <xdr:colOff>3390900</xdr:colOff>
          <xdr:row>2</xdr:row>
          <xdr:rowOff>161925</xdr:rowOff>
        </xdr:to>
        <xdr:sp macro="" textlink="">
          <xdr:nvSpPr>
            <xdr:cNvPr id="49153" name="Button 1" descr="Reset Data Entry Key - Press this key to reset all the data entry fields on this worksheet.  When this key is depressed all fields will be reset to the original text which includes direction on what to enter offset by brackets." hidden="1">
              <a:extLst>
                <a:ext uri="{63B3BB69-23CF-44E3-9099-C40C66FF867C}">
                  <a14:compatExt spid="_x0000_s49153"/>
                </a:ext>
                <a:ext uri="{FF2B5EF4-FFF2-40B4-BE49-F238E27FC236}">
                  <a16:creationId xmlns:a16="http://schemas.microsoft.com/office/drawing/2014/main" id="{00000000-0008-0000-0500-000001C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800" b="0" i="0" u="none" strike="noStrike" baseline="0">
                  <a:solidFill>
                    <a:srgbClr val="000000"/>
                  </a:solidFill>
                  <a:latin typeface="Franklin Gothic Book"/>
                </a:rPr>
                <a:t>Reset Data This Tab</a:t>
              </a:r>
            </a:p>
          </xdr:txBody>
        </xdr:sp>
        <xdr:clientData fLocksWithSheet="0"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84668</xdr:colOff>
      <xdr:row>1</xdr:row>
      <xdr:rowOff>38101</xdr:rowOff>
    </xdr:from>
    <xdr:to>
      <xdr:col>3</xdr:col>
      <xdr:colOff>1532852</xdr:colOff>
      <xdr:row>2</xdr:row>
      <xdr:rowOff>314325</xdr:rowOff>
    </xdr:to>
    <xdr:grpSp>
      <xdr:nvGrpSpPr>
        <xdr:cNvPr id="2" name="Group 1">
          <a:extLst>
            <a:ext uri="{FF2B5EF4-FFF2-40B4-BE49-F238E27FC236}">
              <a16:creationId xmlns:a16="http://schemas.microsoft.com/office/drawing/2014/main" id="{00000000-0008-0000-0600-000002000000}"/>
            </a:ext>
          </a:extLst>
        </xdr:cNvPr>
        <xdr:cNvGrpSpPr>
          <a:grpSpLocks noChangeAspect="1"/>
        </xdr:cNvGrpSpPr>
      </xdr:nvGrpSpPr>
      <xdr:grpSpPr>
        <a:xfrm>
          <a:off x="2794001" y="249768"/>
          <a:ext cx="1448184" cy="466724"/>
          <a:chOff x="0" y="0"/>
          <a:chExt cx="1130774" cy="399415"/>
        </a:xfrm>
      </xdr:grpSpPr>
      <xdr:sp macro="" textlink="">
        <xdr:nvSpPr>
          <xdr:cNvPr id="3" name="docshape14">
            <a:extLst>
              <a:ext uri="{FF2B5EF4-FFF2-40B4-BE49-F238E27FC236}">
                <a16:creationId xmlns:a16="http://schemas.microsoft.com/office/drawing/2014/main" id="{00000000-0008-0000-0600-000003000000}"/>
              </a:ext>
            </a:extLst>
          </xdr:cNvPr>
          <xdr:cNvSpPr>
            <a:spLocks/>
          </xdr:cNvSpPr>
        </xdr:nvSpPr>
        <xdr:spPr bwMode="auto">
          <a:xfrm>
            <a:off x="464024" y="122829"/>
            <a:ext cx="666750" cy="176530"/>
          </a:xfrm>
          <a:custGeom>
            <a:avLst/>
            <a:gdLst>
              <a:gd name="T0" fmla="+- 0 10703 10703"/>
              <a:gd name="T1" fmla="*/ T0 w 1050"/>
              <a:gd name="T2" fmla="+- 0 734 727"/>
              <a:gd name="T3" fmla="*/ 734 h 278"/>
              <a:gd name="T4" fmla="+- 0 10740 10703"/>
              <a:gd name="T5" fmla="*/ T4 w 1050"/>
              <a:gd name="T6" fmla="+- 0 757 727"/>
              <a:gd name="T7" fmla="*/ 757 h 278"/>
              <a:gd name="T8" fmla="+- 0 10703 10703"/>
              <a:gd name="T9" fmla="*/ T8 w 1050"/>
              <a:gd name="T10" fmla="+- 0 982 727"/>
              <a:gd name="T11" fmla="*/ 982 h 278"/>
              <a:gd name="T12" fmla="+- 0 10821 10703"/>
              <a:gd name="T13" fmla="*/ T12 w 1050"/>
              <a:gd name="T14" fmla="+- 0 1004 727"/>
              <a:gd name="T15" fmla="*/ 1004 h 278"/>
              <a:gd name="T16" fmla="+- 0 10784 10703"/>
              <a:gd name="T17" fmla="*/ T16 w 1050"/>
              <a:gd name="T18" fmla="+- 0 982 727"/>
              <a:gd name="T19" fmla="*/ 982 h 278"/>
              <a:gd name="T20" fmla="+- 0 10850 10703"/>
              <a:gd name="T21" fmla="*/ T20 w 1050"/>
              <a:gd name="T22" fmla="+- 0 880 727"/>
              <a:gd name="T23" fmla="*/ 880 h 278"/>
              <a:gd name="T24" fmla="+- 0 10872 10703"/>
              <a:gd name="T25" fmla="*/ T24 w 1050"/>
              <a:gd name="T26" fmla="+- 0 919 727"/>
              <a:gd name="T27" fmla="*/ 919 h 278"/>
              <a:gd name="T28" fmla="+- 0 10850 10703"/>
              <a:gd name="T29" fmla="*/ T28 w 1050"/>
              <a:gd name="T30" fmla="+- 0 824 727"/>
              <a:gd name="T31" fmla="*/ 824 h 278"/>
              <a:gd name="T32" fmla="+- 0 10784 10703"/>
              <a:gd name="T33" fmla="*/ T32 w 1050"/>
              <a:gd name="T34" fmla="+- 0 857 727"/>
              <a:gd name="T35" fmla="*/ 857 h 278"/>
              <a:gd name="T36" fmla="+- 0 10868 10703"/>
              <a:gd name="T37" fmla="*/ T36 w 1050"/>
              <a:gd name="T38" fmla="+- 0 757 727"/>
              <a:gd name="T39" fmla="*/ 757 h 278"/>
              <a:gd name="T40" fmla="+- 0 10891 10703"/>
              <a:gd name="T41" fmla="*/ T40 w 1050"/>
              <a:gd name="T42" fmla="+- 0 793 727"/>
              <a:gd name="T43" fmla="*/ 793 h 278"/>
              <a:gd name="T44" fmla="+- 0 11107 10703"/>
              <a:gd name="T45" fmla="*/ T44 w 1050"/>
              <a:gd name="T46" fmla="+- 0 944 727"/>
              <a:gd name="T47" fmla="*/ 944 h 278"/>
              <a:gd name="T48" fmla="+- 0 11084 10703"/>
              <a:gd name="T49" fmla="*/ T48 w 1050"/>
              <a:gd name="T50" fmla="+- 0 982 727"/>
              <a:gd name="T51" fmla="*/ 982 h 278"/>
              <a:gd name="T52" fmla="+- 0 10995 10703"/>
              <a:gd name="T53" fmla="*/ T52 w 1050"/>
              <a:gd name="T54" fmla="+- 0 877 727"/>
              <a:gd name="T55" fmla="*/ 877 h 278"/>
              <a:gd name="T56" fmla="+- 0 11061 10703"/>
              <a:gd name="T57" fmla="*/ T56 w 1050"/>
              <a:gd name="T58" fmla="+- 0 915 727"/>
              <a:gd name="T59" fmla="*/ 915 h 278"/>
              <a:gd name="T60" fmla="+- 0 11084 10703"/>
              <a:gd name="T61" fmla="*/ T60 w 1050"/>
              <a:gd name="T62" fmla="+- 0 821 727"/>
              <a:gd name="T63" fmla="*/ 821 h 278"/>
              <a:gd name="T64" fmla="+- 0 11061 10703"/>
              <a:gd name="T65" fmla="*/ T64 w 1050"/>
              <a:gd name="T66" fmla="+- 0 854 727"/>
              <a:gd name="T67" fmla="*/ 854 h 278"/>
              <a:gd name="T68" fmla="+- 0 10995 10703"/>
              <a:gd name="T69" fmla="*/ T68 w 1050"/>
              <a:gd name="T70" fmla="+- 0 757 727"/>
              <a:gd name="T71" fmla="*/ 757 h 278"/>
              <a:gd name="T72" fmla="+- 0 11081 10703"/>
              <a:gd name="T73" fmla="*/ T72 w 1050"/>
              <a:gd name="T74" fmla="+- 0 793 727"/>
              <a:gd name="T75" fmla="*/ 793 h 278"/>
              <a:gd name="T76" fmla="+- 0 11104 10703"/>
              <a:gd name="T77" fmla="*/ T76 w 1050"/>
              <a:gd name="T78" fmla="+- 0 734 727"/>
              <a:gd name="T79" fmla="*/ 734 h 278"/>
              <a:gd name="T80" fmla="+- 0 10915 10703"/>
              <a:gd name="T81" fmla="*/ T80 w 1050"/>
              <a:gd name="T82" fmla="+- 0 757 727"/>
              <a:gd name="T83" fmla="*/ 757 h 278"/>
              <a:gd name="T84" fmla="+- 0 10951 10703"/>
              <a:gd name="T85" fmla="*/ T84 w 1050"/>
              <a:gd name="T86" fmla="+- 0 982 727"/>
              <a:gd name="T87" fmla="*/ 982 h 278"/>
              <a:gd name="T88" fmla="+- 0 10915 10703"/>
              <a:gd name="T89" fmla="*/ T88 w 1050"/>
              <a:gd name="T90" fmla="+- 0 1004 727"/>
              <a:gd name="T91" fmla="*/ 1004 h 278"/>
              <a:gd name="T92" fmla="+- 0 11107 10703"/>
              <a:gd name="T93" fmla="*/ T92 w 1050"/>
              <a:gd name="T94" fmla="+- 0 944 727"/>
              <a:gd name="T95" fmla="*/ 944 h 278"/>
              <a:gd name="T96" fmla="+- 0 11386 10703"/>
              <a:gd name="T97" fmla="*/ T96 w 1050"/>
              <a:gd name="T98" fmla="+- 0 734 727"/>
              <a:gd name="T99" fmla="*/ 734 h 278"/>
              <a:gd name="T100" fmla="+- 0 11300 10703"/>
              <a:gd name="T101" fmla="*/ T100 w 1050"/>
              <a:gd name="T102" fmla="+- 0 938 727"/>
              <a:gd name="T103" fmla="*/ 938 h 278"/>
              <a:gd name="T104" fmla="+- 0 11214 10703"/>
              <a:gd name="T105" fmla="*/ T104 w 1050"/>
              <a:gd name="T106" fmla="+- 0 734 727"/>
              <a:gd name="T107" fmla="*/ 734 h 278"/>
              <a:gd name="T108" fmla="+- 0 11127 10703"/>
              <a:gd name="T109" fmla="*/ T108 w 1050"/>
              <a:gd name="T110" fmla="+- 0 757 727"/>
              <a:gd name="T111" fmla="*/ 757 h 278"/>
              <a:gd name="T112" fmla="+- 0 11164 10703"/>
              <a:gd name="T113" fmla="*/ T112 w 1050"/>
              <a:gd name="T114" fmla="+- 0 982 727"/>
              <a:gd name="T115" fmla="*/ 982 h 278"/>
              <a:gd name="T116" fmla="+- 0 11127 10703"/>
              <a:gd name="T117" fmla="*/ T116 w 1050"/>
              <a:gd name="T118" fmla="+- 0 1004 727"/>
              <a:gd name="T119" fmla="*/ 1004 h 278"/>
              <a:gd name="T120" fmla="+- 0 11225 10703"/>
              <a:gd name="T121" fmla="*/ T120 w 1050"/>
              <a:gd name="T122" fmla="+- 0 982 727"/>
              <a:gd name="T123" fmla="*/ 982 h 278"/>
              <a:gd name="T124" fmla="+- 0 11189 10703"/>
              <a:gd name="T125" fmla="*/ T124 w 1050"/>
              <a:gd name="T126" fmla="+- 0 800 727"/>
              <a:gd name="T127" fmla="*/ 800 h 278"/>
              <a:gd name="T128" fmla="+- 0 11286 10703"/>
              <a:gd name="T129" fmla="*/ T128 w 1050"/>
              <a:gd name="T130" fmla="+- 0 1004 727"/>
              <a:gd name="T131" fmla="*/ 1004 h 278"/>
              <a:gd name="T132" fmla="+- 0 11393 10703"/>
              <a:gd name="T133" fmla="*/ T132 w 1050"/>
              <a:gd name="T134" fmla="+- 0 796 727"/>
              <a:gd name="T135" fmla="*/ 796 h 278"/>
              <a:gd name="T136" fmla="+- 0 11394 10703"/>
              <a:gd name="T137" fmla="*/ T136 w 1050"/>
              <a:gd name="T138" fmla="+- 0 982 727"/>
              <a:gd name="T139" fmla="*/ 982 h 278"/>
              <a:gd name="T140" fmla="+- 0 11356 10703"/>
              <a:gd name="T141" fmla="*/ T140 w 1050"/>
              <a:gd name="T142" fmla="+- 0 1004 727"/>
              <a:gd name="T143" fmla="*/ 1004 h 278"/>
              <a:gd name="T144" fmla="+- 0 11474 10703"/>
              <a:gd name="T145" fmla="*/ T144 w 1050"/>
              <a:gd name="T146" fmla="+- 0 982 727"/>
              <a:gd name="T147" fmla="*/ 982 h 278"/>
              <a:gd name="T148" fmla="+- 0 11438 10703"/>
              <a:gd name="T149" fmla="*/ T148 w 1050"/>
              <a:gd name="T150" fmla="+- 0 757 727"/>
              <a:gd name="T151" fmla="*/ 757 h 278"/>
              <a:gd name="T152" fmla="+- 0 11474 10703"/>
              <a:gd name="T153" fmla="*/ T152 w 1050"/>
              <a:gd name="T154" fmla="+- 0 734 727"/>
              <a:gd name="T155" fmla="*/ 734 h 278"/>
              <a:gd name="T156" fmla="+- 0 11729 10703"/>
              <a:gd name="T157" fmla="*/ T156 w 1050"/>
              <a:gd name="T158" fmla="+- 0 982 727"/>
              <a:gd name="T159" fmla="*/ 982 h 278"/>
              <a:gd name="T160" fmla="+- 0 11694 10703"/>
              <a:gd name="T161" fmla="*/ T160 w 1050"/>
              <a:gd name="T162" fmla="+- 0 887 727"/>
              <a:gd name="T163" fmla="*/ 887 h 278"/>
              <a:gd name="T164" fmla="+- 0 11649 10703"/>
              <a:gd name="T165" fmla="*/ T164 w 1050"/>
              <a:gd name="T166" fmla="+- 0 768 727"/>
              <a:gd name="T167" fmla="*/ 768 h 278"/>
              <a:gd name="T168" fmla="+- 0 11577 10703"/>
              <a:gd name="T169" fmla="*/ T168 w 1050"/>
              <a:gd name="T170" fmla="+- 0 887 727"/>
              <a:gd name="T171" fmla="*/ 887 h 278"/>
              <a:gd name="T172" fmla="+- 0 11613 10703"/>
              <a:gd name="T173" fmla="*/ T172 w 1050"/>
              <a:gd name="T174" fmla="+- 0 788 727"/>
              <a:gd name="T175" fmla="*/ 788 h 278"/>
              <a:gd name="T176" fmla="+- 0 11649 10703"/>
              <a:gd name="T177" fmla="*/ T176 w 1050"/>
              <a:gd name="T178" fmla="+- 0 768 727"/>
              <a:gd name="T179" fmla="*/ 768 h 278"/>
              <a:gd name="T180" fmla="+- 0 11611 10703"/>
              <a:gd name="T181" fmla="*/ T180 w 1050"/>
              <a:gd name="T182" fmla="+- 0 727 727"/>
              <a:gd name="T183" fmla="*/ 727 h 278"/>
              <a:gd name="T184" fmla="+- 0 11498 10703"/>
              <a:gd name="T185" fmla="*/ T184 w 1050"/>
              <a:gd name="T186" fmla="+- 0 982 727"/>
              <a:gd name="T187" fmla="*/ 982 h 278"/>
              <a:gd name="T188" fmla="+- 0 11568 10703"/>
              <a:gd name="T189" fmla="*/ T188 w 1050"/>
              <a:gd name="T190" fmla="+- 0 1004 727"/>
              <a:gd name="T191" fmla="*/ 1004 h 278"/>
              <a:gd name="T192" fmla="+- 0 11544 10703"/>
              <a:gd name="T193" fmla="*/ T192 w 1050"/>
              <a:gd name="T194" fmla="+- 0 982 727"/>
              <a:gd name="T195" fmla="*/ 982 h 278"/>
              <a:gd name="T196" fmla="+- 0 11658 10703"/>
              <a:gd name="T197" fmla="*/ T196 w 1050"/>
              <a:gd name="T198" fmla="+- 0 910 727"/>
              <a:gd name="T199" fmla="*/ 910 h 278"/>
              <a:gd name="T200" fmla="+- 0 11658 10703"/>
              <a:gd name="T201" fmla="*/ T200 w 1050"/>
              <a:gd name="T202" fmla="+- 0 982 727"/>
              <a:gd name="T203" fmla="*/ 982 h 278"/>
              <a:gd name="T204" fmla="+- 0 11753 10703"/>
              <a:gd name="T205" fmla="*/ T204 w 1050"/>
              <a:gd name="T206" fmla="+- 0 1004 727"/>
              <a:gd name="T207" fmla="*/ 1004 h 27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050" h="278">
                <a:moveTo>
                  <a:pt x="188" y="7"/>
                </a:moveTo>
                <a:lnTo>
                  <a:pt x="0" y="7"/>
                </a:lnTo>
                <a:lnTo>
                  <a:pt x="0" y="30"/>
                </a:lnTo>
                <a:lnTo>
                  <a:pt x="37" y="30"/>
                </a:lnTo>
                <a:lnTo>
                  <a:pt x="37" y="255"/>
                </a:lnTo>
                <a:lnTo>
                  <a:pt x="0" y="255"/>
                </a:lnTo>
                <a:lnTo>
                  <a:pt x="0" y="277"/>
                </a:lnTo>
                <a:lnTo>
                  <a:pt x="118" y="277"/>
                </a:lnTo>
                <a:lnTo>
                  <a:pt x="118" y="255"/>
                </a:lnTo>
                <a:lnTo>
                  <a:pt x="81" y="255"/>
                </a:lnTo>
                <a:lnTo>
                  <a:pt x="81" y="153"/>
                </a:lnTo>
                <a:lnTo>
                  <a:pt x="147" y="153"/>
                </a:lnTo>
                <a:lnTo>
                  <a:pt x="147" y="192"/>
                </a:lnTo>
                <a:lnTo>
                  <a:pt x="169" y="192"/>
                </a:lnTo>
                <a:lnTo>
                  <a:pt x="169" y="97"/>
                </a:lnTo>
                <a:lnTo>
                  <a:pt x="147" y="97"/>
                </a:lnTo>
                <a:lnTo>
                  <a:pt x="147" y="130"/>
                </a:lnTo>
                <a:lnTo>
                  <a:pt x="81" y="130"/>
                </a:lnTo>
                <a:lnTo>
                  <a:pt x="81" y="30"/>
                </a:lnTo>
                <a:lnTo>
                  <a:pt x="165" y="30"/>
                </a:lnTo>
                <a:lnTo>
                  <a:pt x="165" y="66"/>
                </a:lnTo>
                <a:lnTo>
                  <a:pt x="188" y="66"/>
                </a:lnTo>
                <a:lnTo>
                  <a:pt x="188" y="7"/>
                </a:lnTo>
                <a:close/>
                <a:moveTo>
                  <a:pt x="404" y="217"/>
                </a:moveTo>
                <a:lnTo>
                  <a:pt x="381" y="217"/>
                </a:lnTo>
                <a:lnTo>
                  <a:pt x="381" y="255"/>
                </a:lnTo>
                <a:lnTo>
                  <a:pt x="292" y="255"/>
                </a:lnTo>
                <a:lnTo>
                  <a:pt x="292" y="150"/>
                </a:lnTo>
                <a:lnTo>
                  <a:pt x="358" y="150"/>
                </a:lnTo>
                <a:lnTo>
                  <a:pt x="358" y="188"/>
                </a:lnTo>
                <a:lnTo>
                  <a:pt x="381" y="188"/>
                </a:lnTo>
                <a:lnTo>
                  <a:pt x="381" y="94"/>
                </a:lnTo>
                <a:lnTo>
                  <a:pt x="358" y="94"/>
                </a:lnTo>
                <a:lnTo>
                  <a:pt x="358" y="127"/>
                </a:lnTo>
                <a:lnTo>
                  <a:pt x="292" y="127"/>
                </a:lnTo>
                <a:lnTo>
                  <a:pt x="292" y="30"/>
                </a:lnTo>
                <a:lnTo>
                  <a:pt x="378" y="30"/>
                </a:lnTo>
                <a:lnTo>
                  <a:pt x="378" y="66"/>
                </a:lnTo>
                <a:lnTo>
                  <a:pt x="401" y="66"/>
                </a:lnTo>
                <a:lnTo>
                  <a:pt x="401" y="7"/>
                </a:lnTo>
                <a:lnTo>
                  <a:pt x="212" y="7"/>
                </a:lnTo>
                <a:lnTo>
                  <a:pt x="212" y="30"/>
                </a:lnTo>
                <a:lnTo>
                  <a:pt x="248" y="30"/>
                </a:lnTo>
                <a:lnTo>
                  <a:pt x="248" y="255"/>
                </a:lnTo>
                <a:lnTo>
                  <a:pt x="212" y="255"/>
                </a:lnTo>
                <a:lnTo>
                  <a:pt x="212" y="277"/>
                </a:lnTo>
                <a:lnTo>
                  <a:pt x="404" y="277"/>
                </a:lnTo>
                <a:lnTo>
                  <a:pt x="404" y="217"/>
                </a:lnTo>
                <a:close/>
                <a:moveTo>
                  <a:pt x="771" y="7"/>
                </a:moveTo>
                <a:lnTo>
                  <a:pt x="683" y="7"/>
                </a:lnTo>
                <a:lnTo>
                  <a:pt x="683" y="30"/>
                </a:lnTo>
                <a:lnTo>
                  <a:pt x="597" y="211"/>
                </a:lnTo>
                <a:lnTo>
                  <a:pt x="511" y="30"/>
                </a:lnTo>
                <a:lnTo>
                  <a:pt x="511" y="7"/>
                </a:lnTo>
                <a:lnTo>
                  <a:pt x="424" y="7"/>
                </a:lnTo>
                <a:lnTo>
                  <a:pt x="424" y="30"/>
                </a:lnTo>
                <a:lnTo>
                  <a:pt x="461" y="30"/>
                </a:lnTo>
                <a:lnTo>
                  <a:pt x="461" y="255"/>
                </a:lnTo>
                <a:lnTo>
                  <a:pt x="424" y="255"/>
                </a:lnTo>
                <a:lnTo>
                  <a:pt x="424" y="277"/>
                </a:lnTo>
                <a:lnTo>
                  <a:pt x="522" y="277"/>
                </a:lnTo>
                <a:lnTo>
                  <a:pt x="522" y="255"/>
                </a:lnTo>
                <a:lnTo>
                  <a:pt x="486" y="255"/>
                </a:lnTo>
                <a:lnTo>
                  <a:pt x="486" y="73"/>
                </a:lnTo>
                <a:lnTo>
                  <a:pt x="487" y="73"/>
                </a:lnTo>
                <a:lnTo>
                  <a:pt x="583" y="277"/>
                </a:lnTo>
                <a:lnTo>
                  <a:pt x="592" y="277"/>
                </a:lnTo>
                <a:lnTo>
                  <a:pt x="690" y="69"/>
                </a:lnTo>
                <a:lnTo>
                  <a:pt x="691" y="69"/>
                </a:lnTo>
                <a:lnTo>
                  <a:pt x="691" y="255"/>
                </a:lnTo>
                <a:lnTo>
                  <a:pt x="653" y="255"/>
                </a:lnTo>
                <a:lnTo>
                  <a:pt x="653" y="277"/>
                </a:lnTo>
                <a:lnTo>
                  <a:pt x="771" y="277"/>
                </a:lnTo>
                <a:lnTo>
                  <a:pt x="771" y="255"/>
                </a:lnTo>
                <a:lnTo>
                  <a:pt x="735" y="255"/>
                </a:lnTo>
                <a:lnTo>
                  <a:pt x="735" y="30"/>
                </a:lnTo>
                <a:lnTo>
                  <a:pt x="771" y="30"/>
                </a:lnTo>
                <a:lnTo>
                  <a:pt x="771" y="7"/>
                </a:lnTo>
                <a:close/>
                <a:moveTo>
                  <a:pt x="1050" y="255"/>
                </a:moveTo>
                <a:lnTo>
                  <a:pt x="1026" y="255"/>
                </a:lnTo>
                <a:lnTo>
                  <a:pt x="999" y="183"/>
                </a:lnTo>
                <a:lnTo>
                  <a:pt x="991" y="160"/>
                </a:lnTo>
                <a:lnTo>
                  <a:pt x="954" y="61"/>
                </a:lnTo>
                <a:lnTo>
                  <a:pt x="946" y="41"/>
                </a:lnTo>
                <a:lnTo>
                  <a:pt x="946" y="160"/>
                </a:lnTo>
                <a:lnTo>
                  <a:pt x="874" y="160"/>
                </a:lnTo>
                <a:lnTo>
                  <a:pt x="909" y="61"/>
                </a:lnTo>
                <a:lnTo>
                  <a:pt x="910" y="61"/>
                </a:lnTo>
                <a:lnTo>
                  <a:pt x="946" y="160"/>
                </a:lnTo>
                <a:lnTo>
                  <a:pt x="946" y="41"/>
                </a:lnTo>
                <a:lnTo>
                  <a:pt x="931" y="0"/>
                </a:lnTo>
                <a:lnTo>
                  <a:pt x="908" y="0"/>
                </a:lnTo>
                <a:lnTo>
                  <a:pt x="818" y="255"/>
                </a:lnTo>
                <a:lnTo>
                  <a:pt x="795" y="255"/>
                </a:lnTo>
                <a:lnTo>
                  <a:pt x="795" y="277"/>
                </a:lnTo>
                <a:lnTo>
                  <a:pt x="865" y="277"/>
                </a:lnTo>
                <a:lnTo>
                  <a:pt x="865" y="255"/>
                </a:lnTo>
                <a:lnTo>
                  <a:pt x="841" y="255"/>
                </a:lnTo>
                <a:lnTo>
                  <a:pt x="865" y="183"/>
                </a:lnTo>
                <a:lnTo>
                  <a:pt x="955" y="183"/>
                </a:lnTo>
                <a:lnTo>
                  <a:pt x="981" y="255"/>
                </a:lnTo>
                <a:lnTo>
                  <a:pt x="955" y="255"/>
                </a:lnTo>
                <a:lnTo>
                  <a:pt x="955" y="277"/>
                </a:lnTo>
                <a:lnTo>
                  <a:pt x="1050" y="277"/>
                </a:lnTo>
                <a:lnTo>
                  <a:pt x="1050" y="255"/>
                </a:lnTo>
                <a:close/>
              </a:path>
            </a:pathLst>
          </a:custGeom>
          <a:solidFill>
            <a:srgbClr val="C0C2C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4" name="docshape15">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9415" cy="399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xdr:from>
          <xdr:col>8</xdr:col>
          <xdr:colOff>95250</xdr:colOff>
          <xdr:row>0</xdr:row>
          <xdr:rowOff>161925</xdr:rowOff>
        </xdr:from>
        <xdr:to>
          <xdr:col>8</xdr:col>
          <xdr:colOff>714375</xdr:colOff>
          <xdr:row>4</xdr:row>
          <xdr:rowOff>95250</xdr:rowOff>
        </xdr:to>
        <xdr:sp macro="" textlink="">
          <xdr:nvSpPr>
            <xdr:cNvPr id="55297" name="Button 1" descr="Print as PDF - Press this button to print as PDF document" hidden="1">
              <a:extLst>
                <a:ext uri="{63B3BB69-23CF-44E3-9099-C40C66FF867C}">
                  <a14:compatExt spid="_x0000_s55297"/>
                </a:ext>
                <a:ext uri="{FF2B5EF4-FFF2-40B4-BE49-F238E27FC236}">
                  <a16:creationId xmlns:a16="http://schemas.microsoft.com/office/drawing/2014/main" id="{00000000-0008-0000-0600-000001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Franklin Gothic Book"/>
                </a:rPr>
                <a:t>Print Report as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14</xdr:row>
          <xdr:rowOff>9525</xdr:rowOff>
        </xdr:from>
        <xdr:to>
          <xdr:col>3</xdr:col>
          <xdr:colOff>371475</xdr:colOff>
          <xdr:row>14</xdr:row>
          <xdr:rowOff>200025</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6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15</xdr:row>
          <xdr:rowOff>19050</xdr:rowOff>
        </xdr:from>
        <xdr:to>
          <xdr:col>3</xdr:col>
          <xdr:colOff>371475</xdr:colOff>
          <xdr:row>16</xdr:row>
          <xdr:rowOff>9525</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6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17</xdr:row>
          <xdr:rowOff>19050</xdr:rowOff>
        </xdr:from>
        <xdr:to>
          <xdr:col>3</xdr:col>
          <xdr:colOff>371475</xdr:colOff>
          <xdr:row>18</xdr:row>
          <xdr:rowOff>9525</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6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16</xdr:row>
          <xdr:rowOff>19050</xdr:rowOff>
        </xdr:from>
        <xdr:to>
          <xdr:col>3</xdr:col>
          <xdr:colOff>371475</xdr:colOff>
          <xdr:row>17</xdr:row>
          <xdr:rowOff>9525</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6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18</xdr:row>
          <xdr:rowOff>190500</xdr:rowOff>
        </xdr:from>
        <xdr:to>
          <xdr:col>3</xdr:col>
          <xdr:colOff>342900</xdr:colOff>
          <xdr:row>20</xdr:row>
          <xdr:rowOff>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6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180975</xdr:rowOff>
        </xdr:from>
        <xdr:to>
          <xdr:col>3</xdr:col>
          <xdr:colOff>342900</xdr:colOff>
          <xdr:row>22</xdr:row>
          <xdr:rowOff>180975</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6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20</xdr:row>
          <xdr:rowOff>190500</xdr:rowOff>
        </xdr:from>
        <xdr:to>
          <xdr:col>3</xdr:col>
          <xdr:colOff>342900</xdr:colOff>
          <xdr:row>22</xdr:row>
          <xdr:rowOff>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6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19</xdr:row>
          <xdr:rowOff>190500</xdr:rowOff>
        </xdr:from>
        <xdr:to>
          <xdr:col>3</xdr:col>
          <xdr:colOff>342900</xdr:colOff>
          <xdr:row>21</xdr:row>
          <xdr:rowOff>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6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23</xdr:row>
          <xdr:rowOff>400050</xdr:rowOff>
        </xdr:from>
        <xdr:to>
          <xdr:col>3</xdr:col>
          <xdr:colOff>342900</xdr:colOff>
          <xdr:row>24</xdr:row>
          <xdr:rowOff>180975</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6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24</xdr:row>
          <xdr:rowOff>190500</xdr:rowOff>
        </xdr:from>
        <xdr:to>
          <xdr:col>3</xdr:col>
          <xdr:colOff>342900</xdr:colOff>
          <xdr:row>25</xdr:row>
          <xdr:rowOff>180975</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6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158749</xdr:colOff>
      <xdr:row>34</xdr:row>
      <xdr:rowOff>4233</xdr:rowOff>
    </xdr:from>
    <xdr:to>
      <xdr:col>6</xdr:col>
      <xdr:colOff>21166</xdr:colOff>
      <xdr:row>43</xdr:row>
      <xdr:rowOff>190499</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xdr:colOff>
      <xdr:row>34</xdr:row>
      <xdr:rowOff>4232</xdr:rowOff>
    </xdr:from>
    <xdr:to>
      <xdr:col>8</xdr:col>
      <xdr:colOff>0</xdr:colOff>
      <xdr:row>43</xdr:row>
      <xdr:rowOff>190500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1121828</xdr:colOff>
      <xdr:row>37</xdr:row>
      <xdr:rowOff>380999</xdr:rowOff>
    </xdr:from>
    <xdr:to>
      <xdr:col>5</xdr:col>
      <xdr:colOff>444496</xdr:colOff>
      <xdr:row>43</xdr:row>
      <xdr:rowOff>84666</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1661584</xdr:colOff>
      <xdr:row>37</xdr:row>
      <xdr:rowOff>52916</xdr:rowOff>
    </xdr:from>
    <xdr:to>
      <xdr:col>5</xdr:col>
      <xdr:colOff>317500</xdr:colOff>
      <xdr:row>37</xdr:row>
      <xdr:rowOff>317500</xdr:rowOff>
    </xdr:to>
    <xdr:sp macro="" textlink="">
      <xdr:nvSpPr>
        <xdr:cNvPr id="9" name="Rectangle 8">
          <a:extLst>
            <a:ext uri="{FF2B5EF4-FFF2-40B4-BE49-F238E27FC236}">
              <a16:creationId xmlns:a16="http://schemas.microsoft.com/office/drawing/2014/main" id="{00000000-0008-0000-0600-000009000000}"/>
            </a:ext>
          </a:extLst>
        </xdr:cNvPr>
        <xdr:cNvSpPr/>
      </xdr:nvSpPr>
      <xdr:spPr>
        <a:xfrm>
          <a:off x="6424084" y="9143999"/>
          <a:ext cx="1375833" cy="26458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latin typeface="Franklin Gothic Book" panose="020B0503020102020204" pitchFamily="34" charset="0"/>
            </a:rPr>
            <a:t>Overall Score</a:t>
          </a:r>
        </a:p>
      </xdr:txBody>
    </xdr:sp>
    <xdr:clientData/>
  </xdr:twoCellAnchor>
  <xdr:twoCellAnchor>
    <xdr:from>
      <xdr:col>7</xdr:col>
      <xdr:colOff>201084</xdr:colOff>
      <xdr:row>37</xdr:row>
      <xdr:rowOff>190498</xdr:rowOff>
    </xdr:from>
    <xdr:to>
      <xdr:col>7</xdr:col>
      <xdr:colOff>1957917</xdr:colOff>
      <xdr:row>43</xdr:row>
      <xdr:rowOff>175682</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148166</xdr:colOff>
      <xdr:row>27</xdr:row>
      <xdr:rowOff>2</xdr:rowOff>
    </xdr:from>
    <xdr:to>
      <xdr:col>2</xdr:col>
      <xdr:colOff>10583</xdr:colOff>
      <xdr:row>46</xdr:row>
      <xdr:rowOff>222250</xdr:rowOff>
    </xdr:to>
    <xdr:sp macro="" textlink="">
      <xdr:nvSpPr>
        <xdr:cNvPr id="11" name="Rectangle 10">
          <a:extLst>
            <a:ext uri="{FF2B5EF4-FFF2-40B4-BE49-F238E27FC236}">
              <a16:creationId xmlns:a16="http://schemas.microsoft.com/office/drawing/2014/main" id="{00000000-0008-0000-0600-00000B000000}"/>
            </a:ext>
          </a:extLst>
        </xdr:cNvPr>
        <xdr:cNvSpPr/>
      </xdr:nvSpPr>
      <xdr:spPr>
        <a:xfrm>
          <a:off x="148166" y="5630335"/>
          <a:ext cx="2413000" cy="6318248"/>
        </a:xfrm>
        <a:prstGeom prst="rect">
          <a:avLst/>
        </a:pr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Franklin Gothic Book" panose="020B0503020102020204" pitchFamily="34" charset="0"/>
            </a:rPr>
            <a:t>The fields in the</a:t>
          </a:r>
          <a:r>
            <a:rPr lang="en-US" sz="1100" baseline="0">
              <a:solidFill>
                <a:sysClr val="windowText" lastClr="000000"/>
              </a:solidFill>
              <a:latin typeface="Franklin Gothic Book" panose="020B0503020102020204" pitchFamily="34" charset="0"/>
            </a:rPr>
            <a:t> "Diagnostic Assessment Summary Scores" section all auto populate. </a:t>
          </a:r>
        </a:p>
        <a:p>
          <a:pPr algn="l"/>
          <a:endParaRPr lang="en-US" sz="1100" baseline="0">
            <a:solidFill>
              <a:sysClr val="windowText" lastClr="000000"/>
            </a:solidFill>
            <a:latin typeface="Franklin Gothic Book" panose="020B0503020102020204" pitchFamily="34" charset="0"/>
          </a:endParaRPr>
        </a:p>
        <a:p>
          <a:pPr algn="l"/>
          <a:r>
            <a:rPr lang="en-US" sz="1100" baseline="0">
              <a:solidFill>
                <a:sysClr val="windowText" lastClr="000000"/>
              </a:solidFill>
              <a:latin typeface="Franklin Gothic Book" panose="020B0503020102020204" pitchFamily="34" charset="0"/>
            </a:rPr>
            <a:t>The first data table categories entries are defined: </a:t>
          </a:r>
        </a:p>
        <a:p>
          <a:pPr algn="l"/>
          <a:r>
            <a:rPr lang="en-US" sz="1100" b="1" baseline="0">
              <a:solidFill>
                <a:sysClr val="windowText" lastClr="000000"/>
              </a:solidFill>
              <a:latin typeface="Franklin Gothic Book" panose="020B0503020102020204" pitchFamily="34" charset="0"/>
            </a:rPr>
            <a:t>Category</a:t>
          </a:r>
          <a:r>
            <a:rPr lang="en-US" sz="1100" baseline="0">
              <a:solidFill>
                <a:sysClr val="windowText" lastClr="000000"/>
              </a:solidFill>
              <a:latin typeface="Franklin Gothic Book" panose="020B0503020102020204" pitchFamily="34" charset="0"/>
            </a:rPr>
            <a:t>: this is the section heading from the Diagnostic Assessment tool: e.g., "FPA Capability" in the table is shortened from "1. FPA Capability, Capacity and Institutional Support"</a:t>
          </a:r>
        </a:p>
        <a:p>
          <a:pPr algn="l"/>
          <a:r>
            <a:rPr lang="en-US" sz="1100" b="1" baseline="0">
              <a:solidFill>
                <a:sysClr val="windowText" lastClr="000000"/>
              </a:solidFill>
              <a:latin typeface="Franklin Gothic Book" panose="020B0503020102020204" pitchFamily="34" charset="0"/>
            </a:rPr>
            <a:t>Community Score</a:t>
          </a:r>
          <a:r>
            <a:rPr lang="en-US" sz="1100" baseline="0">
              <a:solidFill>
                <a:sysClr val="windowText" lastClr="000000"/>
              </a:solidFill>
              <a:latin typeface="Franklin Gothic Book" panose="020B0503020102020204" pitchFamily="34" charset="0"/>
            </a:rPr>
            <a:t>: This includes the "overall/total score" and the score for each section. </a:t>
          </a:r>
        </a:p>
        <a:p>
          <a:pPr algn="l"/>
          <a:r>
            <a:rPr lang="en-US" sz="1100" b="1" baseline="0">
              <a:solidFill>
                <a:sysClr val="windowText" lastClr="000000"/>
              </a:solidFill>
              <a:latin typeface="Franklin Gothic Book" panose="020B0503020102020204" pitchFamily="34" charset="0"/>
            </a:rPr>
            <a:t>Baseline</a:t>
          </a:r>
          <a:r>
            <a:rPr lang="en-US" sz="1100" baseline="0">
              <a:solidFill>
                <a:sysClr val="windowText" lastClr="000000"/>
              </a:solidFill>
              <a:latin typeface="Franklin Gothic Book" panose="020B0503020102020204" pitchFamily="34" charset="0"/>
            </a:rPr>
            <a:t>: This is the estimated baseline value/average anticipated response. It is currently set at 70% of the maximum score based on the Pilot assessment </a:t>
          </a:r>
        </a:p>
        <a:p>
          <a:pPr algn="l"/>
          <a:r>
            <a:rPr lang="en-US" sz="1100" b="1" baseline="0">
              <a:solidFill>
                <a:sysClr val="windowText" lastClr="000000"/>
              </a:solidFill>
              <a:latin typeface="Franklin Gothic Book" panose="020B0503020102020204" pitchFamily="34" charset="0"/>
            </a:rPr>
            <a:t>Area of Concern</a:t>
          </a:r>
          <a:r>
            <a:rPr lang="en-US" sz="1100" baseline="0">
              <a:solidFill>
                <a:sysClr val="windowText" lastClr="000000"/>
              </a:solidFill>
              <a:latin typeface="Franklin Gothic Book" panose="020B0503020102020204" pitchFamily="34" charset="0"/>
            </a:rPr>
            <a:t>: This section summarizes how many "Area of Concern" questions that were answered with negative responses, from the Diagnostic Assessment Tool: "Areas of concern (AOC) represent a poor response or a missing requirement; these are key indicators that the community's effectiveness is impacted &amp; that they may need a full evaluation".  This value is presented as how many were selected out of the total number in that section</a:t>
          </a:r>
        </a:p>
        <a:p>
          <a:pPr algn="l"/>
          <a:r>
            <a:rPr lang="en-US" sz="1100" b="1" baseline="0">
              <a:solidFill>
                <a:sysClr val="windowText" lastClr="000000"/>
              </a:solidFill>
              <a:latin typeface="Franklin Gothic Book" panose="020B0503020102020204" pitchFamily="34" charset="0"/>
            </a:rPr>
            <a:t>Question of Concern</a:t>
          </a:r>
          <a:r>
            <a:rPr lang="en-US" sz="1100" baseline="0">
              <a:solidFill>
                <a:sysClr val="windowText" lastClr="000000"/>
              </a:solidFill>
              <a:latin typeface="Franklin Gothic Book" panose="020B0503020102020204" pitchFamily="34" charset="0"/>
            </a:rPr>
            <a:t>: This column provides a subjective summary of the areas of concern and then lists the questions by number which were indicated.  These are further detailed in the questions below, under "Findings and Notes" </a:t>
          </a:r>
          <a:endParaRPr lang="en-US" sz="1100">
            <a:solidFill>
              <a:sysClr val="windowText" lastClr="000000"/>
            </a:solidFill>
            <a:latin typeface="Franklin Gothic Book" panose="020B0503020102020204" pitchFamily="34" charset="0"/>
          </a:endParaRPr>
        </a:p>
      </xdr:txBody>
    </xdr:sp>
    <xdr:clientData/>
  </xdr:twoCellAnchor>
  <xdr:twoCellAnchor>
    <xdr:from>
      <xdr:col>0</xdr:col>
      <xdr:colOff>148167</xdr:colOff>
      <xdr:row>46</xdr:row>
      <xdr:rowOff>275164</xdr:rowOff>
    </xdr:from>
    <xdr:to>
      <xdr:col>2</xdr:col>
      <xdr:colOff>10584</xdr:colOff>
      <xdr:row>61</xdr:row>
      <xdr:rowOff>402165</xdr:rowOff>
    </xdr:to>
    <xdr:sp macro="" textlink="">
      <xdr:nvSpPr>
        <xdr:cNvPr id="23" name="Rectangle 22">
          <a:extLst>
            <a:ext uri="{FF2B5EF4-FFF2-40B4-BE49-F238E27FC236}">
              <a16:creationId xmlns:a16="http://schemas.microsoft.com/office/drawing/2014/main" id="{00000000-0008-0000-0600-000017000000}"/>
            </a:ext>
          </a:extLst>
        </xdr:cNvPr>
        <xdr:cNvSpPr/>
      </xdr:nvSpPr>
      <xdr:spPr>
        <a:xfrm>
          <a:off x="148167" y="12001497"/>
          <a:ext cx="2413000" cy="9937751"/>
        </a:xfrm>
        <a:prstGeom prst="rect">
          <a:avLst/>
        </a:pr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Franklin Gothic Book" panose="020B0503020102020204" pitchFamily="34" charset="0"/>
            </a:rPr>
            <a:t>The fields in this section of the report</a:t>
          </a:r>
          <a:r>
            <a:rPr lang="en-US" sz="1100" baseline="0">
              <a:solidFill>
                <a:sysClr val="windowText" lastClr="000000"/>
              </a:solidFill>
              <a:latin typeface="Franklin Gothic Book" panose="020B0503020102020204" pitchFamily="34" charset="0"/>
            </a:rPr>
            <a:t> all auto populate, no input is required from the Auditor. The questions are divided by theme just as in the Diagnostic Assessment Tool and follow the questions from he tool. </a:t>
          </a:r>
        </a:p>
        <a:p>
          <a:pPr algn="ctr"/>
          <a:r>
            <a:rPr lang="en-US" sz="1100" baseline="0">
              <a:solidFill>
                <a:sysClr val="windowText" lastClr="000000"/>
              </a:solidFill>
              <a:latin typeface="Franklin Gothic Book" panose="020B0503020102020204" pitchFamily="34" charset="0"/>
            </a:rPr>
            <a:t>When this report is printed as a PDF using the button at the top center of the page, the "Question - Response -Score - Findings and Notes - Recommendations" header in gold will repeat at each page. </a:t>
          </a:r>
        </a:p>
        <a:p>
          <a:pPr algn="ctr"/>
          <a:endParaRPr lang="en-US" sz="1100" baseline="0">
            <a:solidFill>
              <a:sysClr val="windowText" lastClr="000000"/>
            </a:solidFill>
            <a:latin typeface="Franklin Gothic Book" panose="020B0503020102020204" pitchFamily="34" charset="0"/>
          </a:endParaRPr>
        </a:p>
        <a:p>
          <a:pPr algn="l"/>
          <a:r>
            <a:rPr lang="en-US" sz="1100" b="1" baseline="0">
              <a:solidFill>
                <a:sysClr val="windowText" lastClr="000000"/>
              </a:solidFill>
              <a:latin typeface="Franklin Gothic Book" panose="020B0503020102020204" pitchFamily="34" charset="0"/>
            </a:rPr>
            <a:t>Question</a:t>
          </a:r>
          <a:r>
            <a:rPr lang="en-US" sz="1100" baseline="0">
              <a:solidFill>
                <a:sysClr val="windowText" lastClr="000000"/>
              </a:solidFill>
              <a:latin typeface="Franklin Gothic Book" panose="020B0503020102020204" pitchFamily="34" charset="0"/>
            </a:rPr>
            <a:t>: This field includes the question from the Diagnostic Assessment - In some cases, this has been shortened when the additional details are not needed in the report. These are not directly linked to the Diagnostic Assessment and will require updating if the question changes on the Assessment.  Do not edit. </a:t>
          </a:r>
        </a:p>
        <a:p>
          <a:pPr algn="l"/>
          <a:endParaRPr lang="en-US" sz="1100" baseline="0">
            <a:solidFill>
              <a:sysClr val="windowText" lastClr="000000"/>
            </a:solidFill>
            <a:latin typeface="Franklin Gothic Book" panose="020B0503020102020204" pitchFamily="34" charset="0"/>
          </a:endParaRPr>
        </a:p>
        <a:p>
          <a:pPr algn="l"/>
          <a:r>
            <a:rPr lang="en-US" sz="1100" b="1" baseline="0">
              <a:solidFill>
                <a:sysClr val="windowText" lastClr="000000"/>
              </a:solidFill>
              <a:latin typeface="Franklin Gothic Book" panose="020B0503020102020204" pitchFamily="34" charset="0"/>
            </a:rPr>
            <a:t>Response</a:t>
          </a:r>
          <a:r>
            <a:rPr lang="en-US" sz="1100" baseline="0">
              <a:solidFill>
                <a:sysClr val="windowText" lastClr="000000"/>
              </a:solidFill>
              <a:latin typeface="Franklin Gothic Book" panose="020B0503020102020204" pitchFamily="34" charset="0"/>
            </a:rPr>
            <a:t>: This is a direct link to the Diagnostic Assessment and will populate automatically. Do not edit</a:t>
          </a:r>
        </a:p>
        <a:p>
          <a:pPr algn="l"/>
          <a:endParaRPr lang="en-US" sz="1100" baseline="0">
            <a:solidFill>
              <a:sysClr val="windowText" lastClr="000000"/>
            </a:solidFill>
            <a:latin typeface="Franklin Gothic Book" panose="020B0503020102020204" pitchFamily="34" charset="0"/>
          </a:endParaRPr>
        </a:p>
        <a:p>
          <a:pPr algn="l"/>
          <a:r>
            <a:rPr lang="en-US" sz="1100" baseline="0">
              <a:solidFill>
                <a:sysClr val="windowText" lastClr="000000"/>
              </a:solidFill>
              <a:latin typeface="Franklin Gothic Book" panose="020B0503020102020204" pitchFamily="34" charset="0"/>
            </a:rPr>
            <a:t>Some of the questions are co-dependent. If the answer is not required the response column cell will indicate "Answer Not Required".  If the answer is required, the answer selected in the diagnostic assessment will display. </a:t>
          </a:r>
        </a:p>
        <a:p>
          <a:pPr algn="l"/>
          <a:endParaRPr lang="en-US" sz="1100" b="1" baseline="0">
            <a:solidFill>
              <a:sysClr val="windowText" lastClr="000000"/>
            </a:solidFill>
            <a:latin typeface="Franklin Gothic Book" panose="020B0503020102020204" pitchFamily="34" charset="0"/>
          </a:endParaRPr>
        </a:p>
        <a:p>
          <a:pPr algn="l"/>
          <a:r>
            <a:rPr lang="en-US" sz="1100" b="1" baseline="0">
              <a:solidFill>
                <a:sysClr val="windowText" lastClr="000000"/>
              </a:solidFill>
              <a:latin typeface="Franklin Gothic Book" panose="020B0503020102020204" pitchFamily="34" charset="0"/>
            </a:rPr>
            <a:t>Score</a:t>
          </a:r>
          <a:r>
            <a:rPr lang="en-US" sz="1100" baseline="0">
              <a:solidFill>
                <a:sysClr val="windowText" lastClr="000000"/>
              </a:solidFill>
              <a:latin typeface="Franklin Gothic Book" panose="020B0503020102020204" pitchFamily="34" charset="0"/>
            </a:rPr>
            <a:t>: This is the weighted score from the Diagnostic Assessment.  If this block is GREYED out that element is NOT SCORED. There is no direct link to the Diagnostic Assessment.  Do not edit</a:t>
          </a:r>
        </a:p>
        <a:p>
          <a:pPr algn="l"/>
          <a:endParaRPr lang="en-US" sz="1100" baseline="0">
            <a:solidFill>
              <a:sysClr val="windowText" lastClr="000000"/>
            </a:solidFill>
            <a:latin typeface="Franklin Gothic Book" panose="020B0503020102020204" pitchFamily="34" charset="0"/>
          </a:endParaRPr>
        </a:p>
        <a:p>
          <a:pPr algn="l"/>
          <a:r>
            <a:rPr lang="en-US" sz="1100" b="1" baseline="0">
              <a:solidFill>
                <a:sysClr val="windowText" lastClr="000000"/>
              </a:solidFill>
              <a:latin typeface="Franklin Gothic Book" panose="020B0503020102020204" pitchFamily="34" charset="0"/>
            </a:rPr>
            <a:t>Findings and Notes</a:t>
          </a:r>
          <a:r>
            <a:rPr lang="en-US" sz="1100" baseline="0">
              <a:solidFill>
                <a:sysClr val="windowText" lastClr="000000"/>
              </a:solidFill>
              <a:latin typeface="Franklin Gothic Book" panose="020B0503020102020204" pitchFamily="34" charset="0"/>
            </a:rPr>
            <a:t>: These auto populate directly from the Diagnostic Assessment.  The one exception: if the question is one of the 14 Area Of Concern (AOC) questions that resulted in an answer that activated an AOC, the findings and notes will be a re-statement of the actual concern from the question, preceded with "AOC". The results will also be bolded.  Text or cell size may be edited to accommodate longer text.    </a:t>
          </a:r>
        </a:p>
        <a:p>
          <a:pPr algn="l"/>
          <a:endParaRPr lang="en-US" sz="1100" baseline="0">
            <a:solidFill>
              <a:sysClr val="windowText" lastClr="000000"/>
            </a:solidFill>
            <a:latin typeface="Franklin Gothic Book" panose="020B0503020102020204" pitchFamily="34" charset="0"/>
          </a:endParaRPr>
        </a:p>
        <a:p>
          <a:pPr algn="l"/>
          <a:r>
            <a:rPr lang="en-US" sz="1100" b="1" baseline="0">
              <a:solidFill>
                <a:sysClr val="windowText" lastClr="000000"/>
              </a:solidFill>
              <a:latin typeface="Franklin Gothic Book" panose="020B0503020102020204" pitchFamily="34" charset="0"/>
            </a:rPr>
            <a:t>Recommendations: </a:t>
          </a:r>
          <a:r>
            <a:rPr lang="en-US" sz="1100" baseline="0">
              <a:solidFill>
                <a:sysClr val="windowText" lastClr="000000"/>
              </a:solidFill>
              <a:latin typeface="Franklin Gothic Book" panose="020B0503020102020204" pitchFamily="34" charset="0"/>
            </a:rPr>
            <a:t>These </a:t>
          </a:r>
          <a:r>
            <a:rPr lang="en-US" sz="1100" baseline="0">
              <a:solidFill>
                <a:sysClr val="windowText" lastClr="000000"/>
              </a:solidFill>
              <a:latin typeface="Franklin Gothic Book" panose="020B0503020102020204" pitchFamily="34" charset="0"/>
              <a:ea typeface="+mn-ea"/>
              <a:cs typeface="+mn-cs"/>
            </a:rPr>
            <a:t>auto populate from the Diagnostic Assessment.   Text size may be edited as well as cell size to accommodate longer text.  Or if necessary the text can be copied as actual text and edited to fit.</a:t>
          </a:r>
        </a:p>
      </xdr:txBody>
    </xdr:sp>
    <xdr:clientData/>
  </xdr:twoCellAnchor>
  <xdr:twoCellAnchor>
    <xdr:from>
      <xdr:col>0</xdr:col>
      <xdr:colOff>148166</xdr:colOff>
      <xdr:row>12</xdr:row>
      <xdr:rowOff>95249</xdr:rowOff>
    </xdr:from>
    <xdr:to>
      <xdr:col>2</xdr:col>
      <xdr:colOff>10583</xdr:colOff>
      <xdr:row>26</xdr:row>
      <xdr:rowOff>137582</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148166" y="2561166"/>
          <a:ext cx="2413000" cy="3016249"/>
        </a:xfrm>
        <a:prstGeom prst="rect">
          <a:avLst/>
        </a:pr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solidFill>
              <a:sysClr val="windowText" lastClr="000000"/>
            </a:solidFill>
            <a:latin typeface="Franklin Gothic Book" panose="020B0503020102020204" pitchFamily="34" charset="0"/>
          </a:endParaRPr>
        </a:p>
        <a:p>
          <a:pPr algn="ctr"/>
          <a:endParaRPr lang="en-US" sz="1100">
            <a:solidFill>
              <a:sysClr val="windowText" lastClr="000000"/>
            </a:solidFill>
            <a:latin typeface="Franklin Gothic Book" panose="020B0503020102020204" pitchFamily="34" charset="0"/>
          </a:endParaRPr>
        </a:p>
        <a:p>
          <a:pPr algn="ctr"/>
          <a:endParaRPr lang="en-US" sz="1100">
            <a:solidFill>
              <a:sysClr val="windowText" lastClr="000000"/>
            </a:solidFill>
            <a:latin typeface="Franklin Gothic Book" panose="020B0503020102020204" pitchFamily="34" charset="0"/>
          </a:endParaRPr>
        </a:p>
        <a:p>
          <a:pPr algn="ctr"/>
          <a:endParaRPr lang="en-US" sz="1100">
            <a:solidFill>
              <a:sysClr val="windowText" lastClr="000000"/>
            </a:solidFill>
            <a:latin typeface="Franklin Gothic Book" panose="020B0503020102020204" pitchFamily="34" charset="0"/>
          </a:endParaRPr>
        </a:p>
        <a:p>
          <a:pPr algn="ctr"/>
          <a:endParaRPr lang="en-US" sz="1100">
            <a:solidFill>
              <a:sysClr val="windowText" lastClr="000000"/>
            </a:solidFill>
            <a:latin typeface="Franklin Gothic Book" panose="020B0503020102020204" pitchFamily="34" charset="0"/>
          </a:endParaRPr>
        </a:p>
        <a:p>
          <a:pPr algn="ctr"/>
          <a:endParaRPr lang="en-US" sz="1100">
            <a:solidFill>
              <a:sysClr val="windowText" lastClr="000000"/>
            </a:solidFill>
            <a:latin typeface="Franklin Gothic Book" panose="020B0503020102020204" pitchFamily="34" charset="0"/>
          </a:endParaRPr>
        </a:p>
        <a:p>
          <a:pPr algn="ctr"/>
          <a:endParaRPr lang="en-US" sz="1100">
            <a:solidFill>
              <a:sysClr val="windowText" lastClr="000000"/>
            </a:solidFill>
            <a:latin typeface="Franklin Gothic Book" panose="020B0503020102020204" pitchFamily="34" charset="0"/>
          </a:endParaRPr>
        </a:p>
        <a:p>
          <a:pPr algn="ctr"/>
          <a:r>
            <a:rPr lang="en-US" sz="1100">
              <a:solidFill>
                <a:sysClr val="windowText" lastClr="000000"/>
              </a:solidFill>
              <a:latin typeface="Franklin Gothic Book" panose="020B0503020102020204" pitchFamily="34" charset="0"/>
            </a:rPr>
            <a:t>The fields</a:t>
          </a:r>
          <a:r>
            <a:rPr lang="en-US" sz="1100" baseline="0">
              <a:solidFill>
                <a:sysClr val="windowText" lastClr="000000"/>
              </a:solidFill>
              <a:latin typeface="Franklin Gothic Book" panose="020B0503020102020204" pitchFamily="34" charset="0"/>
            </a:rPr>
            <a:t> in this section require the auditors response as indicated. </a:t>
          </a:r>
        </a:p>
        <a:p>
          <a:pPr algn="ctr"/>
          <a:endParaRPr lang="en-US" sz="1100" baseline="0">
            <a:solidFill>
              <a:sysClr val="windowText" lastClr="000000"/>
            </a:solidFill>
            <a:latin typeface="Franklin Gothic Book" panose="020B0503020102020204" pitchFamily="34" charset="0"/>
          </a:endParaRPr>
        </a:p>
        <a:p>
          <a:pPr algn="ctr"/>
          <a:r>
            <a:rPr lang="en-US" sz="1100" baseline="0">
              <a:solidFill>
                <a:sysClr val="windowText" lastClr="000000"/>
              </a:solidFill>
              <a:latin typeface="Franklin Gothic Book" panose="020B0503020102020204" pitchFamily="34" charset="0"/>
            </a:rPr>
            <a:t>These fields </a:t>
          </a:r>
          <a:r>
            <a:rPr lang="en-US" sz="1100" b="1" baseline="0">
              <a:solidFill>
                <a:sysClr val="windowText" lastClr="000000"/>
              </a:solidFill>
              <a:latin typeface="Franklin Gothic Book" panose="020B0503020102020204" pitchFamily="34" charset="0"/>
            </a:rPr>
            <a:t>DO NOT </a:t>
          </a:r>
          <a:r>
            <a:rPr lang="en-US" sz="1100" baseline="0">
              <a:solidFill>
                <a:sysClr val="windowText" lastClr="000000"/>
              </a:solidFill>
              <a:latin typeface="Franklin Gothic Book" panose="020B0503020102020204" pitchFamily="34" charset="0"/>
            </a:rPr>
            <a:t>auto populate</a:t>
          </a:r>
        </a:p>
      </xdr:txBody>
    </xdr:sp>
    <xdr:clientData/>
  </xdr:twoCellAnchor>
  <xdr:twoCellAnchor>
    <xdr:from>
      <xdr:col>0</xdr:col>
      <xdr:colOff>152399</xdr:colOff>
      <xdr:row>2</xdr:row>
      <xdr:rowOff>184150</xdr:rowOff>
    </xdr:from>
    <xdr:to>
      <xdr:col>2</xdr:col>
      <xdr:colOff>14816</xdr:colOff>
      <xdr:row>12</xdr:row>
      <xdr:rowOff>31750</xdr:rowOff>
    </xdr:to>
    <xdr:sp macro="" textlink="">
      <xdr:nvSpPr>
        <xdr:cNvPr id="27" name="Rectangle 26">
          <a:extLst>
            <a:ext uri="{FF2B5EF4-FFF2-40B4-BE49-F238E27FC236}">
              <a16:creationId xmlns:a16="http://schemas.microsoft.com/office/drawing/2014/main" id="{00000000-0008-0000-0600-00001B000000}"/>
            </a:ext>
          </a:extLst>
        </xdr:cNvPr>
        <xdr:cNvSpPr/>
      </xdr:nvSpPr>
      <xdr:spPr>
        <a:xfrm>
          <a:off x="152399" y="586317"/>
          <a:ext cx="2413000" cy="1911350"/>
        </a:xfrm>
        <a:prstGeom prst="rect">
          <a:avLst/>
        </a:prstGeom>
        <a:solidFill>
          <a:schemeClr val="bg1">
            <a:lumMod val="95000"/>
          </a:schemeClr>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Franklin Gothic Book" panose="020B0503020102020204" pitchFamily="34" charset="0"/>
              <a:ea typeface="+mn-ea"/>
              <a:cs typeface="+mn-cs"/>
            </a:rPr>
            <a:t>The fields in the administrative section of this report will auto fill if the "Administrative Info" tab information was completed. The "Section Status Summary" table to the right indicates if any of the sections on the Diagnostic Assessment are incomplete.  Refer to the section of the Diagnostic Assessment.  Use the "Print Report as PDF" to print</a:t>
          </a:r>
        </a:p>
        <a:p>
          <a:pPr algn="l"/>
          <a:endParaRPr lang="en-US" sz="1100">
            <a:solidFill>
              <a:sysClr val="windowText" lastClr="000000"/>
            </a:solidFill>
            <a:latin typeface="Franklin Gothic Book" panose="020B0503020102020204" pitchFamily="34" charset="0"/>
          </a:endParaRPr>
        </a:p>
        <a:p>
          <a:pPr algn="l"/>
          <a:endParaRPr lang="en-US" sz="1100">
            <a:solidFill>
              <a:sysClr val="windowText" lastClr="000000"/>
            </a:solidFill>
            <a:latin typeface="Franklin Gothic Book" panose="020B050302010202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Weisman, Wade [USA]" id="{BF29B9F7-CC33-4FD2-AF6A-6A1789CF8F8F}" userId="S::588234@bah.com::b8ea789d-937f-4bda-9644-84b671d76b59" providerId="AD"/>
  <person displayName="Gilbert, Michelle" id="{0F23874B-0E94-4DF5-8837-961BF1B54CB3}" userId="S::Michelle.Gilbert@atkinsglobal.com::44bffd9a-a6cd-481a-b06b-172b7638efdc" providerId="AD"/>
</personList>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0</v>
    <v>8</v>
    <v>2</v>
    <v>1</v>
  </rv>
</rvData>
</file>

<file path=xl/richData/rdrichvaluestructure.xml><?xml version="1.0" encoding="utf-8"?>
<rvStructures xmlns="http://schemas.microsoft.com/office/spreadsheetml/2017/richdata" count="2">
  <s t="_error">
    <k n="errorType" t="i"/>
    <k n="subType" t="i"/>
  </s>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63" dT="2022-03-28T19:02:40.07" personId="{BF29B9F7-CC33-4FD2-AF6A-6A1789CF8F8F}" id="{70679486-4E93-458B-8091-9ED76AA09878}">
    <text>This can be used to determine if dates are the same, but not sure if that is going to be used/important now.</text>
  </threadedComment>
</ThreadedComments>
</file>

<file path=xl/threadedComments/threadedComment2.xml><?xml version="1.0" encoding="utf-8"?>
<ThreadedComments xmlns="http://schemas.microsoft.com/office/spreadsheetml/2018/threadedcomments" xmlns:x="http://schemas.openxmlformats.org/spreadsheetml/2006/main">
  <threadedComment ref="Q24" dT="2022-08-24T17:49:15.70" personId="{BF29B9F7-CC33-4FD2-AF6A-6A1789CF8F8F}" id="{FD43E4AF-3A7D-40A0-BD00-3E423CA206C4}">
    <text>Add Note for 1.1</text>
  </threadedComment>
  <threadedComment ref="J54" dT="2022-08-25T21:07:10.10" personId="{BF29B9F7-CC33-4FD2-AF6A-6A1789CF8F8F}" id="{428E16F4-BCA8-4ACB-A417-63D22CBD3687}">
    <text>Make as check as many as apply</text>
  </threadedComment>
  <threadedComment ref="AL59" dT="2022-03-30T21:17:14.32" personId="{BF29B9F7-CC33-4FD2-AF6A-6A1789CF8F8F}" id="{A3DC0175-D3F7-49DA-B3AD-9D6BF849A848}">
    <text>Verify Score</text>
  </threadedComment>
  <threadedComment ref="AL83" dT="2022-03-30T21:51:56.10" personId="{BF29B9F7-CC33-4FD2-AF6A-6A1789CF8F8F}" id="{EA13992D-A42B-4278-9798-7336E886B626}">
    <text>Need to determine scoring for these, is any of them as good as the other?  Can they all be scored a same value - e.g., equally good?</text>
  </threadedComment>
  <threadedComment ref="Q84" dT="2022-08-24T17:50:05.96" personId="{BF29B9F7-CC33-4FD2-AF6A-6A1789CF8F8F}" id="{3CD27B27-DF74-4180-8AF6-0943729BB1EC}">
    <text>Shoudl be able to check more than one.</text>
  </threadedComment>
  <threadedComment ref="L106" dT="2022-08-24T17:17:42.64" personId="{BF29B9F7-CC33-4FD2-AF6A-6A1789CF8F8F}" id="{C603B296-D897-4383-8925-636C2353F488}">
    <text>Need to add "If community is a coastal community, please answer 7.3, if not please proceed to next question"</text>
  </threadedComment>
  <threadedComment ref="AL106" dT="2022-03-31T00:10:29.71" personId="{BF29B9F7-CC33-4FD2-AF6A-6A1789CF8F8F}" id="{A66E3F11-5E8B-48DB-9899-F1607BF22D9D}">
    <text>Should these be scored?  We had concern prior and did not resolve</text>
  </threadedComment>
  <threadedComment ref="AL148" dT="2022-03-31T01:00:08.86" personId="{BF29B9F7-CC33-4FD2-AF6A-6A1789CF8F8F}" id="{9A63FBD0-54FF-4508-97B8-530726D1383E}">
    <text>This was not scored as -1 but has been a red flag through various versions.  The -1 score is assumed.</text>
  </threadedComment>
  <threadedComment ref="AL160" dT="2022-03-31T20:31:56.84" personId="{BF29B9F7-CC33-4FD2-AF6A-6A1789CF8F8F}" id="{B985242F-C15B-4250-8D4B-A4F167305FB8}">
    <text>This would seem a positive but may just not know</text>
  </threadedComment>
  <threadedComment ref="AL180" dT="2022-03-31T20:32:33.69" personId="{BF29B9F7-CC33-4FD2-AF6A-6A1789CF8F8F}" id="{BC5895DB-6AB6-44DE-A873-267CCB9A9C8A}">
    <text>This scoring, from the V3 of the tool doesnt make sense: Basically 4 points if you select but 2 points if not?</text>
  </threadedComment>
  <threadedComment ref="AL187" dT="2022-04-14T15:33:39.60" personId="{BF29B9F7-CC33-4FD2-AF6A-6A1789CF8F8F}" id="{01FBF854-CD85-4158-834C-5D22606072BE}">
    <text>Should this be a red flag or just a negative score?</text>
  </threadedComment>
  <threadedComment ref="AL201" dT="2022-03-31T20:40:24.64" personId="{BF29B9F7-CC33-4FD2-AF6A-6A1789CF8F8F}" id="{89071BA6-EBD1-4986-953A-1FE840FCE603}">
    <text>Should there be some kind of scoring if the dates differ by 5, 10 or more years?  Easy to do as long as dates are entered</text>
  </threadedComment>
  <threadedComment ref="AL266" dT="2022-03-31T21:10:35.95" personId="{BF29B9F7-CC33-4FD2-AF6A-6A1789CF8F8F}" id="{EDA7CF57-DF76-4D6F-9C2C-0ED1CA222A04}">
    <text>All three of these seem reveresed in the scoring - all other "high scores" are good, low scores are not..</text>
  </threadedComment>
  <threadedComment ref="AL285" dT="2022-03-31T21:10:35.95" personId="{BF29B9F7-CC33-4FD2-AF6A-6A1789CF8F8F}" id="{D34C6615-0762-4B73-B022-02438B3F20BC}">
    <text>All three of these seem reveresed in the scoring - all other "high scores" are good, low scores are not..</text>
  </threadedComment>
  <threadedComment ref="AL290" dT="2022-03-31T21:13:14.19" personId="{BF29B9F7-CC33-4FD2-AF6A-6A1789CF8F8F}" id="{079E2694-E806-4B1B-BD01-3BF1EFD2C969}">
    <text>Seems odd that the lowest selection scores 2, this is not consistent.</text>
  </threadedComment>
  <threadedComment ref="AL293" dT="2022-03-31T21:13:14.19" personId="{BF29B9F7-CC33-4FD2-AF6A-6A1789CF8F8F}" id="{0598A57F-CABA-4594-B393-5E9F30525FF9}">
    <text>Seems odd that the lowest selection scores 2, this is not consistent.</text>
  </threadedComment>
  <threadedComment ref="AL294" dT="2022-03-31T21:16:19.05" personId="{BF29B9F7-CC33-4FD2-AF6A-6A1789CF8F8F}" id="{B6104B7E-75CB-4529-A623-D1EB3B6D5141}">
    <text>This seems to score without scoring, unsure if this was captured correctly</text>
  </threadedComment>
</ThreadedComments>
</file>

<file path=xl/threadedComments/threadedComment3.xml><?xml version="1.0" encoding="utf-8"?>
<ThreadedComments xmlns="http://schemas.microsoft.com/office/spreadsheetml/2018/threadedcomments" xmlns:x="http://schemas.openxmlformats.org/spreadsheetml/2006/main">
  <threadedComment ref="B1" dT="2022-08-24T17:21:15.08" personId="{BF29B9F7-CC33-4FD2-AF6A-6A1789CF8F8F}" id="{6A444C1F-A3FB-4EA9-A907-77B22F2B7120}">
    <text>General Notes: 
1. Incorporate a section status summary similar to the evaluation tool to let users know if they left out any sections (pilot)
2.Need to add a summary of questions impacting the permit process and ordinance health (Pilot)
3. Notes box needed for each general section</text>
  </threadedComment>
  <threadedComment ref="J26" dT="2022-09-13T00:33:18.09" personId="{0F23874B-0E94-4DF5-8837-961BF1B54CB3}" id="{A3D4E2FF-576E-4EEE-9C0B-661E688C48CF}">
    <text>reworded slightly.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0.bin"/><Relationship Id="rId5" Type="http://schemas.openxmlformats.org/officeDocument/2006/relationships/ctrlProp" Target="../ctrlProps/ctrlProp411.xml"/><Relationship Id="rId4" Type="http://schemas.openxmlformats.org/officeDocument/2006/relationships/vmlDrawing" Target="../drawings/vmlDrawing11.v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9" Type="http://schemas.openxmlformats.org/officeDocument/2006/relationships/ctrlProp" Target="../ctrlProps/ctrlProp37.xml"/><Relationship Id="rId21" Type="http://schemas.openxmlformats.org/officeDocument/2006/relationships/ctrlProp" Target="../ctrlProps/ctrlProp19.xml"/><Relationship Id="rId34" Type="http://schemas.openxmlformats.org/officeDocument/2006/relationships/ctrlProp" Target="../ctrlProps/ctrlProp32.xml"/><Relationship Id="rId42" Type="http://schemas.openxmlformats.org/officeDocument/2006/relationships/ctrlProp" Target="../ctrlProps/ctrlProp40.xml"/><Relationship Id="rId47" Type="http://schemas.openxmlformats.org/officeDocument/2006/relationships/ctrlProp" Target="../ctrlProps/ctrlProp45.xml"/><Relationship Id="rId50" Type="http://schemas.openxmlformats.org/officeDocument/2006/relationships/ctrlProp" Target="../ctrlProps/ctrlProp48.xml"/><Relationship Id="rId55" Type="http://schemas.openxmlformats.org/officeDocument/2006/relationships/ctrlProp" Target="../ctrlProps/ctrlProp53.xml"/><Relationship Id="rId63" Type="http://schemas.openxmlformats.org/officeDocument/2006/relationships/ctrlProp" Target="../ctrlProps/ctrlProp61.xml"/><Relationship Id="rId68" Type="http://schemas.openxmlformats.org/officeDocument/2006/relationships/ctrlProp" Target="../ctrlProps/ctrlProp66.xml"/><Relationship Id="rId7" Type="http://schemas.openxmlformats.org/officeDocument/2006/relationships/ctrlProp" Target="../ctrlProps/ctrlProp5.xml"/><Relationship Id="rId71" Type="http://schemas.openxmlformats.org/officeDocument/2006/relationships/ctrlProp" Target="../ctrlProps/ctrlProp69.xml"/><Relationship Id="rId2" Type="http://schemas.openxmlformats.org/officeDocument/2006/relationships/drawing" Target="../drawings/drawing2.xml"/><Relationship Id="rId16" Type="http://schemas.openxmlformats.org/officeDocument/2006/relationships/ctrlProp" Target="../ctrlProps/ctrlProp14.xml"/><Relationship Id="rId29" Type="http://schemas.openxmlformats.org/officeDocument/2006/relationships/ctrlProp" Target="../ctrlProps/ctrlProp27.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37" Type="http://schemas.openxmlformats.org/officeDocument/2006/relationships/ctrlProp" Target="../ctrlProps/ctrlProp35.xml"/><Relationship Id="rId40" Type="http://schemas.openxmlformats.org/officeDocument/2006/relationships/ctrlProp" Target="../ctrlProps/ctrlProp38.xml"/><Relationship Id="rId45" Type="http://schemas.openxmlformats.org/officeDocument/2006/relationships/ctrlProp" Target="../ctrlProps/ctrlProp43.xml"/><Relationship Id="rId53" Type="http://schemas.openxmlformats.org/officeDocument/2006/relationships/ctrlProp" Target="../ctrlProps/ctrlProp51.xml"/><Relationship Id="rId58" Type="http://schemas.openxmlformats.org/officeDocument/2006/relationships/ctrlProp" Target="../ctrlProps/ctrlProp56.xml"/><Relationship Id="rId66" Type="http://schemas.openxmlformats.org/officeDocument/2006/relationships/ctrlProp" Target="../ctrlProps/ctrlProp64.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61" Type="http://schemas.openxmlformats.org/officeDocument/2006/relationships/ctrlProp" Target="../ctrlProps/ctrlProp59.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microsoft.com/office/2017/10/relationships/threadedComment" Target="../threadedComments/threadedComment1.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omments" Target="../comments1.xml"/><Relationship Id="rId3" Type="http://schemas.openxmlformats.org/officeDocument/2006/relationships/vmlDrawing" Target="../drawings/vmlDrawing2.v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1" Type="http://schemas.openxmlformats.org/officeDocument/2006/relationships/printerSettings" Target="../printerSettings/printerSettings2.bin"/><Relationship Id="rId6"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92.xml"/><Relationship Id="rId117" Type="http://schemas.openxmlformats.org/officeDocument/2006/relationships/ctrlProp" Target="../ctrlProps/ctrlProp183.xml"/><Relationship Id="rId21" Type="http://schemas.openxmlformats.org/officeDocument/2006/relationships/ctrlProp" Target="../ctrlProps/ctrlProp87.xml"/><Relationship Id="rId42" Type="http://schemas.openxmlformats.org/officeDocument/2006/relationships/ctrlProp" Target="../ctrlProps/ctrlProp108.xml"/><Relationship Id="rId47" Type="http://schemas.openxmlformats.org/officeDocument/2006/relationships/ctrlProp" Target="../ctrlProps/ctrlProp113.xml"/><Relationship Id="rId63" Type="http://schemas.openxmlformats.org/officeDocument/2006/relationships/ctrlProp" Target="../ctrlProps/ctrlProp129.xml"/><Relationship Id="rId68" Type="http://schemas.openxmlformats.org/officeDocument/2006/relationships/ctrlProp" Target="../ctrlProps/ctrlProp134.xml"/><Relationship Id="rId84" Type="http://schemas.openxmlformats.org/officeDocument/2006/relationships/ctrlProp" Target="../ctrlProps/ctrlProp150.xml"/><Relationship Id="rId89" Type="http://schemas.openxmlformats.org/officeDocument/2006/relationships/ctrlProp" Target="../ctrlProps/ctrlProp155.xml"/><Relationship Id="rId112" Type="http://schemas.openxmlformats.org/officeDocument/2006/relationships/ctrlProp" Target="../ctrlProps/ctrlProp178.xml"/><Relationship Id="rId133" Type="http://schemas.openxmlformats.org/officeDocument/2006/relationships/ctrlProp" Target="../ctrlProps/ctrlProp199.xml"/><Relationship Id="rId138" Type="http://schemas.openxmlformats.org/officeDocument/2006/relationships/ctrlProp" Target="../ctrlProps/ctrlProp204.xml"/><Relationship Id="rId16" Type="http://schemas.openxmlformats.org/officeDocument/2006/relationships/ctrlProp" Target="../ctrlProps/ctrlProp82.xml"/><Relationship Id="rId107" Type="http://schemas.openxmlformats.org/officeDocument/2006/relationships/ctrlProp" Target="../ctrlProps/ctrlProp173.xml"/><Relationship Id="rId11" Type="http://schemas.openxmlformats.org/officeDocument/2006/relationships/ctrlProp" Target="../ctrlProps/ctrlProp77.xml"/><Relationship Id="rId32" Type="http://schemas.openxmlformats.org/officeDocument/2006/relationships/ctrlProp" Target="../ctrlProps/ctrlProp98.xml"/><Relationship Id="rId37" Type="http://schemas.openxmlformats.org/officeDocument/2006/relationships/ctrlProp" Target="../ctrlProps/ctrlProp103.xml"/><Relationship Id="rId53" Type="http://schemas.openxmlformats.org/officeDocument/2006/relationships/ctrlProp" Target="../ctrlProps/ctrlProp119.xml"/><Relationship Id="rId58" Type="http://schemas.openxmlformats.org/officeDocument/2006/relationships/ctrlProp" Target="../ctrlProps/ctrlProp124.xml"/><Relationship Id="rId74" Type="http://schemas.openxmlformats.org/officeDocument/2006/relationships/ctrlProp" Target="../ctrlProps/ctrlProp140.xml"/><Relationship Id="rId79" Type="http://schemas.openxmlformats.org/officeDocument/2006/relationships/ctrlProp" Target="../ctrlProps/ctrlProp145.xml"/><Relationship Id="rId102" Type="http://schemas.openxmlformats.org/officeDocument/2006/relationships/ctrlProp" Target="../ctrlProps/ctrlProp168.xml"/><Relationship Id="rId123" Type="http://schemas.openxmlformats.org/officeDocument/2006/relationships/ctrlProp" Target="../ctrlProps/ctrlProp189.xml"/><Relationship Id="rId128" Type="http://schemas.openxmlformats.org/officeDocument/2006/relationships/ctrlProp" Target="../ctrlProps/ctrlProp194.xml"/><Relationship Id="rId144" Type="http://schemas.openxmlformats.org/officeDocument/2006/relationships/ctrlProp" Target="../ctrlProps/ctrlProp210.xml"/><Relationship Id="rId149" Type="http://schemas.openxmlformats.org/officeDocument/2006/relationships/ctrlProp" Target="../ctrlProps/ctrlProp215.xml"/><Relationship Id="rId5" Type="http://schemas.openxmlformats.org/officeDocument/2006/relationships/ctrlProp" Target="../ctrlProps/ctrlProp71.xml"/><Relationship Id="rId90" Type="http://schemas.openxmlformats.org/officeDocument/2006/relationships/ctrlProp" Target="../ctrlProps/ctrlProp156.xml"/><Relationship Id="rId95" Type="http://schemas.openxmlformats.org/officeDocument/2006/relationships/ctrlProp" Target="../ctrlProps/ctrlProp161.xml"/><Relationship Id="rId22" Type="http://schemas.openxmlformats.org/officeDocument/2006/relationships/ctrlProp" Target="../ctrlProps/ctrlProp88.xml"/><Relationship Id="rId27" Type="http://schemas.openxmlformats.org/officeDocument/2006/relationships/ctrlProp" Target="../ctrlProps/ctrlProp93.xml"/><Relationship Id="rId43" Type="http://schemas.openxmlformats.org/officeDocument/2006/relationships/ctrlProp" Target="../ctrlProps/ctrlProp109.xml"/><Relationship Id="rId48" Type="http://schemas.openxmlformats.org/officeDocument/2006/relationships/ctrlProp" Target="../ctrlProps/ctrlProp114.xml"/><Relationship Id="rId64" Type="http://schemas.openxmlformats.org/officeDocument/2006/relationships/ctrlProp" Target="../ctrlProps/ctrlProp130.xml"/><Relationship Id="rId69" Type="http://schemas.openxmlformats.org/officeDocument/2006/relationships/ctrlProp" Target="../ctrlProps/ctrlProp135.xml"/><Relationship Id="rId113" Type="http://schemas.openxmlformats.org/officeDocument/2006/relationships/ctrlProp" Target="../ctrlProps/ctrlProp179.xml"/><Relationship Id="rId118" Type="http://schemas.openxmlformats.org/officeDocument/2006/relationships/ctrlProp" Target="../ctrlProps/ctrlProp184.xml"/><Relationship Id="rId134" Type="http://schemas.openxmlformats.org/officeDocument/2006/relationships/ctrlProp" Target="../ctrlProps/ctrlProp200.xml"/><Relationship Id="rId139" Type="http://schemas.openxmlformats.org/officeDocument/2006/relationships/ctrlProp" Target="../ctrlProps/ctrlProp205.xml"/><Relationship Id="rId80" Type="http://schemas.openxmlformats.org/officeDocument/2006/relationships/ctrlProp" Target="../ctrlProps/ctrlProp146.xml"/><Relationship Id="rId85" Type="http://schemas.openxmlformats.org/officeDocument/2006/relationships/ctrlProp" Target="../ctrlProps/ctrlProp151.xml"/><Relationship Id="rId150" Type="http://schemas.openxmlformats.org/officeDocument/2006/relationships/ctrlProp" Target="../ctrlProps/ctrlProp216.xml"/><Relationship Id="rId12" Type="http://schemas.openxmlformats.org/officeDocument/2006/relationships/ctrlProp" Target="../ctrlProps/ctrlProp78.xml"/><Relationship Id="rId17" Type="http://schemas.openxmlformats.org/officeDocument/2006/relationships/ctrlProp" Target="../ctrlProps/ctrlProp83.xml"/><Relationship Id="rId25" Type="http://schemas.openxmlformats.org/officeDocument/2006/relationships/ctrlProp" Target="../ctrlProps/ctrlProp91.xml"/><Relationship Id="rId33" Type="http://schemas.openxmlformats.org/officeDocument/2006/relationships/ctrlProp" Target="../ctrlProps/ctrlProp99.xml"/><Relationship Id="rId38" Type="http://schemas.openxmlformats.org/officeDocument/2006/relationships/ctrlProp" Target="../ctrlProps/ctrlProp104.xml"/><Relationship Id="rId46" Type="http://schemas.openxmlformats.org/officeDocument/2006/relationships/ctrlProp" Target="../ctrlProps/ctrlProp112.xml"/><Relationship Id="rId59" Type="http://schemas.openxmlformats.org/officeDocument/2006/relationships/ctrlProp" Target="../ctrlProps/ctrlProp125.xml"/><Relationship Id="rId67" Type="http://schemas.openxmlformats.org/officeDocument/2006/relationships/ctrlProp" Target="../ctrlProps/ctrlProp133.xml"/><Relationship Id="rId103" Type="http://schemas.openxmlformats.org/officeDocument/2006/relationships/ctrlProp" Target="../ctrlProps/ctrlProp169.xml"/><Relationship Id="rId108" Type="http://schemas.openxmlformats.org/officeDocument/2006/relationships/ctrlProp" Target="../ctrlProps/ctrlProp174.xml"/><Relationship Id="rId116" Type="http://schemas.openxmlformats.org/officeDocument/2006/relationships/ctrlProp" Target="../ctrlProps/ctrlProp182.xml"/><Relationship Id="rId124" Type="http://schemas.openxmlformats.org/officeDocument/2006/relationships/ctrlProp" Target="../ctrlProps/ctrlProp190.xml"/><Relationship Id="rId129" Type="http://schemas.openxmlformats.org/officeDocument/2006/relationships/ctrlProp" Target="../ctrlProps/ctrlProp195.xml"/><Relationship Id="rId137" Type="http://schemas.openxmlformats.org/officeDocument/2006/relationships/ctrlProp" Target="../ctrlProps/ctrlProp203.xml"/><Relationship Id="rId20" Type="http://schemas.openxmlformats.org/officeDocument/2006/relationships/ctrlProp" Target="../ctrlProps/ctrlProp86.xml"/><Relationship Id="rId41" Type="http://schemas.openxmlformats.org/officeDocument/2006/relationships/ctrlProp" Target="../ctrlProps/ctrlProp107.xml"/><Relationship Id="rId54" Type="http://schemas.openxmlformats.org/officeDocument/2006/relationships/ctrlProp" Target="../ctrlProps/ctrlProp120.xml"/><Relationship Id="rId62" Type="http://schemas.openxmlformats.org/officeDocument/2006/relationships/ctrlProp" Target="../ctrlProps/ctrlProp128.xml"/><Relationship Id="rId70" Type="http://schemas.openxmlformats.org/officeDocument/2006/relationships/ctrlProp" Target="../ctrlProps/ctrlProp136.xml"/><Relationship Id="rId75" Type="http://schemas.openxmlformats.org/officeDocument/2006/relationships/ctrlProp" Target="../ctrlProps/ctrlProp141.xml"/><Relationship Id="rId83" Type="http://schemas.openxmlformats.org/officeDocument/2006/relationships/ctrlProp" Target="../ctrlProps/ctrlProp149.xml"/><Relationship Id="rId88" Type="http://schemas.openxmlformats.org/officeDocument/2006/relationships/ctrlProp" Target="../ctrlProps/ctrlProp154.xml"/><Relationship Id="rId91" Type="http://schemas.openxmlformats.org/officeDocument/2006/relationships/ctrlProp" Target="../ctrlProps/ctrlProp157.xml"/><Relationship Id="rId96" Type="http://schemas.openxmlformats.org/officeDocument/2006/relationships/ctrlProp" Target="../ctrlProps/ctrlProp162.xml"/><Relationship Id="rId111" Type="http://schemas.openxmlformats.org/officeDocument/2006/relationships/ctrlProp" Target="../ctrlProps/ctrlProp177.xml"/><Relationship Id="rId132" Type="http://schemas.openxmlformats.org/officeDocument/2006/relationships/ctrlProp" Target="../ctrlProps/ctrlProp198.xml"/><Relationship Id="rId140" Type="http://schemas.openxmlformats.org/officeDocument/2006/relationships/ctrlProp" Target="../ctrlProps/ctrlProp206.xml"/><Relationship Id="rId145" Type="http://schemas.openxmlformats.org/officeDocument/2006/relationships/ctrlProp" Target="../ctrlProps/ctrlProp211.xml"/><Relationship Id="rId1" Type="http://schemas.openxmlformats.org/officeDocument/2006/relationships/printerSettings" Target="../printerSettings/printerSettings3.bin"/><Relationship Id="rId6" Type="http://schemas.openxmlformats.org/officeDocument/2006/relationships/ctrlProp" Target="../ctrlProps/ctrlProp72.xml"/><Relationship Id="rId15" Type="http://schemas.openxmlformats.org/officeDocument/2006/relationships/ctrlProp" Target="../ctrlProps/ctrlProp81.xml"/><Relationship Id="rId23" Type="http://schemas.openxmlformats.org/officeDocument/2006/relationships/ctrlProp" Target="../ctrlProps/ctrlProp89.xml"/><Relationship Id="rId28" Type="http://schemas.openxmlformats.org/officeDocument/2006/relationships/ctrlProp" Target="../ctrlProps/ctrlProp94.xml"/><Relationship Id="rId36" Type="http://schemas.openxmlformats.org/officeDocument/2006/relationships/ctrlProp" Target="../ctrlProps/ctrlProp102.xml"/><Relationship Id="rId49" Type="http://schemas.openxmlformats.org/officeDocument/2006/relationships/ctrlProp" Target="../ctrlProps/ctrlProp115.xml"/><Relationship Id="rId57" Type="http://schemas.openxmlformats.org/officeDocument/2006/relationships/ctrlProp" Target="../ctrlProps/ctrlProp123.xml"/><Relationship Id="rId106" Type="http://schemas.openxmlformats.org/officeDocument/2006/relationships/ctrlProp" Target="../ctrlProps/ctrlProp172.xml"/><Relationship Id="rId114" Type="http://schemas.openxmlformats.org/officeDocument/2006/relationships/ctrlProp" Target="../ctrlProps/ctrlProp180.xml"/><Relationship Id="rId119" Type="http://schemas.openxmlformats.org/officeDocument/2006/relationships/ctrlProp" Target="../ctrlProps/ctrlProp185.xml"/><Relationship Id="rId127" Type="http://schemas.openxmlformats.org/officeDocument/2006/relationships/ctrlProp" Target="../ctrlProps/ctrlProp193.xml"/><Relationship Id="rId10" Type="http://schemas.openxmlformats.org/officeDocument/2006/relationships/ctrlProp" Target="../ctrlProps/ctrlProp76.xml"/><Relationship Id="rId31" Type="http://schemas.openxmlformats.org/officeDocument/2006/relationships/ctrlProp" Target="../ctrlProps/ctrlProp97.xml"/><Relationship Id="rId44" Type="http://schemas.openxmlformats.org/officeDocument/2006/relationships/ctrlProp" Target="../ctrlProps/ctrlProp110.xml"/><Relationship Id="rId52" Type="http://schemas.openxmlformats.org/officeDocument/2006/relationships/ctrlProp" Target="../ctrlProps/ctrlProp118.xml"/><Relationship Id="rId60" Type="http://schemas.openxmlformats.org/officeDocument/2006/relationships/ctrlProp" Target="../ctrlProps/ctrlProp126.xml"/><Relationship Id="rId65" Type="http://schemas.openxmlformats.org/officeDocument/2006/relationships/ctrlProp" Target="../ctrlProps/ctrlProp131.xml"/><Relationship Id="rId73" Type="http://schemas.openxmlformats.org/officeDocument/2006/relationships/ctrlProp" Target="../ctrlProps/ctrlProp139.xml"/><Relationship Id="rId78" Type="http://schemas.openxmlformats.org/officeDocument/2006/relationships/ctrlProp" Target="../ctrlProps/ctrlProp144.xml"/><Relationship Id="rId81" Type="http://schemas.openxmlformats.org/officeDocument/2006/relationships/ctrlProp" Target="../ctrlProps/ctrlProp147.xml"/><Relationship Id="rId86" Type="http://schemas.openxmlformats.org/officeDocument/2006/relationships/ctrlProp" Target="../ctrlProps/ctrlProp152.xml"/><Relationship Id="rId94" Type="http://schemas.openxmlformats.org/officeDocument/2006/relationships/ctrlProp" Target="../ctrlProps/ctrlProp160.xml"/><Relationship Id="rId99" Type="http://schemas.openxmlformats.org/officeDocument/2006/relationships/ctrlProp" Target="../ctrlProps/ctrlProp165.xml"/><Relationship Id="rId101" Type="http://schemas.openxmlformats.org/officeDocument/2006/relationships/ctrlProp" Target="../ctrlProps/ctrlProp167.xml"/><Relationship Id="rId122" Type="http://schemas.openxmlformats.org/officeDocument/2006/relationships/ctrlProp" Target="../ctrlProps/ctrlProp188.xml"/><Relationship Id="rId130" Type="http://schemas.openxmlformats.org/officeDocument/2006/relationships/ctrlProp" Target="../ctrlProps/ctrlProp196.xml"/><Relationship Id="rId135" Type="http://schemas.openxmlformats.org/officeDocument/2006/relationships/ctrlProp" Target="../ctrlProps/ctrlProp201.xml"/><Relationship Id="rId143" Type="http://schemas.openxmlformats.org/officeDocument/2006/relationships/ctrlProp" Target="../ctrlProps/ctrlProp209.xml"/><Relationship Id="rId148" Type="http://schemas.openxmlformats.org/officeDocument/2006/relationships/ctrlProp" Target="../ctrlProps/ctrlProp214.xml"/><Relationship Id="rId151" Type="http://schemas.openxmlformats.org/officeDocument/2006/relationships/ctrlProp" Target="../ctrlProps/ctrlProp217.xml"/><Relationship Id="rId4" Type="http://schemas.openxmlformats.org/officeDocument/2006/relationships/ctrlProp" Target="../ctrlProps/ctrlProp70.xml"/><Relationship Id="rId9" Type="http://schemas.openxmlformats.org/officeDocument/2006/relationships/ctrlProp" Target="../ctrlProps/ctrlProp75.xml"/><Relationship Id="rId13" Type="http://schemas.openxmlformats.org/officeDocument/2006/relationships/ctrlProp" Target="../ctrlProps/ctrlProp79.xml"/><Relationship Id="rId18" Type="http://schemas.openxmlformats.org/officeDocument/2006/relationships/ctrlProp" Target="../ctrlProps/ctrlProp84.xml"/><Relationship Id="rId39" Type="http://schemas.openxmlformats.org/officeDocument/2006/relationships/ctrlProp" Target="../ctrlProps/ctrlProp105.xml"/><Relationship Id="rId109" Type="http://schemas.openxmlformats.org/officeDocument/2006/relationships/ctrlProp" Target="../ctrlProps/ctrlProp175.xml"/><Relationship Id="rId34" Type="http://schemas.openxmlformats.org/officeDocument/2006/relationships/ctrlProp" Target="../ctrlProps/ctrlProp100.xml"/><Relationship Id="rId50" Type="http://schemas.openxmlformats.org/officeDocument/2006/relationships/ctrlProp" Target="../ctrlProps/ctrlProp116.xml"/><Relationship Id="rId55" Type="http://schemas.openxmlformats.org/officeDocument/2006/relationships/ctrlProp" Target="../ctrlProps/ctrlProp121.xml"/><Relationship Id="rId76" Type="http://schemas.openxmlformats.org/officeDocument/2006/relationships/ctrlProp" Target="../ctrlProps/ctrlProp142.xml"/><Relationship Id="rId97" Type="http://schemas.openxmlformats.org/officeDocument/2006/relationships/ctrlProp" Target="../ctrlProps/ctrlProp163.xml"/><Relationship Id="rId104" Type="http://schemas.openxmlformats.org/officeDocument/2006/relationships/ctrlProp" Target="../ctrlProps/ctrlProp170.xml"/><Relationship Id="rId120" Type="http://schemas.openxmlformats.org/officeDocument/2006/relationships/ctrlProp" Target="../ctrlProps/ctrlProp186.xml"/><Relationship Id="rId125" Type="http://schemas.openxmlformats.org/officeDocument/2006/relationships/ctrlProp" Target="../ctrlProps/ctrlProp191.xml"/><Relationship Id="rId141" Type="http://schemas.openxmlformats.org/officeDocument/2006/relationships/ctrlProp" Target="../ctrlProps/ctrlProp207.xml"/><Relationship Id="rId146" Type="http://schemas.openxmlformats.org/officeDocument/2006/relationships/ctrlProp" Target="../ctrlProps/ctrlProp212.xml"/><Relationship Id="rId7" Type="http://schemas.openxmlformats.org/officeDocument/2006/relationships/ctrlProp" Target="../ctrlProps/ctrlProp73.xml"/><Relationship Id="rId71" Type="http://schemas.openxmlformats.org/officeDocument/2006/relationships/ctrlProp" Target="../ctrlProps/ctrlProp137.xml"/><Relationship Id="rId92" Type="http://schemas.openxmlformats.org/officeDocument/2006/relationships/ctrlProp" Target="../ctrlProps/ctrlProp158.xml"/><Relationship Id="rId2" Type="http://schemas.openxmlformats.org/officeDocument/2006/relationships/drawing" Target="../drawings/drawing3.xml"/><Relationship Id="rId29" Type="http://schemas.openxmlformats.org/officeDocument/2006/relationships/ctrlProp" Target="../ctrlProps/ctrlProp95.xml"/><Relationship Id="rId24" Type="http://schemas.openxmlformats.org/officeDocument/2006/relationships/ctrlProp" Target="../ctrlProps/ctrlProp90.xml"/><Relationship Id="rId40" Type="http://schemas.openxmlformats.org/officeDocument/2006/relationships/ctrlProp" Target="../ctrlProps/ctrlProp106.xml"/><Relationship Id="rId45" Type="http://schemas.openxmlformats.org/officeDocument/2006/relationships/ctrlProp" Target="../ctrlProps/ctrlProp111.xml"/><Relationship Id="rId66" Type="http://schemas.openxmlformats.org/officeDocument/2006/relationships/ctrlProp" Target="../ctrlProps/ctrlProp132.xml"/><Relationship Id="rId87" Type="http://schemas.openxmlformats.org/officeDocument/2006/relationships/ctrlProp" Target="../ctrlProps/ctrlProp153.xml"/><Relationship Id="rId110" Type="http://schemas.openxmlformats.org/officeDocument/2006/relationships/ctrlProp" Target="../ctrlProps/ctrlProp176.xml"/><Relationship Id="rId115" Type="http://schemas.openxmlformats.org/officeDocument/2006/relationships/ctrlProp" Target="../ctrlProps/ctrlProp181.xml"/><Relationship Id="rId131" Type="http://schemas.openxmlformats.org/officeDocument/2006/relationships/ctrlProp" Target="../ctrlProps/ctrlProp197.xml"/><Relationship Id="rId136" Type="http://schemas.openxmlformats.org/officeDocument/2006/relationships/ctrlProp" Target="../ctrlProps/ctrlProp202.xml"/><Relationship Id="rId61" Type="http://schemas.openxmlformats.org/officeDocument/2006/relationships/ctrlProp" Target="../ctrlProps/ctrlProp127.xml"/><Relationship Id="rId82" Type="http://schemas.openxmlformats.org/officeDocument/2006/relationships/ctrlProp" Target="../ctrlProps/ctrlProp148.xml"/><Relationship Id="rId19" Type="http://schemas.openxmlformats.org/officeDocument/2006/relationships/ctrlProp" Target="../ctrlProps/ctrlProp85.xml"/><Relationship Id="rId14" Type="http://schemas.openxmlformats.org/officeDocument/2006/relationships/ctrlProp" Target="../ctrlProps/ctrlProp80.xml"/><Relationship Id="rId30" Type="http://schemas.openxmlformats.org/officeDocument/2006/relationships/ctrlProp" Target="../ctrlProps/ctrlProp96.xml"/><Relationship Id="rId35" Type="http://schemas.openxmlformats.org/officeDocument/2006/relationships/ctrlProp" Target="../ctrlProps/ctrlProp101.xml"/><Relationship Id="rId56" Type="http://schemas.openxmlformats.org/officeDocument/2006/relationships/ctrlProp" Target="../ctrlProps/ctrlProp122.xml"/><Relationship Id="rId77" Type="http://schemas.openxmlformats.org/officeDocument/2006/relationships/ctrlProp" Target="../ctrlProps/ctrlProp143.xml"/><Relationship Id="rId100" Type="http://schemas.openxmlformats.org/officeDocument/2006/relationships/ctrlProp" Target="../ctrlProps/ctrlProp166.xml"/><Relationship Id="rId105" Type="http://schemas.openxmlformats.org/officeDocument/2006/relationships/ctrlProp" Target="../ctrlProps/ctrlProp171.xml"/><Relationship Id="rId126" Type="http://schemas.openxmlformats.org/officeDocument/2006/relationships/ctrlProp" Target="../ctrlProps/ctrlProp192.xml"/><Relationship Id="rId147" Type="http://schemas.openxmlformats.org/officeDocument/2006/relationships/ctrlProp" Target="../ctrlProps/ctrlProp213.xml"/><Relationship Id="rId8" Type="http://schemas.openxmlformats.org/officeDocument/2006/relationships/ctrlProp" Target="../ctrlProps/ctrlProp74.xml"/><Relationship Id="rId51" Type="http://schemas.openxmlformats.org/officeDocument/2006/relationships/ctrlProp" Target="../ctrlProps/ctrlProp117.xml"/><Relationship Id="rId72" Type="http://schemas.openxmlformats.org/officeDocument/2006/relationships/ctrlProp" Target="../ctrlProps/ctrlProp138.xml"/><Relationship Id="rId93" Type="http://schemas.openxmlformats.org/officeDocument/2006/relationships/ctrlProp" Target="../ctrlProps/ctrlProp159.xml"/><Relationship Id="rId98" Type="http://schemas.openxmlformats.org/officeDocument/2006/relationships/ctrlProp" Target="../ctrlProps/ctrlProp164.xml"/><Relationship Id="rId121" Type="http://schemas.openxmlformats.org/officeDocument/2006/relationships/ctrlProp" Target="../ctrlProps/ctrlProp187.xml"/><Relationship Id="rId142" Type="http://schemas.openxmlformats.org/officeDocument/2006/relationships/ctrlProp" Target="../ctrlProps/ctrlProp208.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40.xml"/><Relationship Id="rId117" Type="http://schemas.openxmlformats.org/officeDocument/2006/relationships/ctrlProp" Target="../ctrlProps/ctrlProp331.xml"/><Relationship Id="rId21" Type="http://schemas.openxmlformats.org/officeDocument/2006/relationships/ctrlProp" Target="../ctrlProps/ctrlProp235.xml"/><Relationship Id="rId42" Type="http://schemas.openxmlformats.org/officeDocument/2006/relationships/ctrlProp" Target="../ctrlProps/ctrlProp256.xml"/><Relationship Id="rId47" Type="http://schemas.openxmlformats.org/officeDocument/2006/relationships/ctrlProp" Target="../ctrlProps/ctrlProp261.xml"/><Relationship Id="rId63" Type="http://schemas.openxmlformats.org/officeDocument/2006/relationships/ctrlProp" Target="../ctrlProps/ctrlProp277.xml"/><Relationship Id="rId68" Type="http://schemas.openxmlformats.org/officeDocument/2006/relationships/ctrlProp" Target="../ctrlProps/ctrlProp282.xml"/><Relationship Id="rId84" Type="http://schemas.openxmlformats.org/officeDocument/2006/relationships/ctrlProp" Target="../ctrlProps/ctrlProp298.xml"/><Relationship Id="rId89" Type="http://schemas.openxmlformats.org/officeDocument/2006/relationships/ctrlProp" Target="../ctrlProps/ctrlProp303.xml"/><Relationship Id="rId112" Type="http://schemas.openxmlformats.org/officeDocument/2006/relationships/ctrlProp" Target="../ctrlProps/ctrlProp326.xml"/><Relationship Id="rId133" Type="http://schemas.openxmlformats.org/officeDocument/2006/relationships/ctrlProp" Target="../ctrlProps/ctrlProp347.xml"/><Relationship Id="rId138" Type="http://schemas.openxmlformats.org/officeDocument/2006/relationships/ctrlProp" Target="../ctrlProps/ctrlProp352.xml"/><Relationship Id="rId154" Type="http://schemas.openxmlformats.org/officeDocument/2006/relationships/ctrlProp" Target="../ctrlProps/ctrlProp368.xml"/><Relationship Id="rId159" Type="http://schemas.openxmlformats.org/officeDocument/2006/relationships/ctrlProp" Target="../ctrlProps/ctrlProp373.xml"/><Relationship Id="rId170" Type="http://schemas.openxmlformats.org/officeDocument/2006/relationships/ctrlProp" Target="../ctrlProps/ctrlProp384.xml"/><Relationship Id="rId16" Type="http://schemas.openxmlformats.org/officeDocument/2006/relationships/ctrlProp" Target="../ctrlProps/ctrlProp230.xml"/><Relationship Id="rId107" Type="http://schemas.openxmlformats.org/officeDocument/2006/relationships/ctrlProp" Target="../ctrlProps/ctrlProp321.xml"/><Relationship Id="rId11" Type="http://schemas.openxmlformats.org/officeDocument/2006/relationships/ctrlProp" Target="../ctrlProps/ctrlProp225.xml"/><Relationship Id="rId32" Type="http://schemas.openxmlformats.org/officeDocument/2006/relationships/ctrlProp" Target="../ctrlProps/ctrlProp246.xml"/><Relationship Id="rId37" Type="http://schemas.openxmlformats.org/officeDocument/2006/relationships/ctrlProp" Target="../ctrlProps/ctrlProp251.xml"/><Relationship Id="rId53" Type="http://schemas.openxmlformats.org/officeDocument/2006/relationships/ctrlProp" Target="../ctrlProps/ctrlProp267.xml"/><Relationship Id="rId58" Type="http://schemas.openxmlformats.org/officeDocument/2006/relationships/ctrlProp" Target="../ctrlProps/ctrlProp272.xml"/><Relationship Id="rId74" Type="http://schemas.openxmlformats.org/officeDocument/2006/relationships/ctrlProp" Target="../ctrlProps/ctrlProp288.xml"/><Relationship Id="rId79" Type="http://schemas.openxmlformats.org/officeDocument/2006/relationships/ctrlProp" Target="../ctrlProps/ctrlProp293.xml"/><Relationship Id="rId102" Type="http://schemas.openxmlformats.org/officeDocument/2006/relationships/ctrlProp" Target="../ctrlProps/ctrlProp316.xml"/><Relationship Id="rId123" Type="http://schemas.openxmlformats.org/officeDocument/2006/relationships/ctrlProp" Target="../ctrlProps/ctrlProp337.xml"/><Relationship Id="rId128" Type="http://schemas.openxmlformats.org/officeDocument/2006/relationships/ctrlProp" Target="../ctrlProps/ctrlProp342.xml"/><Relationship Id="rId144" Type="http://schemas.openxmlformats.org/officeDocument/2006/relationships/ctrlProp" Target="../ctrlProps/ctrlProp358.xml"/><Relationship Id="rId149" Type="http://schemas.openxmlformats.org/officeDocument/2006/relationships/ctrlProp" Target="../ctrlProps/ctrlProp363.xml"/><Relationship Id="rId5" Type="http://schemas.openxmlformats.org/officeDocument/2006/relationships/ctrlProp" Target="../ctrlProps/ctrlProp219.xml"/><Relationship Id="rId90" Type="http://schemas.openxmlformats.org/officeDocument/2006/relationships/ctrlProp" Target="../ctrlProps/ctrlProp304.xml"/><Relationship Id="rId95" Type="http://schemas.openxmlformats.org/officeDocument/2006/relationships/ctrlProp" Target="../ctrlProps/ctrlProp309.xml"/><Relationship Id="rId160" Type="http://schemas.openxmlformats.org/officeDocument/2006/relationships/ctrlProp" Target="../ctrlProps/ctrlProp374.xml"/><Relationship Id="rId165" Type="http://schemas.openxmlformats.org/officeDocument/2006/relationships/ctrlProp" Target="../ctrlProps/ctrlProp379.xml"/><Relationship Id="rId22" Type="http://schemas.openxmlformats.org/officeDocument/2006/relationships/ctrlProp" Target="../ctrlProps/ctrlProp236.xml"/><Relationship Id="rId27" Type="http://schemas.openxmlformats.org/officeDocument/2006/relationships/ctrlProp" Target="../ctrlProps/ctrlProp241.xml"/><Relationship Id="rId43" Type="http://schemas.openxmlformats.org/officeDocument/2006/relationships/ctrlProp" Target="../ctrlProps/ctrlProp257.xml"/><Relationship Id="rId48" Type="http://schemas.openxmlformats.org/officeDocument/2006/relationships/ctrlProp" Target="../ctrlProps/ctrlProp262.xml"/><Relationship Id="rId64" Type="http://schemas.openxmlformats.org/officeDocument/2006/relationships/ctrlProp" Target="../ctrlProps/ctrlProp278.xml"/><Relationship Id="rId69" Type="http://schemas.openxmlformats.org/officeDocument/2006/relationships/ctrlProp" Target="../ctrlProps/ctrlProp283.xml"/><Relationship Id="rId113" Type="http://schemas.openxmlformats.org/officeDocument/2006/relationships/ctrlProp" Target="../ctrlProps/ctrlProp327.xml"/><Relationship Id="rId118" Type="http://schemas.openxmlformats.org/officeDocument/2006/relationships/ctrlProp" Target="../ctrlProps/ctrlProp332.xml"/><Relationship Id="rId134" Type="http://schemas.openxmlformats.org/officeDocument/2006/relationships/ctrlProp" Target="../ctrlProps/ctrlProp348.xml"/><Relationship Id="rId139" Type="http://schemas.openxmlformats.org/officeDocument/2006/relationships/ctrlProp" Target="../ctrlProps/ctrlProp353.xml"/><Relationship Id="rId80" Type="http://schemas.openxmlformats.org/officeDocument/2006/relationships/ctrlProp" Target="../ctrlProps/ctrlProp294.xml"/><Relationship Id="rId85" Type="http://schemas.openxmlformats.org/officeDocument/2006/relationships/ctrlProp" Target="../ctrlProps/ctrlProp299.xml"/><Relationship Id="rId150" Type="http://schemas.openxmlformats.org/officeDocument/2006/relationships/ctrlProp" Target="../ctrlProps/ctrlProp364.xml"/><Relationship Id="rId155" Type="http://schemas.openxmlformats.org/officeDocument/2006/relationships/ctrlProp" Target="../ctrlProps/ctrlProp369.xml"/><Relationship Id="rId171" Type="http://schemas.openxmlformats.org/officeDocument/2006/relationships/comments" Target="../comments2.xml"/><Relationship Id="rId12" Type="http://schemas.openxmlformats.org/officeDocument/2006/relationships/ctrlProp" Target="../ctrlProps/ctrlProp226.xml"/><Relationship Id="rId17" Type="http://schemas.openxmlformats.org/officeDocument/2006/relationships/ctrlProp" Target="../ctrlProps/ctrlProp231.xml"/><Relationship Id="rId33" Type="http://schemas.openxmlformats.org/officeDocument/2006/relationships/ctrlProp" Target="../ctrlProps/ctrlProp247.xml"/><Relationship Id="rId38" Type="http://schemas.openxmlformats.org/officeDocument/2006/relationships/ctrlProp" Target="../ctrlProps/ctrlProp252.xml"/><Relationship Id="rId59" Type="http://schemas.openxmlformats.org/officeDocument/2006/relationships/ctrlProp" Target="../ctrlProps/ctrlProp273.xml"/><Relationship Id="rId103" Type="http://schemas.openxmlformats.org/officeDocument/2006/relationships/ctrlProp" Target="../ctrlProps/ctrlProp317.xml"/><Relationship Id="rId108" Type="http://schemas.openxmlformats.org/officeDocument/2006/relationships/ctrlProp" Target="../ctrlProps/ctrlProp322.xml"/><Relationship Id="rId124" Type="http://schemas.openxmlformats.org/officeDocument/2006/relationships/ctrlProp" Target="../ctrlProps/ctrlProp338.xml"/><Relationship Id="rId129" Type="http://schemas.openxmlformats.org/officeDocument/2006/relationships/ctrlProp" Target="../ctrlProps/ctrlProp343.xml"/><Relationship Id="rId54" Type="http://schemas.openxmlformats.org/officeDocument/2006/relationships/ctrlProp" Target="../ctrlProps/ctrlProp268.xml"/><Relationship Id="rId70" Type="http://schemas.openxmlformats.org/officeDocument/2006/relationships/ctrlProp" Target="../ctrlProps/ctrlProp284.xml"/><Relationship Id="rId75" Type="http://schemas.openxmlformats.org/officeDocument/2006/relationships/ctrlProp" Target="../ctrlProps/ctrlProp289.xml"/><Relationship Id="rId91" Type="http://schemas.openxmlformats.org/officeDocument/2006/relationships/ctrlProp" Target="../ctrlProps/ctrlProp305.xml"/><Relationship Id="rId96" Type="http://schemas.openxmlformats.org/officeDocument/2006/relationships/ctrlProp" Target="../ctrlProps/ctrlProp310.xml"/><Relationship Id="rId140" Type="http://schemas.openxmlformats.org/officeDocument/2006/relationships/ctrlProp" Target="../ctrlProps/ctrlProp354.xml"/><Relationship Id="rId145" Type="http://schemas.openxmlformats.org/officeDocument/2006/relationships/ctrlProp" Target="../ctrlProps/ctrlProp359.xml"/><Relationship Id="rId161" Type="http://schemas.openxmlformats.org/officeDocument/2006/relationships/ctrlProp" Target="../ctrlProps/ctrlProp375.xml"/><Relationship Id="rId166" Type="http://schemas.openxmlformats.org/officeDocument/2006/relationships/ctrlProp" Target="../ctrlProps/ctrlProp380.xml"/><Relationship Id="rId1" Type="http://schemas.openxmlformats.org/officeDocument/2006/relationships/printerSettings" Target="../printerSettings/printerSettings4.bin"/><Relationship Id="rId6" Type="http://schemas.openxmlformats.org/officeDocument/2006/relationships/ctrlProp" Target="../ctrlProps/ctrlProp220.xml"/><Relationship Id="rId15" Type="http://schemas.openxmlformats.org/officeDocument/2006/relationships/ctrlProp" Target="../ctrlProps/ctrlProp229.xml"/><Relationship Id="rId23" Type="http://schemas.openxmlformats.org/officeDocument/2006/relationships/ctrlProp" Target="../ctrlProps/ctrlProp237.xml"/><Relationship Id="rId28" Type="http://schemas.openxmlformats.org/officeDocument/2006/relationships/ctrlProp" Target="../ctrlProps/ctrlProp242.xml"/><Relationship Id="rId36" Type="http://schemas.openxmlformats.org/officeDocument/2006/relationships/ctrlProp" Target="../ctrlProps/ctrlProp250.xml"/><Relationship Id="rId49" Type="http://schemas.openxmlformats.org/officeDocument/2006/relationships/ctrlProp" Target="../ctrlProps/ctrlProp263.xml"/><Relationship Id="rId57" Type="http://schemas.openxmlformats.org/officeDocument/2006/relationships/ctrlProp" Target="../ctrlProps/ctrlProp271.xml"/><Relationship Id="rId106" Type="http://schemas.openxmlformats.org/officeDocument/2006/relationships/ctrlProp" Target="../ctrlProps/ctrlProp320.xml"/><Relationship Id="rId114" Type="http://schemas.openxmlformats.org/officeDocument/2006/relationships/ctrlProp" Target="../ctrlProps/ctrlProp328.xml"/><Relationship Id="rId119" Type="http://schemas.openxmlformats.org/officeDocument/2006/relationships/ctrlProp" Target="../ctrlProps/ctrlProp333.xml"/><Relationship Id="rId127" Type="http://schemas.openxmlformats.org/officeDocument/2006/relationships/ctrlProp" Target="../ctrlProps/ctrlProp341.xml"/><Relationship Id="rId10" Type="http://schemas.openxmlformats.org/officeDocument/2006/relationships/ctrlProp" Target="../ctrlProps/ctrlProp224.xml"/><Relationship Id="rId31" Type="http://schemas.openxmlformats.org/officeDocument/2006/relationships/ctrlProp" Target="../ctrlProps/ctrlProp245.xml"/><Relationship Id="rId44" Type="http://schemas.openxmlformats.org/officeDocument/2006/relationships/ctrlProp" Target="../ctrlProps/ctrlProp258.xml"/><Relationship Id="rId52" Type="http://schemas.openxmlformats.org/officeDocument/2006/relationships/ctrlProp" Target="../ctrlProps/ctrlProp266.xml"/><Relationship Id="rId60" Type="http://schemas.openxmlformats.org/officeDocument/2006/relationships/ctrlProp" Target="../ctrlProps/ctrlProp274.xml"/><Relationship Id="rId65" Type="http://schemas.openxmlformats.org/officeDocument/2006/relationships/ctrlProp" Target="../ctrlProps/ctrlProp279.xml"/><Relationship Id="rId73" Type="http://schemas.openxmlformats.org/officeDocument/2006/relationships/ctrlProp" Target="../ctrlProps/ctrlProp287.xml"/><Relationship Id="rId78" Type="http://schemas.openxmlformats.org/officeDocument/2006/relationships/ctrlProp" Target="../ctrlProps/ctrlProp292.xml"/><Relationship Id="rId81" Type="http://schemas.openxmlformats.org/officeDocument/2006/relationships/ctrlProp" Target="../ctrlProps/ctrlProp295.xml"/><Relationship Id="rId86" Type="http://schemas.openxmlformats.org/officeDocument/2006/relationships/ctrlProp" Target="../ctrlProps/ctrlProp300.xml"/><Relationship Id="rId94" Type="http://schemas.openxmlformats.org/officeDocument/2006/relationships/ctrlProp" Target="../ctrlProps/ctrlProp308.xml"/><Relationship Id="rId99" Type="http://schemas.openxmlformats.org/officeDocument/2006/relationships/ctrlProp" Target="../ctrlProps/ctrlProp313.xml"/><Relationship Id="rId101" Type="http://schemas.openxmlformats.org/officeDocument/2006/relationships/ctrlProp" Target="../ctrlProps/ctrlProp315.xml"/><Relationship Id="rId122" Type="http://schemas.openxmlformats.org/officeDocument/2006/relationships/ctrlProp" Target="../ctrlProps/ctrlProp336.xml"/><Relationship Id="rId130" Type="http://schemas.openxmlformats.org/officeDocument/2006/relationships/ctrlProp" Target="../ctrlProps/ctrlProp344.xml"/><Relationship Id="rId135" Type="http://schemas.openxmlformats.org/officeDocument/2006/relationships/ctrlProp" Target="../ctrlProps/ctrlProp349.xml"/><Relationship Id="rId143" Type="http://schemas.openxmlformats.org/officeDocument/2006/relationships/ctrlProp" Target="../ctrlProps/ctrlProp357.xml"/><Relationship Id="rId148" Type="http://schemas.openxmlformats.org/officeDocument/2006/relationships/ctrlProp" Target="../ctrlProps/ctrlProp362.xml"/><Relationship Id="rId151" Type="http://schemas.openxmlformats.org/officeDocument/2006/relationships/ctrlProp" Target="../ctrlProps/ctrlProp365.xml"/><Relationship Id="rId156" Type="http://schemas.openxmlformats.org/officeDocument/2006/relationships/ctrlProp" Target="../ctrlProps/ctrlProp370.xml"/><Relationship Id="rId164" Type="http://schemas.openxmlformats.org/officeDocument/2006/relationships/ctrlProp" Target="../ctrlProps/ctrlProp378.xml"/><Relationship Id="rId169" Type="http://schemas.openxmlformats.org/officeDocument/2006/relationships/ctrlProp" Target="../ctrlProps/ctrlProp383.xml"/><Relationship Id="rId4" Type="http://schemas.openxmlformats.org/officeDocument/2006/relationships/ctrlProp" Target="../ctrlProps/ctrlProp218.xml"/><Relationship Id="rId9" Type="http://schemas.openxmlformats.org/officeDocument/2006/relationships/ctrlProp" Target="../ctrlProps/ctrlProp223.xml"/><Relationship Id="rId172" Type="http://schemas.microsoft.com/office/2017/10/relationships/threadedComment" Target="../threadedComments/threadedComment2.xml"/><Relationship Id="rId13" Type="http://schemas.openxmlformats.org/officeDocument/2006/relationships/ctrlProp" Target="../ctrlProps/ctrlProp227.xml"/><Relationship Id="rId18" Type="http://schemas.openxmlformats.org/officeDocument/2006/relationships/ctrlProp" Target="../ctrlProps/ctrlProp232.xml"/><Relationship Id="rId39" Type="http://schemas.openxmlformats.org/officeDocument/2006/relationships/ctrlProp" Target="../ctrlProps/ctrlProp253.xml"/><Relationship Id="rId109" Type="http://schemas.openxmlformats.org/officeDocument/2006/relationships/ctrlProp" Target="../ctrlProps/ctrlProp323.xml"/><Relationship Id="rId34" Type="http://schemas.openxmlformats.org/officeDocument/2006/relationships/ctrlProp" Target="../ctrlProps/ctrlProp248.xml"/><Relationship Id="rId50" Type="http://schemas.openxmlformats.org/officeDocument/2006/relationships/ctrlProp" Target="../ctrlProps/ctrlProp264.xml"/><Relationship Id="rId55" Type="http://schemas.openxmlformats.org/officeDocument/2006/relationships/ctrlProp" Target="../ctrlProps/ctrlProp269.xml"/><Relationship Id="rId76" Type="http://schemas.openxmlformats.org/officeDocument/2006/relationships/ctrlProp" Target="../ctrlProps/ctrlProp290.xml"/><Relationship Id="rId97" Type="http://schemas.openxmlformats.org/officeDocument/2006/relationships/ctrlProp" Target="../ctrlProps/ctrlProp311.xml"/><Relationship Id="rId104" Type="http://schemas.openxmlformats.org/officeDocument/2006/relationships/ctrlProp" Target="../ctrlProps/ctrlProp318.xml"/><Relationship Id="rId120" Type="http://schemas.openxmlformats.org/officeDocument/2006/relationships/ctrlProp" Target="../ctrlProps/ctrlProp334.xml"/><Relationship Id="rId125" Type="http://schemas.openxmlformats.org/officeDocument/2006/relationships/ctrlProp" Target="../ctrlProps/ctrlProp339.xml"/><Relationship Id="rId141" Type="http://schemas.openxmlformats.org/officeDocument/2006/relationships/ctrlProp" Target="../ctrlProps/ctrlProp355.xml"/><Relationship Id="rId146" Type="http://schemas.openxmlformats.org/officeDocument/2006/relationships/ctrlProp" Target="../ctrlProps/ctrlProp360.xml"/><Relationship Id="rId167" Type="http://schemas.openxmlformats.org/officeDocument/2006/relationships/ctrlProp" Target="../ctrlProps/ctrlProp381.xml"/><Relationship Id="rId7" Type="http://schemas.openxmlformats.org/officeDocument/2006/relationships/ctrlProp" Target="../ctrlProps/ctrlProp221.xml"/><Relationship Id="rId71" Type="http://schemas.openxmlformats.org/officeDocument/2006/relationships/ctrlProp" Target="../ctrlProps/ctrlProp285.xml"/><Relationship Id="rId92" Type="http://schemas.openxmlformats.org/officeDocument/2006/relationships/ctrlProp" Target="../ctrlProps/ctrlProp306.xml"/><Relationship Id="rId162" Type="http://schemas.openxmlformats.org/officeDocument/2006/relationships/ctrlProp" Target="../ctrlProps/ctrlProp376.xml"/><Relationship Id="rId2" Type="http://schemas.openxmlformats.org/officeDocument/2006/relationships/drawing" Target="../drawings/drawing4.xml"/><Relationship Id="rId29" Type="http://schemas.openxmlformats.org/officeDocument/2006/relationships/ctrlProp" Target="../ctrlProps/ctrlProp243.xml"/><Relationship Id="rId24" Type="http://schemas.openxmlformats.org/officeDocument/2006/relationships/ctrlProp" Target="../ctrlProps/ctrlProp238.xml"/><Relationship Id="rId40" Type="http://schemas.openxmlformats.org/officeDocument/2006/relationships/ctrlProp" Target="../ctrlProps/ctrlProp254.xml"/><Relationship Id="rId45" Type="http://schemas.openxmlformats.org/officeDocument/2006/relationships/ctrlProp" Target="../ctrlProps/ctrlProp259.xml"/><Relationship Id="rId66" Type="http://schemas.openxmlformats.org/officeDocument/2006/relationships/ctrlProp" Target="../ctrlProps/ctrlProp280.xml"/><Relationship Id="rId87" Type="http://schemas.openxmlformats.org/officeDocument/2006/relationships/ctrlProp" Target="../ctrlProps/ctrlProp301.xml"/><Relationship Id="rId110" Type="http://schemas.openxmlformats.org/officeDocument/2006/relationships/ctrlProp" Target="../ctrlProps/ctrlProp324.xml"/><Relationship Id="rId115" Type="http://schemas.openxmlformats.org/officeDocument/2006/relationships/ctrlProp" Target="../ctrlProps/ctrlProp329.xml"/><Relationship Id="rId131" Type="http://schemas.openxmlformats.org/officeDocument/2006/relationships/ctrlProp" Target="../ctrlProps/ctrlProp345.xml"/><Relationship Id="rId136" Type="http://schemas.openxmlformats.org/officeDocument/2006/relationships/ctrlProp" Target="../ctrlProps/ctrlProp350.xml"/><Relationship Id="rId157" Type="http://schemas.openxmlformats.org/officeDocument/2006/relationships/ctrlProp" Target="../ctrlProps/ctrlProp371.xml"/><Relationship Id="rId61" Type="http://schemas.openxmlformats.org/officeDocument/2006/relationships/ctrlProp" Target="../ctrlProps/ctrlProp275.xml"/><Relationship Id="rId82" Type="http://schemas.openxmlformats.org/officeDocument/2006/relationships/ctrlProp" Target="../ctrlProps/ctrlProp296.xml"/><Relationship Id="rId152" Type="http://schemas.openxmlformats.org/officeDocument/2006/relationships/ctrlProp" Target="../ctrlProps/ctrlProp366.xml"/><Relationship Id="rId19" Type="http://schemas.openxmlformats.org/officeDocument/2006/relationships/ctrlProp" Target="../ctrlProps/ctrlProp233.xml"/><Relationship Id="rId14" Type="http://schemas.openxmlformats.org/officeDocument/2006/relationships/ctrlProp" Target="../ctrlProps/ctrlProp228.xml"/><Relationship Id="rId30" Type="http://schemas.openxmlformats.org/officeDocument/2006/relationships/ctrlProp" Target="../ctrlProps/ctrlProp244.xml"/><Relationship Id="rId35" Type="http://schemas.openxmlformats.org/officeDocument/2006/relationships/ctrlProp" Target="../ctrlProps/ctrlProp249.xml"/><Relationship Id="rId56" Type="http://schemas.openxmlformats.org/officeDocument/2006/relationships/ctrlProp" Target="../ctrlProps/ctrlProp270.xml"/><Relationship Id="rId77" Type="http://schemas.openxmlformats.org/officeDocument/2006/relationships/ctrlProp" Target="../ctrlProps/ctrlProp291.xml"/><Relationship Id="rId100" Type="http://schemas.openxmlformats.org/officeDocument/2006/relationships/ctrlProp" Target="../ctrlProps/ctrlProp314.xml"/><Relationship Id="rId105" Type="http://schemas.openxmlformats.org/officeDocument/2006/relationships/ctrlProp" Target="../ctrlProps/ctrlProp319.xml"/><Relationship Id="rId126" Type="http://schemas.openxmlformats.org/officeDocument/2006/relationships/ctrlProp" Target="../ctrlProps/ctrlProp340.xml"/><Relationship Id="rId147" Type="http://schemas.openxmlformats.org/officeDocument/2006/relationships/ctrlProp" Target="../ctrlProps/ctrlProp361.xml"/><Relationship Id="rId168" Type="http://schemas.openxmlformats.org/officeDocument/2006/relationships/ctrlProp" Target="../ctrlProps/ctrlProp382.xml"/><Relationship Id="rId8" Type="http://schemas.openxmlformats.org/officeDocument/2006/relationships/ctrlProp" Target="../ctrlProps/ctrlProp222.xml"/><Relationship Id="rId51" Type="http://schemas.openxmlformats.org/officeDocument/2006/relationships/ctrlProp" Target="../ctrlProps/ctrlProp265.xml"/><Relationship Id="rId72" Type="http://schemas.openxmlformats.org/officeDocument/2006/relationships/ctrlProp" Target="../ctrlProps/ctrlProp286.xml"/><Relationship Id="rId93" Type="http://schemas.openxmlformats.org/officeDocument/2006/relationships/ctrlProp" Target="../ctrlProps/ctrlProp307.xml"/><Relationship Id="rId98" Type="http://schemas.openxmlformats.org/officeDocument/2006/relationships/ctrlProp" Target="../ctrlProps/ctrlProp312.xml"/><Relationship Id="rId121" Type="http://schemas.openxmlformats.org/officeDocument/2006/relationships/ctrlProp" Target="../ctrlProps/ctrlProp335.xml"/><Relationship Id="rId142" Type="http://schemas.openxmlformats.org/officeDocument/2006/relationships/ctrlProp" Target="../ctrlProps/ctrlProp356.xml"/><Relationship Id="rId163" Type="http://schemas.openxmlformats.org/officeDocument/2006/relationships/ctrlProp" Target="../ctrlProps/ctrlProp377.xml"/><Relationship Id="rId3" Type="http://schemas.openxmlformats.org/officeDocument/2006/relationships/vmlDrawing" Target="../drawings/vmlDrawing4.vml"/><Relationship Id="rId25" Type="http://schemas.openxmlformats.org/officeDocument/2006/relationships/ctrlProp" Target="../ctrlProps/ctrlProp239.xml"/><Relationship Id="rId46" Type="http://schemas.openxmlformats.org/officeDocument/2006/relationships/ctrlProp" Target="../ctrlProps/ctrlProp260.xml"/><Relationship Id="rId67" Type="http://schemas.openxmlformats.org/officeDocument/2006/relationships/ctrlProp" Target="../ctrlProps/ctrlProp281.xml"/><Relationship Id="rId116" Type="http://schemas.openxmlformats.org/officeDocument/2006/relationships/ctrlProp" Target="../ctrlProps/ctrlProp330.xml"/><Relationship Id="rId137" Type="http://schemas.openxmlformats.org/officeDocument/2006/relationships/ctrlProp" Target="../ctrlProps/ctrlProp351.xml"/><Relationship Id="rId158" Type="http://schemas.openxmlformats.org/officeDocument/2006/relationships/ctrlProp" Target="../ctrlProps/ctrlProp372.xml"/><Relationship Id="rId20" Type="http://schemas.openxmlformats.org/officeDocument/2006/relationships/ctrlProp" Target="../ctrlProps/ctrlProp234.xml"/><Relationship Id="rId41" Type="http://schemas.openxmlformats.org/officeDocument/2006/relationships/ctrlProp" Target="../ctrlProps/ctrlProp255.xml"/><Relationship Id="rId62" Type="http://schemas.openxmlformats.org/officeDocument/2006/relationships/ctrlProp" Target="../ctrlProps/ctrlProp276.xml"/><Relationship Id="rId83" Type="http://schemas.openxmlformats.org/officeDocument/2006/relationships/ctrlProp" Target="../ctrlProps/ctrlProp297.xml"/><Relationship Id="rId88" Type="http://schemas.openxmlformats.org/officeDocument/2006/relationships/ctrlProp" Target="../ctrlProps/ctrlProp302.xml"/><Relationship Id="rId111" Type="http://schemas.openxmlformats.org/officeDocument/2006/relationships/ctrlProp" Target="../ctrlProps/ctrlProp325.xml"/><Relationship Id="rId132" Type="http://schemas.openxmlformats.org/officeDocument/2006/relationships/ctrlProp" Target="../ctrlProps/ctrlProp346.xml"/><Relationship Id="rId153" Type="http://schemas.openxmlformats.org/officeDocument/2006/relationships/ctrlProp" Target="../ctrlProps/ctrlProp36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89.xml"/><Relationship Id="rId13" Type="http://schemas.openxmlformats.org/officeDocument/2006/relationships/ctrlProp" Target="../ctrlProps/ctrlProp394.xml"/><Relationship Id="rId3" Type="http://schemas.openxmlformats.org/officeDocument/2006/relationships/vmlDrawing" Target="../drawings/vmlDrawing5.vml"/><Relationship Id="rId7" Type="http://schemas.openxmlformats.org/officeDocument/2006/relationships/ctrlProp" Target="../ctrlProps/ctrlProp388.xml"/><Relationship Id="rId12" Type="http://schemas.openxmlformats.org/officeDocument/2006/relationships/ctrlProp" Target="../ctrlProps/ctrlProp393.xml"/><Relationship Id="rId2" Type="http://schemas.openxmlformats.org/officeDocument/2006/relationships/drawing" Target="../drawings/drawing6.xml"/><Relationship Id="rId16" Type="http://schemas.openxmlformats.org/officeDocument/2006/relationships/ctrlProp" Target="../ctrlProps/ctrlProp397.xml"/><Relationship Id="rId1" Type="http://schemas.openxmlformats.org/officeDocument/2006/relationships/printerSettings" Target="../printerSettings/printerSettings5.bin"/><Relationship Id="rId6" Type="http://schemas.openxmlformats.org/officeDocument/2006/relationships/ctrlProp" Target="../ctrlProps/ctrlProp387.xml"/><Relationship Id="rId11" Type="http://schemas.openxmlformats.org/officeDocument/2006/relationships/ctrlProp" Target="../ctrlProps/ctrlProp392.xml"/><Relationship Id="rId5" Type="http://schemas.openxmlformats.org/officeDocument/2006/relationships/ctrlProp" Target="../ctrlProps/ctrlProp386.xml"/><Relationship Id="rId15" Type="http://schemas.openxmlformats.org/officeDocument/2006/relationships/ctrlProp" Target="../ctrlProps/ctrlProp396.xml"/><Relationship Id="rId10" Type="http://schemas.openxmlformats.org/officeDocument/2006/relationships/ctrlProp" Target="../ctrlProps/ctrlProp391.xml"/><Relationship Id="rId4" Type="http://schemas.openxmlformats.org/officeDocument/2006/relationships/ctrlProp" Target="../ctrlProps/ctrlProp385.xml"/><Relationship Id="rId9" Type="http://schemas.openxmlformats.org/officeDocument/2006/relationships/ctrlProp" Target="../ctrlProps/ctrlProp390.xml"/><Relationship Id="rId14" Type="http://schemas.openxmlformats.org/officeDocument/2006/relationships/ctrlProp" Target="../ctrlProps/ctrlProp39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ctrlProp" Target="../ctrlProps/ctrlProp39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3" Type="http://schemas.openxmlformats.org/officeDocument/2006/relationships/vmlDrawing" Target="../drawings/vmlDrawing7.vml"/><Relationship Id="rId7" Type="http://schemas.openxmlformats.org/officeDocument/2006/relationships/ctrlProp" Target="../ctrlProps/ctrlProp401.xml"/><Relationship Id="rId12" Type="http://schemas.openxmlformats.org/officeDocument/2006/relationships/ctrlProp" Target="../ctrlProps/ctrlProp40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5" Type="http://schemas.openxmlformats.org/officeDocument/2006/relationships/ctrlProp" Target="../ctrlProps/ctrlProp409.xml"/><Relationship Id="rId10" Type="http://schemas.openxmlformats.org/officeDocument/2006/relationships/ctrlProp" Target="../ctrlProps/ctrlProp404.xml"/><Relationship Id="rId4" Type="http://schemas.openxmlformats.org/officeDocument/2006/relationships/vmlDrawing" Target="../drawings/vmlDrawing8.v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4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95D6-105D-40F7-8B37-9EFB69E11B19}">
  <sheetPr codeName="Sheet1">
    <tabColor theme="0" tint="-0.14999847407452621"/>
  </sheetPr>
  <dimension ref="A1:DT303"/>
  <sheetViews>
    <sheetView showGridLines="0" showRowColHeaders="0" zoomScale="90" zoomScaleNormal="90" workbookViewId="0">
      <selection activeCell="B3" sqref="B3"/>
    </sheetView>
  </sheetViews>
  <sheetFormatPr defaultRowHeight="15"/>
  <cols>
    <col min="1" max="1" width="4.28515625" style="102" customWidth="1"/>
    <col min="2" max="2" width="62.42578125" customWidth="1"/>
    <col min="3" max="3" width="2.28515625" customWidth="1"/>
    <col min="5" max="5" width="57.140625" customWidth="1"/>
    <col min="6" max="6" width="47.28515625" customWidth="1"/>
    <col min="7" max="77" width="9.140625" style="102" customWidth="1"/>
    <col min="78" max="78" width="43.7109375" style="102" customWidth="1"/>
    <col min="79" max="79" width="9.140625" style="102" customWidth="1"/>
    <col min="80" max="116" width="9.140625" style="102"/>
    <col min="117" max="124" width="9.140625" style="5"/>
  </cols>
  <sheetData>
    <row r="1" spans="2:78" s="102" customFormat="1" ht="15" customHeight="1" thickBot="1">
      <c r="G1" s="102" t="s">
        <v>99</v>
      </c>
    </row>
    <row r="2" spans="2:78" ht="19.5" customHeight="1">
      <c r="B2" s="120"/>
      <c r="C2" s="122"/>
      <c r="D2" s="1249" t="s">
        <v>487</v>
      </c>
      <c r="E2" s="1250"/>
      <c r="F2" s="1251"/>
    </row>
    <row r="3" spans="2:78" ht="45.75" customHeight="1" thickBot="1">
      <c r="B3" s="120"/>
      <c r="C3" s="122"/>
      <c r="D3" s="1252"/>
      <c r="E3" s="1253"/>
      <c r="F3" s="1254"/>
      <c r="H3" s="469"/>
    </row>
    <row r="4" spans="2:78" ht="24.75" customHeight="1" thickBot="1">
      <c r="B4" s="120"/>
      <c r="C4" s="122"/>
      <c r="D4" s="962"/>
      <c r="E4" s="963" t="s">
        <v>209</v>
      </c>
      <c r="F4" s="964" t="s">
        <v>8</v>
      </c>
      <c r="BZ4" s="240" t="s">
        <v>390</v>
      </c>
    </row>
    <row r="5" spans="2:78" ht="9.75" customHeight="1" thickBot="1">
      <c r="B5" s="120"/>
      <c r="C5" s="122"/>
      <c r="D5" s="166"/>
      <c r="E5" s="166"/>
      <c r="F5" s="166"/>
    </row>
    <row r="6" spans="2:78" ht="18.600000000000001" customHeight="1">
      <c r="B6" s="121" t="s">
        <v>302</v>
      </c>
      <c r="C6" s="123"/>
      <c r="D6" s="1256" t="s">
        <v>165</v>
      </c>
      <c r="E6" s="490" t="s">
        <v>10</v>
      </c>
      <c r="F6" s="245" t="s">
        <v>20</v>
      </c>
      <c r="H6" s="744"/>
      <c r="BZ6" s="245" t="s">
        <v>20</v>
      </c>
    </row>
    <row r="7" spans="2:78" ht="18.600000000000001" customHeight="1">
      <c r="B7" s="120"/>
      <c r="C7" s="122"/>
      <c r="D7" s="1257"/>
      <c r="E7" s="491" t="s">
        <v>22</v>
      </c>
      <c r="F7" s="246" t="s">
        <v>23</v>
      </c>
      <c r="H7" s="744"/>
      <c r="BZ7" s="246" t="s">
        <v>23</v>
      </c>
    </row>
    <row r="8" spans="2:78" ht="18.600000000000001" customHeight="1">
      <c r="B8" s="120"/>
      <c r="C8" s="122"/>
      <c r="D8" s="1257"/>
      <c r="E8" s="491" t="s">
        <v>1650</v>
      </c>
      <c r="F8" s="246" t="s">
        <v>1667</v>
      </c>
      <c r="H8" s="744"/>
      <c r="BZ8" s="246" t="s">
        <v>1667</v>
      </c>
    </row>
    <row r="9" spans="2:78" ht="18.600000000000001" customHeight="1">
      <c r="B9" s="120"/>
      <c r="C9" s="122"/>
      <c r="D9" s="1257"/>
      <c r="E9" s="491" t="s">
        <v>1651</v>
      </c>
      <c r="F9" s="246" t="s">
        <v>1669</v>
      </c>
      <c r="H9" s="744"/>
      <c r="BZ9" s="246" t="s">
        <v>1669</v>
      </c>
    </row>
    <row r="10" spans="2:78" ht="18.600000000000001" customHeight="1">
      <c r="B10" s="120"/>
      <c r="C10" s="122"/>
      <c r="D10" s="1257"/>
      <c r="E10" s="491" t="s">
        <v>193</v>
      </c>
      <c r="F10" s="246" t="s">
        <v>1668</v>
      </c>
      <c r="H10" s="744"/>
      <c r="BZ10" s="246" t="s">
        <v>1668</v>
      </c>
    </row>
    <row r="11" spans="2:78" ht="18.600000000000001" customHeight="1">
      <c r="B11" s="120"/>
      <c r="C11" s="122"/>
      <c r="D11" s="1257"/>
      <c r="E11" s="491" t="s">
        <v>9</v>
      </c>
      <c r="F11" s="246" t="s">
        <v>21</v>
      </c>
      <c r="H11" s="744"/>
      <c r="BZ11" s="246" t="s">
        <v>21</v>
      </c>
    </row>
    <row r="12" spans="2:78" ht="18.600000000000001" customHeight="1">
      <c r="B12" s="120"/>
      <c r="C12" s="122"/>
      <c r="D12" s="1257"/>
      <c r="E12" s="491" t="s">
        <v>24</v>
      </c>
      <c r="F12" s="246" t="s">
        <v>25</v>
      </c>
      <c r="H12" s="744"/>
      <c r="BZ12" s="246" t="s">
        <v>25</v>
      </c>
    </row>
    <row r="13" spans="2:78" ht="18.600000000000001" customHeight="1">
      <c r="B13" s="120"/>
      <c r="C13" s="122"/>
      <c r="D13" s="1257"/>
      <c r="E13" s="492" t="s">
        <v>7</v>
      </c>
      <c r="F13" s="246" t="s">
        <v>270</v>
      </c>
      <c r="BZ13" s="246" t="s">
        <v>270</v>
      </c>
    </row>
    <row r="14" spans="2:78" ht="18.600000000000001" customHeight="1">
      <c r="B14" s="1261" t="s">
        <v>526</v>
      </c>
      <c r="C14" s="122"/>
      <c r="D14" s="1257"/>
      <c r="E14" s="492" t="s">
        <v>307</v>
      </c>
      <c r="F14" s="246" t="s">
        <v>304</v>
      </c>
      <c r="BZ14" s="246" t="s">
        <v>304</v>
      </c>
    </row>
    <row r="15" spans="2:78" ht="18.600000000000001" customHeight="1">
      <c r="B15" s="1261"/>
      <c r="C15" s="122"/>
      <c r="D15" s="1257"/>
      <c r="E15" s="491" t="s">
        <v>303</v>
      </c>
      <c r="F15" s="246" t="s">
        <v>305</v>
      </c>
      <c r="BZ15" s="246" t="s">
        <v>305</v>
      </c>
    </row>
    <row r="16" spans="2:78" ht="18.600000000000001" customHeight="1">
      <c r="B16" s="1261"/>
      <c r="C16" s="122"/>
      <c r="D16" s="1257"/>
      <c r="E16" s="491" t="s">
        <v>1303</v>
      </c>
      <c r="F16" s="246" t="s">
        <v>843</v>
      </c>
      <c r="BZ16" s="246" t="s">
        <v>843</v>
      </c>
    </row>
    <row r="17" spans="2:78" ht="18.600000000000001" customHeight="1">
      <c r="B17" s="1261"/>
      <c r="C17" s="122"/>
      <c r="D17" s="1257"/>
      <c r="E17" s="491" t="s">
        <v>1241</v>
      </c>
      <c r="F17" s="246" t="s">
        <v>844</v>
      </c>
      <c r="BZ17" s="246" t="s">
        <v>844</v>
      </c>
    </row>
    <row r="18" spans="2:78" ht="18.600000000000001" customHeight="1">
      <c r="B18" s="1261"/>
      <c r="C18" s="122"/>
      <c r="D18" s="1257"/>
      <c r="E18" s="491" t="s">
        <v>1242</v>
      </c>
      <c r="F18" s="246" t="s">
        <v>845</v>
      </c>
      <c r="BZ18" s="246" t="s">
        <v>845</v>
      </c>
    </row>
    <row r="19" spans="2:78" ht="18.600000000000001" customHeight="1" thickBot="1">
      <c r="B19" s="1261"/>
      <c r="C19" s="122"/>
      <c r="D19" s="1258"/>
      <c r="E19" s="493" t="s">
        <v>1301</v>
      </c>
      <c r="F19" s="247" t="s">
        <v>1302</v>
      </c>
      <c r="BZ19" s="247" t="s">
        <v>1302</v>
      </c>
    </row>
    <row r="20" spans="2:78" ht="20.25" customHeight="1" thickBot="1">
      <c r="B20" s="718" t="s">
        <v>525</v>
      </c>
      <c r="C20" s="122"/>
      <c r="D20" s="167"/>
      <c r="E20" s="168"/>
      <c r="F20" s="598"/>
      <c r="BZ20" s="598"/>
    </row>
    <row r="21" spans="2:78" ht="18.75" customHeight="1">
      <c r="B21" s="395"/>
      <c r="C21" s="126"/>
      <c r="D21" s="1256" t="s">
        <v>194</v>
      </c>
      <c r="E21" s="241" t="s">
        <v>195</v>
      </c>
      <c r="F21" s="245" t="s">
        <v>27</v>
      </c>
      <c r="BZ21" s="245" t="s">
        <v>27</v>
      </c>
    </row>
    <row r="22" spans="2:78" ht="19.5" customHeight="1">
      <c r="B22" s="1255" t="s">
        <v>1235</v>
      </c>
      <c r="C22" s="124"/>
      <c r="D22" s="1257"/>
      <c r="E22" s="242" t="s">
        <v>196</v>
      </c>
      <c r="F22" s="246" t="s">
        <v>1293</v>
      </c>
      <c r="BZ22" s="246" t="s">
        <v>1293</v>
      </c>
    </row>
    <row r="23" spans="2:78" ht="22.5" customHeight="1">
      <c r="B23" s="1255"/>
      <c r="C23" s="124"/>
      <c r="D23" s="1257"/>
      <c r="E23" s="242" t="s">
        <v>846</v>
      </c>
      <c r="F23" s="246" t="s">
        <v>163</v>
      </c>
      <c r="BZ23" s="246" t="s">
        <v>163</v>
      </c>
    </row>
    <row r="24" spans="2:78" ht="15.75" customHeight="1">
      <c r="B24" s="1255" t="s">
        <v>1833</v>
      </c>
      <c r="C24" s="124"/>
      <c r="D24" s="1257"/>
      <c r="E24" s="242" t="s">
        <v>847</v>
      </c>
      <c r="F24" s="246" t="s">
        <v>164</v>
      </c>
      <c r="J24" s="242"/>
      <c r="BZ24" s="246" t="s">
        <v>164</v>
      </c>
    </row>
    <row r="25" spans="2:78" ht="21.75" customHeight="1">
      <c r="B25" s="1255"/>
      <c r="C25" s="124"/>
      <c r="D25" s="1257"/>
      <c r="E25" s="242" t="s">
        <v>197</v>
      </c>
      <c r="F25" s="246" t="s">
        <v>1304</v>
      </c>
      <c r="BZ25" s="246" t="s">
        <v>1304</v>
      </c>
    </row>
    <row r="26" spans="2:78" ht="16.5">
      <c r="B26" s="125"/>
      <c r="C26" s="126"/>
      <c r="D26" s="1257"/>
      <c r="E26" s="243" t="s">
        <v>200</v>
      </c>
      <c r="F26" s="246" t="s">
        <v>1305</v>
      </c>
      <c r="BZ26" s="246" t="s">
        <v>1305</v>
      </c>
    </row>
    <row r="27" spans="2:78" ht="26.25" customHeight="1" thickBot="1">
      <c r="B27" s="120"/>
      <c r="C27" s="122"/>
      <c r="D27" s="1258"/>
      <c r="E27" s="244" t="s">
        <v>597</v>
      </c>
      <c r="F27" s="247" t="s">
        <v>1306</v>
      </c>
      <c r="BZ27" s="247" t="s">
        <v>1306</v>
      </c>
    </row>
    <row r="28" spans="2:78" ht="15.75" hidden="1">
      <c r="B28" s="120"/>
      <c r="C28" s="122"/>
      <c r="D28" s="20"/>
      <c r="E28" s="19"/>
      <c r="F28" s="598"/>
      <c r="BZ28" s="598"/>
    </row>
    <row r="29" spans="2:78" ht="16.5" thickBot="1">
      <c r="B29" s="120"/>
      <c r="C29" s="122"/>
      <c r="D29" s="169"/>
      <c r="E29" s="168"/>
      <c r="F29" s="598"/>
      <c r="BZ29" s="598"/>
    </row>
    <row r="30" spans="2:78" ht="16.5" customHeight="1">
      <c r="B30" s="120"/>
      <c r="C30" s="122"/>
      <c r="D30" s="1259" t="s">
        <v>532</v>
      </c>
      <c r="E30" s="241" t="s">
        <v>201</v>
      </c>
      <c r="F30" s="245" t="s">
        <v>531</v>
      </c>
      <c r="BZ30" s="245" t="s">
        <v>531</v>
      </c>
    </row>
    <row r="31" spans="2:78" ht="16.5">
      <c r="B31" s="120"/>
      <c r="C31" s="122"/>
      <c r="D31" s="1260"/>
      <c r="E31" s="242" t="s">
        <v>1245</v>
      </c>
      <c r="F31" s="246" t="s">
        <v>530</v>
      </c>
      <c r="BZ31" s="246" t="s">
        <v>530</v>
      </c>
    </row>
    <row r="32" spans="2:78" ht="16.5">
      <c r="B32" s="120"/>
      <c r="C32" s="122"/>
      <c r="D32" s="1260"/>
      <c r="E32" s="242" t="s">
        <v>1391</v>
      </c>
      <c r="F32" s="246" t="s">
        <v>26</v>
      </c>
      <c r="BZ32" s="246" t="s">
        <v>26</v>
      </c>
    </row>
    <row r="33" spans="1:116" ht="17.25" thickBot="1">
      <c r="B33" s="120"/>
      <c r="C33" s="122"/>
      <c r="D33" s="1260"/>
      <c r="E33" s="243" t="s">
        <v>1244</v>
      </c>
      <c r="F33" s="247" t="s">
        <v>26</v>
      </c>
      <c r="BZ33" s="247" t="s">
        <v>26</v>
      </c>
    </row>
    <row r="34" spans="1:116" s="5" customFormat="1">
      <c r="A34" s="102"/>
      <c r="B34" s="120"/>
      <c r="C34" s="122"/>
      <c r="D34" s="122"/>
      <c r="E34" s="122"/>
      <c r="F34" s="12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2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row>
    <row r="35" spans="1:116" s="102" customFormat="1">
      <c r="E35" s="115"/>
      <c r="F35" s="115"/>
    </row>
    <row r="36" spans="1:116" s="102" customFormat="1">
      <c r="E36" s="115"/>
      <c r="F36" s="115"/>
    </row>
    <row r="37" spans="1:116" s="102" customFormat="1">
      <c r="E37" s="115"/>
      <c r="F37" s="115"/>
    </row>
    <row r="38" spans="1:116" s="102" customFormat="1">
      <c r="E38" s="115"/>
      <c r="F38" s="115"/>
    </row>
    <row r="39" spans="1:116" s="102" customFormat="1">
      <c r="E39" s="115"/>
      <c r="F39" s="115"/>
    </row>
    <row r="40" spans="1:116" s="102" customFormat="1">
      <c r="E40" s="115"/>
      <c r="F40" s="115"/>
    </row>
    <row r="41" spans="1:116" s="102" customFormat="1">
      <c r="E41" s="115"/>
      <c r="F41" s="115"/>
    </row>
    <row r="42" spans="1:116" s="102" customFormat="1">
      <c r="E42" s="115"/>
      <c r="F42" s="115"/>
    </row>
    <row r="43" spans="1:116" s="102" customFormat="1"/>
    <row r="44" spans="1:116" s="102" customFormat="1"/>
    <row r="45" spans="1:116" s="102" customFormat="1"/>
    <row r="46" spans="1:116" s="102" customFormat="1"/>
    <row r="47" spans="1:116" s="102" customFormat="1"/>
    <row r="48" spans="1:116" s="102" customFormat="1"/>
    <row r="49" s="102" customFormat="1"/>
    <row r="50" s="102" customFormat="1"/>
    <row r="51" s="102" customFormat="1"/>
    <row r="52" s="102" customFormat="1"/>
    <row r="53" s="102" customFormat="1"/>
    <row r="54" s="102" customFormat="1"/>
    <row r="55" s="102" customFormat="1"/>
    <row r="56" s="102" customFormat="1"/>
    <row r="57" s="102" customFormat="1"/>
    <row r="58" s="102" customFormat="1"/>
    <row r="59" s="102" customFormat="1"/>
    <row r="60" s="102" customFormat="1"/>
    <row r="61" s="102" customFormat="1"/>
    <row r="62" s="102" customFormat="1"/>
    <row r="63" s="102" customFormat="1"/>
    <row r="64" s="102" customFormat="1"/>
    <row r="65" s="102" customFormat="1"/>
    <row r="66" s="102" customFormat="1"/>
    <row r="67" s="102" customFormat="1"/>
    <row r="68" s="102" customFormat="1"/>
    <row r="69" s="102" customFormat="1"/>
    <row r="70" s="102" customFormat="1"/>
    <row r="71" s="102" customFormat="1"/>
    <row r="72" s="102" customFormat="1"/>
    <row r="73" s="102" customFormat="1"/>
    <row r="74" s="102" customFormat="1"/>
    <row r="75" s="102" customFormat="1"/>
    <row r="76" s="102" customFormat="1"/>
    <row r="77" s="102" customFormat="1"/>
    <row r="78" s="102" customFormat="1"/>
    <row r="79" s="102" customFormat="1"/>
    <row r="80" s="102" customFormat="1"/>
    <row r="81" s="102" customFormat="1"/>
    <row r="82" s="102" customFormat="1"/>
    <row r="83" s="102" customFormat="1"/>
    <row r="84" s="102" customFormat="1"/>
    <row r="85" s="102" customFormat="1"/>
    <row r="86" s="102" customFormat="1"/>
    <row r="87" s="102" customFormat="1"/>
    <row r="88" s="102" customFormat="1"/>
    <row r="89" s="102" customFormat="1"/>
    <row r="90" s="102" customFormat="1"/>
    <row r="91" s="102" customFormat="1"/>
    <row r="92" s="102" customFormat="1"/>
    <row r="93" s="102" customFormat="1"/>
    <row r="94" s="102" customFormat="1"/>
    <row r="95" s="102" customFormat="1"/>
    <row r="96"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pans="1:116" s="102" customFormat="1"/>
    <row r="130" spans="1:116" s="102" customFormat="1"/>
    <row r="131" spans="1:116" s="102" customFormat="1"/>
    <row r="132" spans="1:116" s="102" customFormat="1"/>
    <row r="133" spans="1:116" s="102" customFormat="1"/>
    <row r="134" spans="1:116" s="102" customFormat="1"/>
    <row r="135" spans="1:116" s="102" customFormat="1"/>
    <row r="136" spans="1:116" s="102" customFormat="1"/>
    <row r="137" spans="1:116" s="102" customFormat="1"/>
    <row r="138" spans="1:116" s="102" customFormat="1"/>
    <row r="139" spans="1:116" s="102" customFormat="1"/>
    <row r="140" spans="1:116" s="5" customFormat="1">
      <c r="A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2"/>
      <c r="DI140" s="102"/>
      <c r="DJ140" s="102"/>
      <c r="DK140" s="102"/>
      <c r="DL140" s="102"/>
    </row>
    <row r="141" spans="1:116" s="5" customFormat="1">
      <c r="A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c r="DH141" s="102"/>
      <c r="DI141" s="102"/>
      <c r="DJ141" s="102"/>
      <c r="DK141" s="102"/>
      <c r="DL141" s="102"/>
    </row>
    <row r="142" spans="1:116" s="5" customFormat="1">
      <c r="A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2"/>
    </row>
    <row r="143" spans="1:116" s="5" customFormat="1">
      <c r="A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2"/>
    </row>
    <row r="144" spans="1:116" s="5" customFormat="1">
      <c r="A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c r="CN144" s="102"/>
      <c r="CO144" s="102"/>
      <c r="CP144" s="102"/>
      <c r="CQ144" s="102"/>
      <c r="CR144" s="102"/>
      <c r="CS144" s="102"/>
      <c r="CT144" s="102"/>
      <c r="CU144" s="102"/>
      <c r="CV144" s="102"/>
      <c r="CW144" s="102"/>
      <c r="CX144" s="102"/>
      <c r="CY144" s="102"/>
      <c r="CZ144" s="102"/>
      <c r="DA144" s="102"/>
      <c r="DB144" s="102"/>
      <c r="DC144" s="102"/>
      <c r="DD144" s="102"/>
      <c r="DE144" s="102"/>
      <c r="DF144" s="102"/>
      <c r="DG144" s="102"/>
      <c r="DH144" s="102"/>
      <c r="DI144" s="102"/>
      <c r="DJ144" s="102"/>
      <c r="DK144" s="102"/>
      <c r="DL144" s="102"/>
    </row>
    <row r="145" spans="1:116" s="5" customFormat="1">
      <c r="A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c r="CT145" s="102"/>
      <c r="CU145" s="102"/>
      <c r="CV145" s="102"/>
      <c r="CW145" s="102"/>
      <c r="CX145" s="102"/>
      <c r="CY145" s="102"/>
      <c r="CZ145" s="102"/>
      <c r="DA145" s="102"/>
      <c r="DB145" s="102"/>
      <c r="DC145" s="102"/>
      <c r="DD145" s="102"/>
      <c r="DE145" s="102"/>
      <c r="DF145" s="102"/>
      <c r="DG145" s="102"/>
      <c r="DH145" s="102"/>
      <c r="DI145" s="102"/>
      <c r="DJ145" s="102"/>
      <c r="DK145" s="102"/>
      <c r="DL145" s="102"/>
    </row>
    <row r="146" spans="1:116" s="5" customFormat="1">
      <c r="A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c r="CT146" s="102"/>
      <c r="CU146" s="102"/>
      <c r="CV146" s="102"/>
      <c r="CW146" s="102"/>
      <c r="CX146" s="102"/>
      <c r="CY146" s="102"/>
      <c r="CZ146" s="102"/>
      <c r="DA146" s="102"/>
      <c r="DB146" s="102"/>
      <c r="DC146" s="102"/>
      <c r="DD146" s="102"/>
      <c r="DE146" s="102"/>
      <c r="DF146" s="102"/>
      <c r="DG146" s="102"/>
      <c r="DH146" s="102"/>
      <c r="DI146" s="102"/>
      <c r="DJ146" s="102"/>
      <c r="DK146" s="102"/>
      <c r="DL146" s="102"/>
    </row>
    <row r="147" spans="1:116" s="5" customFormat="1">
      <c r="A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c r="CT147" s="102"/>
      <c r="CU147" s="102"/>
      <c r="CV147" s="102"/>
      <c r="CW147" s="102"/>
      <c r="CX147" s="102"/>
      <c r="CY147" s="102"/>
      <c r="CZ147" s="102"/>
      <c r="DA147" s="102"/>
      <c r="DB147" s="102"/>
      <c r="DC147" s="102"/>
      <c r="DD147" s="102"/>
      <c r="DE147" s="102"/>
      <c r="DF147" s="102"/>
      <c r="DG147" s="102"/>
      <c r="DH147" s="102"/>
      <c r="DI147" s="102"/>
      <c r="DJ147" s="102"/>
      <c r="DK147" s="102"/>
      <c r="DL147" s="102"/>
    </row>
    <row r="148" spans="1:116" s="5" customFormat="1">
      <c r="A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c r="CR148" s="102"/>
      <c r="CS148" s="102"/>
      <c r="CT148" s="102"/>
      <c r="CU148" s="102"/>
      <c r="CV148" s="102"/>
      <c r="CW148" s="102"/>
      <c r="CX148" s="102"/>
      <c r="CY148" s="102"/>
      <c r="CZ148" s="102"/>
      <c r="DA148" s="102"/>
      <c r="DB148" s="102"/>
      <c r="DC148" s="102"/>
      <c r="DD148" s="102"/>
      <c r="DE148" s="102"/>
      <c r="DF148" s="102"/>
      <c r="DG148" s="102"/>
      <c r="DH148" s="102"/>
      <c r="DI148" s="102"/>
      <c r="DJ148" s="102"/>
      <c r="DK148" s="102"/>
      <c r="DL148" s="102"/>
    </row>
    <row r="149" spans="1:116" s="5" customFormat="1">
      <c r="A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c r="CT149" s="102"/>
      <c r="CU149" s="102"/>
      <c r="CV149" s="102"/>
      <c r="CW149" s="102"/>
      <c r="CX149" s="102"/>
      <c r="CY149" s="102"/>
      <c r="CZ149" s="102"/>
      <c r="DA149" s="102"/>
      <c r="DB149" s="102"/>
      <c r="DC149" s="102"/>
      <c r="DD149" s="102"/>
      <c r="DE149" s="102"/>
      <c r="DF149" s="102"/>
      <c r="DG149" s="102"/>
      <c r="DH149" s="102"/>
      <c r="DI149" s="102"/>
      <c r="DJ149" s="102"/>
      <c r="DK149" s="102"/>
      <c r="DL149" s="102"/>
    </row>
    <row r="150" spans="1:116" s="5" customFormat="1">
      <c r="A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c r="DH150" s="102"/>
      <c r="DI150" s="102"/>
      <c r="DJ150" s="102"/>
      <c r="DK150" s="102"/>
      <c r="DL150" s="102"/>
    </row>
    <row r="151" spans="1:116" s="5" customFormat="1">
      <c r="A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2"/>
      <c r="CT151" s="102"/>
      <c r="CU151" s="102"/>
      <c r="CV151" s="102"/>
      <c r="CW151" s="102"/>
      <c r="CX151" s="102"/>
      <c r="CY151" s="102"/>
      <c r="CZ151" s="102"/>
      <c r="DA151" s="102"/>
      <c r="DB151" s="102"/>
      <c r="DC151" s="102"/>
      <c r="DD151" s="102"/>
      <c r="DE151" s="102"/>
      <c r="DF151" s="102"/>
      <c r="DG151" s="102"/>
      <c r="DH151" s="102"/>
      <c r="DI151" s="102"/>
      <c r="DJ151" s="102"/>
      <c r="DK151" s="102"/>
      <c r="DL151" s="102"/>
    </row>
    <row r="152" spans="1:116" s="5" customFormat="1">
      <c r="A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2"/>
      <c r="CT152" s="102"/>
      <c r="CU152" s="102"/>
      <c r="CV152" s="102"/>
      <c r="CW152" s="102"/>
      <c r="CX152" s="102"/>
      <c r="CY152" s="102"/>
      <c r="CZ152" s="102"/>
      <c r="DA152" s="102"/>
      <c r="DB152" s="102"/>
      <c r="DC152" s="102"/>
      <c r="DD152" s="102"/>
      <c r="DE152" s="102"/>
      <c r="DF152" s="102"/>
      <c r="DG152" s="102"/>
      <c r="DH152" s="102"/>
      <c r="DI152" s="102"/>
      <c r="DJ152" s="102"/>
      <c r="DK152" s="102"/>
      <c r="DL152" s="102"/>
    </row>
    <row r="153" spans="1:116" s="5" customFormat="1">
      <c r="A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c r="CT153" s="102"/>
      <c r="CU153" s="102"/>
      <c r="CV153" s="102"/>
      <c r="CW153" s="102"/>
      <c r="CX153" s="102"/>
      <c r="CY153" s="102"/>
      <c r="CZ153" s="102"/>
      <c r="DA153" s="102"/>
      <c r="DB153" s="102"/>
      <c r="DC153" s="102"/>
      <c r="DD153" s="102"/>
      <c r="DE153" s="102"/>
      <c r="DF153" s="102"/>
      <c r="DG153" s="102"/>
      <c r="DH153" s="102"/>
      <c r="DI153" s="102"/>
      <c r="DJ153" s="102"/>
      <c r="DK153" s="102"/>
      <c r="DL153" s="102"/>
    </row>
    <row r="154" spans="1:116" s="5" customFormat="1">
      <c r="A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c r="DH154" s="102"/>
      <c r="DI154" s="102"/>
      <c r="DJ154" s="102"/>
      <c r="DK154" s="102"/>
      <c r="DL154" s="102"/>
    </row>
    <row r="155" spans="1:116" s="5" customFormat="1">
      <c r="A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02"/>
      <c r="CT155" s="102"/>
      <c r="CU155" s="102"/>
      <c r="CV155" s="102"/>
      <c r="CW155" s="102"/>
      <c r="CX155" s="102"/>
      <c r="CY155" s="102"/>
      <c r="CZ155" s="102"/>
      <c r="DA155" s="102"/>
      <c r="DB155" s="102"/>
      <c r="DC155" s="102"/>
      <c r="DD155" s="102"/>
      <c r="DE155" s="102"/>
      <c r="DF155" s="102"/>
      <c r="DG155" s="102"/>
      <c r="DH155" s="102"/>
      <c r="DI155" s="102"/>
      <c r="DJ155" s="102"/>
      <c r="DK155" s="102"/>
      <c r="DL155" s="102"/>
    </row>
    <row r="156" spans="1:116" s="5" customFormat="1">
      <c r="A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102"/>
      <c r="CT156" s="102"/>
      <c r="CU156" s="102"/>
      <c r="CV156" s="102"/>
      <c r="CW156" s="102"/>
      <c r="CX156" s="102"/>
      <c r="CY156" s="102"/>
      <c r="CZ156" s="102"/>
      <c r="DA156" s="102"/>
      <c r="DB156" s="102"/>
      <c r="DC156" s="102"/>
      <c r="DD156" s="102"/>
      <c r="DE156" s="102"/>
      <c r="DF156" s="102"/>
      <c r="DG156" s="102"/>
      <c r="DH156" s="102"/>
      <c r="DI156" s="102"/>
      <c r="DJ156" s="102"/>
      <c r="DK156" s="102"/>
      <c r="DL156" s="102"/>
    </row>
    <row r="157" spans="1:116" s="5" customFormat="1">
      <c r="A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row>
    <row r="158" spans="1:116" s="5" customFormat="1">
      <c r="A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row>
    <row r="159" spans="1:116" s="5" customFormat="1">
      <c r="A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row>
    <row r="160" spans="1:116" s="5" customFormat="1">
      <c r="A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c r="DH160" s="102"/>
      <c r="DI160" s="102"/>
      <c r="DJ160" s="102"/>
      <c r="DK160" s="102"/>
      <c r="DL160" s="102"/>
    </row>
    <row r="161" spans="1:116" s="5" customFormat="1">
      <c r="A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row>
    <row r="162" spans="1:116" s="5" customFormat="1">
      <c r="A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row>
    <row r="163" spans="1:116" s="5" customFormat="1">
      <c r="A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row>
    <row r="164" spans="1:116" s="5" customFormat="1">
      <c r="A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row>
    <row r="165" spans="1:116" s="5" customFormat="1">
      <c r="A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row>
    <row r="166" spans="1:116" s="5" customFormat="1">
      <c r="A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row>
    <row r="167" spans="1:116" s="5" customFormat="1">
      <c r="A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row>
    <row r="168" spans="1:116" s="5" customFormat="1">
      <c r="A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row>
    <row r="169" spans="1:116" s="5" customFormat="1">
      <c r="A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row>
    <row r="170" spans="1:116" s="5" customFormat="1">
      <c r="A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row>
    <row r="171" spans="1:116" s="5" customFormat="1">
      <c r="A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row>
    <row r="172" spans="1:116" s="5" customFormat="1">
      <c r="A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row>
    <row r="173" spans="1:116" s="5" customFormat="1">
      <c r="A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row>
    <row r="174" spans="1:116" s="5" customFormat="1">
      <c r="A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row>
    <row r="175" spans="1:116" s="5" customFormat="1">
      <c r="A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row>
    <row r="176" spans="1:116" s="5" customFormat="1">
      <c r="A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row>
    <row r="177" spans="1:116" s="5" customFormat="1">
      <c r="A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row>
    <row r="178" spans="1:116" s="5" customFormat="1">
      <c r="A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row>
    <row r="179" spans="1:116" s="5" customFormat="1">
      <c r="A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row>
    <row r="180" spans="1:116" s="5" customFormat="1">
      <c r="A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row>
    <row r="181" spans="1:116" s="5" customFormat="1">
      <c r="A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row>
    <row r="182" spans="1:116" s="5" customFormat="1">
      <c r="A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row>
    <row r="183" spans="1:116" s="5" customFormat="1">
      <c r="A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row>
    <row r="184" spans="1:116" s="5" customFormat="1">
      <c r="A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row>
    <row r="185" spans="1:116" s="5" customFormat="1">
      <c r="A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row>
    <row r="186" spans="1:116" s="5" customFormat="1">
      <c r="A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row>
    <row r="187" spans="1:116" s="5" customFormat="1">
      <c r="A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row>
    <row r="188" spans="1:116" s="5" customFormat="1">
      <c r="A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row>
    <row r="189" spans="1:116" s="5" customFormat="1">
      <c r="A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row>
    <row r="190" spans="1:116" s="5" customFormat="1">
      <c r="A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row>
    <row r="191" spans="1:116" s="5" customFormat="1">
      <c r="A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row>
    <row r="192" spans="1:116" s="5" customFormat="1">
      <c r="A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row>
    <row r="193" spans="1:116" s="5" customFormat="1">
      <c r="A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row>
    <row r="194" spans="1:116" s="5" customFormat="1">
      <c r="A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row>
    <row r="195" spans="1:116" s="5" customFormat="1">
      <c r="A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row>
    <row r="196" spans="1:116" s="5" customFormat="1">
      <c r="A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row>
    <row r="197" spans="1:116" s="5" customFormat="1">
      <c r="A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row>
    <row r="198" spans="1:116" s="5" customFormat="1">
      <c r="A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row>
    <row r="199" spans="1:116" s="5" customFormat="1">
      <c r="A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row>
    <row r="200" spans="1:116" s="5" customFormat="1">
      <c r="A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row>
    <row r="201" spans="1:116" s="5" customFormat="1">
      <c r="A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row>
    <row r="202" spans="1:116" s="5" customFormat="1">
      <c r="A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row>
    <row r="203" spans="1:116" s="5" customFormat="1">
      <c r="A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row>
    <row r="204" spans="1:116" s="5" customFormat="1">
      <c r="A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row>
    <row r="205" spans="1:116" s="5" customFormat="1">
      <c r="A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row>
    <row r="206" spans="1:116" s="5" customFormat="1">
      <c r="A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row>
    <row r="207" spans="1:116" s="5" customFormat="1">
      <c r="A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row>
    <row r="208" spans="1:116" s="5" customFormat="1">
      <c r="A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row>
    <row r="209" spans="1:116" s="5" customFormat="1">
      <c r="A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row>
    <row r="210" spans="1:116" s="5" customFormat="1">
      <c r="A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row>
    <row r="211" spans="1:116" s="5" customFormat="1">
      <c r="A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row>
    <row r="212" spans="1:116" s="5" customFormat="1">
      <c r="A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row>
    <row r="213" spans="1:116" s="5" customFormat="1">
      <c r="A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row>
    <row r="214" spans="1:116" s="5" customFormat="1">
      <c r="A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row>
    <row r="215" spans="1:116" s="5" customFormat="1">
      <c r="A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row>
    <row r="216" spans="1:116" s="5" customFormat="1">
      <c r="A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c r="CN216" s="102"/>
      <c r="CO216" s="102"/>
      <c r="CP216" s="102"/>
      <c r="CQ216" s="102"/>
      <c r="CR216" s="102"/>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row>
    <row r="217" spans="1:116" s="5" customFormat="1">
      <c r="A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c r="CN217" s="102"/>
      <c r="CO217" s="102"/>
      <c r="CP217" s="102"/>
      <c r="CQ217" s="102"/>
      <c r="CR217" s="102"/>
      <c r="CS217" s="102"/>
      <c r="CT217" s="102"/>
      <c r="CU217" s="102"/>
      <c r="CV217" s="102"/>
      <c r="CW217" s="102"/>
      <c r="CX217" s="102"/>
      <c r="CY217" s="102"/>
      <c r="CZ217" s="102"/>
      <c r="DA217" s="102"/>
      <c r="DB217" s="102"/>
      <c r="DC217" s="102"/>
      <c r="DD217" s="102"/>
      <c r="DE217" s="102"/>
      <c r="DF217" s="102"/>
      <c r="DG217" s="102"/>
      <c r="DH217" s="102"/>
      <c r="DI217" s="102"/>
      <c r="DJ217" s="102"/>
      <c r="DK217" s="102"/>
      <c r="DL217" s="102"/>
    </row>
    <row r="218" spans="1:116" s="5" customFormat="1">
      <c r="A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row>
    <row r="219" spans="1:116" s="5" customFormat="1">
      <c r="A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row>
    <row r="220" spans="1:116" s="5" customFormat="1">
      <c r="A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row>
    <row r="221" spans="1:116" s="5" customFormat="1">
      <c r="A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row>
    <row r="222" spans="1:116" s="5" customFormat="1">
      <c r="A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row>
    <row r="223" spans="1:116" s="5" customFormat="1">
      <c r="A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row>
    <row r="224" spans="1:116" s="5" customFormat="1">
      <c r="A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row>
    <row r="225" spans="1:116" s="5" customFormat="1">
      <c r="A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row>
    <row r="226" spans="1:116" s="5" customFormat="1">
      <c r="A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row>
    <row r="227" spans="1:116" s="5" customFormat="1">
      <c r="A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row>
    <row r="228" spans="1:116" s="5" customFormat="1">
      <c r="A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row>
    <row r="229" spans="1:116" s="5" customFormat="1">
      <c r="A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row>
    <row r="230" spans="1:116" s="5" customFormat="1">
      <c r="A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row>
    <row r="231" spans="1:116" s="5" customFormat="1">
      <c r="A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row>
    <row r="232" spans="1:116" s="5" customFormat="1">
      <c r="A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row>
    <row r="233" spans="1:116" s="5" customFormat="1">
      <c r="A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row>
    <row r="234" spans="1:116" s="5" customFormat="1">
      <c r="A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row>
    <row r="235" spans="1:116" s="5" customFormat="1">
      <c r="A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102"/>
      <c r="CR235" s="102"/>
      <c r="CS235" s="102"/>
      <c r="CT235" s="102"/>
      <c r="CU235" s="102"/>
      <c r="CV235" s="102"/>
      <c r="CW235" s="102"/>
      <c r="CX235" s="102"/>
      <c r="CY235" s="102"/>
      <c r="CZ235" s="102"/>
      <c r="DA235" s="102"/>
      <c r="DB235" s="102"/>
      <c r="DC235" s="102"/>
      <c r="DD235" s="102"/>
      <c r="DE235" s="102"/>
      <c r="DF235" s="102"/>
      <c r="DG235" s="102"/>
      <c r="DH235" s="102"/>
      <c r="DI235" s="102"/>
      <c r="DJ235" s="102"/>
      <c r="DK235" s="102"/>
      <c r="DL235" s="102"/>
    </row>
    <row r="236" spans="1:116" s="5" customFormat="1">
      <c r="A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c r="CT236" s="102"/>
      <c r="CU236" s="102"/>
      <c r="CV236" s="102"/>
      <c r="CW236" s="102"/>
      <c r="CX236" s="102"/>
      <c r="CY236" s="102"/>
      <c r="CZ236" s="102"/>
      <c r="DA236" s="102"/>
      <c r="DB236" s="102"/>
      <c r="DC236" s="102"/>
      <c r="DD236" s="102"/>
      <c r="DE236" s="102"/>
      <c r="DF236" s="102"/>
      <c r="DG236" s="102"/>
      <c r="DH236" s="102"/>
      <c r="DI236" s="102"/>
      <c r="DJ236" s="102"/>
      <c r="DK236" s="102"/>
      <c r="DL236" s="102"/>
    </row>
    <row r="237" spans="1:116" s="5" customFormat="1">
      <c r="A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row>
    <row r="238" spans="1:116" s="5" customFormat="1">
      <c r="A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row>
    <row r="239" spans="1:116" s="5" customFormat="1">
      <c r="A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row>
    <row r="240" spans="1:116" s="5" customFormat="1">
      <c r="A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row>
    <row r="241" spans="1:116" s="5" customFormat="1">
      <c r="A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row>
    <row r="242" spans="1:116" s="5" customFormat="1">
      <c r="A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row>
    <row r="243" spans="1:116" s="5" customFormat="1">
      <c r="A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row>
    <row r="244" spans="1:116" s="5" customFormat="1">
      <c r="A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row>
    <row r="245" spans="1:116" s="5" customFormat="1">
      <c r="A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row>
    <row r="246" spans="1:116" s="5" customFormat="1">
      <c r="A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row>
    <row r="247" spans="1:116" s="5" customFormat="1">
      <c r="A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102"/>
      <c r="CR247" s="102"/>
      <c r="CS247" s="102"/>
      <c r="CT247" s="102"/>
      <c r="CU247" s="102"/>
      <c r="CV247" s="102"/>
      <c r="CW247" s="102"/>
      <c r="CX247" s="102"/>
      <c r="CY247" s="102"/>
      <c r="CZ247" s="102"/>
      <c r="DA247" s="102"/>
      <c r="DB247" s="102"/>
      <c r="DC247" s="102"/>
      <c r="DD247" s="102"/>
      <c r="DE247" s="102"/>
      <c r="DF247" s="102"/>
      <c r="DG247" s="102"/>
      <c r="DH247" s="102"/>
      <c r="DI247" s="102"/>
      <c r="DJ247" s="102"/>
      <c r="DK247" s="102"/>
      <c r="DL247" s="102"/>
    </row>
    <row r="248" spans="1:116" s="5" customFormat="1">
      <c r="A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row>
    <row r="249" spans="1:116" s="5" customFormat="1">
      <c r="A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102"/>
      <c r="CR249" s="102"/>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row>
    <row r="250" spans="1:116" s="5" customFormat="1">
      <c r="A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row>
    <row r="251" spans="1:116" s="5" customFormat="1">
      <c r="A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102"/>
      <c r="CR251" s="102"/>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row>
    <row r="252" spans="1:116" s="5" customFormat="1">
      <c r="A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102"/>
      <c r="CR252" s="102"/>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row>
    <row r="253" spans="1:116" s="5" customFormat="1">
      <c r="A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102"/>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row>
    <row r="254" spans="1:116" s="5" customFormat="1">
      <c r="A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102"/>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row>
    <row r="255" spans="1:116" s="5" customFormat="1">
      <c r="A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row>
    <row r="256" spans="1:116" s="5" customFormat="1">
      <c r="A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row>
    <row r="257" spans="1:116" s="5" customFormat="1">
      <c r="A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row>
    <row r="258" spans="1:116" s="5" customFormat="1">
      <c r="A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row>
    <row r="259" spans="1:116" s="5" customFormat="1">
      <c r="A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row>
    <row r="260" spans="1:116" s="5" customFormat="1">
      <c r="A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row>
    <row r="261" spans="1:116" s="5" customFormat="1">
      <c r="A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row>
    <row r="262" spans="1:116" s="5" customFormat="1">
      <c r="A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row>
    <row r="263" spans="1:116" s="5" customFormat="1">
      <c r="A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row>
    <row r="264" spans="1:116" s="5" customFormat="1">
      <c r="A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row>
    <row r="265" spans="1:116" s="5" customFormat="1">
      <c r="A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row>
    <row r="266" spans="1:116" s="5" customFormat="1">
      <c r="A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row>
    <row r="267" spans="1:116" s="5" customFormat="1">
      <c r="A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row>
    <row r="268" spans="1:116" s="5" customFormat="1">
      <c r="A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row>
    <row r="269" spans="1:116" s="5" customFormat="1">
      <c r="A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row>
    <row r="270" spans="1:116" s="5" customFormat="1">
      <c r="A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row>
    <row r="271" spans="1:116" s="5" customFormat="1">
      <c r="A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row>
    <row r="272" spans="1:116" s="5" customFormat="1">
      <c r="A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row>
    <row r="273" spans="1:116" s="5" customFormat="1">
      <c r="A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row>
    <row r="274" spans="1:116" s="5" customFormat="1">
      <c r="A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row>
    <row r="275" spans="1:116" s="5" customFormat="1">
      <c r="A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row>
    <row r="276" spans="1:116" s="5" customFormat="1">
      <c r="A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row>
    <row r="277" spans="1:116" s="5" customFormat="1">
      <c r="A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row>
    <row r="278" spans="1:116" s="5" customFormat="1">
      <c r="A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row>
    <row r="279" spans="1:116" s="5" customFormat="1">
      <c r="A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row>
    <row r="280" spans="1:116" s="5" customFormat="1">
      <c r="A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row>
    <row r="281" spans="1:116" s="5" customFormat="1">
      <c r="A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row>
    <row r="282" spans="1:116" s="5" customFormat="1">
      <c r="A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row>
    <row r="283" spans="1:116" s="5" customFormat="1">
      <c r="A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row>
    <row r="284" spans="1:116" s="5" customFormat="1">
      <c r="A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row>
    <row r="285" spans="1:116" s="5" customFormat="1">
      <c r="A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row>
    <row r="286" spans="1:116" s="5" customFormat="1">
      <c r="A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row>
    <row r="287" spans="1:116" s="5" customFormat="1">
      <c r="A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row>
    <row r="288" spans="1:116" s="5" customFormat="1">
      <c r="A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row>
    <row r="289" spans="1:116" s="5" customFormat="1">
      <c r="A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row>
    <row r="290" spans="1:116" s="5" customFormat="1">
      <c r="A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row>
    <row r="291" spans="1:116" s="5" customFormat="1">
      <c r="A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row>
    <row r="292" spans="1:116" s="5" customFormat="1">
      <c r="A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row>
    <row r="293" spans="1:116" s="5" customFormat="1">
      <c r="A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row>
    <row r="294" spans="1:116" s="5" customFormat="1">
      <c r="A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row>
    <row r="295" spans="1:116" s="5" customFormat="1">
      <c r="A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row>
    <row r="296" spans="1:116" s="5" customFormat="1">
      <c r="A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row>
    <row r="297" spans="1:116" s="5" customFormat="1">
      <c r="A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row>
    <row r="298" spans="1:116" s="5" customFormat="1">
      <c r="A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row>
    <row r="299" spans="1:116" s="5" customFormat="1">
      <c r="A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row>
    <row r="300" spans="1:116" s="5" customFormat="1">
      <c r="A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row>
    <row r="301" spans="1:116" s="5" customFormat="1">
      <c r="A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row>
    <row r="302" spans="1:116" s="5" customFormat="1">
      <c r="A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row>
    <row r="303" spans="1:116" s="5" customFormat="1">
      <c r="A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row>
  </sheetData>
  <mergeCells count="7">
    <mergeCell ref="D2:F3"/>
    <mergeCell ref="B22:B23"/>
    <mergeCell ref="D21:D27"/>
    <mergeCell ref="D30:D33"/>
    <mergeCell ref="D6:D19"/>
    <mergeCell ref="B24:B25"/>
    <mergeCell ref="B14:B19"/>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locked="0" defaultSize="0" print="0" autoFill="0" autoPict="0" macro="[0]!Sheet1.Admin_Info_Data_Reset" altText="Reset Data Entry Key - Press this key to reset all the data entry fields on this worksheet.  When this key is depressed all fields will be reset to the original text which includes direction on what to enter offset by brackets.">
                <anchor moveWithCells="1" sizeWithCells="1">
                  <from>
                    <xdr:col>5</xdr:col>
                    <xdr:colOff>1990725</xdr:colOff>
                    <xdr:row>2</xdr:row>
                    <xdr:rowOff>66675</xdr:rowOff>
                  </from>
                  <to>
                    <xdr:col>5</xdr:col>
                    <xdr:colOff>3143250</xdr:colOff>
                    <xdr:row>2</xdr:row>
                    <xdr:rowOff>552450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FA397-8CD0-407E-9069-0D42FDFCE418}">
  <sheetPr codeName="Sheet7">
    <tabColor rgb="FF005187"/>
    <pageSetUpPr fitToPage="1"/>
  </sheetPr>
  <dimension ref="A1:AM417"/>
  <sheetViews>
    <sheetView showGridLines="0" showRowColHeaders="0" zoomScaleNormal="100" workbookViewId="0">
      <selection activeCell="F30" sqref="F30"/>
    </sheetView>
  </sheetViews>
  <sheetFormatPr defaultColWidth="8.85546875" defaultRowHeight="12.75"/>
  <cols>
    <col min="1" max="1" width="2.28515625" style="405" customWidth="1"/>
    <col min="2" max="2" width="33.85546875" style="405" customWidth="1"/>
    <col min="3" max="3" width="2.42578125" style="404" customWidth="1"/>
    <col min="4" max="4" width="27.28515625" style="1" customWidth="1"/>
    <col min="5" max="5" width="30.7109375" style="2" customWidth="1"/>
    <col min="6" max="6" width="9" style="2" customWidth="1"/>
    <col min="7" max="8" width="30.7109375" style="3" customWidth="1"/>
    <col min="9" max="9" width="12.140625" style="406" customWidth="1"/>
    <col min="10" max="10" width="16.42578125" style="406" customWidth="1"/>
    <col min="11" max="11" width="17.140625" style="405" customWidth="1"/>
    <col min="12" max="15" width="33.7109375" style="407" customWidth="1"/>
    <col min="16" max="16" width="12.140625" style="407" customWidth="1"/>
    <col min="17" max="31" width="8.85546875" style="405"/>
    <col min="32" max="39" width="8.85546875" style="6"/>
    <col min="40" max="16384" width="8.85546875" style="2"/>
  </cols>
  <sheetData>
    <row r="1" spans="1:39" s="405" customFormat="1" ht="16.5" thickBot="1">
      <c r="B1" s="716" t="s">
        <v>526</v>
      </c>
      <c r="C1" s="404"/>
      <c r="D1" s="1725" t="s">
        <v>526</v>
      </c>
      <c r="E1" s="1725"/>
      <c r="F1" s="1725"/>
      <c r="G1" s="1725"/>
      <c r="H1" s="1725"/>
      <c r="I1" s="715"/>
      <c r="J1" s="715"/>
      <c r="K1" s="715"/>
      <c r="L1" s="715"/>
      <c r="M1" s="715"/>
      <c r="N1" s="715"/>
      <c r="O1" s="715"/>
      <c r="P1" s="715"/>
      <c r="Q1" s="715"/>
      <c r="R1" s="715"/>
      <c r="S1" s="715"/>
      <c r="T1" s="103"/>
    </row>
    <row r="2" spans="1:39" s="14" customFormat="1" ht="12.75" customHeight="1">
      <c r="A2" s="405"/>
      <c r="B2" s="1724" t="s">
        <v>1262</v>
      </c>
      <c r="C2" s="404"/>
      <c r="D2" s="1726" t="s">
        <v>1832</v>
      </c>
      <c r="E2" s="1727"/>
      <c r="F2" s="1727"/>
      <c r="G2" s="1727"/>
      <c r="H2" s="1730" t="str">
        <f>'Administrative Info'!F10</f>
        <v>&lt;enter audit date MM/DD/YYYY&gt;</v>
      </c>
      <c r="I2" s="408"/>
      <c r="J2" s="1689" t="s">
        <v>1254</v>
      </c>
      <c r="K2" s="1690"/>
      <c r="L2" s="1690"/>
      <c r="M2" s="410"/>
      <c r="N2" s="410"/>
      <c r="O2" s="410"/>
      <c r="P2" s="407"/>
      <c r="Q2" s="405"/>
      <c r="R2" s="405"/>
      <c r="S2" s="405"/>
      <c r="T2" s="405"/>
      <c r="U2" s="405"/>
      <c r="V2" s="405"/>
      <c r="W2" s="405"/>
      <c r="X2" s="405"/>
      <c r="Y2" s="405"/>
      <c r="Z2" s="405"/>
      <c r="AA2" s="405"/>
      <c r="AB2" s="405"/>
      <c r="AC2" s="405"/>
      <c r="AD2" s="405"/>
      <c r="AE2" s="405"/>
      <c r="AF2" s="6"/>
      <c r="AG2" s="6"/>
      <c r="AH2" s="2"/>
      <c r="AI2" s="2"/>
      <c r="AJ2" s="2"/>
      <c r="AK2" s="2"/>
      <c r="AL2" s="2"/>
      <c r="AM2" s="2"/>
    </row>
    <row r="3" spans="1:39" s="14" customFormat="1" ht="26.25" customHeight="1">
      <c r="A3" s="405"/>
      <c r="B3" s="1724"/>
      <c r="C3" s="404"/>
      <c r="D3" s="1728"/>
      <c r="E3" s="1729"/>
      <c r="F3" s="1729"/>
      <c r="G3" s="1729"/>
      <c r="H3" s="1731"/>
      <c r="I3" s="408"/>
      <c r="J3" s="1691"/>
      <c r="K3" s="1692"/>
      <c r="L3" s="1692"/>
      <c r="M3" s="410"/>
      <c r="N3" s="410"/>
      <c r="O3" s="410"/>
      <c r="P3" s="407"/>
      <c r="Q3" s="405"/>
      <c r="R3" s="405"/>
      <c r="S3" s="405"/>
      <c r="T3" s="405"/>
      <c r="U3" s="405"/>
      <c r="V3" s="405"/>
      <c r="W3" s="405"/>
      <c r="X3" s="405"/>
      <c r="Y3" s="405"/>
      <c r="Z3" s="405"/>
      <c r="AA3" s="405"/>
      <c r="AB3" s="405"/>
      <c r="AC3" s="405"/>
      <c r="AD3" s="405"/>
      <c r="AE3" s="405"/>
      <c r="AF3" s="6"/>
      <c r="AG3" s="6"/>
      <c r="AH3" s="2"/>
      <c r="AI3" s="2"/>
      <c r="AJ3" s="2"/>
      <c r="AK3" s="2"/>
      <c r="AL3" s="2"/>
      <c r="AM3" s="2"/>
    </row>
    <row r="4" spans="1:39" s="14" customFormat="1" ht="15.75" customHeight="1" thickBot="1">
      <c r="A4" s="405"/>
      <c r="B4" s="1724"/>
      <c r="C4" s="404"/>
      <c r="D4" s="329" t="s">
        <v>166</v>
      </c>
      <c r="E4" s="1732" t="str">
        <f>'Administrative Info'!F6&amp;'Administrative Info'!F7&amp;'Administrative Info'!F11</f>
        <v>&lt;enter community name here&gt;&lt;enter county here&gt;&lt;enter 2-letter state ID here&gt;</v>
      </c>
      <c r="F4" s="1732"/>
      <c r="G4" s="1732"/>
      <c r="H4" s="332" t="str">
        <f>'Administrative Info'!E12&amp;'Administrative Info'!F12</f>
        <v>CID:&lt;enter 6-digit CID here&gt;</v>
      </c>
      <c r="I4" s="408"/>
      <c r="J4" s="1659" t="s">
        <v>1255</v>
      </c>
      <c r="K4" s="1589"/>
      <c r="L4" s="1660"/>
      <c r="M4" s="410"/>
      <c r="N4" s="410"/>
      <c r="O4" s="410"/>
      <c r="P4" s="407"/>
      <c r="Q4" s="405"/>
      <c r="R4" s="405"/>
      <c r="S4" s="405"/>
      <c r="T4" s="405"/>
      <c r="U4" s="405"/>
      <c r="V4" s="405"/>
      <c r="W4" s="405"/>
      <c r="X4" s="405"/>
      <c r="Y4" s="405"/>
      <c r="Z4" s="405"/>
      <c r="AA4" s="405"/>
      <c r="AB4" s="405"/>
      <c r="AC4" s="405"/>
      <c r="AD4" s="405"/>
      <c r="AE4" s="405"/>
      <c r="AF4" s="6"/>
      <c r="AG4" s="6"/>
      <c r="AH4" s="2"/>
      <c r="AI4" s="2"/>
      <c r="AJ4" s="2"/>
      <c r="AK4" s="2"/>
      <c r="AL4" s="2"/>
      <c r="AM4" s="2"/>
    </row>
    <row r="5" spans="1:39" s="14" customFormat="1" ht="15" customHeight="1">
      <c r="A5" s="405"/>
      <c r="B5" s="1724"/>
      <c r="C5" s="404"/>
      <c r="D5" s="330" t="s">
        <v>167</v>
      </c>
      <c r="E5" s="333" t="str">
        <f>'Administrative Info'!F13</f>
        <v>&lt;Enter FPA Name Here&gt;</v>
      </c>
      <c r="F5" s="1697" t="str">
        <f>'Administrative Info'!F14&amp;'Administrative Info'!F15</f>
        <v>&lt;enter FPA phone number&gt;&lt;enter FPA email address&gt;</v>
      </c>
      <c r="G5" s="1697"/>
      <c r="H5" s="1698"/>
      <c r="I5" s="408"/>
      <c r="J5" s="1693" t="s">
        <v>1257</v>
      </c>
      <c r="K5" s="1592"/>
      <c r="L5" s="733" t="s">
        <v>1256</v>
      </c>
      <c r="M5" s="410"/>
      <c r="N5" s="410"/>
      <c r="O5" s="410"/>
      <c r="P5" s="407"/>
      <c r="Q5" s="405"/>
      <c r="R5" s="405"/>
      <c r="S5" s="405"/>
      <c r="T5" s="405"/>
      <c r="U5" s="405"/>
      <c r="V5" s="405"/>
      <c r="W5" s="405"/>
      <c r="X5" s="405"/>
      <c r="Y5" s="405"/>
      <c r="Z5" s="405"/>
      <c r="AA5" s="405"/>
      <c r="AB5" s="405"/>
      <c r="AC5" s="405"/>
      <c r="AD5" s="405"/>
      <c r="AE5" s="405"/>
      <c r="AF5" s="6"/>
      <c r="AG5" s="6"/>
      <c r="AH5" s="2"/>
      <c r="AI5" s="2"/>
      <c r="AJ5" s="2"/>
      <c r="AK5" s="2"/>
      <c r="AL5" s="2"/>
      <c r="AM5" s="2"/>
    </row>
    <row r="6" spans="1:39" s="14" customFormat="1" ht="13.5" customHeight="1">
      <c r="A6" s="405"/>
      <c r="B6" s="1724"/>
      <c r="C6" s="404"/>
      <c r="D6" s="331" t="s">
        <v>195</v>
      </c>
      <c r="E6" s="1699" t="str">
        <f>'Administrative Info'!F21</f>
        <v>&lt;enter name of agency&gt;</v>
      </c>
      <c r="F6" s="1699"/>
      <c r="G6" s="1699"/>
      <c r="H6" s="334"/>
      <c r="I6" s="408"/>
      <c r="J6" s="1704" t="s">
        <v>1258</v>
      </c>
      <c r="K6" s="1705"/>
      <c r="L6" s="1702" t="str">
        <f>IF('Evaluation Tool'!M19="Section Incomplete",'Evaluation Tool'!M19, "Complete")</f>
        <v>Section Incomplete</v>
      </c>
      <c r="M6" s="410"/>
      <c r="N6" s="410"/>
      <c r="O6" s="410"/>
      <c r="P6" s="407"/>
      <c r="Q6" s="405"/>
      <c r="R6" s="405"/>
      <c r="S6" s="405"/>
      <c r="T6" s="405"/>
      <c r="U6" s="405"/>
      <c r="V6" s="405"/>
      <c r="W6" s="405"/>
      <c r="X6" s="405"/>
      <c r="Y6" s="405"/>
      <c r="Z6" s="405"/>
      <c r="AA6" s="405"/>
      <c r="AB6" s="405"/>
      <c r="AC6" s="405"/>
      <c r="AD6" s="405"/>
      <c r="AE6" s="405"/>
      <c r="AF6" s="6"/>
      <c r="AG6" s="6"/>
      <c r="AH6" s="2"/>
      <c r="AI6" s="2"/>
      <c r="AJ6" s="2"/>
      <c r="AK6" s="2"/>
      <c r="AL6" s="2"/>
      <c r="AM6" s="2"/>
    </row>
    <row r="7" spans="1:39" s="14" customFormat="1" ht="15" customHeight="1">
      <c r="A7" s="405"/>
      <c r="B7" s="1724"/>
      <c r="C7" s="411"/>
      <c r="D7" s="329" t="s">
        <v>202</v>
      </c>
      <c r="E7" s="366" t="str">
        <f>'Administrative Info'!F22</f>
        <v>&lt;enter name of auditor and title&gt;</v>
      </c>
      <c r="F7" s="1720" t="str">
        <f>'Administrative Info'!F23</f>
        <v>&lt;enter auditor phone&gt;</v>
      </c>
      <c r="G7" s="1720"/>
      <c r="H7" s="332" t="str">
        <f>'Administrative Info'!F24</f>
        <v>&lt;enter auditor email address&gt;</v>
      </c>
      <c r="I7" s="408"/>
      <c r="J7" s="1706"/>
      <c r="K7" s="1707"/>
      <c r="L7" s="1703"/>
      <c r="M7" s="410"/>
      <c r="N7" s="410"/>
      <c r="O7" s="410"/>
      <c r="P7" s="407"/>
      <c r="Q7" s="405"/>
      <c r="R7" s="405"/>
      <c r="S7" s="405"/>
      <c r="T7" s="405"/>
      <c r="U7" s="405"/>
      <c r="V7" s="405"/>
      <c r="W7" s="405"/>
      <c r="X7" s="405"/>
      <c r="Y7" s="405"/>
      <c r="Z7" s="405"/>
      <c r="AA7" s="405"/>
      <c r="AB7" s="405"/>
      <c r="AC7" s="405"/>
      <c r="AD7" s="405"/>
      <c r="AE7" s="405"/>
      <c r="AF7" s="6"/>
      <c r="AG7" s="6"/>
      <c r="AH7" s="2"/>
      <c r="AI7" s="2"/>
      <c r="AJ7" s="2"/>
      <c r="AK7" s="2"/>
      <c r="AL7" s="2"/>
      <c r="AM7" s="2"/>
    </row>
    <row r="8" spans="1:39" s="14" customFormat="1" ht="15" customHeight="1">
      <c r="A8" s="405"/>
      <c r="B8" s="1724"/>
      <c r="C8" s="411"/>
      <c r="D8" s="331" t="s">
        <v>203</v>
      </c>
      <c r="E8" s="335" t="str">
        <f>'Administrative Info'!F25</f>
        <v>&lt;enter audit reviewer name&gt;</v>
      </c>
      <c r="F8" s="1720" t="str">
        <f>'Administrative Info'!F26</f>
        <v>&lt;enter audit reviewer phone number&gt;</v>
      </c>
      <c r="G8" s="1721"/>
      <c r="H8" s="336" t="str">
        <f>'Administrative Info'!F27</f>
        <v>&lt;enter audit reviewer email address&gt;</v>
      </c>
      <c r="I8" s="408"/>
      <c r="J8" s="1700" t="s">
        <v>1259</v>
      </c>
      <c r="K8" s="1600"/>
      <c r="L8" s="1702" t="str">
        <f>IF('Evaluation Tool'!M24="Section Incomplete",'Evaluation Tool'!M24, "Complete")</f>
        <v>Section Incomplete</v>
      </c>
      <c r="M8" s="410"/>
      <c r="N8" s="410"/>
      <c r="O8" s="410"/>
      <c r="P8" s="407"/>
      <c r="Q8" s="405"/>
      <c r="R8" s="405"/>
      <c r="S8" s="405"/>
      <c r="T8" s="405"/>
      <c r="U8" s="405"/>
      <c r="V8" s="405"/>
      <c r="W8" s="405"/>
      <c r="X8" s="405"/>
      <c r="Y8" s="405"/>
      <c r="Z8" s="405"/>
      <c r="AA8" s="405"/>
      <c r="AB8" s="405"/>
      <c r="AC8" s="405"/>
      <c r="AD8" s="405"/>
      <c r="AE8" s="405"/>
      <c r="AF8" s="6"/>
      <c r="AG8" s="6"/>
      <c r="AH8" s="2"/>
      <c r="AI8" s="2"/>
      <c r="AJ8" s="2"/>
      <c r="AK8" s="2"/>
      <c r="AL8" s="2"/>
      <c r="AM8" s="2"/>
    </row>
    <row r="9" spans="1:39" s="14" customFormat="1" ht="15" customHeight="1">
      <c r="A9" s="405"/>
      <c r="B9" s="1724"/>
      <c r="C9" s="411"/>
      <c r="D9" s="793" t="s">
        <v>1389</v>
      </c>
      <c r="E9" s="1739" t="str">
        <f>'Administrative Info'!F9</f>
        <v>&lt;enter date of community contact MM/DD/YYYY&gt;</v>
      </c>
      <c r="F9" s="1739"/>
      <c r="G9" s="790" t="s">
        <v>1390</v>
      </c>
      <c r="H9" s="1193" t="str">
        <f>'Administrative Info'!F8</f>
        <v>&lt;enter diagnostic date MM/DD/YYYY&gt;</v>
      </c>
      <c r="I9" s="408"/>
      <c r="J9" s="1708"/>
      <c r="K9" s="1607"/>
      <c r="L9" s="1709"/>
      <c r="M9" s="410"/>
      <c r="N9" s="410"/>
      <c r="O9" s="410"/>
      <c r="P9" s="407"/>
      <c r="Q9" s="405"/>
      <c r="R9" s="405"/>
      <c r="S9" s="405"/>
      <c r="T9" s="405"/>
      <c r="U9" s="405"/>
      <c r="V9" s="405"/>
      <c r="W9" s="405"/>
      <c r="X9" s="405"/>
      <c r="Y9" s="405"/>
      <c r="Z9" s="405"/>
      <c r="AA9" s="405"/>
      <c r="AB9" s="405"/>
      <c r="AC9" s="405"/>
      <c r="AD9" s="405"/>
      <c r="AE9" s="405"/>
      <c r="AF9" s="6"/>
      <c r="AG9" s="6"/>
      <c r="AH9" s="2"/>
      <c r="AI9" s="2"/>
      <c r="AJ9" s="2"/>
      <c r="AK9" s="2"/>
      <c r="AL9" s="2"/>
      <c r="AM9" s="2"/>
    </row>
    <row r="10" spans="1:39" s="14" customFormat="1" ht="15.75" customHeight="1">
      <c r="A10" s="405"/>
      <c r="B10" s="1724"/>
      <c r="C10" s="411"/>
      <c r="D10" s="477" t="s">
        <v>501</v>
      </c>
      <c r="E10" s="1687" t="str">
        <f>'Administrative Info'!F31</f>
        <v>&lt;enter date audit closed&gt;</v>
      </c>
      <c r="F10" s="1688"/>
      <c r="G10" s="790" t="s">
        <v>1387</v>
      </c>
      <c r="H10" s="791">
        <f>'Diagnostic Assessment NEW'!Q80</f>
        <v>0</v>
      </c>
      <c r="I10" s="408"/>
      <c r="J10" s="1701"/>
      <c r="K10" s="1602"/>
      <c r="L10" s="1703"/>
      <c r="M10" s="410"/>
      <c r="N10" s="410"/>
      <c r="O10" s="410"/>
      <c r="P10" s="407"/>
      <c r="Q10" s="405"/>
      <c r="R10" s="405"/>
      <c r="S10" s="405"/>
      <c r="T10" s="405"/>
      <c r="U10" s="405"/>
      <c r="V10" s="405"/>
      <c r="W10" s="405"/>
      <c r="X10" s="405"/>
      <c r="Y10" s="405"/>
      <c r="Z10" s="405"/>
      <c r="AA10" s="405"/>
      <c r="AB10" s="405"/>
      <c r="AC10" s="405"/>
      <c r="AD10" s="405"/>
      <c r="AE10" s="405"/>
      <c r="AF10" s="6"/>
      <c r="AG10" s="6"/>
      <c r="AH10" s="2"/>
      <c r="AI10" s="2"/>
      <c r="AJ10" s="2"/>
      <c r="AK10" s="2"/>
      <c r="AL10" s="2"/>
      <c r="AM10" s="2"/>
    </row>
    <row r="11" spans="1:39" s="14" customFormat="1" ht="15.75" customHeight="1">
      <c r="A11" s="405"/>
      <c r="B11" s="1724"/>
      <c r="C11" s="481"/>
      <c r="D11" s="479" t="s">
        <v>168</v>
      </c>
      <c r="E11" s="478" t="str">
        <f>'Administrative Info'!F33</f>
        <v>&lt;enter Yes/No&gt;</v>
      </c>
      <c r="F11" s="792"/>
      <c r="G11" s="790" t="s">
        <v>1388</v>
      </c>
      <c r="H11" s="791">
        <f>'Evaluation Tool'!M73</f>
        <v>0</v>
      </c>
      <c r="I11" s="408"/>
      <c r="J11" s="1700" t="s">
        <v>1260</v>
      </c>
      <c r="K11" s="1600"/>
      <c r="L11" s="1702" t="str">
        <f>IF('Evaluation Tool'!M48="Section Incomplete",'Evaluation Tool'!M48, "Complete")</f>
        <v>Section Incomplete</v>
      </c>
      <c r="M11" s="410"/>
      <c r="N11" s="410"/>
      <c r="O11" s="410"/>
      <c r="P11" s="407"/>
      <c r="Q11" s="405"/>
      <c r="R11" s="405"/>
      <c r="S11" s="405"/>
      <c r="T11" s="405"/>
      <c r="U11" s="405"/>
      <c r="V11" s="405"/>
      <c r="W11" s="405"/>
      <c r="X11" s="405"/>
      <c r="Y11" s="405"/>
      <c r="Z11" s="405"/>
      <c r="AA11" s="405"/>
      <c r="AB11" s="405"/>
      <c r="AC11" s="405"/>
      <c r="AD11" s="405"/>
      <c r="AE11" s="405"/>
      <c r="AF11" s="6"/>
      <c r="AG11" s="6"/>
      <c r="AH11" s="2"/>
      <c r="AI11" s="2"/>
      <c r="AJ11" s="2"/>
      <c r="AK11" s="2"/>
      <c r="AL11" s="2"/>
      <c r="AM11" s="2"/>
    </row>
    <row r="12" spans="1:39" s="14" customFormat="1" ht="17.25" customHeight="1">
      <c r="A12" s="405"/>
      <c r="B12" s="1724"/>
      <c r="C12" s="481"/>
      <c r="D12" s="1733" t="s">
        <v>502</v>
      </c>
      <c r="E12" s="1734"/>
      <c r="F12" s="1734"/>
      <c r="G12" s="1734"/>
      <c r="H12" s="1735"/>
      <c r="I12" s="408"/>
      <c r="J12" s="1701"/>
      <c r="K12" s="1602"/>
      <c r="L12" s="1703"/>
      <c r="M12" s="410"/>
      <c r="N12" s="410"/>
      <c r="O12" s="410"/>
      <c r="P12" s="407"/>
      <c r="Q12" s="405"/>
      <c r="R12" s="405"/>
      <c r="S12" s="405"/>
      <c r="T12" s="405"/>
      <c r="U12" s="405"/>
      <c r="V12" s="405"/>
      <c r="W12" s="405"/>
      <c r="X12" s="405"/>
      <c r="Y12" s="405"/>
      <c r="Z12" s="405"/>
      <c r="AA12" s="405"/>
      <c r="AB12" s="405"/>
      <c r="AC12" s="405"/>
      <c r="AD12" s="405"/>
      <c r="AE12" s="405"/>
      <c r="AF12" s="6"/>
      <c r="AG12" s="6"/>
      <c r="AH12" s="2"/>
      <c r="AI12" s="2"/>
      <c r="AJ12" s="2"/>
      <c r="AK12" s="2"/>
      <c r="AL12" s="2"/>
      <c r="AM12" s="2"/>
    </row>
    <row r="13" spans="1:39" s="14" customFormat="1" ht="17.25" customHeight="1">
      <c r="A13" s="405"/>
      <c r="B13" s="405"/>
      <c r="C13" s="481"/>
      <c r="D13" s="1736"/>
      <c r="E13" s="1737"/>
      <c r="F13" s="1737"/>
      <c r="G13" s="1737"/>
      <c r="H13" s="1738"/>
      <c r="I13" s="408"/>
      <c r="J13" s="1659" t="s">
        <v>1261</v>
      </c>
      <c r="K13" s="1660"/>
      <c r="L13" s="732" t="str">
        <f>IF('Evaluation Tool'!M72="Section Incomplete",'Evaluation Tool'!M72, "Complete")</f>
        <v>Section Incomplete</v>
      </c>
      <c r="M13" s="410"/>
      <c r="N13" s="410"/>
      <c r="O13" s="410"/>
      <c r="P13" s="407"/>
      <c r="Q13" s="405"/>
      <c r="R13" s="405"/>
      <c r="S13" s="405"/>
      <c r="T13" s="405"/>
      <c r="U13" s="405"/>
      <c r="V13" s="405"/>
      <c r="W13" s="405"/>
      <c r="X13" s="405"/>
      <c r="Y13" s="405"/>
      <c r="Z13" s="405"/>
      <c r="AA13" s="405"/>
      <c r="AB13" s="405"/>
      <c r="AC13" s="405"/>
      <c r="AD13" s="405"/>
      <c r="AE13" s="405"/>
      <c r="AF13" s="6"/>
      <c r="AG13" s="6"/>
      <c r="AH13" s="2"/>
      <c r="AI13" s="2"/>
      <c r="AJ13" s="2"/>
      <c r="AK13" s="2"/>
      <c r="AL13" s="2"/>
      <c r="AM13" s="2"/>
    </row>
    <row r="14" spans="1:39" s="14" customFormat="1" ht="15.75" customHeight="1">
      <c r="A14" s="405"/>
      <c r="B14" s="405"/>
      <c r="C14" s="481"/>
      <c r="D14" s="1710" t="s">
        <v>1386</v>
      </c>
      <c r="E14" s="1711"/>
      <c r="F14" s="1711"/>
      <c r="G14" s="1711"/>
      <c r="H14" s="1712"/>
      <c r="I14" s="408"/>
      <c r="J14" s="409"/>
      <c r="K14" s="409"/>
      <c r="L14" s="410"/>
      <c r="M14" s="410"/>
      <c r="N14" s="410"/>
      <c r="O14" s="410"/>
      <c r="P14" s="407"/>
      <c r="Q14" s="405"/>
      <c r="R14" s="405"/>
      <c r="S14" s="405"/>
      <c r="T14" s="405"/>
      <c r="U14" s="405"/>
      <c r="V14" s="405"/>
      <c r="W14" s="405"/>
      <c r="X14" s="405"/>
      <c r="Y14" s="405"/>
      <c r="Z14" s="405"/>
      <c r="AA14" s="405"/>
      <c r="AB14" s="405"/>
      <c r="AC14" s="405"/>
      <c r="AD14" s="405"/>
      <c r="AE14" s="405"/>
      <c r="AF14" s="6"/>
      <c r="AG14" s="6"/>
      <c r="AH14" s="2"/>
      <c r="AI14" s="2"/>
      <c r="AJ14" s="2"/>
      <c r="AK14" s="2"/>
      <c r="AL14" s="2"/>
      <c r="AM14" s="2"/>
    </row>
    <row r="15" spans="1:39" s="14" customFormat="1" ht="12.75" customHeight="1">
      <c r="A15" s="405"/>
      <c r="B15" s="405"/>
      <c r="C15" s="481"/>
      <c r="D15" s="1713" t="s">
        <v>1774</v>
      </c>
      <c r="E15" s="1714"/>
      <c r="F15" s="1714"/>
      <c r="G15" s="1714"/>
      <c r="H15" s="1140" t="s">
        <v>3</v>
      </c>
      <c r="I15" s="408"/>
      <c r="J15" s="409"/>
      <c r="K15" s="409"/>
      <c r="L15" s="410"/>
      <c r="M15" s="410"/>
      <c r="N15" s="410"/>
      <c r="O15" s="410"/>
      <c r="P15" s="407"/>
      <c r="Q15" s="405"/>
      <c r="R15" s="405"/>
      <c r="S15" s="405"/>
      <c r="T15" s="405"/>
      <c r="U15" s="405"/>
      <c r="V15" s="405"/>
      <c r="W15" s="405"/>
      <c r="X15" s="405"/>
      <c r="Y15" s="405"/>
      <c r="Z15" s="405"/>
      <c r="AA15" s="405"/>
      <c r="AB15" s="405"/>
      <c r="AC15" s="405"/>
      <c r="AD15" s="405"/>
      <c r="AE15" s="405"/>
      <c r="AF15" s="6"/>
      <c r="AG15" s="6"/>
      <c r="AH15" s="2"/>
      <c r="AI15" s="2"/>
      <c r="AJ15" s="2"/>
      <c r="AK15" s="2"/>
      <c r="AL15" s="2"/>
      <c r="AM15" s="2"/>
    </row>
    <row r="16" spans="1:39" s="14" customFormat="1">
      <c r="A16" s="405"/>
      <c r="B16" s="405"/>
      <c r="C16" s="481"/>
      <c r="D16" s="480"/>
      <c r="E16" s="367"/>
      <c r="F16" s="367"/>
      <c r="G16" s="368"/>
      <c r="H16" s="482"/>
      <c r="I16" s="408"/>
      <c r="J16" s="409"/>
      <c r="K16" s="409"/>
      <c r="L16" s="410"/>
      <c r="M16" s="410"/>
      <c r="N16" s="410"/>
      <c r="O16" s="410"/>
      <c r="P16" s="407"/>
      <c r="Q16" s="405"/>
      <c r="R16" s="405"/>
      <c r="S16" s="405"/>
      <c r="T16" s="405"/>
      <c r="U16" s="405"/>
      <c r="V16" s="405"/>
      <c r="W16" s="405"/>
      <c r="X16" s="405"/>
      <c r="Y16" s="405"/>
      <c r="Z16" s="405"/>
      <c r="AA16" s="405"/>
      <c r="AB16" s="405"/>
      <c r="AC16" s="405"/>
      <c r="AD16" s="405"/>
      <c r="AE16" s="405"/>
      <c r="AF16" s="6"/>
      <c r="AG16" s="6"/>
      <c r="AH16" s="2"/>
      <c r="AI16" s="2"/>
      <c r="AJ16" s="2"/>
      <c r="AK16" s="2"/>
      <c r="AL16" s="2"/>
      <c r="AM16" s="2"/>
    </row>
    <row r="17" spans="1:39" s="14" customFormat="1">
      <c r="A17" s="405"/>
      <c r="B17" s="405"/>
      <c r="C17" s="411"/>
      <c r="D17" s="320"/>
      <c r="E17" s="367"/>
      <c r="F17" s="367"/>
      <c r="G17" s="368"/>
      <c r="H17" s="321"/>
      <c r="I17" s="408"/>
      <c r="J17" s="408"/>
      <c r="K17" s="408"/>
      <c r="L17" s="410"/>
      <c r="M17" s="410"/>
      <c r="N17" s="410"/>
      <c r="O17" s="410"/>
      <c r="P17" s="407"/>
      <c r="Q17" s="405"/>
      <c r="R17" s="405"/>
      <c r="S17" s="405"/>
      <c r="T17" s="405"/>
      <c r="U17" s="405"/>
      <c r="V17" s="405"/>
      <c r="W17" s="405"/>
      <c r="X17" s="405"/>
      <c r="Y17" s="405"/>
      <c r="Z17" s="405"/>
      <c r="AA17" s="405"/>
      <c r="AB17" s="405"/>
      <c r="AC17" s="405"/>
      <c r="AD17" s="405"/>
      <c r="AE17" s="405"/>
      <c r="AF17" s="6"/>
      <c r="AG17" s="6"/>
      <c r="AH17" s="2"/>
      <c r="AI17" s="2"/>
      <c r="AJ17" s="2"/>
      <c r="AK17" s="2"/>
      <c r="AL17" s="2"/>
      <c r="AM17" s="2"/>
    </row>
    <row r="18" spans="1:39" s="14" customFormat="1">
      <c r="A18" s="405"/>
      <c r="B18" s="405"/>
      <c r="C18" s="411"/>
      <c r="D18" s="320"/>
      <c r="E18" s="367"/>
      <c r="F18" s="367"/>
      <c r="G18" s="368"/>
      <c r="H18" s="321"/>
      <c r="I18" s="408"/>
      <c r="J18" s="408"/>
      <c r="K18" s="408"/>
      <c r="L18" s="410"/>
      <c r="M18" s="410"/>
      <c r="N18" s="410"/>
      <c r="O18" s="410"/>
      <c r="P18" s="407"/>
      <c r="Q18" s="405"/>
      <c r="R18" s="405"/>
      <c r="S18" s="405"/>
      <c r="T18" s="405"/>
      <c r="U18" s="405"/>
      <c r="V18" s="405"/>
      <c r="W18" s="405"/>
      <c r="X18" s="405"/>
      <c r="Y18" s="405"/>
      <c r="Z18" s="405"/>
      <c r="AA18" s="405"/>
      <c r="AB18" s="405"/>
      <c r="AC18" s="405"/>
      <c r="AD18" s="405"/>
      <c r="AE18" s="405"/>
      <c r="AF18" s="6"/>
      <c r="AG18" s="6"/>
      <c r="AH18" s="2"/>
      <c r="AI18" s="2"/>
      <c r="AJ18" s="2"/>
      <c r="AK18" s="2"/>
      <c r="AL18" s="2"/>
      <c r="AM18" s="2"/>
    </row>
    <row r="19" spans="1:39" s="14" customFormat="1">
      <c r="A19" s="405"/>
      <c r="B19" s="405"/>
      <c r="C19" s="411"/>
      <c r="D19" s="320"/>
      <c r="E19" s="367"/>
      <c r="F19" s="367"/>
      <c r="G19" s="368"/>
      <c r="H19" s="321"/>
      <c r="I19" s="408"/>
      <c r="J19" s="408"/>
      <c r="K19" s="408"/>
      <c r="L19" s="410"/>
      <c r="M19" s="410"/>
      <c r="N19" s="410"/>
      <c r="O19" s="410"/>
      <c r="P19" s="407"/>
      <c r="Q19" s="405"/>
      <c r="R19" s="405"/>
      <c r="S19" s="405"/>
      <c r="T19" s="405"/>
      <c r="U19" s="405"/>
      <c r="V19" s="405"/>
      <c r="W19" s="405"/>
      <c r="X19" s="405"/>
      <c r="Y19" s="405"/>
      <c r="Z19" s="405"/>
      <c r="AA19" s="405"/>
      <c r="AB19" s="405"/>
      <c r="AC19" s="405"/>
      <c r="AD19" s="405"/>
      <c r="AE19" s="405"/>
      <c r="AF19" s="6"/>
      <c r="AG19" s="6"/>
      <c r="AH19" s="2"/>
      <c r="AI19" s="2"/>
      <c r="AJ19" s="2"/>
      <c r="AK19" s="2"/>
      <c r="AL19" s="2"/>
      <c r="AM19" s="2"/>
    </row>
    <row r="20" spans="1:39" s="14" customFormat="1">
      <c r="A20" s="405"/>
      <c r="B20" s="405"/>
      <c r="C20" s="411"/>
      <c r="D20" s="320"/>
      <c r="E20" s="367"/>
      <c r="F20" s="367"/>
      <c r="G20" s="368"/>
      <c r="H20" s="321"/>
      <c r="I20" s="408"/>
      <c r="J20" s="408"/>
      <c r="K20" s="408"/>
      <c r="L20" s="410"/>
      <c r="M20" s="410"/>
      <c r="N20" s="410"/>
      <c r="O20" s="410"/>
      <c r="P20" s="407"/>
      <c r="Q20" s="405"/>
      <c r="R20" s="405"/>
      <c r="S20" s="405"/>
      <c r="T20" s="405"/>
      <c r="U20" s="405"/>
      <c r="V20" s="405"/>
      <c r="W20" s="405"/>
      <c r="X20" s="405"/>
      <c r="Y20" s="405"/>
      <c r="Z20" s="405"/>
      <c r="AA20" s="405"/>
      <c r="AB20" s="405"/>
      <c r="AC20" s="405"/>
      <c r="AD20" s="405"/>
      <c r="AE20" s="405"/>
      <c r="AF20" s="6"/>
      <c r="AG20" s="6"/>
      <c r="AH20" s="2"/>
      <c r="AI20" s="2"/>
      <c r="AJ20" s="2"/>
      <c r="AK20" s="2"/>
      <c r="AL20" s="2"/>
      <c r="AM20" s="2"/>
    </row>
    <row r="21" spans="1:39" s="14" customFormat="1">
      <c r="A21" s="405"/>
      <c r="B21" s="405"/>
      <c r="C21" s="411"/>
      <c r="D21" s="320"/>
      <c r="E21" s="367"/>
      <c r="F21" s="367"/>
      <c r="G21" s="368"/>
      <c r="H21" s="321"/>
      <c r="I21" s="408"/>
      <c r="J21" s="408"/>
      <c r="K21" s="408"/>
      <c r="L21" s="410"/>
      <c r="M21" s="410"/>
      <c r="N21" s="410"/>
      <c r="O21" s="410"/>
      <c r="P21" s="407"/>
      <c r="Q21" s="405"/>
      <c r="R21" s="405"/>
      <c r="S21" s="405"/>
      <c r="T21" s="405"/>
      <c r="U21" s="405"/>
      <c r="V21" s="405"/>
      <c r="W21" s="405"/>
      <c r="X21" s="405"/>
      <c r="Y21" s="405"/>
      <c r="Z21" s="405"/>
      <c r="AA21" s="405"/>
      <c r="AB21" s="405"/>
      <c r="AC21" s="405"/>
      <c r="AD21" s="405"/>
      <c r="AE21" s="405"/>
      <c r="AF21" s="6"/>
      <c r="AG21" s="6"/>
      <c r="AH21" s="2"/>
      <c r="AI21" s="2"/>
      <c r="AJ21" s="2"/>
      <c r="AK21" s="2"/>
      <c r="AL21" s="2"/>
      <c r="AM21" s="2"/>
    </row>
    <row r="22" spans="1:39" s="14" customFormat="1">
      <c r="A22" s="405"/>
      <c r="B22" s="405"/>
      <c r="C22" s="411"/>
      <c r="D22" s="320"/>
      <c r="E22" s="367"/>
      <c r="F22" s="367"/>
      <c r="G22" s="368"/>
      <c r="H22" s="321"/>
      <c r="I22" s="408"/>
      <c r="J22" s="408"/>
      <c r="K22" s="408"/>
      <c r="L22" s="410"/>
      <c r="M22" s="410"/>
      <c r="N22" s="410"/>
      <c r="O22" s="410"/>
      <c r="P22" s="407"/>
      <c r="Q22" s="405"/>
      <c r="R22" s="405"/>
      <c r="S22" s="405"/>
      <c r="T22" s="405"/>
      <c r="U22" s="405"/>
      <c r="V22" s="405"/>
      <c r="W22" s="405"/>
      <c r="X22" s="405"/>
      <c r="Y22" s="405"/>
      <c r="Z22" s="405"/>
      <c r="AA22" s="405"/>
      <c r="AB22" s="405"/>
      <c r="AC22" s="405"/>
      <c r="AD22" s="405"/>
      <c r="AE22" s="405"/>
      <c r="AF22" s="6"/>
      <c r="AG22" s="6"/>
      <c r="AH22" s="2"/>
      <c r="AI22" s="2"/>
      <c r="AJ22" s="2"/>
      <c r="AK22" s="2"/>
      <c r="AL22" s="2"/>
      <c r="AM22" s="2"/>
    </row>
    <row r="23" spans="1:39" s="14" customFormat="1">
      <c r="A23" s="405"/>
      <c r="B23" s="405"/>
      <c r="C23" s="411"/>
      <c r="D23" s="320"/>
      <c r="E23" s="367"/>
      <c r="F23" s="367"/>
      <c r="G23" s="368"/>
      <c r="H23" s="321"/>
      <c r="I23" s="408"/>
      <c r="J23" s="408"/>
      <c r="K23" s="408"/>
      <c r="L23" s="410"/>
      <c r="M23" s="410"/>
      <c r="N23" s="410"/>
      <c r="O23" s="410"/>
      <c r="P23" s="407"/>
      <c r="Q23" s="405"/>
      <c r="R23" s="405"/>
      <c r="S23" s="405"/>
      <c r="T23" s="405"/>
      <c r="U23" s="405"/>
      <c r="V23" s="405"/>
      <c r="W23" s="405"/>
      <c r="X23" s="405"/>
      <c r="Y23" s="405"/>
      <c r="Z23" s="405"/>
      <c r="AA23" s="405"/>
      <c r="AB23" s="405"/>
      <c r="AC23" s="405"/>
      <c r="AD23" s="405"/>
      <c r="AE23" s="405"/>
      <c r="AF23" s="6"/>
      <c r="AG23" s="6"/>
      <c r="AH23" s="2"/>
      <c r="AI23" s="2"/>
      <c r="AJ23" s="2"/>
      <c r="AK23" s="2"/>
      <c r="AL23" s="2"/>
      <c r="AM23" s="2"/>
    </row>
    <row r="24" spans="1:39" s="14" customFormat="1">
      <c r="A24" s="405"/>
      <c r="B24" s="405"/>
      <c r="C24" s="411"/>
      <c r="D24" s="320"/>
      <c r="E24" s="367"/>
      <c r="F24" s="367"/>
      <c r="G24" s="368"/>
      <c r="H24" s="321"/>
      <c r="I24" s="408"/>
      <c r="J24" s="408"/>
      <c r="K24" s="408"/>
      <c r="L24" s="410"/>
      <c r="M24" s="410"/>
      <c r="N24" s="410"/>
      <c r="O24" s="410"/>
      <c r="P24" s="407"/>
      <c r="Q24" s="405"/>
      <c r="R24" s="405"/>
      <c r="S24" s="405"/>
      <c r="T24" s="405"/>
      <c r="U24" s="405"/>
      <c r="V24" s="405"/>
      <c r="W24" s="405"/>
      <c r="X24" s="405"/>
      <c r="Y24" s="405"/>
      <c r="Z24" s="405"/>
      <c r="AA24" s="405"/>
      <c r="AB24" s="405"/>
      <c r="AC24" s="405"/>
      <c r="AD24" s="405"/>
      <c r="AE24" s="405"/>
      <c r="AF24" s="6"/>
      <c r="AG24" s="6"/>
      <c r="AH24" s="2"/>
      <c r="AI24" s="2"/>
      <c r="AJ24" s="2"/>
      <c r="AK24" s="2"/>
      <c r="AL24" s="2"/>
      <c r="AM24" s="2"/>
    </row>
    <row r="25" spans="1:39" s="14" customFormat="1" ht="13.5" thickBot="1">
      <c r="A25" s="405"/>
      <c r="B25" s="405"/>
      <c r="C25" s="411"/>
      <c r="D25" s="320"/>
      <c r="E25" s="367"/>
      <c r="F25" s="367"/>
      <c r="G25" s="368"/>
      <c r="H25" s="321"/>
      <c r="I25" s="408"/>
      <c r="J25" s="408"/>
      <c r="K25" s="408"/>
      <c r="L25" s="408"/>
      <c r="M25" s="410"/>
      <c r="N25" s="410"/>
      <c r="O25" s="410"/>
      <c r="P25" s="407"/>
      <c r="Q25" s="405"/>
      <c r="R25" s="405"/>
      <c r="S25" s="405"/>
      <c r="T25" s="405"/>
      <c r="U25" s="405"/>
      <c r="V25" s="405"/>
      <c r="W25" s="405"/>
      <c r="X25" s="405"/>
      <c r="Y25" s="405"/>
      <c r="Z25" s="405"/>
      <c r="AA25" s="405"/>
      <c r="AB25" s="405"/>
      <c r="AC25" s="405"/>
      <c r="AD25" s="405"/>
      <c r="AE25" s="405"/>
      <c r="AF25" s="6"/>
      <c r="AG25" s="6"/>
      <c r="AH25" s="2"/>
      <c r="AI25" s="2"/>
      <c r="AJ25" s="2"/>
      <c r="AK25" s="2"/>
      <c r="AL25" s="2"/>
      <c r="AM25" s="2"/>
    </row>
    <row r="26" spans="1:39" s="14" customFormat="1" ht="7.5" customHeight="1" thickBot="1">
      <c r="A26" s="405"/>
      <c r="B26" s="405"/>
      <c r="C26" s="411"/>
      <c r="D26" s="322"/>
      <c r="E26" s="323"/>
      <c r="F26" s="323"/>
      <c r="G26" s="324"/>
      <c r="H26" s="325"/>
      <c r="I26" s="408"/>
      <c r="J26" s="408"/>
      <c r="K26" s="408"/>
      <c r="L26" s="408"/>
      <c r="M26" s="410"/>
      <c r="N26" s="410"/>
      <c r="O26" s="410"/>
      <c r="P26" s="407"/>
      <c r="Q26" s="405"/>
      <c r="R26" s="405"/>
      <c r="S26" s="405"/>
      <c r="T26" s="405"/>
      <c r="U26" s="405"/>
      <c r="V26" s="405"/>
      <c r="W26" s="405"/>
      <c r="X26" s="405"/>
      <c r="Y26" s="405"/>
      <c r="Z26" s="405"/>
      <c r="AA26" s="405"/>
      <c r="AB26" s="405"/>
      <c r="AC26" s="405"/>
      <c r="AD26" s="405"/>
      <c r="AE26" s="405"/>
      <c r="AF26" s="6"/>
      <c r="AG26" s="6"/>
      <c r="AH26" s="2"/>
      <c r="AI26" s="2"/>
      <c r="AJ26" s="2"/>
      <c r="AK26" s="2"/>
      <c r="AL26" s="2"/>
      <c r="AM26" s="2"/>
    </row>
    <row r="27" spans="1:39" s="14" customFormat="1" ht="15.75" customHeight="1" thickBot="1">
      <c r="A27" s="405"/>
      <c r="B27" s="405"/>
      <c r="C27" s="411"/>
      <c r="D27" s="1685" t="s">
        <v>173</v>
      </c>
      <c r="E27" s="1686"/>
      <c r="F27" s="1686"/>
      <c r="G27" s="340" t="s">
        <v>204</v>
      </c>
      <c r="H27" s="476" t="str">
        <f>'Evaluation Tool'!M19</f>
        <v>Section Incomplete</v>
      </c>
      <c r="I27" s="408"/>
      <c r="J27" s="408"/>
      <c r="K27" s="408"/>
      <c r="L27" s="408"/>
      <c r="M27" s="410"/>
      <c r="N27" s="410"/>
      <c r="O27" s="410"/>
      <c r="P27" s="407"/>
      <c r="Q27" s="405"/>
      <c r="R27" s="405"/>
      <c r="S27" s="405"/>
      <c r="T27" s="405"/>
      <c r="U27" s="405"/>
      <c r="V27" s="405"/>
      <c r="W27" s="405"/>
      <c r="X27" s="405"/>
      <c r="Y27" s="405"/>
      <c r="Z27" s="405"/>
      <c r="AA27" s="405"/>
      <c r="AB27" s="405"/>
      <c r="AC27" s="405"/>
      <c r="AD27" s="405"/>
      <c r="AE27" s="405"/>
      <c r="AF27" s="6"/>
      <c r="AG27" s="6"/>
      <c r="AH27" s="2"/>
      <c r="AI27" s="2"/>
      <c r="AJ27" s="2"/>
      <c r="AK27" s="2"/>
      <c r="AL27" s="2"/>
      <c r="AM27" s="2"/>
    </row>
    <row r="28" spans="1:39" s="14" customFormat="1" ht="14.25" thickBot="1">
      <c r="A28" s="405"/>
      <c r="B28" s="405"/>
      <c r="C28" s="411"/>
      <c r="D28" s="361" t="s">
        <v>11</v>
      </c>
      <c r="E28" s="362" t="s">
        <v>169</v>
      </c>
      <c r="F28" s="362" t="s">
        <v>170</v>
      </c>
      <c r="G28" s="362" t="s">
        <v>171</v>
      </c>
      <c r="H28" s="363" t="s">
        <v>172</v>
      </c>
      <c r="I28" s="408"/>
      <c r="J28" s="408"/>
      <c r="K28" s="408"/>
      <c r="L28" s="410"/>
      <c r="M28" s="410"/>
      <c r="N28" s="410"/>
      <c r="O28" s="410"/>
      <c r="P28" s="407"/>
      <c r="Q28" s="405"/>
      <c r="R28" s="405"/>
      <c r="S28" s="405"/>
      <c r="T28" s="405"/>
      <c r="U28" s="405"/>
      <c r="V28" s="405"/>
      <c r="W28" s="405"/>
      <c r="X28" s="405"/>
      <c r="Y28" s="405"/>
      <c r="Z28" s="405"/>
      <c r="AA28" s="405"/>
      <c r="AB28" s="405"/>
      <c r="AC28" s="405"/>
      <c r="AD28" s="405"/>
      <c r="AE28" s="405"/>
      <c r="AF28" s="6"/>
      <c r="AG28" s="6"/>
      <c r="AH28" s="2"/>
      <c r="AI28" s="2"/>
      <c r="AJ28" s="2"/>
      <c r="AK28" s="2"/>
      <c r="AL28" s="2"/>
      <c r="AM28" s="2"/>
    </row>
    <row r="29" spans="1:39" s="14" customFormat="1" ht="27">
      <c r="A29" s="405"/>
      <c r="B29" s="405"/>
      <c r="C29" s="411"/>
      <c r="D29" s="1214" t="str">
        <f>'Evaluation Tool'!E4</f>
        <v>1.1: How many years of floodplain management experience does the Floodplain Administrator have ?</v>
      </c>
      <c r="E29" s="1215">
        <f>'Evaluation Tool'!K4</f>
        <v>0</v>
      </c>
      <c r="F29" s="1215" t="e">
        <f>'Evaluation Tool'!M4</f>
        <v>#N/A</v>
      </c>
      <c r="G29" s="1216">
        <f>'Evaluation Tool'!P4</f>
        <v>0</v>
      </c>
      <c r="H29" s="1217">
        <f>'Evaluation Tool'!R4</f>
        <v>0</v>
      </c>
      <c r="I29" s="408"/>
      <c r="J29" s="408"/>
      <c r="K29" s="408"/>
      <c r="L29" s="410"/>
      <c r="M29" s="410"/>
      <c r="N29" s="410"/>
      <c r="O29" s="410"/>
      <c r="P29" s="407"/>
      <c r="Q29" s="405"/>
      <c r="R29" s="405"/>
      <c r="S29" s="405"/>
      <c r="T29" s="405"/>
      <c r="U29" s="405"/>
      <c r="V29" s="405"/>
      <c r="W29" s="405"/>
      <c r="X29" s="405"/>
      <c r="Y29" s="405"/>
      <c r="Z29" s="405"/>
      <c r="AA29" s="405"/>
      <c r="AB29" s="405"/>
      <c r="AC29" s="405"/>
      <c r="AD29" s="405"/>
      <c r="AE29" s="405"/>
      <c r="AF29" s="6"/>
      <c r="AG29" s="6"/>
      <c r="AH29" s="2"/>
      <c r="AI29" s="2"/>
      <c r="AJ29" s="2"/>
      <c r="AK29" s="2"/>
      <c r="AL29" s="2"/>
      <c r="AM29" s="2"/>
    </row>
    <row r="30" spans="1:39" s="14" customFormat="1" ht="40.5">
      <c r="A30" s="405"/>
      <c r="B30" s="405"/>
      <c r="C30" s="411"/>
      <c r="D30" s="356" t="str">
        <f>'Evaluation Tool'!E5</f>
        <v>1.2: Is the Floodplain Administrator a Certified Floodplain Manager (CFM)?</v>
      </c>
      <c r="E30" s="353">
        <f>'Evaluation Tool'!K5</f>
        <v>0</v>
      </c>
      <c r="F30" s="353" t="e">
        <f>'Evaluation Tool'!M5</f>
        <v>#N/A</v>
      </c>
      <c r="G30" s="354">
        <f>'Evaluation Tool'!P5</f>
        <v>0</v>
      </c>
      <c r="H30" s="355">
        <f>'Evaluation Tool'!R5</f>
        <v>0</v>
      </c>
      <c r="I30" s="408"/>
      <c r="J30" s="408"/>
      <c r="K30" s="409"/>
      <c r="L30" s="410"/>
      <c r="M30" s="410"/>
      <c r="N30" s="410"/>
      <c r="O30" s="410"/>
      <c r="P30" s="407"/>
      <c r="Q30" s="405"/>
      <c r="R30" s="405"/>
      <c r="S30" s="405"/>
      <c r="T30" s="405"/>
      <c r="U30" s="405"/>
      <c r="V30" s="405"/>
      <c r="W30" s="405"/>
      <c r="X30" s="405"/>
      <c r="Y30" s="405"/>
      <c r="Z30" s="405"/>
      <c r="AA30" s="405"/>
      <c r="AB30" s="405"/>
      <c r="AC30" s="405"/>
      <c r="AD30" s="405"/>
      <c r="AE30" s="405"/>
      <c r="AF30" s="6"/>
      <c r="AG30" s="6"/>
      <c r="AH30" s="2"/>
      <c r="AI30" s="2"/>
      <c r="AJ30" s="2"/>
      <c r="AK30" s="2"/>
      <c r="AL30" s="2"/>
      <c r="AM30" s="2"/>
    </row>
    <row r="31" spans="1:39" s="14" customFormat="1" ht="12.75" customHeight="1">
      <c r="A31" s="405"/>
      <c r="B31" s="405"/>
      <c r="C31" s="411"/>
      <c r="D31" s="1715" t="s">
        <v>174</v>
      </c>
      <c r="E31" s="1716"/>
      <c r="F31" s="1716"/>
      <c r="G31" s="1716"/>
      <c r="H31" s="1717"/>
      <c r="I31" s="408"/>
      <c r="J31" s="408"/>
      <c r="K31" s="409"/>
      <c r="L31" s="410"/>
      <c r="M31" s="410"/>
      <c r="N31" s="410"/>
      <c r="O31" s="410"/>
      <c r="P31" s="407"/>
      <c r="Q31" s="405"/>
      <c r="R31" s="405"/>
      <c r="S31" s="405"/>
      <c r="T31" s="405"/>
      <c r="U31" s="405"/>
      <c r="V31" s="405"/>
      <c r="W31" s="405"/>
      <c r="X31" s="405"/>
      <c r="Y31" s="405"/>
      <c r="Z31" s="405"/>
      <c r="AA31" s="405"/>
      <c r="AB31" s="405"/>
      <c r="AC31" s="405"/>
      <c r="AD31" s="405"/>
      <c r="AE31" s="405"/>
      <c r="AF31" s="6"/>
      <c r="AG31" s="6"/>
      <c r="AH31" s="2"/>
      <c r="AI31" s="2"/>
      <c r="AJ31" s="2"/>
      <c r="AK31" s="2"/>
      <c r="AL31" s="2"/>
      <c r="AM31" s="2"/>
    </row>
    <row r="32" spans="1:39" s="14" customFormat="1" ht="27" customHeight="1">
      <c r="A32" s="405"/>
      <c r="B32" s="405"/>
      <c r="C32" s="411"/>
      <c r="D32" s="343" t="str">
        <f>'Evaluation Tool'!E7</f>
        <v xml:space="preserve">1.3.1: Are effective flood insurance rate maps (digital or paper) used? </v>
      </c>
      <c r="E32" s="370">
        <f>'Evaluation Tool'!K7</f>
        <v>0</v>
      </c>
      <c r="F32" s="1083">
        <f>'Evaluation Tool'!M7</f>
        <v>0</v>
      </c>
      <c r="G32" s="369">
        <f>'Evaluation Tool'!P7</f>
        <v>0</v>
      </c>
      <c r="H32" s="344">
        <f>'Evaluation Tool'!R7</f>
        <v>0</v>
      </c>
      <c r="I32" s="408"/>
      <c r="J32" s="408"/>
      <c r="K32" s="409"/>
      <c r="L32" s="410"/>
      <c r="M32" s="410"/>
      <c r="N32" s="410"/>
      <c r="O32" s="410"/>
      <c r="P32" s="407"/>
      <c r="Q32" s="405"/>
      <c r="R32" s="405"/>
      <c r="S32" s="405"/>
      <c r="T32" s="405"/>
      <c r="U32" s="405"/>
      <c r="V32" s="405"/>
      <c r="W32" s="405"/>
      <c r="X32" s="405"/>
      <c r="Y32" s="405"/>
      <c r="Z32" s="405"/>
      <c r="AA32" s="405"/>
      <c r="AB32" s="405"/>
      <c r="AC32" s="405"/>
      <c r="AD32" s="405"/>
      <c r="AE32" s="405"/>
      <c r="AF32" s="6"/>
      <c r="AG32" s="6"/>
      <c r="AH32" s="2"/>
      <c r="AI32" s="2"/>
      <c r="AJ32" s="2"/>
      <c r="AK32" s="2"/>
      <c r="AL32" s="2"/>
      <c r="AM32" s="2"/>
    </row>
    <row r="33" spans="1:39" s="14" customFormat="1" ht="40.5">
      <c r="A33" s="405"/>
      <c r="B33" s="405"/>
      <c r="C33" s="411"/>
      <c r="D33" s="345" t="str">
        <f>'Evaluation Tool'!E8</f>
        <v xml:space="preserve">1.3.2: Are effective flood insurance study (digital or paper) used?  </v>
      </c>
      <c r="E33" s="349">
        <f>'Evaluation Tool'!K8</f>
        <v>0</v>
      </c>
      <c r="F33" s="346">
        <f>'Evaluation Tool'!M8</f>
        <v>0</v>
      </c>
      <c r="G33" s="347">
        <f>'Evaluation Tool'!P8</f>
        <v>0</v>
      </c>
      <c r="H33" s="348">
        <f>'Evaluation Tool'!R8</f>
        <v>0</v>
      </c>
      <c r="I33" s="408"/>
      <c r="J33" s="408"/>
      <c r="K33" s="409"/>
      <c r="L33" s="410"/>
      <c r="M33" s="410"/>
      <c r="N33" s="410"/>
      <c r="O33" s="410"/>
      <c r="P33" s="407"/>
      <c r="Q33" s="405"/>
      <c r="R33" s="405"/>
      <c r="S33" s="405"/>
      <c r="T33" s="405"/>
      <c r="U33" s="405"/>
      <c r="V33" s="405"/>
      <c r="W33" s="405"/>
      <c r="X33" s="405"/>
      <c r="Y33" s="405"/>
      <c r="Z33" s="405"/>
      <c r="AA33" s="405"/>
      <c r="AB33" s="405"/>
      <c r="AC33" s="405"/>
      <c r="AD33" s="405"/>
      <c r="AE33" s="405"/>
      <c r="AF33" s="6"/>
      <c r="AG33" s="6"/>
      <c r="AH33" s="2"/>
      <c r="AI33" s="2"/>
      <c r="AJ33" s="2"/>
      <c r="AK33" s="2"/>
      <c r="AL33" s="2"/>
      <c r="AM33" s="2"/>
    </row>
    <row r="34" spans="1:39" s="14" customFormat="1" ht="27">
      <c r="A34" s="405"/>
      <c r="B34" s="405"/>
      <c r="C34" s="411"/>
      <c r="D34" s="345" t="str">
        <f>'Evaluation Tool'!E9</f>
        <v>1.3.3: Are historic FIS or FIRMs used?</v>
      </c>
      <c r="E34" s="349">
        <f>'Evaluation Tool'!K9</f>
        <v>0</v>
      </c>
      <c r="F34" s="346">
        <f>'Evaluation Tool'!M9</f>
        <v>0</v>
      </c>
      <c r="G34" s="347">
        <f>'Evaluation Tool'!P9</f>
        <v>0</v>
      </c>
      <c r="H34" s="348">
        <f>'Evaluation Tool'!R9</f>
        <v>0</v>
      </c>
      <c r="I34" s="408"/>
      <c r="J34" s="408"/>
      <c r="K34" s="409"/>
      <c r="L34" s="410"/>
      <c r="M34" s="410"/>
      <c r="N34" s="410"/>
      <c r="O34" s="410"/>
      <c r="P34" s="407"/>
      <c r="Q34" s="405"/>
      <c r="R34" s="405"/>
      <c r="S34" s="405"/>
      <c r="T34" s="405"/>
      <c r="U34" s="405"/>
      <c r="V34" s="405"/>
      <c r="W34" s="405"/>
      <c r="X34" s="405"/>
      <c r="Y34" s="405"/>
      <c r="Z34" s="405"/>
      <c r="AA34" s="405"/>
      <c r="AB34" s="405"/>
      <c r="AC34" s="405"/>
      <c r="AD34" s="405"/>
      <c r="AE34" s="405"/>
      <c r="AF34" s="6"/>
      <c r="AG34" s="6"/>
      <c r="AH34" s="2"/>
      <c r="AI34" s="2"/>
      <c r="AJ34" s="2"/>
      <c r="AK34" s="2"/>
      <c r="AL34" s="2"/>
      <c r="AM34" s="2"/>
    </row>
    <row r="35" spans="1:39" s="14" customFormat="1" ht="27">
      <c r="A35" s="405"/>
      <c r="B35" s="405"/>
      <c r="C35" s="411"/>
      <c r="D35" s="345" t="str">
        <f>'Evaluation Tool'!E10</f>
        <v xml:space="preserve">1.3.4: Are letters of map change (digital or paper) used? </v>
      </c>
      <c r="E35" s="349">
        <f>'Evaluation Tool'!K10</f>
        <v>0</v>
      </c>
      <c r="F35" s="346">
        <f>'Evaluation Tool'!M10</f>
        <v>0</v>
      </c>
      <c r="G35" s="347">
        <f>'Evaluation Tool'!P10</f>
        <v>0</v>
      </c>
      <c r="H35" s="348">
        <f>'Evaluation Tool'!R10</f>
        <v>0</v>
      </c>
      <c r="I35" s="408"/>
      <c r="J35" s="408"/>
      <c r="K35" s="409"/>
      <c r="L35" s="410"/>
      <c r="M35" s="410"/>
      <c r="N35" s="410"/>
      <c r="O35" s="410"/>
      <c r="P35" s="407"/>
      <c r="Q35" s="405"/>
      <c r="R35" s="405"/>
      <c r="S35" s="405"/>
      <c r="T35" s="405"/>
      <c r="U35" s="405"/>
      <c r="V35" s="405"/>
      <c r="W35" s="405"/>
      <c r="X35" s="405"/>
      <c r="Y35" s="405"/>
      <c r="Z35" s="405"/>
      <c r="AA35" s="405"/>
      <c r="AB35" s="405"/>
      <c r="AC35" s="405"/>
      <c r="AD35" s="405"/>
      <c r="AE35" s="405"/>
      <c r="AF35" s="6"/>
      <c r="AG35" s="6"/>
      <c r="AH35" s="2"/>
      <c r="AI35" s="2"/>
      <c r="AJ35" s="2"/>
      <c r="AK35" s="2"/>
      <c r="AL35" s="2"/>
      <c r="AM35" s="2"/>
    </row>
    <row r="36" spans="1:39" s="14" customFormat="1" ht="27">
      <c r="A36" s="405"/>
      <c r="B36" s="405"/>
      <c r="C36" s="411"/>
      <c r="D36" s="356" t="str">
        <f>'Evaluation Tool'!E11</f>
        <v xml:space="preserve">1.3.5: Are other best available data used? </v>
      </c>
      <c r="E36" s="1085">
        <f>'Evaluation Tool'!K11</f>
        <v>0</v>
      </c>
      <c r="F36" s="353">
        <f>'Evaluation Tool'!M11</f>
        <v>0</v>
      </c>
      <c r="G36" s="354">
        <f>'Evaluation Tool'!P11</f>
        <v>0</v>
      </c>
      <c r="H36" s="355">
        <f>'Evaluation Tool'!R11</f>
        <v>0</v>
      </c>
      <c r="I36" s="408"/>
      <c r="J36" s="408"/>
      <c r="K36" s="409"/>
      <c r="L36" s="410"/>
      <c r="M36" s="410"/>
      <c r="N36" s="410"/>
      <c r="O36" s="410"/>
      <c r="P36" s="407"/>
      <c r="Q36" s="405"/>
      <c r="R36" s="405"/>
      <c r="S36" s="405"/>
      <c r="T36" s="405"/>
      <c r="U36" s="405"/>
      <c r="V36" s="405"/>
      <c r="W36" s="405"/>
      <c r="X36" s="405"/>
      <c r="Y36" s="405"/>
      <c r="Z36" s="405"/>
      <c r="AA36" s="405"/>
      <c r="AB36" s="405"/>
      <c r="AC36" s="405"/>
      <c r="AD36" s="405"/>
      <c r="AE36" s="405"/>
      <c r="AF36" s="6"/>
      <c r="AG36" s="6"/>
      <c r="AH36" s="2"/>
      <c r="AI36" s="2"/>
      <c r="AJ36" s="2"/>
      <c r="AK36" s="2"/>
      <c r="AL36" s="2"/>
      <c r="AM36" s="2"/>
    </row>
    <row r="37" spans="1:39" s="14" customFormat="1" ht="13.5">
      <c r="A37" s="405"/>
      <c r="B37" s="405"/>
      <c r="C37" s="411"/>
      <c r="D37" s="1715" t="str">
        <f>'Evaluation Tool'!E12</f>
        <v>1.4: What sources does the FPA use when working with FEMA map products and study data?</v>
      </c>
      <c r="E37" s="1716"/>
      <c r="F37" s="1716"/>
      <c r="G37" s="1716"/>
      <c r="H37" s="1717"/>
      <c r="I37" s="408"/>
      <c r="J37" s="408"/>
      <c r="K37" s="409"/>
      <c r="L37" s="410"/>
      <c r="M37" s="410"/>
      <c r="N37" s="410"/>
      <c r="O37" s="410"/>
      <c r="P37" s="407"/>
      <c r="Q37" s="405"/>
      <c r="R37" s="405"/>
      <c r="S37" s="405"/>
      <c r="T37" s="405"/>
      <c r="U37" s="405"/>
      <c r="V37" s="405"/>
      <c r="W37" s="405"/>
      <c r="X37" s="405"/>
      <c r="Y37" s="405"/>
      <c r="Z37" s="405"/>
      <c r="AA37" s="405"/>
      <c r="AB37" s="405"/>
      <c r="AC37" s="405"/>
      <c r="AD37" s="405"/>
      <c r="AE37" s="405"/>
      <c r="AF37" s="6"/>
      <c r="AG37" s="6"/>
      <c r="AH37" s="2"/>
      <c r="AI37" s="2"/>
      <c r="AJ37" s="2"/>
      <c r="AK37" s="2"/>
      <c r="AL37" s="2"/>
      <c r="AM37" s="2"/>
    </row>
    <row r="38" spans="1:39" s="14" customFormat="1" ht="40.5">
      <c r="A38" s="405"/>
      <c r="B38" s="405"/>
      <c r="C38" s="411"/>
      <c r="D38" s="350" t="str">
        <f>'Evaluation Tool'!E13</f>
        <v>1.4.1: FEMA Map Service Center (MSC) and/or National Flood Hazard Layer (NFHL) tool</v>
      </c>
      <c r="E38" s="370">
        <f>'Evaluation Tool'!K13</f>
        <v>0</v>
      </c>
      <c r="F38" s="1083">
        <f>'Evaluation Tool'!M13</f>
        <v>0</v>
      </c>
      <c r="G38" s="369">
        <f>'Evaluation Tool'!P13</f>
        <v>0</v>
      </c>
      <c r="H38" s="344">
        <f>'Evaluation Tool'!R13</f>
        <v>0</v>
      </c>
      <c r="I38" s="408"/>
      <c r="J38" s="408"/>
      <c r="K38" s="409"/>
      <c r="L38" s="410"/>
      <c r="M38" s="410"/>
      <c r="N38" s="410"/>
      <c r="O38" s="410"/>
      <c r="P38" s="407"/>
      <c r="Q38" s="405"/>
      <c r="R38" s="405"/>
      <c r="S38" s="405"/>
      <c r="T38" s="405"/>
      <c r="U38" s="405"/>
      <c r="V38" s="405"/>
      <c r="W38" s="405"/>
      <c r="X38" s="405"/>
      <c r="Y38" s="405"/>
      <c r="Z38" s="405"/>
      <c r="AA38" s="405"/>
      <c r="AB38" s="405"/>
      <c r="AC38" s="405"/>
      <c r="AD38" s="405"/>
      <c r="AE38" s="405"/>
      <c r="AF38" s="6"/>
      <c r="AG38" s="6"/>
      <c r="AH38" s="2"/>
      <c r="AI38" s="2"/>
      <c r="AJ38" s="2"/>
      <c r="AK38" s="2"/>
      <c r="AL38" s="2"/>
      <c r="AM38" s="2"/>
    </row>
    <row r="39" spans="1:39" s="14" customFormat="1" ht="13.5">
      <c r="A39" s="405"/>
      <c r="B39" s="405"/>
      <c r="C39" s="411"/>
      <c r="D39" s="351" t="str">
        <f>'Evaluation Tool'!E14</f>
        <v>1.4.2: Local GIS Software</v>
      </c>
      <c r="E39" s="1085">
        <f>'Evaluation Tool'!K14</f>
        <v>0</v>
      </c>
      <c r="F39" s="353">
        <f>'Evaluation Tool'!M14</f>
        <v>0</v>
      </c>
      <c r="G39" s="354">
        <f>'Evaluation Tool'!P14</f>
        <v>0</v>
      </c>
      <c r="H39" s="355">
        <f>'Evaluation Tool'!R14</f>
        <v>0</v>
      </c>
      <c r="I39" s="408"/>
      <c r="J39" s="408"/>
      <c r="K39" s="409"/>
      <c r="L39" s="410"/>
      <c r="M39" s="410"/>
      <c r="N39" s="410"/>
      <c r="O39" s="410"/>
      <c r="P39" s="407"/>
      <c r="Q39" s="405"/>
      <c r="R39" s="405"/>
      <c r="S39" s="405"/>
      <c r="T39" s="405"/>
      <c r="U39" s="405"/>
      <c r="V39" s="405"/>
      <c r="W39" s="405"/>
      <c r="X39" s="405"/>
      <c r="Y39" s="405"/>
      <c r="Z39" s="405"/>
      <c r="AA39" s="405"/>
      <c r="AB39" s="405"/>
      <c r="AC39" s="405"/>
      <c r="AD39" s="405"/>
      <c r="AE39" s="405"/>
      <c r="AF39" s="6"/>
      <c r="AG39" s="6"/>
      <c r="AH39" s="2"/>
      <c r="AI39" s="2"/>
      <c r="AJ39" s="2"/>
      <c r="AK39" s="2"/>
      <c r="AL39" s="2"/>
      <c r="AM39" s="2"/>
    </row>
    <row r="40" spans="1:39" s="14" customFormat="1" ht="40.5">
      <c r="A40" s="405"/>
      <c r="B40" s="405"/>
      <c r="C40" s="410"/>
      <c r="D40" s="356" t="str">
        <f>'Evaluation Tool'!E15</f>
        <v>1.5: Is the Floodplain Management program adequately staffed?</v>
      </c>
      <c r="E40" s="1085">
        <f>'Evaluation Tool'!K15</f>
        <v>0</v>
      </c>
      <c r="F40" s="353" t="e">
        <f>'Evaluation Tool'!M15</f>
        <v>#N/A</v>
      </c>
      <c r="G40" s="354">
        <f>'Evaluation Tool'!P15</f>
        <v>0</v>
      </c>
      <c r="H40" s="355">
        <f>'Evaluation Tool'!R15</f>
        <v>0</v>
      </c>
      <c r="I40" s="410"/>
      <c r="J40" s="410"/>
      <c r="K40" s="410"/>
      <c r="L40" s="410"/>
      <c r="M40" s="410"/>
      <c r="N40" s="410"/>
      <c r="O40" s="410"/>
      <c r="P40" s="407"/>
      <c r="Q40" s="405"/>
      <c r="R40" s="405"/>
      <c r="S40" s="405"/>
      <c r="T40" s="405"/>
      <c r="U40" s="405"/>
      <c r="V40" s="405"/>
      <c r="W40" s="405"/>
      <c r="X40" s="405"/>
      <c r="Y40" s="405"/>
      <c r="Z40" s="405"/>
      <c r="AA40" s="405"/>
      <c r="AB40" s="405"/>
      <c r="AC40" s="405"/>
      <c r="AD40" s="405"/>
      <c r="AE40" s="405"/>
      <c r="AF40" s="6"/>
      <c r="AG40" s="6"/>
      <c r="AH40" s="2"/>
      <c r="AI40" s="2"/>
      <c r="AJ40" s="2"/>
      <c r="AK40" s="2"/>
      <c r="AL40" s="2"/>
      <c r="AM40" s="2"/>
    </row>
    <row r="41" spans="1:39" s="6" customFormat="1" ht="54">
      <c r="A41" s="405"/>
      <c r="B41" s="405"/>
      <c r="C41" s="410"/>
      <c r="D41" s="343" t="str">
        <f>'Evaluation Tool'!E16</f>
        <v>1.6: Is the Floodplain Management program adequately resourced (i.e., has sufficient budget)?</v>
      </c>
      <c r="E41" s="370">
        <f>'Evaluation Tool'!K16</f>
        <v>0</v>
      </c>
      <c r="F41" s="1083" t="e">
        <f>'Evaluation Tool'!M16</f>
        <v>#N/A</v>
      </c>
      <c r="G41" s="369">
        <f>'Evaluation Tool'!P16</f>
        <v>0</v>
      </c>
      <c r="H41" s="344">
        <f>'Evaluation Tool'!R16</f>
        <v>0</v>
      </c>
      <c r="I41" s="410"/>
      <c r="J41" s="410"/>
      <c r="K41" s="410"/>
      <c r="L41" s="410"/>
      <c r="M41" s="407"/>
      <c r="N41" s="407"/>
      <c r="O41" s="407"/>
      <c r="P41" s="407"/>
      <c r="Q41" s="405"/>
      <c r="R41" s="405"/>
      <c r="S41" s="405"/>
      <c r="T41" s="405"/>
      <c r="U41" s="405"/>
      <c r="V41" s="405"/>
      <c r="W41" s="405"/>
      <c r="X41" s="405"/>
      <c r="Y41" s="405"/>
      <c r="Z41" s="405"/>
      <c r="AA41" s="405"/>
      <c r="AB41" s="405"/>
      <c r="AC41" s="405"/>
      <c r="AD41" s="405"/>
      <c r="AE41" s="405"/>
    </row>
    <row r="42" spans="1:39" s="6" customFormat="1" ht="67.5">
      <c r="A42" s="405"/>
      <c r="B42" s="405"/>
      <c r="C42" s="410"/>
      <c r="D42" s="356" t="str">
        <f>'Evaluation Tool'!E17</f>
        <v>1.7: Is the FPM program's position in the organization appropriate to ensure effectiveness in carrying out its duties?</v>
      </c>
      <c r="E42" s="1085">
        <f>'Evaluation Tool'!K17</f>
        <v>0</v>
      </c>
      <c r="F42" s="353" t="e">
        <f>'Evaluation Tool'!M17</f>
        <v>#N/A</v>
      </c>
      <c r="G42" s="354">
        <f>'Evaluation Tool'!P17</f>
        <v>0</v>
      </c>
      <c r="H42" s="355">
        <f>'Evaluation Tool'!R17</f>
        <v>0</v>
      </c>
      <c r="I42" s="410"/>
      <c r="J42" s="410"/>
      <c r="K42" s="410"/>
      <c r="L42" s="410"/>
      <c r="M42" s="407"/>
      <c r="N42" s="407"/>
      <c r="O42" s="407"/>
      <c r="P42" s="407"/>
      <c r="Q42" s="405"/>
      <c r="R42" s="405"/>
      <c r="S42" s="405"/>
      <c r="T42" s="405"/>
      <c r="U42" s="405"/>
      <c r="V42" s="405"/>
      <c r="W42" s="405"/>
      <c r="X42" s="405"/>
      <c r="Y42" s="405"/>
      <c r="Z42" s="405"/>
      <c r="AA42" s="405"/>
      <c r="AB42" s="405"/>
      <c r="AC42" s="405"/>
      <c r="AD42" s="405"/>
      <c r="AE42" s="405"/>
    </row>
    <row r="43" spans="1:39" s="6" customFormat="1" ht="67.5">
      <c r="A43" s="405"/>
      <c r="B43" s="405"/>
      <c r="C43" s="410"/>
      <c r="D43" s="1220" t="str">
        <f>'Evaluation Tool'!E18</f>
        <v>1.8: Does the FPA sufficiently interact/communicate with the mayor/council/CEO to ensure continued community support for the FPM program?</v>
      </c>
      <c r="E43" s="1221">
        <f>'Evaluation Tool'!K18</f>
        <v>0</v>
      </c>
      <c r="F43" s="1222" t="e">
        <f>'Evaluation Tool'!M18</f>
        <v>#N/A</v>
      </c>
      <c r="G43" s="1223">
        <f>'Evaluation Tool'!P18</f>
        <v>0</v>
      </c>
      <c r="H43" s="1224">
        <f>'Evaluation Tool'!R18</f>
        <v>0</v>
      </c>
      <c r="I43" s="410"/>
      <c r="J43" s="410"/>
      <c r="K43" s="410"/>
      <c r="L43" s="410"/>
      <c r="M43" s="407"/>
      <c r="N43" s="407"/>
      <c r="O43" s="407"/>
      <c r="P43" s="407"/>
      <c r="Q43" s="405"/>
      <c r="R43" s="405"/>
      <c r="S43" s="405"/>
      <c r="T43" s="405"/>
      <c r="U43" s="405"/>
      <c r="V43" s="405"/>
      <c r="W43" s="405"/>
      <c r="X43" s="405"/>
      <c r="Y43" s="405"/>
      <c r="Z43" s="405"/>
      <c r="AA43" s="405"/>
      <c r="AB43" s="405"/>
      <c r="AC43" s="405"/>
      <c r="AD43" s="405"/>
      <c r="AE43" s="405"/>
    </row>
    <row r="44" spans="1:39" s="6" customFormat="1" ht="15" customHeight="1" thickBot="1">
      <c r="A44" s="405"/>
      <c r="B44" s="405"/>
      <c r="C44" s="410"/>
      <c r="D44" s="1722" t="s">
        <v>13</v>
      </c>
      <c r="E44" s="1723"/>
      <c r="F44" s="1723"/>
      <c r="G44" s="1218" t="s">
        <v>204</v>
      </c>
      <c r="H44" s="1219" t="str">
        <f>'Evaluation Tool'!M24</f>
        <v>Section Incomplete</v>
      </c>
      <c r="I44" s="410"/>
      <c r="J44" s="410"/>
      <c r="K44" s="410"/>
      <c r="L44" s="410"/>
      <c r="M44" s="407"/>
      <c r="N44" s="407"/>
      <c r="O44" s="407"/>
      <c r="P44" s="407"/>
      <c r="Q44" s="405"/>
      <c r="R44" s="405"/>
      <c r="S44" s="405"/>
      <c r="T44" s="405"/>
      <c r="U44" s="405"/>
      <c r="V44" s="405"/>
      <c r="W44" s="405"/>
      <c r="X44" s="405"/>
      <c r="Y44" s="405"/>
      <c r="Z44" s="405"/>
      <c r="AA44" s="405"/>
      <c r="AB44" s="405"/>
      <c r="AC44" s="405"/>
      <c r="AD44" s="405"/>
      <c r="AE44" s="405"/>
    </row>
    <row r="45" spans="1:39" s="6" customFormat="1" ht="13.5" thickBot="1">
      <c r="A45" s="405"/>
      <c r="B45" s="405"/>
      <c r="C45" s="410"/>
      <c r="D45" s="337" t="s">
        <v>11</v>
      </c>
      <c r="E45" s="338" t="s">
        <v>169</v>
      </c>
      <c r="F45" s="338" t="s">
        <v>170</v>
      </c>
      <c r="G45" s="338" t="s">
        <v>171</v>
      </c>
      <c r="H45" s="339" t="s">
        <v>172</v>
      </c>
      <c r="I45" s="410"/>
      <c r="J45" s="410"/>
      <c r="K45" s="410"/>
      <c r="L45" s="410"/>
      <c r="M45" s="407"/>
      <c r="N45" s="407"/>
      <c r="O45" s="407"/>
      <c r="P45" s="407"/>
      <c r="Q45" s="405"/>
      <c r="R45" s="405"/>
      <c r="S45" s="405"/>
      <c r="T45" s="405"/>
      <c r="U45" s="405"/>
      <c r="V45" s="405"/>
      <c r="W45" s="405"/>
      <c r="X45" s="405"/>
      <c r="Y45" s="405"/>
      <c r="Z45" s="405"/>
      <c r="AA45" s="405"/>
      <c r="AB45" s="405"/>
      <c r="AC45" s="405"/>
      <c r="AD45" s="405"/>
      <c r="AE45" s="405"/>
    </row>
    <row r="46" spans="1:39" s="6" customFormat="1" ht="69" customHeight="1">
      <c r="A46" s="405"/>
      <c r="B46" s="405"/>
      <c r="C46" s="410"/>
      <c r="D46" s="1231" t="str">
        <f>'Evaluation Tool'!E21</f>
        <v xml:space="preserve">2.1: In the past 3-5 years has the community experienced significant flooding outside of the mapped SFHA and provided that information to FEMA? </v>
      </c>
      <c r="E46" s="1225">
        <f>'Evaluation Tool'!K21</f>
        <v>0</v>
      </c>
      <c r="F46" s="1225" t="e">
        <f>'Evaluation Tool'!M21</f>
        <v>#N/A</v>
      </c>
      <c r="G46" s="1226">
        <f>'Evaluation Tool'!P21</f>
        <v>0</v>
      </c>
      <c r="H46" s="1227">
        <f>'Evaluation Tool'!R21</f>
        <v>0</v>
      </c>
      <c r="I46" s="410"/>
      <c r="J46" s="410"/>
      <c r="K46" s="410"/>
      <c r="L46" s="410"/>
      <c r="M46" s="407"/>
      <c r="N46" s="407"/>
      <c r="O46" s="407"/>
      <c r="P46" s="407"/>
      <c r="Q46" s="405"/>
      <c r="R46" s="405"/>
      <c r="S46" s="405"/>
      <c r="T46" s="405"/>
      <c r="U46" s="405"/>
      <c r="V46" s="405"/>
      <c r="W46" s="405"/>
      <c r="X46" s="405"/>
      <c r="Y46" s="405"/>
      <c r="Z46" s="405"/>
      <c r="AA46" s="405"/>
      <c r="AB46" s="405"/>
      <c r="AC46" s="405"/>
      <c r="AD46" s="405"/>
      <c r="AE46" s="405"/>
    </row>
    <row r="47" spans="1:39" s="6" customFormat="1" ht="67.5">
      <c r="A47" s="405"/>
      <c r="B47" s="405"/>
      <c r="C47" s="410"/>
      <c r="D47" s="356" t="str">
        <f>'Evaluation Tool'!E22</f>
        <v>2.2: Has the community adopted the correct FIRMs and FIS for the entirety of its community boundary (including any recent annexations)?</v>
      </c>
      <c r="E47" s="326">
        <f>'Evaluation Tool'!K22</f>
        <v>0</v>
      </c>
      <c r="F47" s="326" t="e">
        <f>'Evaluation Tool'!M22</f>
        <v>#N/A</v>
      </c>
      <c r="G47" s="327">
        <f>'Evaluation Tool'!P22</f>
        <v>0</v>
      </c>
      <c r="H47" s="328">
        <f>'Evaluation Tool'!R22</f>
        <v>0</v>
      </c>
      <c r="I47" s="410"/>
      <c r="J47" s="410"/>
      <c r="K47" s="410"/>
      <c r="L47" s="410"/>
      <c r="M47" s="407"/>
      <c r="N47" s="407"/>
      <c r="O47" s="407"/>
      <c r="P47" s="407"/>
      <c r="Q47" s="405"/>
      <c r="R47" s="405"/>
      <c r="S47" s="405"/>
      <c r="T47" s="405"/>
      <c r="U47" s="405"/>
      <c r="V47" s="405"/>
      <c r="W47" s="405"/>
      <c r="X47" s="405"/>
      <c r="Y47" s="405"/>
      <c r="Z47" s="405"/>
      <c r="AA47" s="405"/>
      <c r="AB47" s="405"/>
      <c r="AC47" s="405"/>
      <c r="AD47" s="405"/>
      <c r="AE47" s="405"/>
    </row>
    <row r="48" spans="1:39" s="6" customFormat="1" ht="40.5">
      <c r="A48" s="405"/>
      <c r="B48" s="405"/>
      <c r="C48" s="410"/>
      <c r="D48" s="1220" t="str">
        <f>'Evaluation Tool'!E23</f>
        <v>2.3: Is the community properly obtaining LOMCs to reflect current or changing flood risk?</v>
      </c>
      <c r="E48" s="1228">
        <f>'Evaluation Tool'!K23</f>
        <v>0</v>
      </c>
      <c r="F48" s="1228" t="e">
        <f>'Evaluation Tool'!M23</f>
        <v>#N/A</v>
      </c>
      <c r="G48" s="1229">
        <f>'Evaluation Tool'!P23</f>
        <v>0</v>
      </c>
      <c r="H48" s="1230">
        <f>'Evaluation Tool'!R23</f>
        <v>0</v>
      </c>
      <c r="I48" s="410"/>
      <c r="J48" s="410"/>
      <c r="K48" s="410"/>
      <c r="L48" s="410"/>
      <c r="M48" s="407"/>
      <c r="N48" s="407"/>
      <c r="O48" s="407"/>
      <c r="P48" s="407"/>
      <c r="Q48" s="405"/>
      <c r="R48" s="405"/>
      <c r="S48" s="405"/>
      <c r="T48" s="405"/>
      <c r="U48" s="405"/>
      <c r="V48" s="405"/>
      <c r="W48" s="405"/>
      <c r="X48" s="405"/>
      <c r="Y48" s="405"/>
      <c r="Z48" s="405"/>
      <c r="AA48" s="405"/>
      <c r="AB48" s="405"/>
      <c r="AC48" s="405"/>
      <c r="AD48" s="405"/>
      <c r="AE48" s="405"/>
    </row>
    <row r="49" spans="1:31" s="6" customFormat="1" ht="14.25" thickBot="1">
      <c r="A49" s="405"/>
      <c r="B49" s="405"/>
      <c r="C49" s="410"/>
      <c r="D49" s="1722" t="s">
        <v>14</v>
      </c>
      <c r="E49" s="1723"/>
      <c r="F49" s="1723"/>
      <c r="G49" s="1218" t="s">
        <v>204</v>
      </c>
      <c r="H49" s="1219" t="str">
        <f>'Evaluation Tool'!M48</f>
        <v>Section Incomplete</v>
      </c>
      <c r="I49" s="410"/>
      <c r="J49" s="410"/>
      <c r="K49" s="410"/>
      <c r="L49" s="410"/>
      <c r="M49" s="407"/>
      <c r="N49" s="407"/>
      <c r="O49" s="407"/>
      <c r="P49" s="407"/>
      <c r="Q49" s="405"/>
      <c r="R49" s="405"/>
      <c r="S49" s="405"/>
      <c r="T49" s="405"/>
      <c r="U49" s="405"/>
      <c r="V49" s="405"/>
      <c r="W49" s="405"/>
      <c r="X49" s="405"/>
      <c r="Y49" s="405"/>
      <c r="Z49" s="405"/>
      <c r="AA49" s="405"/>
      <c r="AB49" s="405"/>
      <c r="AC49" s="405"/>
      <c r="AD49" s="405"/>
      <c r="AE49" s="405"/>
    </row>
    <row r="50" spans="1:31" s="6" customFormat="1" ht="14.25" thickBot="1">
      <c r="A50" s="405"/>
      <c r="B50" s="405"/>
      <c r="C50" s="410"/>
      <c r="D50" s="361" t="s">
        <v>11</v>
      </c>
      <c r="E50" s="362" t="s">
        <v>169</v>
      </c>
      <c r="F50" s="362" t="s">
        <v>170</v>
      </c>
      <c r="G50" s="362" t="s">
        <v>171</v>
      </c>
      <c r="H50" s="363" t="s">
        <v>172</v>
      </c>
      <c r="I50" s="410"/>
      <c r="J50" s="410"/>
      <c r="K50" s="410"/>
      <c r="L50" s="410"/>
      <c r="M50" s="407"/>
      <c r="N50" s="407"/>
      <c r="O50" s="407"/>
      <c r="P50" s="407"/>
      <c r="Q50" s="405"/>
      <c r="R50" s="405"/>
      <c r="S50" s="405"/>
      <c r="T50" s="405"/>
      <c r="U50" s="405"/>
      <c r="V50" s="405"/>
      <c r="W50" s="405"/>
      <c r="X50" s="405"/>
      <c r="Y50" s="405"/>
      <c r="Z50" s="405"/>
      <c r="AA50" s="405"/>
      <c r="AB50" s="405"/>
      <c r="AC50" s="405"/>
      <c r="AD50" s="405"/>
      <c r="AE50" s="405"/>
    </row>
    <row r="51" spans="1:31" s="6" customFormat="1" ht="54">
      <c r="A51" s="405"/>
      <c r="B51" s="405"/>
      <c r="C51" s="410"/>
      <c r="D51" s="364" t="str">
        <f>'Evaluation Tool'!E26</f>
        <v xml:space="preserve">3.1: Since the last audit (CAV or CAC), has there been any development in the SFHA or is any currently planned? </v>
      </c>
      <c r="E51" s="365" t="str">
        <f>'Evaluation Tool'!K26</f>
        <v>Yes</v>
      </c>
      <c r="F51" s="365">
        <f>'Evaluation Tool'!M26</f>
        <v>0</v>
      </c>
      <c r="G51" s="369">
        <f>'Evaluation Tool'!P26</f>
        <v>0</v>
      </c>
      <c r="H51" s="344">
        <f>'Evaluation Tool'!R26</f>
        <v>0</v>
      </c>
      <c r="I51" s="410"/>
      <c r="J51" s="410"/>
      <c r="K51" s="410"/>
      <c r="L51" s="410"/>
      <c r="M51" s="407"/>
      <c r="N51" s="407"/>
      <c r="O51" s="407"/>
      <c r="P51" s="407"/>
      <c r="Q51" s="405"/>
      <c r="R51" s="405"/>
      <c r="S51" s="405"/>
      <c r="T51" s="405"/>
      <c r="U51" s="405"/>
      <c r="V51" s="405"/>
      <c r="W51" s="405"/>
      <c r="X51" s="405"/>
      <c r="Y51" s="405"/>
      <c r="Z51" s="405"/>
      <c r="AA51" s="405"/>
      <c r="AB51" s="405"/>
      <c r="AC51" s="405"/>
      <c r="AD51" s="405"/>
      <c r="AE51" s="405"/>
    </row>
    <row r="52" spans="1:31" s="6" customFormat="1" ht="81">
      <c r="A52" s="405"/>
      <c r="B52" s="405"/>
      <c r="C52" s="410"/>
      <c r="D52" s="356" t="str">
        <f>'Evaluation Tool'!E27</f>
        <v>3.2: If yes to question 3.1 above, how many permits has the Floodplain Administrator issued for development (both structural and non-structural) in the SFHA since the last audit?</v>
      </c>
      <c r="E52" s="352">
        <f>'Evaluation Tool'!K27</f>
        <v>0</v>
      </c>
      <c r="F52" s="352" t="e">
        <f>'Evaluation Tool'!M27</f>
        <v>#N/A</v>
      </c>
      <c r="G52" s="354">
        <f>'Evaluation Tool'!P27</f>
        <v>0</v>
      </c>
      <c r="H52" s="355">
        <f>'Evaluation Tool'!R27</f>
        <v>0</v>
      </c>
      <c r="I52" s="410"/>
      <c r="J52" s="410"/>
      <c r="K52" s="410"/>
      <c r="L52" s="410"/>
      <c r="M52" s="407"/>
      <c r="N52" s="407"/>
      <c r="O52" s="407"/>
      <c r="P52" s="407"/>
      <c r="Q52" s="405"/>
      <c r="R52" s="405"/>
      <c r="S52" s="405"/>
      <c r="T52" s="405"/>
      <c r="U52" s="405"/>
      <c r="V52" s="405"/>
      <c r="W52" s="405"/>
      <c r="X52" s="405"/>
      <c r="Y52" s="405"/>
      <c r="Z52" s="405"/>
      <c r="AA52" s="405"/>
      <c r="AB52" s="405"/>
      <c r="AC52" s="405"/>
      <c r="AD52" s="405"/>
      <c r="AE52" s="405"/>
    </row>
    <row r="53" spans="1:31" s="6" customFormat="1" ht="40.5">
      <c r="A53" s="405"/>
      <c r="B53" s="405"/>
      <c r="C53" s="410"/>
      <c r="D53" s="343" t="str">
        <f>'Evaluation Tool'!E28</f>
        <v>3.3: How does the community maintain as-built elevation data?</v>
      </c>
      <c r="E53" s="370">
        <f>'Evaluation Tool'!K28</f>
        <v>0</v>
      </c>
      <c r="F53" s="370" t="e">
        <f>'Evaluation Tool'!M28</f>
        <v>#N/A</v>
      </c>
      <c r="G53" s="369">
        <f>'Evaluation Tool'!P28</f>
        <v>0</v>
      </c>
      <c r="H53" s="344">
        <f>'Evaluation Tool'!R28</f>
        <v>0</v>
      </c>
      <c r="I53" s="410"/>
      <c r="J53" s="410"/>
      <c r="K53" s="410"/>
      <c r="L53" s="410"/>
      <c r="M53" s="407"/>
      <c r="N53" s="407"/>
      <c r="O53" s="407"/>
      <c r="P53" s="407"/>
      <c r="Q53" s="405"/>
      <c r="R53" s="405"/>
      <c r="S53" s="405"/>
      <c r="T53" s="405"/>
      <c r="U53" s="405"/>
      <c r="V53" s="405"/>
      <c r="W53" s="405"/>
      <c r="X53" s="405"/>
      <c r="Y53" s="405"/>
      <c r="Z53" s="405"/>
      <c r="AA53" s="405"/>
      <c r="AB53" s="405"/>
      <c r="AC53" s="405"/>
      <c r="AD53" s="405"/>
      <c r="AE53" s="405"/>
    </row>
    <row r="54" spans="1:31" s="6" customFormat="1" ht="84" customHeight="1" thickBot="1">
      <c r="A54" s="405"/>
      <c r="B54" s="405"/>
      <c r="C54" s="410"/>
      <c r="D54" s="356" t="str">
        <f>'Evaluation Tool'!E29</f>
        <v>3.4: Is the community's current FPM Regulation compliant with NFIP minimum standards? (Auditor to complete Floodplain Management Regulations Review Checklist)</v>
      </c>
      <c r="E54" s="352">
        <f>'Evaluation Tool'!K29</f>
        <v>0</v>
      </c>
      <c r="F54" s="352" t="e">
        <f>'Evaluation Tool'!M29</f>
        <v>#N/A</v>
      </c>
      <c r="G54" s="354">
        <f>'Evaluation Tool'!P29</f>
        <v>0</v>
      </c>
      <c r="H54" s="355">
        <f>'Evaluation Tool'!R29</f>
        <v>0</v>
      </c>
      <c r="I54" s="410"/>
      <c r="J54" s="410"/>
      <c r="K54" s="410"/>
      <c r="L54" s="410"/>
      <c r="M54" s="407"/>
      <c r="N54" s="407"/>
      <c r="O54" s="407"/>
      <c r="P54" s="407"/>
      <c r="Q54" s="405"/>
      <c r="R54" s="405"/>
      <c r="S54" s="405"/>
      <c r="T54" s="405"/>
      <c r="U54" s="405"/>
      <c r="V54" s="405"/>
      <c r="W54" s="405"/>
      <c r="X54" s="405"/>
      <c r="Y54" s="405"/>
      <c r="Z54" s="405"/>
      <c r="AA54" s="405"/>
      <c r="AB54" s="405"/>
      <c r="AC54" s="405"/>
      <c r="AD54" s="405"/>
      <c r="AE54" s="405"/>
    </row>
    <row r="55" spans="1:31" s="6" customFormat="1" ht="14.25" thickBot="1">
      <c r="A55" s="405"/>
      <c r="B55" s="405"/>
      <c r="C55" s="410"/>
      <c r="D55" s="1694" t="s">
        <v>520</v>
      </c>
      <c r="E55" s="1695"/>
      <c r="F55" s="1695"/>
      <c r="G55" s="1695"/>
      <c r="H55" s="1696"/>
      <c r="I55" s="410"/>
      <c r="J55" s="410"/>
      <c r="K55" s="410"/>
      <c r="L55" s="410"/>
      <c r="M55" s="407"/>
      <c r="N55" s="407"/>
      <c r="O55" s="407"/>
      <c r="P55" s="407"/>
      <c r="Q55" s="405"/>
      <c r="R55" s="405"/>
      <c r="S55" s="405"/>
      <c r="T55" s="405"/>
      <c r="U55" s="405"/>
      <c r="V55" s="405"/>
      <c r="W55" s="405"/>
      <c r="X55" s="405"/>
      <c r="Y55" s="405"/>
      <c r="Z55" s="405"/>
      <c r="AA55" s="405"/>
      <c r="AB55" s="405"/>
      <c r="AC55" s="405"/>
      <c r="AD55" s="405"/>
      <c r="AE55" s="405"/>
    </row>
    <row r="56" spans="1:31" s="6" customFormat="1" ht="14.25" thickBot="1">
      <c r="A56" s="405"/>
      <c r="B56" s="405"/>
      <c r="C56" s="410"/>
      <c r="D56" s="361" t="s">
        <v>11</v>
      </c>
      <c r="E56" s="362" t="s">
        <v>169</v>
      </c>
      <c r="F56" s="362" t="s">
        <v>170</v>
      </c>
      <c r="G56" s="362" t="s">
        <v>171</v>
      </c>
      <c r="H56" s="363" t="s">
        <v>172</v>
      </c>
      <c r="I56" s="410"/>
      <c r="J56" s="410"/>
      <c r="K56" s="410"/>
      <c r="L56" s="410"/>
      <c r="M56" s="407"/>
      <c r="N56" s="407"/>
      <c r="O56" s="407"/>
      <c r="P56" s="407"/>
      <c r="Q56" s="405"/>
      <c r="R56" s="405"/>
      <c r="S56" s="405"/>
      <c r="T56" s="405"/>
      <c r="U56" s="405"/>
      <c r="V56" s="405"/>
      <c r="W56" s="405"/>
      <c r="X56" s="405"/>
      <c r="Y56" s="405"/>
      <c r="Z56" s="405"/>
      <c r="AA56" s="405"/>
      <c r="AB56" s="405"/>
      <c r="AC56" s="405"/>
      <c r="AD56" s="405"/>
      <c r="AE56" s="405"/>
    </row>
    <row r="57" spans="1:31" s="6" customFormat="1" ht="67.5">
      <c r="A57" s="405"/>
      <c r="B57" s="405"/>
      <c r="C57" s="410"/>
      <c r="D57" s="350" t="str">
        <f>'Evaluation Tool'!E31</f>
        <v>3.5.1 Floodways (unpermitted encroachments, permitted without no-rise analysis, or no-rise analysis inaccurate/insufficient)</v>
      </c>
      <c r="E57" s="370">
        <f>'Evaluation Tool'!K31</f>
        <v>0</v>
      </c>
      <c r="F57" s="370">
        <f>'Evaluation Tool'!M31</f>
        <v>0</v>
      </c>
      <c r="G57" s="369">
        <f>'Evaluation Tool'!P31</f>
        <v>0</v>
      </c>
      <c r="H57" s="344">
        <f>'Evaluation Tool'!R31</f>
        <v>0</v>
      </c>
      <c r="I57" s="410"/>
      <c r="J57" s="410"/>
      <c r="K57" s="410"/>
      <c r="L57" s="410"/>
      <c r="M57" s="407"/>
      <c r="N57" s="407"/>
      <c r="O57" s="407"/>
      <c r="P57" s="407"/>
      <c r="Q57" s="405"/>
      <c r="R57" s="405"/>
      <c r="S57" s="405"/>
      <c r="T57" s="405"/>
      <c r="U57" s="405"/>
      <c r="V57" s="405"/>
      <c r="W57" s="405"/>
      <c r="X57" s="405"/>
      <c r="Y57" s="405"/>
      <c r="Z57" s="405"/>
      <c r="AA57" s="405"/>
      <c r="AB57" s="405"/>
      <c r="AC57" s="405"/>
      <c r="AD57" s="405"/>
      <c r="AE57" s="405"/>
    </row>
    <row r="58" spans="1:31" s="6" customFormat="1" ht="40.5">
      <c r="A58" s="405"/>
      <c r="B58" s="405"/>
      <c r="C58" s="410"/>
      <c r="D58" s="351" t="str">
        <f>'Evaluation Tool'!E32</f>
        <v>3.5.2 V Zone standards not met (foundation type, breakaway walls, V Zone certification)</v>
      </c>
      <c r="E58" s="352">
        <f>'Evaluation Tool'!K32</f>
        <v>0</v>
      </c>
      <c r="F58" s="352">
        <f>'Evaluation Tool'!M32</f>
        <v>0</v>
      </c>
      <c r="G58" s="354">
        <f>'Evaluation Tool'!P32</f>
        <v>0</v>
      </c>
      <c r="H58" s="355">
        <f>'Evaluation Tool'!R32</f>
        <v>0</v>
      </c>
      <c r="I58" s="410"/>
      <c r="J58" s="410"/>
      <c r="K58" s="410"/>
      <c r="L58" s="410"/>
      <c r="M58" s="407"/>
      <c r="N58" s="407"/>
      <c r="O58" s="407"/>
      <c r="P58" s="407"/>
      <c r="Q58" s="405"/>
      <c r="R58" s="405"/>
      <c r="S58" s="405"/>
      <c r="T58" s="405"/>
      <c r="U58" s="405"/>
      <c r="V58" s="405"/>
      <c r="W58" s="405"/>
      <c r="X58" s="405"/>
      <c r="Y58" s="405"/>
      <c r="Z58" s="405"/>
      <c r="AA58" s="405"/>
      <c r="AB58" s="405"/>
      <c r="AC58" s="405"/>
      <c r="AD58" s="405"/>
      <c r="AE58" s="405"/>
    </row>
    <row r="59" spans="1:31" s="6" customFormat="1" ht="27">
      <c r="A59" s="405"/>
      <c r="B59" s="405"/>
      <c r="C59" s="410"/>
      <c r="D59" s="350" t="str">
        <f>'Evaluation Tool'!E33</f>
        <v>3.5.3 Basements (new construction or SI)</v>
      </c>
      <c r="E59" s="370">
        <f>'Evaluation Tool'!K33</f>
        <v>0</v>
      </c>
      <c r="F59" s="370">
        <f>'Evaluation Tool'!M33</f>
        <v>0</v>
      </c>
      <c r="G59" s="369">
        <f>'Evaluation Tool'!P33</f>
        <v>0</v>
      </c>
      <c r="H59" s="344">
        <f>'Evaluation Tool'!R33</f>
        <v>0</v>
      </c>
      <c r="I59" s="410"/>
      <c r="J59" s="410"/>
      <c r="K59" s="410"/>
      <c r="L59" s="410"/>
      <c r="M59" s="407"/>
      <c r="N59" s="407"/>
      <c r="O59" s="407"/>
      <c r="P59" s="407"/>
      <c r="Q59" s="405"/>
      <c r="R59" s="405"/>
      <c r="S59" s="405"/>
      <c r="T59" s="405"/>
      <c r="U59" s="405"/>
      <c r="V59" s="405"/>
      <c r="W59" s="405"/>
      <c r="X59" s="405"/>
      <c r="Y59" s="405"/>
      <c r="Z59" s="405"/>
      <c r="AA59" s="405"/>
      <c r="AB59" s="405"/>
      <c r="AC59" s="405"/>
      <c r="AD59" s="405"/>
      <c r="AE59" s="405"/>
    </row>
    <row r="60" spans="1:31" s="6" customFormat="1" ht="27">
      <c r="A60" s="405"/>
      <c r="B60" s="405"/>
      <c r="C60" s="410"/>
      <c r="D60" s="351" t="str">
        <f>'Evaluation Tool'!E34</f>
        <v xml:space="preserve">3.5.4 Insufficient elevation of residential structures </v>
      </c>
      <c r="E60" s="352">
        <f>'Evaluation Tool'!K34</f>
        <v>0</v>
      </c>
      <c r="F60" s="352">
        <f>'Evaluation Tool'!M34</f>
        <v>0</v>
      </c>
      <c r="G60" s="354">
        <f>'Evaluation Tool'!P34</f>
        <v>0</v>
      </c>
      <c r="H60" s="355">
        <f>'Evaluation Tool'!R34</f>
        <v>0</v>
      </c>
      <c r="I60" s="410"/>
      <c r="J60" s="410"/>
      <c r="K60" s="410"/>
      <c r="L60" s="410"/>
      <c r="M60" s="407"/>
      <c r="N60" s="407"/>
      <c r="O60" s="407"/>
      <c r="P60" s="407"/>
      <c r="Q60" s="405"/>
      <c r="R60" s="405"/>
      <c r="S60" s="405"/>
      <c r="T60" s="405"/>
      <c r="U60" s="405"/>
      <c r="V60" s="405"/>
      <c r="W60" s="405"/>
      <c r="X60" s="405"/>
      <c r="Y60" s="405"/>
      <c r="Z60" s="405"/>
      <c r="AA60" s="405"/>
      <c r="AB60" s="405"/>
      <c r="AC60" s="405"/>
      <c r="AD60" s="405"/>
      <c r="AE60" s="405"/>
    </row>
    <row r="61" spans="1:31" s="6" customFormat="1" ht="40.5">
      <c r="A61" s="405"/>
      <c r="B61" s="405"/>
      <c r="C61" s="410"/>
      <c r="D61" s="350" t="str">
        <f>'Evaluation Tool'!E35</f>
        <v>3.5.5 Insufficient elevation/floodproofing of non-residential structures</v>
      </c>
      <c r="E61" s="370">
        <f>'Evaluation Tool'!K35</f>
        <v>0</v>
      </c>
      <c r="F61" s="370">
        <f>'Evaluation Tool'!M35</f>
        <v>0</v>
      </c>
      <c r="G61" s="369">
        <f>'Evaluation Tool'!P35</f>
        <v>0</v>
      </c>
      <c r="H61" s="344">
        <f>'Evaluation Tool'!R35</f>
        <v>0</v>
      </c>
      <c r="I61" s="410"/>
      <c r="J61" s="410"/>
      <c r="K61" s="410"/>
      <c r="L61" s="410"/>
      <c r="M61" s="407"/>
      <c r="N61" s="407"/>
      <c r="O61" s="407"/>
      <c r="P61" s="407"/>
      <c r="Q61" s="405"/>
      <c r="R61" s="405"/>
      <c r="S61" s="405"/>
      <c r="T61" s="405"/>
      <c r="U61" s="405"/>
      <c r="V61" s="405"/>
      <c r="W61" s="405"/>
      <c r="X61" s="405"/>
      <c r="Y61" s="405"/>
      <c r="Z61" s="405"/>
      <c r="AA61" s="405"/>
      <c r="AB61" s="405"/>
      <c r="AC61" s="405"/>
      <c r="AD61" s="405"/>
      <c r="AE61" s="405"/>
    </row>
    <row r="62" spans="1:31" s="6" customFormat="1" ht="27">
      <c r="A62" s="405"/>
      <c r="B62" s="405"/>
      <c r="C62" s="410"/>
      <c r="D62" s="351" t="str">
        <f>'Evaluation Tool'!E36</f>
        <v>3.5.6 Insufficient flood openings (all structure types)</v>
      </c>
      <c r="E62" s="352">
        <f>'Evaluation Tool'!K36</f>
        <v>0</v>
      </c>
      <c r="F62" s="352">
        <f>'Evaluation Tool'!M36</f>
        <v>0</v>
      </c>
      <c r="G62" s="354">
        <f>'Evaluation Tool'!P36</f>
        <v>0</v>
      </c>
      <c r="H62" s="355">
        <f>'Evaluation Tool'!R36</f>
        <v>0</v>
      </c>
      <c r="I62" s="410"/>
      <c r="J62" s="410"/>
      <c r="K62" s="410"/>
      <c r="L62" s="410"/>
      <c r="M62" s="407"/>
      <c r="N62" s="407"/>
      <c r="O62" s="407"/>
      <c r="P62" s="407"/>
      <c r="Q62" s="405"/>
      <c r="R62" s="405"/>
      <c r="S62" s="405"/>
      <c r="T62" s="405"/>
      <c r="U62" s="405"/>
      <c r="V62" s="405"/>
      <c r="W62" s="405"/>
      <c r="X62" s="405"/>
      <c r="Y62" s="405"/>
      <c r="Z62" s="405"/>
      <c r="AA62" s="405"/>
      <c r="AB62" s="405"/>
      <c r="AC62" s="405"/>
      <c r="AD62" s="405"/>
      <c r="AE62" s="405"/>
    </row>
    <row r="63" spans="1:31" s="6" customFormat="1" ht="40.5">
      <c r="A63" s="405"/>
      <c r="B63" s="405"/>
      <c r="C63" s="410"/>
      <c r="D63" s="350" t="str">
        <f>'Evaluation Tool'!E37</f>
        <v>3.5.7 As-built elevation information lacking (all structure types)</v>
      </c>
      <c r="E63" s="370">
        <f>'Evaluation Tool'!K37</f>
        <v>0</v>
      </c>
      <c r="F63" s="370">
        <f>'Evaluation Tool'!M37</f>
        <v>0</v>
      </c>
      <c r="G63" s="369">
        <f>'Evaluation Tool'!P37</f>
        <v>0</v>
      </c>
      <c r="H63" s="344">
        <f>'Evaluation Tool'!R37</f>
        <v>0</v>
      </c>
      <c r="I63" s="410"/>
      <c r="J63" s="410"/>
      <c r="K63" s="410"/>
      <c r="L63" s="410"/>
      <c r="M63" s="407"/>
      <c r="N63" s="407"/>
      <c r="O63" s="407"/>
      <c r="P63" s="407"/>
      <c r="Q63" s="405"/>
      <c r="R63" s="405"/>
      <c r="S63" s="405"/>
      <c r="T63" s="405"/>
      <c r="U63" s="405"/>
      <c r="V63" s="405"/>
      <c r="W63" s="405"/>
      <c r="X63" s="405"/>
      <c r="Y63" s="405"/>
      <c r="Z63" s="405"/>
      <c r="AA63" s="405"/>
      <c r="AB63" s="405"/>
      <c r="AC63" s="405"/>
      <c r="AD63" s="405"/>
      <c r="AE63" s="405"/>
    </row>
    <row r="64" spans="1:31" s="6" customFormat="1" ht="27">
      <c r="A64" s="405"/>
      <c r="B64" s="405"/>
      <c r="C64" s="410"/>
      <c r="D64" s="351" t="str">
        <f>'Evaluation Tool'!E38</f>
        <v>3.5.8 Lacking SI/SD assessments</v>
      </c>
      <c r="E64" s="352">
        <f>'Evaluation Tool'!K38</f>
        <v>0</v>
      </c>
      <c r="F64" s="352">
        <f>'Evaluation Tool'!M38</f>
        <v>0</v>
      </c>
      <c r="G64" s="354">
        <f>'Evaluation Tool'!P38</f>
        <v>0</v>
      </c>
      <c r="H64" s="355">
        <f>'Evaluation Tool'!R38</f>
        <v>0</v>
      </c>
      <c r="I64" s="410"/>
      <c r="J64" s="410"/>
      <c r="K64" s="410"/>
      <c r="L64" s="410"/>
      <c r="M64" s="407"/>
      <c r="N64" s="407"/>
      <c r="O64" s="407"/>
      <c r="P64" s="407"/>
      <c r="Q64" s="405"/>
      <c r="R64" s="405"/>
      <c r="S64" s="405"/>
      <c r="T64" s="405"/>
      <c r="U64" s="405"/>
      <c r="V64" s="405"/>
      <c r="W64" s="405"/>
      <c r="X64" s="405"/>
      <c r="Y64" s="405"/>
      <c r="Z64" s="405"/>
      <c r="AA64" s="405"/>
      <c r="AB64" s="405"/>
      <c r="AC64" s="405"/>
      <c r="AD64" s="405"/>
      <c r="AE64" s="405"/>
    </row>
    <row r="65" spans="1:31" s="6" customFormat="1" ht="67.5">
      <c r="A65" s="405"/>
      <c r="B65" s="405"/>
      <c r="C65" s="410"/>
      <c r="D65" s="350" t="str">
        <f>'Evaluation Tool'!E39</f>
        <v>3.5.9 Not following Letter of Map Change (LOMC) procedures (changing drainages or streams, undocumented watercourse alterations)</v>
      </c>
      <c r="E65" s="370">
        <f>'Evaluation Tool'!K39</f>
        <v>0</v>
      </c>
      <c r="F65" s="370">
        <f>'Evaluation Tool'!M39</f>
        <v>0</v>
      </c>
      <c r="G65" s="369">
        <f>'Evaluation Tool'!P39</f>
        <v>0</v>
      </c>
      <c r="H65" s="344">
        <f>'Evaluation Tool'!R39</f>
        <v>0</v>
      </c>
      <c r="I65" s="410"/>
      <c r="J65" s="410"/>
      <c r="K65" s="410"/>
      <c r="L65" s="410"/>
      <c r="M65" s="407"/>
      <c r="N65" s="407"/>
      <c r="O65" s="407"/>
      <c r="P65" s="407"/>
      <c r="Q65" s="405"/>
      <c r="R65" s="405"/>
      <c r="S65" s="405"/>
      <c r="T65" s="405"/>
      <c r="U65" s="405"/>
      <c r="V65" s="405"/>
      <c r="W65" s="405"/>
      <c r="X65" s="405"/>
      <c r="Y65" s="405"/>
      <c r="Z65" s="405"/>
      <c r="AA65" s="405"/>
      <c r="AB65" s="405"/>
      <c r="AC65" s="405"/>
      <c r="AD65" s="405"/>
      <c r="AE65" s="405"/>
    </row>
    <row r="66" spans="1:31" s="6" customFormat="1" ht="40.5">
      <c r="A66" s="405"/>
      <c r="B66" s="405"/>
      <c r="C66" s="410"/>
      <c r="D66" s="351" t="str">
        <f>'Evaluation Tool'!E40</f>
        <v>3.5.10 In Zone A, developments (&gt;50 lots or 5 acres) lacking development of BFEs</v>
      </c>
      <c r="E66" s="352">
        <f>'Evaluation Tool'!K40</f>
        <v>0</v>
      </c>
      <c r="F66" s="352">
        <f>'Evaluation Tool'!M40</f>
        <v>0</v>
      </c>
      <c r="G66" s="354">
        <f>'Evaluation Tool'!P40</f>
        <v>0</v>
      </c>
      <c r="H66" s="355">
        <f>'Evaluation Tool'!R40</f>
        <v>0</v>
      </c>
      <c r="I66" s="410"/>
      <c r="J66" s="410"/>
      <c r="K66" s="410"/>
      <c r="L66" s="410"/>
      <c r="M66" s="407"/>
      <c r="N66" s="407"/>
      <c r="O66" s="407"/>
      <c r="P66" s="407"/>
      <c r="Q66" s="405"/>
      <c r="R66" s="405"/>
      <c r="S66" s="405"/>
      <c r="T66" s="405"/>
      <c r="U66" s="405"/>
      <c r="V66" s="405"/>
      <c r="W66" s="405"/>
      <c r="X66" s="405"/>
      <c r="Y66" s="405"/>
      <c r="Z66" s="405"/>
      <c r="AA66" s="405"/>
      <c r="AB66" s="405"/>
      <c r="AC66" s="405"/>
      <c r="AD66" s="405"/>
      <c r="AE66" s="405"/>
    </row>
    <row r="67" spans="1:31" s="6" customFormat="1" ht="54">
      <c r="A67" s="405"/>
      <c r="B67" s="405"/>
      <c r="C67" s="410"/>
      <c r="D67" s="350" t="str">
        <f>'Evaluation Tool'!E41</f>
        <v>3.5.11 In AO-Zone, developments (&gt;50 lots or 5 acres) lacking development of BFEs</v>
      </c>
      <c r="E67" s="370">
        <f>'Evaluation Tool'!K41</f>
        <v>0</v>
      </c>
      <c r="F67" s="370">
        <f>'Evaluation Tool'!M41</f>
        <v>0</v>
      </c>
      <c r="G67" s="369">
        <f>'Evaluation Tool'!P41</f>
        <v>0</v>
      </c>
      <c r="H67" s="344">
        <f>'Evaluation Tool'!R41</f>
        <v>0</v>
      </c>
      <c r="I67" s="410"/>
      <c r="J67" s="410"/>
      <c r="K67" s="410"/>
      <c r="L67" s="410"/>
      <c r="M67" s="407"/>
      <c r="N67" s="407"/>
      <c r="O67" s="407"/>
      <c r="P67" s="407"/>
      <c r="Q67" s="405"/>
      <c r="R67" s="405"/>
      <c r="S67" s="405"/>
      <c r="T67" s="405"/>
      <c r="U67" s="405"/>
      <c r="V67" s="405"/>
      <c r="W67" s="405"/>
      <c r="X67" s="405"/>
      <c r="Y67" s="405"/>
      <c r="Z67" s="405"/>
      <c r="AA67" s="405"/>
      <c r="AB67" s="405"/>
      <c r="AC67" s="405"/>
      <c r="AD67" s="405"/>
      <c r="AE67" s="405"/>
    </row>
    <row r="68" spans="1:31" s="6" customFormat="1" ht="13.5">
      <c r="A68" s="405"/>
      <c r="B68" s="405"/>
      <c r="C68" s="410"/>
      <c r="D68" s="351" t="str">
        <f>'Evaluation Tool'!E42</f>
        <v>3.5.12 Unpermitted fill/grading</v>
      </c>
      <c r="E68" s="352">
        <f>'Evaluation Tool'!K42</f>
        <v>0</v>
      </c>
      <c r="F68" s="352">
        <f>'Evaluation Tool'!M42</f>
        <v>0</v>
      </c>
      <c r="G68" s="354">
        <f>'Evaluation Tool'!P42</f>
        <v>0</v>
      </c>
      <c r="H68" s="355">
        <f>'Evaluation Tool'!R42</f>
        <v>0</v>
      </c>
      <c r="I68" s="410"/>
      <c r="J68" s="410"/>
      <c r="K68" s="410"/>
      <c r="L68" s="410"/>
      <c r="M68" s="407"/>
      <c r="N68" s="407"/>
      <c r="O68" s="407"/>
      <c r="P68" s="407"/>
      <c r="Q68" s="405"/>
      <c r="R68" s="405"/>
      <c r="S68" s="405"/>
      <c r="T68" s="405"/>
      <c r="U68" s="405"/>
      <c r="V68" s="405"/>
      <c r="W68" s="405"/>
      <c r="X68" s="405"/>
      <c r="Y68" s="405"/>
      <c r="Z68" s="405"/>
      <c r="AA68" s="405"/>
      <c r="AB68" s="405"/>
      <c r="AC68" s="405"/>
      <c r="AD68" s="405"/>
      <c r="AE68" s="405"/>
    </row>
    <row r="69" spans="1:31" s="6" customFormat="1" ht="54">
      <c r="A69" s="405"/>
      <c r="B69" s="405"/>
      <c r="C69" s="410"/>
      <c r="D69" s="350" t="str">
        <f>'Evaluation Tool'!E43</f>
        <v>3.5.13 Other (non-structural) development (e.g., dredging, storage of materials, insufficient drainage, non-compliant RVs)</v>
      </c>
      <c r="E69" s="370">
        <f>'Evaluation Tool'!K43</f>
        <v>0</v>
      </c>
      <c r="F69" s="370">
        <f>'Evaluation Tool'!M43</f>
        <v>0</v>
      </c>
      <c r="G69" s="369">
        <f>'Evaluation Tool'!P43</f>
        <v>0</v>
      </c>
      <c r="H69" s="344">
        <f>'Evaluation Tool'!R43</f>
        <v>0</v>
      </c>
      <c r="I69" s="410"/>
      <c r="J69" s="410"/>
      <c r="K69" s="410"/>
      <c r="L69" s="410"/>
      <c r="M69" s="407"/>
      <c r="N69" s="407"/>
      <c r="O69" s="407"/>
      <c r="P69" s="407"/>
      <c r="Q69" s="405"/>
      <c r="R69" s="405"/>
      <c r="S69" s="405"/>
      <c r="T69" s="405"/>
      <c r="U69" s="405"/>
      <c r="V69" s="405"/>
      <c r="W69" s="405"/>
      <c r="X69" s="405"/>
      <c r="Y69" s="405"/>
      <c r="Z69" s="405"/>
      <c r="AA69" s="405"/>
      <c r="AB69" s="405"/>
      <c r="AC69" s="405"/>
      <c r="AD69" s="405"/>
      <c r="AE69" s="405"/>
    </row>
    <row r="70" spans="1:31" s="6" customFormat="1" ht="54">
      <c r="A70" s="405"/>
      <c r="B70" s="405"/>
      <c r="C70" s="410"/>
      <c r="D70" s="351" t="str">
        <f>'Evaluation Tool'!E44</f>
        <v>3.5.14 Insufficient elevation or floodproofing of building service machinery in non-residential structures</v>
      </c>
      <c r="E70" s="352">
        <f>'Evaluation Tool'!K44</f>
        <v>0</v>
      </c>
      <c r="F70" s="352">
        <f>'Evaluation Tool'!M44</f>
        <v>0</v>
      </c>
      <c r="G70" s="354">
        <f>'Evaluation Tool'!P44</f>
        <v>0</v>
      </c>
      <c r="H70" s="355">
        <f>'Evaluation Tool'!R44</f>
        <v>0</v>
      </c>
      <c r="I70" s="410"/>
      <c r="J70" s="410"/>
      <c r="K70" s="410"/>
      <c r="L70" s="410"/>
      <c r="M70" s="407"/>
      <c r="N70" s="407"/>
      <c r="O70" s="407"/>
      <c r="P70" s="407"/>
      <c r="Q70" s="405"/>
      <c r="R70" s="405"/>
      <c r="S70" s="405"/>
      <c r="T70" s="405"/>
      <c r="U70" s="405"/>
      <c r="V70" s="405"/>
      <c r="W70" s="405"/>
      <c r="X70" s="405"/>
      <c r="Y70" s="405"/>
      <c r="Z70" s="405"/>
      <c r="AA70" s="405"/>
      <c r="AB70" s="405"/>
      <c r="AC70" s="405"/>
      <c r="AD70" s="405"/>
      <c r="AE70" s="405"/>
    </row>
    <row r="71" spans="1:31" s="6" customFormat="1" ht="54">
      <c r="A71" s="405"/>
      <c r="B71" s="405"/>
      <c r="C71" s="410"/>
      <c r="D71" s="356" t="str">
        <f>'Evaluation Tool'!E45</f>
        <v>3.6: How many variances (non-complaint 44CFR 60.6) has the community granted to its floodplain management standards?</v>
      </c>
      <c r="E71" s="352">
        <f>'Evaluation Tool'!K45</f>
        <v>0</v>
      </c>
      <c r="F71" s="352">
        <f>'Evaluation Tool'!M45</f>
        <v>0</v>
      </c>
      <c r="G71" s="354">
        <f>'Evaluation Tool'!P45</f>
        <v>0</v>
      </c>
      <c r="H71" s="355">
        <f>'Evaluation Tool'!R45</f>
        <v>0</v>
      </c>
      <c r="I71" s="410"/>
      <c r="J71" s="410"/>
      <c r="K71" s="410"/>
      <c r="L71" s="410"/>
      <c r="M71" s="407"/>
      <c r="N71" s="407"/>
      <c r="O71" s="407"/>
      <c r="P71" s="407"/>
      <c r="Q71" s="405"/>
      <c r="R71" s="405"/>
      <c r="S71" s="405"/>
      <c r="T71" s="405"/>
      <c r="U71" s="405"/>
      <c r="V71" s="405"/>
      <c r="W71" s="405"/>
      <c r="X71" s="405"/>
      <c r="Y71" s="405"/>
      <c r="Z71" s="405"/>
      <c r="AA71" s="405"/>
      <c r="AB71" s="405"/>
      <c r="AC71" s="405"/>
      <c r="AD71" s="405"/>
      <c r="AE71" s="405"/>
    </row>
    <row r="72" spans="1:31" s="6" customFormat="1" ht="64.5" customHeight="1">
      <c r="A72" s="405"/>
      <c r="B72" s="405"/>
      <c r="C72" s="410"/>
      <c r="D72" s="356" t="str">
        <f>'Evaluation Tool'!E46</f>
        <v>3.7 How many of the variances in question 3.6 above are not in accordance with the community's own floodplain management policies/standards?</v>
      </c>
      <c r="E72" s="352">
        <f>'Evaluation Tool'!K46</f>
        <v>0</v>
      </c>
      <c r="F72" s="352">
        <f>'Evaluation Tool'!M46</f>
        <v>4</v>
      </c>
      <c r="G72" s="354">
        <f>'Evaluation Tool'!P46</f>
        <v>0</v>
      </c>
      <c r="H72" s="355">
        <f>'Evaluation Tool'!R46</f>
        <v>0</v>
      </c>
      <c r="I72" s="410"/>
      <c r="J72" s="410"/>
      <c r="K72" s="410"/>
      <c r="L72" s="410"/>
      <c r="M72" s="407"/>
      <c r="N72" s="407"/>
      <c r="O72" s="407"/>
      <c r="P72" s="407"/>
      <c r="Q72" s="405"/>
      <c r="R72" s="405"/>
      <c r="S72" s="405"/>
      <c r="T72" s="405"/>
      <c r="U72" s="405"/>
      <c r="V72" s="405"/>
      <c r="W72" s="405"/>
      <c r="X72" s="405"/>
      <c r="Y72" s="405"/>
      <c r="Z72" s="405"/>
      <c r="AA72" s="405"/>
      <c r="AB72" s="405"/>
      <c r="AC72" s="405"/>
      <c r="AD72" s="405"/>
      <c r="AE72" s="405"/>
    </row>
    <row r="73" spans="1:31" s="6" customFormat="1" ht="64.5" customHeight="1" thickBot="1">
      <c r="A73" s="405"/>
      <c r="B73" s="405"/>
      <c r="C73" s="410"/>
      <c r="D73" s="357" t="str">
        <f>'Evaluation Tool'!E47</f>
        <v xml:space="preserve">3.8 When you encounter conflicting regulations do you always enforce the stricter regulation? </v>
      </c>
      <c r="E73" s="358">
        <f>'Evaluation Tool'!K47</f>
        <v>0</v>
      </c>
      <c r="F73" s="358" t="e">
        <f>'Evaluation Tool'!M47</f>
        <v>#N/A</v>
      </c>
      <c r="G73" s="359">
        <f>'Evaluation Tool'!P47</f>
        <v>0</v>
      </c>
      <c r="H73" s="360">
        <f>'Evaluation Tool'!R47</f>
        <v>0</v>
      </c>
      <c r="I73" s="410"/>
      <c r="J73" s="410"/>
      <c r="K73" s="410"/>
      <c r="L73" s="410"/>
      <c r="M73" s="407"/>
      <c r="N73" s="407"/>
      <c r="O73" s="407"/>
      <c r="P73" s="407"/>
      <c r="Q73" s="405"/>
      <c r="R73" s="405"/>
      <c r="S73" s="405"/>
      <c r="T73" s="405"/>
      <c r="U73" s="405"/>
      <c r="V73" s="405"/>
      <c r="W73" s="405"/>
      <c r="X73" s="405"/>
      <c r="Y73" s="405"/>
      <c r="Z73" s="405"/>
      <c r="AA73" s="405"/>
      <c r="AB73" s="405"/>
      <c r="AC73" s="405"/>
      <c r="AD73" s="405"/>
      <c r="AE73" s="405"/>
    </row>
    <row r="74" spans="1:31" s="6" customFormat="1" ht="14.25" thickBot="1">
      <c r="A74" s="405"/>
      <c r="B74" s="405"/>
      <c r="C74" s="410"/>
      <c r="D74" s="1718" t="s">
        <v>1</v>
      </c>
      <c r="E74" s="1719"/>
      <c r="F74" s="1719"/>
      <c r="G74" s="341" t="s">
        <v>204</v>
      </c>
      <c r="H74" s="342" t="str">
        <f>'Evaluation Tool'!M72</f>
        <v>Section Incomplete</v>
      </c>
      <c r="I74" s="410"/>
      <c r="J74" s="410"/>
      <c r="K74" s="410"/>
      <c r="L74" s="410"/>
      <c r="M74" s="407"/>
      <c r="N74" s="407"/>
      <c r="O74" s="407"/>
      <c r="P74" s="407"/>
      <c r="Q74" s="405"/>
      <c r="R74" s="405"/>
      <c r="S74" s="405"/>
      <c r="T74" s="405"/>
      <c r="U74" s="405"/>
      <c r="V74" s="405"/>
      <c r="W74" s="405"/>
      <c r="X74" s="405"/>
      <c r="Y74" s="405"/>
      <c r="Z74" s="405"/>
      <c r="AA74" s="405"/>
      <c r="AB74" s="405"/>
      <c r="AC74" s="405"/>
      <c r="AD74" s="405"/>
      <c r="AE74" s="405"/>
    </row>
    <row r="75" spans="1:31" s="6" customFormat="1" ht="14.25" thickBot="1">
      <c r="A75" s="405"/>
      <c r="B75" s="405"/>
      <c r="C75" s="410"/>
      <c r="D75" s="361" t="s">
        <v>11</v>
      </c>
      <c r="E75" s="362" t="s">
        <v>169</v>
      </c>
      <c r="F75" s="362" t="s">
        <v>170</v>
      </c>
      <c r="G75" s="362" t="s">
        <v>171</v>
      </c>
      <c r="H75" s="363" t="s">
        <v>172</v>
      </c>
      <c r="I75" s="410"/>
      <c r="J75" s="410"/>
      <c r="K75" s="410"/>
      <c r="L75" s="410"/>
      <c r="M75" s="407"/>
      <c r="N75" s="407"/>
      <c r="O75" s="407"/>
      <c r="P75" s="407"/>
      <c r="Q75" s="405"/>
      <c r="R75" s="405"/>
      <c r="S75" s="405"/>
      <c r="T75" s="405"/>
      <c r="U75" s="405"/>
      <c r="V75" s="405"/>
      <c r="W75" s="405"/>
      <c r="X75" s="405"/>
      <c r="Y75" s="405"/>
      <c r="Z75" s="405"/>
      <c r="AA75" s="405"/>
      <c r="AB75" s="405"/>
      <c r="AC75" s="405"/>
      <c r="AD75" s="405"/>
      <c r="AE75" s="405"/>
    </row>
    <row r="76" spans="1:31" s="6" customFormat="1" ht="13.5">
      <c r="A76" s="405"/>
      <c r="B76" s="405"/>
      <c r="C76" s="410"/>
      <c r="D76" s="1715" t="s">
        <v>103</v>
      </c>
      <c r="E76" s="1716"/>
      <c r="F76" s="1716"/>
      <c r="G76" s="1716"/>
      <c r="H76" s="1717"/>
      <c r="I76" s="410"/>
      <c r="J76" s="410"/>
      <c r="K76" s="410"/>
      <c r="L76" s="410"/>
      <c r="M76" s="407"/>
      <c r="N76" s="407"/>
      <c r="O76" s="407"/>
      <c r="P76" s="407"/>
      <c r="Q76" s="405"/>
      <c r="R76" s="405"/>
      <c r="S76" s="405"/>
      <c r="T76" s="405"/>
      <c r="U76" s="405"/>
      <c r="V76" s="405"/>
      <c r="W76" s="405"/>
      <c r="X76" s="405"/>
      <c r="Y76" s="405"/>
      <c r="Z76" s="405"/>
      <c r="AA76" s="405"/>
      <c r="AB76" s="405"/>
      <c r="AC76" s="405"/>
      <c r="AD76" s="405"/>
      <c r="AE76" s="405"/>
    </row>
    <row r="77" spans="1:31" s="6" customFormat="1" ht="27">
      <c r="A77" s="405"/>
      <c r="B77" s="405"/>
      <c r="C77" s="410"/>
      <c r="D77" s="350" t="str">
        <f>'Evaluation Tool'!E51</f>
        <v>4.1.1 Residential structures (including subdivisions)</v>
      </c>
      <c r="E77" s="370">
        <f>'Evaluation Tool'!K51</f>
        <v>0</v>
      </c>
      <c r="F77" s="370">
        <f>'Evaluation Tool'!M51</f>
        <v>0</v>
      </c>
      <c r="G77" s="369">
        <f>'Evaluation Tool'!P51</f>
        <v>0</v>
      </c>
      <c r="H77" s="344">
        <f>'Evaluation Tool'!R51</f>
        <v>0</v>
      </c>
      <c r="I77" s="410"/>
      <c r="J77" s="410"/>
      <c r="K77" s="410"/>
      <c r="L77" s="410"/>
      <c r="M77" s="407"/>
      <c r="N77" s="407"/>
      <c r="O77" s="407"/>
      <c r="P77" s="407"/>
      <c r="Q77" s="405"/>
      <c r="R77" s="405"/>
      <c r="S77" s="405"/>
      <c r="T77" s="405"/>
      <c r="U77" s="405"/>
      <c r="V77" s="405"/>
      <c r="W77" s="405"/>
      <c r="X77" s="405"/>
      <c r="Y77" s="405"/>
      <c r="Z77" s="405"/>
      <c r="AA77" s="405"/>
      <c r="AB77" s="405"/>
      <c r="AC77" s="405"/>
      <c r="AD77" s="405"/>
      <c r="AE77" s="405"/>
    </row>
    <row r="78" spans="1:31" s="6" customFormat="1" ht="27">
      <c r="A78" s="405"/>
      <c r="B78" s="405"/>
      <c r="C78" s="410"/>
      <c r="D78" s="351" t="str">
        <f>'Evaluation Tool'!E52</f>
        <v>4.1.2 V Zone construction (certification, review)</v>
      </c>
      <c r="E78" s="352">
        <f>'Evaluation Tool'!K52</f>
        <v>0</v>
      </c>
      <c r="F78" s="352">
        <f>'Evaluation Tool'!M52</f>
        <v>0</v>
      </c>
      <c r="G78" s="354">
        <f>'Evaluation Tool'!P52</f>
        <v>0</v>
      </c>
      <c r="H78" s="355">
        <f>'Evaluation Tool'!R52</f>
        <v>0</v>
      </c>
      <c r="I78" s="410"/>
      <c r="J78" s="410"/>
      <c r="K78" s="410"/>
      <c r="L78" s="410"/>
      <c r="M78" s="407"/>
      <c r="N78" s="407"/>
      <c r="O78" s="407"/>
      <c r="P78" s="407"/>
      <c r="Q78" s="405"/>
      <c r="R78" s="405"/>
      <c r="S78" s="405"/>
      <c r="T78" s="405"/>
      <c r="U78" s="405"/>
      <c r="V78" s="405"/>
      <c r="W78" s="405"/>
      <c r="X78" s="405"/>
      <c r="Y78" s="405"/>
      <c r="Z78" s="405"/>
      <c r="AA78" s="405"/>
      <c r="AB78" s="405"/>
      <c r="AC78" s="405"/>
      <c r="AD78" s="405"/>
      <c r="AE78" s="405"/>
    </row>
    <row r="79" spans="1:31" s="6" customFormat="1" ht="27">
      <c r="A79" s="405"/>
      <c r="B79" s="405"/>
      <c r="C79" s="410"/>
      <c r="D79" s="350" t="str">
        <f>'Evaluation Tool'!E53</f>
        <v>4.1.3 Floodway encroachment (no-rise analysis review)</v>
      </c>
      <c r="E79" s="370">
        <f>'Evaluation Tool'!K53</f>
        <v>0</v>
      </c>
      <c r="F79" s="370">
        <f>'Evaluation Tool'!M53</f>
        <v>0</v>
      </c>
      <c r="G79" s="369">
        <f>'Evaluation Tool'!P53</f>
        <v>0</v>
      </c>
      <c r="H79" s="344">
        <f>'Evaluation Tool'!R53</f>
        <v>0</v>
      </c>
      <c r="I79" s="410"/>
      <c r="J79" s="410"/>
      <c r="K79" s="410"/>
      <c r="L79" s="410"/>
      <c r="M79" s="407"/>
      <c r="N79" s="407"/>
      <c r="O79" s="407"/>
      <c r="P79" s="407"/>
      <c r="Q79" s="405"/>
      <c r="R79" s="405"/>
      <c r="S79" s="405"/>
      <c r="T79" s="405"/>
      <c r="U79" s="405"/>
      <c r="V79" s="405"/>
      <c r="W79" s="405"/>
      <c r="X79" s="405"/>
      <c r="Y79" s="405"/>
      <c r="Z79" s="405"/>
      <c r="AA79" s="405"/>
      <c r="AB79" s="405"/>
      <c r="AC79" s="405"/>
      <c r="AD79" s="405"/>
      <c r="AE79" s="405"/>
    </row>
    <row r="80" spans="1:31" s="6" customFormat="1" ht="27">
      <c r="A80" s="405"/>
      <c r="B80" s="405"/>
      <c r="C80" s="410"/>
      <c r="D80" s="351" t="str">
        <f>'Evaluation Tool'!E54</f>
        <v>4.1.4 Commercial/non-residential structures</v>
      </c>
      <c r="E80" s="352">
        <f>'Evaluation Tool'!K54</f>
        <v>0</v>
      </c>
      <c r="F80" s="352">
        <f>'Evaluation Tool'!M54</f>
        <v>0</v>
      </c>
      <c r="G80" s="354">
        <f>'Evaluation Tool'!P54</f>
        <v>0</v>
      </c>
      <c r="H80" s="355">
        <f>'Evaluation Tool'!R54</f>
        <v>0</v>
      </c>
      <c r="I80" s="410"/>
      <c r="J80" s="410"/>
      <c r="K80" s="410"/>
      <c r="L80" s="410"/>
      <c r="M80" s="407"/>
      <c r="N80" s="407"/>
      <c r="O80" s="407"/>
      <c r="P80" s="407"/>
      <c r="Q80" s="405"/>
      <c r="R80" s="405"/>
      <c r="S80" s="405"/>
      <c r="T80" s="405"/>
      <c r="U80" s="405"/>
      <c r="V80" s="405"/>
      <c r="W80" s="405"/>
      <c r="X80" s="405"/>
      <c r="Y80" s="405"/>
      <c r="Z80" s="405"/>
      <c r="AA80" s="405"/>
      <c r="AB80" s="405"/>
      <c r="AC80" s="405"/>
      <c r="AD80" s="405"/>
      <c r="AE80" s="405"/>
    </row>
    <row r="81" spans="1:31" s="6" customFormat="1" ht="27">
      <c r="A81" s="405"/>
      <c r="B81" s="405"/>
      <c r="C81" s="410"/>
      <c r="D81" s="350" t="str">
        <f>'Evaluation Tool'!E55</f>
        <v>4.1.5 Substantial Improvement (SI) of structures</v>
      </c>
      <c r="E81" s="370">
        <f>'Evaluation Tool'!K55</f>
        <v>0</v>
      </c>
      <c r="F81" s="370">
        <f>'Evaluation Tool'!M55</f>
        <v>0</v>
      </c>
      <c r="G81" s="369">
        <f>'Evaluation Tool'!P55</f>
        <v>0</v>
      </c>
      <c r="H81" s="344">
        <f>'Evaluation Tool'!R55</f>
        <v>0</v>
      </c>
      <c r="I81" s="410"/>
      <c r="J81" s="410"/>
      <c r="K81" s="410"/>
      <c r="L81" s="410"/>
      <c r="M81" s="407"/>
      <c r="N81" s="407"/>
      <c r="O81" s="407"/>
      <c r="P81" s="407"/>
      <c r="Q81" s="405"/>
      <c r="R81" s="405"/>
      <c r="S81" s="405"/>
      <c r="T81" s="405"/>
      <c r="U81" s="405"/>
      <c r="V81" s="405"/>
      <c r="W81" s="405"/>
      <c r="X81" s="405"/>
      <c r="Y81" s="405"/>
      <c r="Z81" s="405"/>
      <c r="AA81" s="405"/>
      <c r="AB81" s="405"/>
      <c r="AC81" s="405"/>
      <c r="AD81" s="405"/>
      <c r="AE81" s="405"/>
    </row>
    <row r="82" spans="1:31" s="6" customFormat="1" ht="27">
      <c r="A82" s="405"/>
      <c r="B82" s="405"/>
      <c r="C82" s="410"/>
      <c r="D82" s="351" t="str">
        <f>'Evaluation Tool'!E56</f>
        <v>4.1.6 Substantial Damage (SD) of structures</v>
      </c>
      <c r="E82" s="352">
        <f>'Evaluation Tool'!K56</f>
        <v>0</v>
      </c>
      <c r="F82" s="352">
        <f>'Evaluation Tool'!M56</f>
        <v>0</v>
      </c>
      <c r="G82" s="354">
        <f>'Evaluation Tool'!P56</f>
        <v>0</v>
      </c>
      <c r="H82" s="355">
        <f>'Evaluation Tool'!R56</f>
        <v>0</v>
      </c>
      <c r="I82" s="410"/>
      <c r="J82" s="410"/>
      <c r="K82" s="410"/>
      <c r="L82" s="410"/>
      <c r="M82" s="407"/>
      <c r="N82" s="407"/>
      <c r="O82" s="407"/>
      <c r="P82" s="407"/>
      <c r="Q82" s="405"/>
      <c r="R82" s="405"/>
      <c r="S82" s="405"/>
      <c r="T82" s="405"/>
      <c r="U82" s="405"/>
      <c r="V82" s="405"/>
      <c r="W82" s="405"/>
      <c r="X82" s="405"/>
      <c r="Y82" s="405"/>
      <c r="Z82" s="405"/>
      <c r="AA82" s="405"/>
      <c r="AB82" s="405"/>
      <c r="AC82" s="405"/>
      <c r="AD82" s="405"/>
      <c r="AE82" s="405"/>
    </row>
    <row r="83" spans="1:31" s="6" customFormat="1" ht="13.5">
      <c r="A83" s="405"/>
      <c r="B83" s="405"/>
      <c r="C83" s="410"/>
      <c r="D83" s="350" t="str">
        <f>'Evaluation Tool'!E57</f>
        <v>4.1.7 Variances</v>
      </c>
      <c r="E83" s="370">
        <f>'Evaluation Tool'!K57</f>
        <v>0</v>
      </c>
      <c r="F83" s="370">
        <f>'Evaluation Tool'!M57</f>
        <v>0</v>
      </c>
      <c r="G83" s="369">
        <f>'Evaluation Tool'!P57</f>
        <v>0</v>
      </c>
      <c r="H83" s="344">
        <f>'Evaluation Tool'!R57</f>
        <v>0</v>
      </c>
      <c r="I83" s="410"/>
      <c r="J83" s="410"/>
      <c r="K83" s="410"/>
      <c r="L83" s="410"/>
      <c r="M83" s="407"/>
      <c r="N83" s="407"/>
      <c r="O83" s="407"/>
      <c r="P83" s="407"/>
      <c r="Q83" s="405"/>
      <c r="R83" s="405"/>
      <c r="S83" s="405"/>
      <c r="T83" s="405"/>
      <c r="U83" s="405"/>
      <c r="V83" s="405"/>
      <c r="W83" s="405"/>
      <c r="X83" s="405"/>
      <c r="Y83" s="405"/>
      <c r="Z83" s="405"/>
      <c r="AA83" s="405"/>
      <c r="AB83" s="405"/>
      <c r="AC83" s="405"/>
      <c r="AD83" s="405"/>
      <c r="AE83" s="405"/>
    </row>
    <row r="84" spans="1:31" s="6" customFormat="1" ht="40.5">
      <c r="A84" s="405"/>
      <c r="B84" s="405"/>
      <c r="C84" s="410"/>
      <c r="D84" s="351" t="str">
        <f>'Evaluation Tool'!E58</f>
        <v>4.1.8 CLOMR/LOMR (e.g., watercourse alterations, floodway development, culverts)</v>
      </c>
      <c r="E84" s="352">
        <f>'Evaluation Tool'!K58</f>
        <v>0</v>
      </c>
      <c r="F84" s="352">
        <f>'Evaluation Tool'!M58</f>
        <v>0</v>
      </c>
      <c r="G84" s="354">
        <f>'Evaluation Tool'!P58</f>
        <v>0</v>
      </c>
      <c r="H84" s="355">
        <f>'Evaluation Tool'!R58</f>
        <v>0</v>
      </c>
      <c r="I84" s="410"/>
      <c r="J84" s="410"/>
      <c r="K84" s="410"/>
      <c r="L84" s="410"/>
      <c r="M84" s="407"/>
      <c r="N84" s="407"/>
      <c r="O84" s="407"/>
      <c r="P84" s="407"/>
      <c r="Q84" s="405"/>
      <c r="R84" s="405"/>
      <c r="S84" s="405"/>
      <c r="T84" s="405"/>
      <c r="U84" s="405"/>
      <c r="V84" s="405"/>
      <c r="W84" s="405"/>
      <c r="X84" s="405"/>
      <c r="Y84" s="405"/>
      <c r="Z84" s="405"/>
      <c r="AA84" s="405"/>
      <c r="AB84" s="405"/>
      <c r="AC84" s="405"/>
      <c r="AD84" s="405"/>
      <c r="AE84" s="405"/>
    </row>
    <row r="85" spans="1:31" s="6" customFormat="1" ht="13.5">
      <c r="A85" s="405"/>
      <c r="B85" s="405"/>
      <c r="C85" s="410"/>
      <c r="D85" s="350" t="str">
        <f>'Evaluation Tool'!E59</f>
        <v>4.1.9 Recreational Vehicles</v>
      </c>
      <c r="E85" s="370">
        <f>'Evaluation Tool'!K59</f>
        <v>0</v>
      </c>
      <c r="F85" s="370">
        <f>'Evaluation Tool'!M59</f>
        <v>0</v>
      </c>
      <c r="G85" s="369">
        <f>'Evaluation Tool'!P59</f>
        <v>0</v>
      </c>
      <c r="H85" s="344">
        <f>'Evaluation Tool'!R59</f>
        <v>0</v>
      </c>
      <c r="I85" s="410"/>
      <c r="J85" s="410"/>
      <c r="K85" s="410"/>
      <c r="L85" s="410"/>
      <c r="M85" s="407"/>
      <c r="N85" s="407"/>
      <c r="O85" s="407"/>
      <c r="P85" s="407"/>
      <c r="Q85" s="405"/>
      <c r="R85" s="405"/>
      <c r="S85" s="405"/>
      <c r="T85" s="405"/>
      <c r="U85" s="405"/>
      <c r="V85" s="405"/>
      <c r="W85" s="405"/>
      <c r="X85" s="405"/>
      <c r="Y85" s="405"/>
      <c r="Z85" s="405"/>
      <c r="AA85" s="405"/>
      <c r="AB85" s="405"/>
      <c r="AC85" s="405"/>
      <c r="AD85" s="405"/>
      <c r="AE85" s="405"/>
    </row>
    <row r="86" spans="1:31" s="6" customFormat="1" ht="13.5">
      <c r="A86" s="405"/>
      <c r="B86" s="405"/>
      <c r="C86" s="410"/>
      <c r="D86" s="351" t="str">
        <f>'Evaluation Tool'!E60</f>
        <v>4.1.10 Accessory structures</v>
      </c>
      <c r="E86" s="352">
        <f>'Evaluation Tool'!K60</f>
        <v>0</v>
      </c>
      <c r="F86" s="352">
        <f>'Evaluation Tool'!M60</f>
        <v>0</v>
      </c>
      <c r="G86" s="354">
        <f>'Evaluation Tool'!P60</f>
        <v>0</v>
      </c>
      <c r="H86" s="355">
        <f>'Evaluation Tool'!R60</f>
        <v>0</v>
      </c>
      <c r="I86" s="410"/>
      <c r="J86" s="410"/>
      <c r="K86" s="410"/>
      <c r="L86" s="410"/>
      <c r="M86" s="407"/>
      <c r="N86" s="407"/>
      <c r="O86" s="407"/>
      <c r="P86" s="407"/>
      <c r="Q86" s="405"/>
      <c r="R86" s="405"/>
      <c r="S86" s="405"/>
      <c r="T86" s="405"/>
      <c r="U86" s="405"/>
      <c r="V86" s="405"/>
      <c r="W86" s="405"/>
      <c r="X86" s="405"/>
      <c r="Y86" s="405"/>
      <c r="Z86" s="405"/>
      <c r="AA86" s="405"/>
      <c r="AB86" s="405"/>
      <c r="AC86" s="405"/>
      <c r="AD86" s="405"/>
      <c r="AE86" s="405"/>
    </row>
    <row r="87" spans="1:31" s="6" customFormat="1" ht="13.5">
      <c r="A87" s="405"/>
      <c r="B87" s="405"/>
      <c r="C87" s="410"/>
      <c r="D87" s="350" t="str">
        <f>'Evaluation Tool'!E61</f>
        <v>4.1.11 Agricultural structures</v>
      </c>
      <c r="E87" s="370">
        <f>'Evaluation Tool'!K61</f>
        <v>0</v>
      </c>
      <c r="F87" s="370">
        <f>'Evaluation Tool'!M61</f>
        <v>0</v>
      </c>
      <c r="G87" s="369">
        <f>'Evaluation Tool'!P61</f>
        <v>0</v>
      </c>
      <c r="H87" s="344">
        <f>'Evaluation Tool'!R61</f>
        <v>0</v>
      </c>
      <c r="I87" s="410"/>
      <c r="J87" s="410"/>
      <c r="K87" s="410"/>
      <c r="L87" s="410"/>
      <c r="M87" s="407"/>
      <c r="N87" s="407"/>
      <c r="O87" s="407"/>
      <c r="P87" s="407"/>
      <c r="Q87" s="405"/>
      <c r="R87" s="405"/>
      <c r="S87" s="405"/>
      <c r="T87" s="405"/>
      <c r="U87" s="405"/>
      <c r="V87" s="405"/>
      <c r="W87" s="405"/>
      <c r="X87" s="405"/>
      <c r="Y87" s="405"/>
      <c r="Z87" s="405"/>
      <c r="AA87" s="405"/>
      <c r="AB87" s="405"/>
      <c r="AC87" s="405"/>
      <c r="AD87" s="405"/>
      <c r="AE87" s="405"/>
    </row>
    <row r="88" spans="1:31" s="6" customFormat="1" ht="13.5">
      <c r="A88" s="405"/>
      <c r="B88" s="405"/>
      <c r="C88" s="410"/>
      <c r="D88" s="351" t="str">
        <f>'Evaluation Tool'!E62</f>
        <v>4.1.12 Fill/grading</v>
      </c>
      <c r="E88" s="352">
        <f>'Evaluation Tool'!K62</f>
        <v>0</v>
      </c>
      <c r="F88" s="352">
        <f>'Evaluation Tool'!M62</f>
        <v>0</v>
      </c>
      <c r="G88" s="354">
        <f>'Evaluation Tool'!P62</f>
        <v>0</v>
      </c>
      <c r="H88" s="355">
        <f>'Evaluation Tool'!R62</f>
        <v>0</v>
      </c>
      <c r="I88" s="410"/>
      <c r="J88" s="410"/>
      <c r="K88" s="410"/>
      <c r="L88" s="410"/>
      <c r="M88" s="407"/>
      <c r="N88" s="407"/>
      <c r="O88" s="407"/>
      <c r="P88" s="407"/>
      <c r="Q88" s="405"/>
      <c r="R88" s="405"/>
      <c r="S88" s="405"/>
      <c r="T88" s="405"/>
      <c r="U88" s="405"/>
      <c r="V88" s="405"/>
      <c r="W88" s="405"/>
      <c r="X88" s="405"/>
      <c r="Y88" s="405"/>
      <c r="Z88" s="405"/>
      <c r="AA88" s="405"/>
      <c r="AB88" s="405"/>
      <c r="AC88" s="405"/>
      <c r="AD88" s="405"/>
      <c r="AE88" s="405"/>
    </row>
    <row r="89" spans="1:31" s="6" customFormat="1" ht="27">
      <c r="A89" s="405"/>
      <c r="B89" s="405"/>
      <c r="C89" s="410"/>
      <c r="D89" s="350" t="str">
        <f>'Evaluation Tool'!E63</f>
        <v>4.1.13 Other non-structural development as defined in 59.1</v>
      </c>
      <c r="E89" s="370">
        <f>'Evaluation Tool'!K63</f>
        <v>0</v>
      </c>
      <c r="F89" s="370">
        <f>'Evaluation Tool'!M63</f>
        <v>0</v>
      </c>
      <c r="G89" s="369">
        <f>'Evaluation Tool'!P63</f>
        <v>0</v>
      </c>
      <c r="H89" s="344">
        <f>'Evaluation Tool'!R63</f>
        <v>0</v>
      </c>
      <c r="I89" s="410"/>
      <c r="J89" s="410"/>
      <c r="K89" s="410"/>
      <c r="L89" s="410"/>
      <c r="M89" s="407"/>
      <c r="N89" s="407"/>
      <c r="O89" s="407"/>
      <c r="P89" s="407"/>
      <c r="Q89" s="405"/>
      <c r="R89" s="405"/>
      <c r="S89" s="405"/>
      <c r="T89" s="405"/>
      <c r="U89" s="405"/>
      <c r="V89" s="405"/>
      <c r="W89" s="405"/>
      <c r="X89" s="405"/>
      <c r="Y89" s="405"/>
      <c r="Z89" s="405"/>
      <c r="AA89" s="405"/>
      <c r="AB89" s="405"/>
      <c r="AC89" s="405"/>
      <c r="AD89" s="405"/>
      <c r="AE89" s="405"/>
    </row>
    <row r="90" spans="1:31" s="6" customFormat="1" ht="27">
      <c r="A90" s="405"/>
      <c r="B90" s="405"/>
      <c r="C90" s="410"/>
      <c r="D90" s="351" t="str">
        <f>'Evaluation Tool'!E64</f>
        <v>4.1.14 Other federal/state/local necessary permits</v>
      </c>
      <c r="E90" s="352">
        <f>'Evaluation Tool'!K64</f>
        <v>0</v>
      </c>
      <c r="F90" s="352">
        <f>'Evaluation Tool'!M64</f>
        <v>0</v>
      </c>
      <c r="G90" s="354">
        <f>'Evaluation Tool'!P64</f>
        <v>0</v>
      </c>
      <c r="H90" s="355">
        <f>'Evaluation Tool'!R64</f>
        <v>0</v>
      </c>
      <c r="I90" s="410"/>
      <c r="J90" s="410"/>
      <c r="K90" s="410"/>
      <c r="L90" s="410"/>
      <c r="M90" s="407"/>
      <c r="N90" s="407"/>
      <c r="O90" s="407"/>
      <c r="P90" s="407"/>
      <c r="Q90" s="405"/>
      <c r="R90" s="405"/>
      <c r="S90" s="405"/>
      <c r="T90" s="405"/>
      <c r="U90" s="405"/>
      <c r="V90" s="405"/>
      <c r="W90" s="405"/>
      <c r="X90" s="405"/>
      <c r="Y90" s="405"/>
      <c r="Z90" s="405"/>
      <c r="AA90" s="405"/>
      <c r="AB90" s="405"/>
      <c r="AC90" s="405"/>
      <c r="AD90" s="405"/>
      <c r="AE90" s="405"/>
    </row>
    <row r="91" spans="1:31" s="6" customFormat="1" ht="67.5">
      <c r="A91" s="405"/>
      <c r="B91" s="405"/>
      <c r="C91" s="410"/>
      <c r="D91" s="343" t="str">
        <f>'Evaluation Tool'!E65</f>
        <v xml:space="preserve">4.2: Does the community conduct inspections to ensure that every structure is built in accordance with floodplain management regulations? </v>
      </c>
      <c r="E91" s="370">
        <f>'Evaluation Tool'!K65</f>
        <v>0</v>
      </c>
      <c r="F91" s="370" t="e">
        <f>'Evaluation Tool'!M65</f>
        <v>#N/A</v>
      </c>
      <c r="G91" s="369">
        <f>'Evaluation Tool'!P65</f>
        <v>0</v>
      </c>
      <c r="H91" s="344">
        <f>'Evaluation Tool'!R65</f>
        <v>0</v>
      </c>
      <c r="I91" s="410"/>
      <c r="J91" s="410"/>
      <c r="K91" s="410"/>
      <c r="L91" s="410"/>
      <c r="M91" s="407"/>
      <c r="N91" s="407"/>
      <c r="O91" s="407"/>
      <c r="P91" s="407"/>
      <c r="Q91" s="405"/>
      <c r="R91" s="405"/>
      <c r="S91" s="405"/>
      <c r="T91" s="405"/>
      <c r="U91" s="405"/>
      <c r="V91" s="405"/>
      <c r="W91" s="405"/>
      <c r="X91" s="405"/>
      <c r="Y91" s="405"/>
      <c r="Z91" s="405"/>
      <c r="AA91" s="405"/>
      <c r="AB91" s="405"/>
      <c r="AC91" s="405"/>
      <c r="AD91" s="405"/>
      <c r="AE91" s="405"/>
    </row>
    <row r="92" spans="1:31" s="6" customFormat="1" ht="54">
      <c r="A92" s="405"/>
      <c r="B92" s="405"/>
      <c r="C92" s="410"/>
      <c r="D92" s="356" t="str">
        <f>'Evaluation Tool'!E66</f>
        <v xml:space="preserve">4.3 When does the community conduct inspections to ensure that structures are built as required for flood regulations? </v>
      </c>
      <c r="E92" s="352">
        <f>'Evaluation Tool'!K66</f>
        <v>0</v>
      </c>
      <c r="F92" s="352" t="e">
        <f>'Evaluation Tool'!M66</f>
        <v>#N/A</v>
      </c>
      <c r="G92" s="354">
        <f>'Evaluation Tool'!P66</f>
        <v>0</v>
      </c>
      <c r="H92" s="355">
        <f>'Evaluation Tool'!R66</f>
        <v>0</v>
      </c>
      <c r="I92" s="410"/>
      <c r="J92" s="410"/>
      <c r="K92" s="410"/>
      <c r="L92" s="410"/>
      <c r="M92" s="407"/>
      <c r="N92" s="407"/>
      <c r="O92" s="407"/>
      <c r="P92" s="407"/>
      <c r="Q92" s="405"/>
      <c r="R92" s="405"/>
      <c r="S92" s="405"/>
      <c r="T92" s="405"/>
      <c r="U92" s="405"/>
      <c r="V92" s="405"/>
      <c r="W92" s="405"/>
      <c r="X92" s="405"/>
      <c r="Y92" s="405"/>
      <c r="Z92" s="405"/>
      <c r="AA92" s="405"/>
      <c r="AB92" s="405"/>
      <c r="AC92" s="405"/>
      <c r="AD92" s="405"/>
      <c r="AE92" s="405"/>
    </row>
    <row r="93" spans="1:31" s="6" customFormat="1" ht="67.5">
      <c r="A93" s="405"/>
      <c r="B93" s="405"/>
      <c r="C93" s="410"/>
      <c r="D93" s="343" t="str">
        <f>'Evaluation Tool'!E67</f>
        <v>4.4: Are the Floodplain Management program's SOPs and processes/procedures consistently used to perform the functions of the FPM program?</v>
      </c>
      <c r="E93" s="370">
        <f>'Evaluation Tool'!K67</f>
        <v>0</v>
      </c>
      <c r="F93" s="370" t="e">
        <f>'Evaluation Tool'!M67</f>
        <v>#N/A</v>
      </c>
      <c r="G93" s="369">
        <f>'Evaluation Tool'!P67</f>
        <v>0</v>
      </c>
      <c r="H93" s="344">
        <f>'Evaluation Tool'!R67</f>
        <v>0</v>
      </c>
      <c r="I93" s="410"/>
      <c r="J93" s="410"/>
      <c r="K93" s="410"/>
      <c r="L93" s="410"/>
      <c r="M93" s="407"/>
      <c r="N93" s="407"/>
      <c r="O93" s="407"/>
      <c r="P93" s="407"/>
      <c r="Q93" s="405"/>
      <c r="R93" s="405"/>
      <c r="S93" s="405"/>
      <c r="T93" s="405"/>
      <c r="U93" s="405"/>
      <c r="V93" s="405"/>
      <c r="W93" s="405"/>
      <c r="X93" s="405"/>
      <c r="Y93" s="405"/>
      <c r="Z93" s="405"/>
      <c r="AA93" s="405"/>
      <c r="AB93" s="405"/>
      <c r="AC93" s="405"/>
      <c r="AD93" s="405"/>
      <c r="AE93" s="405"/>
    </row>
    <row r="94" spans="1:31" s="6" customFormat="1" ht="27">
      <c r="A94" s="405"/>
      <c r="B94" s="405"/>
      <c r="C94" s="410"/>
      <c r="D94" s="356" t="str">
        <f>'Evaluation Tool'!E68</f>
        <v xml:space="preserve">4.5 Are permit records well organized and easily accessible? </v>
      </c>
      <c r="E94" s="352">
        <f>'Evaluation Tool'!K68</f>
        <v>0</v>
      </c>
      <c r="F94" s="352" t="e">
        <f>'Evaluation Tool'!M68</f>
        <v>#N/A</v>
      </c>
      <c r="G94" s="354">
        <f>'Evaluation Tool'!P68</f>
        <v>0</v>
      </c>
      <c r="H94" s="355">
        <f>'Evaluation Tool'!R68</f>
        <v>0</v>
      </c>
      <c r="I94" s="410"/>
      <c r="J94" s="410"/>
      <c r="K94" s="410"/>
      <c r="L94" s="410"/>
      <c r="M94" s="407"/>
      <c r="N94" s="407"/>
      <c r="O94" s="407"/>
      <c r="P94" s="407"/>
      <c r="Q94" s="405"/>
      <c r="R94" s="405"/>
      <c r="S94" s="405"/>
      <c r="T94" s="405"/>
      <c r="U94" s="405"/>
      <c r="V94" s="405"/>
      <c r="W94" s="405"/>
      <c r="X94" s="405"/>
      <c r="Y94" s="405"/>
      <c r="Z94" s="405"/>
      <c r="AA94" s="405"/>
      <c r="AB94" s="405"/>
      <c r="AC94" s="405"/>
      <c r="AD94" s="405"/>
      <c r="AE94" s="405"/>
    </row>
    <row r="95" spans="1:31" s="6" customFormat="1" ht="81">
      <c r="A95" s="405"/>
      <c r="B95" s="405"/>
      <c r="C95" s="410"/>
      <c r="D95" s="356" t="str">
        <f>'Evaluation Tool'!E70</f>
        <v>4.7: Are the Floodplain Management program's SOPs and processes/procedures reviewed and updated on a regular basis (e.g., every 3 years)?</v>
      </c>
      <c r="E95" s="352">
        <f>'Evaluation Tool'!K70</f>
        <v>0</v>
      </c>
      <c r="F95" s="352" t="e">
        <f>'Evaluation Tool'!M70</f>
        <v>#N/A</v>
      </c>
      <c r="G95" s="354">
        <f>'Evaluation Tool'!P70</f>
        <v>0</v>
      </c>
      <c r="H95" s="355">
        <f>'Evaluation Tool'!R70</f>
        <v>0</v>
      </c>
      <c r="I95" s="410"/>
      <c r="J95" s="410"/>
      <c r="K95" s="410"/>
      <c r="L95" s="410"/>
      <c r="M95" s="407"/>
      <c r="N95" s="407"/>
      <c r="O95" s="407"/>
      <c r="P95" s="407"/>
      <c r="Q95" s="405"/>
      <c r="R95" s="405"/>
      <c r="S95" s="405"/>
      <c r="T95" s="405"/>
      <c r="U95" s="405"/>
      <c r="V95" s="405"/>
      <c r="W95" s="405"/>
      <c r="X95" s="405"/>
      <c r="Y95" s="405"/>
      <c r="Z95" s="405"/>
      <c r="AA95" s="405"/>
      <c r="AB95" s="405"/>
      <c r="AC95" s="405"/>
      <c r="AD95" s="405"/>
      <c r="AE95" s="405"/>
    </row>
    <row r="96" spans="1:31" s="18" customFormat="1" ht="54" customHeight="1" thickBot="1">
      <c r="A96" s="405"/>
      <c r="B96" s="405"/>
      <c r="C96" s="410"/>
      <c r="D96" s="357" t="str">
        <f>'Evaluation Tool'!E71</f>
        <v xml:space="preserve">4.8: Does the community coordinate with other departments on floodplain management regulations? </v>
      </c>
      <c r="E96" s="358">
        <f>'Evaluation Tool'!K71</f>
        <v>0</v>
      </c>
      <c r="F96" s="358" t="e">
        <f>'Evaluation Tool'!M71</f>
        <v>#N/A</v>
      </c>
      <c r="G96" s="359">
        <f>'Evaluation Tool'!P71</f>
        <v>0</v>
      </c>
      <c r="H96" s="360">
        <f>'Evaluation Tool'!R71</f>
        <v>0</v>
      </c>
      <c r="I96" s="410"/>
      <c r="J96" s="410"/>
      <c r="K96" s="410"/>
      <c r="L96" s="410"/>
      <c r="M96" s="407"/>
      <c r="N96" s="407"/>
      <c r="O96" s="407"/>
      <c r="P96" s="407"/>
      <c r="Q96" s="405"/>
      <c r="R96" s="405"/>
      <c r="S96" s="405"/>
      <c r="T96" s="405"/>
      <c r="U96" s="405"/>
      <c r="V96" s="405"/>
      <c r="W96" s="405"/>
      <c r="X96" s="405"/>
      <c r="Y96" s="405"/>
      <c r="Z96" s="405"/>
      <c r="AA96" s="405"/>
      <c r="AB96" s="405"/>
      <c r="AC96" s="405"/>
      <c r="AD96" s="405"/>
      <c r="AE96" s="405"/>
    </row>
    <row r="97" spans="3:16" s="405" customFormat="1" ht="14.25" thickBot="1">
      <c r="C97" s="410"/>
      <c r="D97" s="1685"/>
      <c r="E97" s="1686"/>
      <c r="F97" s="1686"/>
      <c r="G97" s="340"/>
      <c r="H97" s="476"/>
      <c r="I97" s="410"/>
      <c r="J97" s="410"/>
      <c r="K97" s="410"/>
      <c r="L97" s="410"/>
      <c r="M97" s="407"/>
      <c r="N97" s="407"/>
      <c r="O97" s="407"/>
      <c r="P97" s="407"/>
    </row>
    <row r="98" spans="3:16" s="405" customFormat="1">
      <c r="C98" s="410"/>
      <c r="D98" s="410"/>
      <c r="E98" s="410"/>
      <c r="F98" s="410"/>
      <c r="G98" s="410"/>
      <c r="H98" s="410"/>
      <c r="I98" s="410"/>
      <c r="J98" s="410"/>
      <c r="K98" s="410"/>
      <c r="L98" s="410"/>
      <c r="M98" s="407"/>
      <c r="N98" s="407"/>
      <c r="O98" s="407"/>
      <c r="P98" s="407"/>
    </row>
    <row r="99" spans="3:16" s="405" customFormat="1">
      <c r="C99" s="410"/>
      <c r="D99" s="410"/>
      <c r="E99" s="410"/>
      <c r="F99" s="410"/>
      <c r="G99" s="410"/>
      <c r="H99" s="410"/>
      <c r="I99" s="410"/>
      <c r="J99" s="410"/>
      <c r="K99" s="410"/>
      <c r="L99" s="410"/>
      <c r="M99" s="407"/>
      <c r="N99" s="407"/>
      <c r="O99" s="407"/>
      <c r="P99" s="407"/>
    </row>
    <row r="100" spans="3:16" s="405" customFormat="1">
      <c r="C100" s="410"/>
      <c r="D100" s="410"/>
      <c r="E100" s="410"/>
      <c r="F100" s="410"/>
      <c r="G100" s="410"/>
      <c r="H100" s="410"/>
      <c r="I100" s="410"/>
      <c r="J100" s="410"/>
      <c r="K100" s="410"/>
      <c r="L100" s="410"/>
      <c r="M100" s="407"/>
      <c r="N100" s="407"/>
      <c r="O100" s="407"/>
      <c r="P100" s="407"/>
    </row>
    <row r="101" spans="3:16" s="405" customFormat="1">
      <c r="C101" s="410"/>
      <c r="D101" s="410"/>
      <c r="E101" s="410"/>
      <c r="F101" s="410"/>
      <c r="G101" s="410"/>
      <c r="H101" s="410"/>
      <c r="I101" s="410"/>
      <c r="J101" s="410"/>
      <c r="K101" s="410"/>
      <c r="L101" s="410"/>
      <c r="M101" s="407"/>
      <c r="N101" s="407"/>
      <c r="O101" s="407"/>
      <c r="P101" s="407"/>
    </row>
    <row r="102" spans="3:16" s="405" customFormat="1">
      <c r="C102" s="410"/>
      <c r="D102" s="410"/>
      <c r="E102" s="410"/>
      <c r="F102" s="410"/>
      <c r="G102" s="410"/>
      <c r="H102" s="410"/>
      <c r="I102" s="410"/>
      <c r="J102" s="410"/>
      <c r="K102" s="410"/>
      <c r="L102" s="410"/>
      <c r="M102" s="407"/>
      <c r="N102" s="407"/>
      <c r="O102" s="407"/>
      <c r="P102" s="407"/>
    </row>
    <row r="103" spans="3:16" s="405" customFormat="1">
      <c r="C103" s="410"/>
      <c r="D103" s="410"/>
      <c r="E103" s="410"/>
      <c r="F103" s="410"/>
      <c r="G103" s="410"/>
      <c r="H103" s="410"/>
      <c r="I103" s="410"/>
      <c r="J103" s="410"/>
      <c r="K103" s="410"/>
      <c r="L103" s="410"/>
      <c r="M103" s="407"/>
      <c r="N103" s="407"/>
      <c r="O103" s="407"/>
      <c r="P103" s="407"/>
    </row>
    <row r="104" spans="3:16" s="405" customFormat="1">
      <c r="C104" s="410"/>
      <c r="D104" s="410"/>
      <c r="E104" s="410"/>
      <c r="F104" s="410"/>
      <c r="G104" s="410"/>
      <c r="H104" s="410"/>
      <c r="I104" s="410"/>
      <c r="J104" s="410"/>
      <c r="K104" s="410"/>
      <c r="L104" s="410"/>
      <c r="M104" s="407"/>
      <c r="N104" s="407"/>
      <c r="O104" s="407"/>
      <c r="P104" s="407"/>
    </row>
    <row r="105" spans="3:16" s="405" customFormat="1">
      <c r="C105" s="410"/>
      <c r="D105" s="410"/>
      <c r="E105" s="410"/>
      <c r="F105" s="410"/>
      <c r="G105" s="410"/>
      <c r="H105" s="410"/>
      <c r="I105" s="410"/>
      <c r="J105" s="410"/>
      <c r="K105" s="410"/>
      <c r="L105" s="410"/>
      <c r="M105" s="407"/>
      <c r="N105" s="407"/>
      <c r="O105" s="407"/>
      <c r="P105" s="407"/>
    </row>
    <row r="106" spans="3:16" s="405" customFormat="1">
      <c r="C106" s="410"/>
      <c r="D106" s="410"/>
      <c r="E106" s="410"/>
      <c r="F106" s="410"/>
      <c r="G106" s="410"/>
      <c r="H106" s="410"/>
      <c r="I106" s="410"/>
      <c r="J106" s="410"/>
      <c r="K106" s="410"/>
      <c r="L106" s="410"/>
      <c r="M106" s="407"/>
      <c r="N106" s="407"/>
      <c r="O106" s="407"/>
      <c r="P106" s="407"/>
    </row>
    <row r="107" spans="3:16" s="405" customFormat="1">
      <c r="C107" s="410"/>
      <c r="D107" s="410"/>
      <c r="E107" s="410"/>
      <c r="F107" s="410"/>
      <c r="G107" s="410"/>
      <c r="H107" s="410"/>
      <c r="I107" s="410"/>
      <c r="J107" s="410"/>
      <c r="K107" s="410"/>
      <c r="L107" s="410"/>
      <c r="M107" s="407"/>
      <c r="N107" s="407"/>
      <c r="O107" s="407"/>
      <c r="P107" s="407"/>
    </row>
    <row r="108" spans="3:16" s="405" customFormat="1">
      <c r="C108" s="410"/>
      <c r="D108" s="410"/>
      <c r="E108" s="410"/>
      <c r="F108" s="410"/>
      <c r="G108" s="410"/>
      <c r="H108" s="410"/>
      <c r="I108" s="410"/>
      <c r="J108" s="410"/>
      <c r="K108" s="410"/>
      <c r="L108" s="410"/>
      <c r="M108" s="407"/>
      <c r="N108" s="407"/>
      <c r="O108" s="407"/>
      <c r="P108" s="407"/>
    </row>
    <row r="109" spans="3:16" s="405" customFormat="1">
      <c r="C109" s="410"/>
      <c r="D109" s="410"/>
      <c r="E109" s="410"/>
      <c r="F109" s="410"/>
      <c r="G109" s="410"/>
      <c r="H109" s="410"/>
      <c r="I109" s="410"/>
      <c r="J109" s="410"/>
      <c r="K109" s="410"/>
      <c r="L109" s="410"/>
      <c r="M109" s="407"/>
      <c r="N109" s="407"/>
      <c r="O109" s="407"/>
      <c r="P109" s="407"/>
    </row>
    <row r="110" spans="3:16" s="405" customFormat="1">
      <c r="C110" s="410"/>
      <c r="D110" s="410"/>
      <c r="E110" s="410"/>
      <c r="F110" s="410"/>
      <c r="G110" s="410"/>
      <c r="H110" s="410"/>
      <c r="I110" s="410"/>
      <c r="J110" s="410"/>
      <c r="K110" s="410"/>
      <c r="L110" s="410"/>
      <c r="M110" s="407"/>
      <c r="N110" s="407"/>
      <c r="O110" s="407"/>
      <c r="P110" s="407"/>
    </row>
    <row r="111" spans="3:16" s="405" customFormat="1">
      <c r="C111" s="410"/>
      <c r="D111" s="410"/>
      <c r="E111" s="410"/>
      <c r="F111" s="410"/>
      <c r="G111" s="410"/>
      <c r="H111" s="410"/>
      <c r="I111" s="410"/>
      <c r="J111" s="410"/>
      <c r="K111" s="410"/>
      <c r="L111" s="410"/>
      <c r="M111" s="407"/>
      <c r="N111" s="407"/>
      <c r="O111" s="407"/>
      <c r="P111" s="407"/>
    </row>
    <row r="112" spans="3:16" s="405" customFormat="1">
      <c r="C112" s="410"/>
      <c r="D112" s="410"/>
      <c r="E112" s="410"/>
      <c r="F112" s="410"/>
      <c r="G112" s="410"/>
      <c r="H112" s="410"/>
      <c r="I112" s="410"/>
      <c r="J112" s="410"/>
      <c r="K112" s="410"/>
      <c r="L112" s="410"/>
      <c r="M112" s="407"/>
      <c r="N112" s="407"/>
      <c r="O112" s="407"/>
      <c r="P112" s="407"/>
    </row>
    <row r="113" spans="3:16" s="405" customFormat="1">
      <c r="C113" s="410"/>
      <c r="D113" s="410"/>
      <c r="E113" s="410"/>
      <c r="F113" s="410"/>
      <c r="G113" s="410"/>
      <c r="H113" s="410"/>
      <c r="I113" s="410"/>
      <c r="J113" s="410"/>
      <c r="K113" s="410"/>
      <c r="L113" s="410"/>
      <c r="M113" s="407"/>
      <c r="N113" s="407"/>
      <c r="O113" s="407"/>
      <c r="P113" s="407"/>
    </row>
    <row r="114" spans="3:16" s="405" customFormat="1">
      <c r="C114" s="410"/>
      <c r="D114" s="410"/>
      <c r="E114" s="410"/>
      <c r="F114" s="410"/>
      <c r="G114" s="410"/>
      <c r="H114" s="410"/>
      <c r="I114" s="410"/>
      <c r="J114" s="410"/>
      <c r="K114" s="410"/>
      <c r="L114" s="410"/>
      <c r="M114" s="407"/>
      <c r="N114" s="407"/>
      <c r="O114" s="407"/>
      <c r="P114" s="407"/>
    </row>
    <row r="115" spans="3:16" s="405" customFormat="1">
      <c r="C115" s="410"/>
      <c r="D115" s="410"/>
      <c r="E115" s="410"/>
      <c r="F115" s="410"/>
      <c r="G115" s="410"/>
      <c r="H115" s="410"/>
      <c r="I115" s="410"/>
      <c r="J115" s="410"/>
      <c r="K115" s="410"/>
      <c r="L115" s="410"/>
      <c r="M115" s="407"/>
      <c r="N115" s="407"/>
      <c r="O115" s="407"/>
      <c r="P115" s="407"/>
    </row>
    <row r="116" spans="3:16" s="405" customFormat="1">
      <c r="C116" s="410"/>
      <c r="D116" s="410"/>
      <c r="E116" s="410"/>
      <c r="F116" s="410"/>
      <c r="G116" s="410"/>
      <c r="H116" s="410"/>
      <c r="I116" s="410"/>
      <c r="J116" s="410"/>
      <c r="K116" s="410"/>
      <c r="L116" s="410"/>
      <c r="M116" s="407"/>
      <c r="N116" s="407"/>
      <c r="O116" s="407"/>
      <c r="P116" s="407"/>
    </row>
    <row r="117" spans="3:16" s="405" customFormat="1">
      <c r="C117" s="410"/>
      <c r="D117" s="410"/>
      <c r="E117" s="410"/>
      <c r="F117" s="410"/>
      <c r="G117" s="410"/>
      <c r="H117" s="410"/>
      <c r="I117" s="410"/>
      <c r="J117" s="410"/>
      <c r="K117" s="410"/>
      <c r="L117" s="410"/>
      <c r="M117" s="407"/>
      <c r="N117" s="407"/>
      <c r="O117" s="407"/>
      <c r="P117" s="407"/>
    </row>
    <row r="118" spans="3:16" s="405" customFormat="1">
      <c r="C118" s="410"/>
      <c r="D118" s="410"/>
      <c r="E118" s="410"/>
      <c r="F118" s="410"/>
      <c r="G118" s="410"/>
      <c r="H118" s="410"/>
      <c r="I118" s="410"/>
      <c r="J118" s="410"/>
      <c r="K118" s="410"/>
      <c r="L118" s="410"/>
      <c r="M118" s="407"/>
      <c r="N118" s="407"/>
      <c r="O118" s="407"/>
      <c r="P118" s="407"/>
    </row>
    <row r="119" spans="3:16" s="405" customFormat="1">
      <c r="C119" s="410"/>
      <c r="D119" s="410"/>
      <c r="E119" s="410"/>
      <c r="F119" s="410"/>
      <c r="G119" s="410"/>
      <c r="H119" s="410"/>
      <c r="I119" s="410"/>
      <c r="J119" s="410"/>
      <c r="K119" s="410"/>
      <c r="L119" s="410"/>
      <c r="M119" s="407"/>
      <c r="N119" s="407"/>
      <c r="O119" s="407"/>
      <c r="P119" s="407"/>
    </row>
    <row r="120" spans="3:16" s="405" customFormat="1">
      <c r="C120" s="410"/>
      <c r="D120" s="410"/>
      <c r="E120" s="410"/>
      <c r="F120" s="410"/>
      <c r="G120" s="410"/>
      <c r="H120" s="410"/>
      <c r="I120" s="410"/>
      <c r="J120" s="410"/>
      <c r="K120" s="410"/>
      <c r="L120" s="410"/>
      <c r="M120" s="407"/>
      <c r="N120" s="407"/>
      <c r="O120" s="407"/>
      <c r="P120" s="407"/>
    </row>
    <row r="121" spans="3:16" s="405" customFormat="1">
      <c r="C121" s="410"/>
      <c r="D121" s="410"/>
      <c r="E121" s="410"/>
      <c r="F121" s="410"/>
      <c r="G121" s="410"/>
      <c r="H121" s="410"/>
      <c r="I121" s="410"/>
      <c r="J121" s="410"/>
      <c r="K121" s="410"/>
      <c r="L121" s="410"/>
      <c r="M121" s="407"/>
      <c r="N121" s="407"/>
      <c r="O121" s="407"/>
      <c r="P121" s="407"/>
    </row>
    <row r="122" spans="3:16" s="405" customFormat="1">
      <c r="C122" s="410"/>
      <c r="D122" s="410"/>
      <c r="E122" s="410"/>
      <c r="F122" s="410"/>
      <c r="G122" s="410"/>
      <c r="H122" s="410"/>
      <c r="I122" s="410"/>
      <c r="J122" s="410"/>
      <c r="K122" s="410"/>
      <c r="L122" s="410"/>
      <c r="M122" s="407"/>
      <c r="N122" s="407"/>
      <c r="O122" s="407"/>
      <c r="P122" s="407"/>
    </row>
    <row r="123" spans="3:16" s="405" customFormat="1">
      <c r="C123" s="410"/>
      <c r="D123" s="410"/>
      <c r="E123" s="410"/>
      <c r="F123" s="410"/>
      <c r="G123" s="410"/>
      <c r="H123" s="410"/>
      <c r="I123" s="410"/>
      <c r="J123" s="410"/>
      <c r="K123" s="410"/>
      <c r="L123" s="410"/>
      <c r="M123" s="407"/>
      <c r="N123" s="407"/>
      <c r="O123" s="407"/>
      <c r="P123" s="407"/>
    </row>
    <row r="124" spans="3:16" s="405" customFormat="1">
      <c r="C124" s="410"/>
      <c r="D124" s="410"/>
      <c r="E124" s="410"/>
      <c r="F124" s="410"/>
      <c r="G124" s="410"/>
      <c r="H124" s="410"/>
      <c r="I124" s="410"/>
      <c r="J124" s="410"/>
      <c r="K124" s="410"/>
      <c r="L124" s="410"/>
      <c r="M124" s="407"/>
      <c r="N124" s="407"/>
      <c r="O124" s="407"/>
      <c r="P124" s="407"/>
    </row>
    <row r="125" spans="3:16" s="405" customFormat="1">
      <c r="C125" s="410"/>
      <c r="D125" s="410"/>
      <c r="E125" s="410"/>
      <c r="F125" s="410"/>
      <c r="G125" s="410"/>
      <c r="H125" s="410"/>
      <c r="I125" s="410"/>
      <c r="J125" s="410"/>
      <c r="K125" s="410"/>
      <c r="L125" s="410"/>
      <c r="M125" s="407"/>
      <c r="N125" s="407"/>
      <c r="O125" s="407"/>
      <c r="P125" s="407"/>
    </row>
    <row r="126" spans="3:16" s="405" customFormat="1">
      <c r="C126" s="410"/>
      <c r="D126" s="410"/>
      <c r="E126" s="410"/>
      <c r="F126" s="410"/>
      <c r="G126" s="410"/>
      <c r="H126" s="410"/>
      <c r="I126" s="410"/>
      <c r="J126" s="410"/>
      <c r="K126" s="410"/>
      <c r="L126" s="410"/>
      <c r="M126" s="407"/>
      <c r="N126" s="407"/>
      <c r="O126" s="407"/>
      <c r="P126" s="407"/>
    </row>
    <row r="127" spans="3:16" s="405" customFormat="1">
      <c r="C127" s="410"/>
      <c r="D127" s="410"/>
      <c r="E127" s="410"/>
      <c r="F127" s="410"/>
      <c r="G127" s="410"/>
      <c r="H127" s="410"/>
      <c r="I127" s="410"/>
      <c r="J127" s="410"/>
      <c r="K127" s="410"/>
      <c r="L127" s="410"/>
      <c r="M127" s="407"/>
      <c r="N127" s="407"/>
      <c r="O127" s="407"/>
      <c r="P127" s="407"/>
    </row>
    <row r="128" spans="3:16" s="405" customFormat="1">
      <c r="C128" s="410"/>
      <c r="D128" s="410"/>
      <c r="E128" s="410"/>
      <c r="F128" s="410"/>
      <c r="G128" s="410"/>
      <c r="H128" s="410"/>
      <c r="I128" s="410"/>
      <c r="J128" s="410"/>
      <c r="K128" s="410"/>
      <c r="L128" s="410"/>
      <c r="M128" s="407"/>
      <c r="N128" s="407"/>
      <c r="O128" s="407"/>
      <c r="P128" s="407"/>
    </row>
    <row r="129" spans="3:16" s="405" customFormat="1">
      <c r="C129" s="410"/>
      <c r="D129" s="410"/>
      <c r="E129" s="410"/>
      <c r="F129" s="410"/>
      <c r="G129" s="410"/>
      <c r="H129" s="410"/>
      <c r="I129" s="410"/>
      <c r="J129" s="410"/>
      <c r="K129" s="410"/>
      <c r="L129" s="410"/>
      <c r="M129" s="407"/>
      <c r="N129" s="407"/>
      <c r="O129" s="407"/>
      <c r="P129" s="407"/>
    </row>
    <row r="130" spans="3:16" s="405" customFormat="1">
      <c r="C130" s="410"/>
      <c r="D130" s="410"/>
      <c r="E130" s="410"/>
      <c r="F130" s="410"/>
      <c r="G130" s="410"/>
      <c r="H130" s="410"/>
      <c r="I130" s="410"/>
      <c r="J130" s="410"/>
      <c r="K130" s="410"/>
      <c r="L130" s="410"/>
      <c r="M130" s="407"/>
      <c r="N130" s="407"/>
      <c r="O130" s="407"/>
      <c r="P130" s="407"/>
    </row>
    <row r="131" spans="3:16" s="405" customFormat="1">
      <c r="C131" s="410"/>
      <c r="D131" s="410"/>
      <c r="E131" s="410"/>
      <c r="F131" s="410"/>
      <c r="G131" s="410"/>
      <c r="H131" s="410"/>
      <c r="I131" s="410"/>
      <c r="J131" s="410"/>
      <c r="K131" s="410"/>
      <c r="L131" s="410"/>
      <c r="M131" s="407"/>
      <c r="N131" s="407"/>
      <c r="O131" s="407"/>
      <c r="P131" s="407"/>
    </row>
    <row r="132" spans="3:16" s="405" customFormat="1">
      <c r="C132" s="410"/>
      <c r="D132" s="410"/>
      <c r="E132" s="410"/>
      <c r="F132" s="410"/>
      <c r="G132" s="410"/>
      <c r="H132" s="410"/>
      <c r="I132" s="410"/>
      <c r="J132" s="410"/>
      <c r="K132" s="410"/>
      <c r="L132" s="410"/>
      <c r="M132" s="407"/>
      <c r="N132" s="407"/>
      <c r="O132" s="407"/>
      <c r="P132" s="407"/>
    </row>
    <row r="133" spans="3:16" s="405" customFormat="1">
      <c r="C133" s="410"/>
      <c r="D133" s="410"/>
      <c r="E133" s="410"/>
      <c r="F133" s="410"/>
      <c r="G133" s="410"/>
      <c r="H133" s="410"/>
      <c r="I133" s="410"/>
      <c r="J133" s="410"/>
      <c r="K133" s="410"/>
      <c r="L133" s="410"/>
      <c r="M133" s="407"/>
      <c r="N133" s="407"/>
      <c r="O133" s="407"/>
      <c r="P133" s="407"/>
    </row>
    <row r="134" spans="3:16" s="405" customFormat="1">
      <c r="C134" s="410"/>
      <c r="D134" s="410"/>
      <c r="E134" s="410"/>
      <c r="F134" s="410"/>
      <c r="G134" s="410"/>
      <c r="H134" s="410"/>
      <c r="I134" s="410"/>
      <c r="J134" s="410"/>
      <c r="K134" s="410"/>
      <c r="L134" s="410"/>
      <c r="M134" s="407"/>
      <c r="N134" s="407"/>
      <c r="O134" s="407"/>
      <c r="P134" s="407"/>
    </row>
    <row r="135" spans="3:16" s="405" customFormat="1">
      <c r="C135" s="410"/>
      <c r="D135" s="410"/>
      <c r="E135" s="410"/>
      <c r="F135" s="410"/>
      <c r="G135" s="410"/>
      <c r="H135" s="410"/>
      <c r="I135" s="410"/>
      <c r="J135" s="410"/>
      <c r="K135" s="410"/>
      <c r="L135" s="410"/>
      <c r="M135" s="407"/>
      <c r="N135" s="407"/>
      <c r="O135" s="407"/>
      <c r="P135" s="407"/>
    </row>
    <row r="136" spans="3:16" s="405" customFormat="1">
      <c r="C136" s="410"/>
      <c r="D136" s="410"/>
      <c r="E136" s="410"/>
      <c r="F136" s="410"/>
      <c r="G136" s="410"/>
      <c r="H136" s="410"/>
      <c r="I136" s="410"/>
      <c r="J136" s="410"/>
      <c r="K136" s="410"/>
      <c r="L136" s="410"/>
      <c r="M136" s="407"/>
      <c r="N136" s="407"/>
      <c r="O136" s="407"/>
      <c r="P136" s="407"/>
    </row>
    <row r="137" spans="3:16" s="405" customFormat="1">
      <c r="C137" s="410"/>
      <c r="D137" s="410"/>
      <c r="E137" s="410"/>
      <c r="F137" s="410"/>
      <c r="G137" s="410"/>
      <c r="H137" s="410"/>
      <c r="I137" s="410"/>
      <c r="J137" s="410"/>
      <c r="K137" s="410"/>
      <c r="L137" s="410"/>
      <c r="M137" s="407"/>
      <c r="N137" s="407"/>
      <c r="O137" s="407"/>
      <c r="P137" s="407"/>
    </row>
    <row r="138" spans="3:16" s="405" customFormat="1">
      <c r="C138" s="410"/>
      <c r="D138" s="410"/>
      <c r="E138" s="410"/>
      <c r="F138" s="410"/>
      <c r="G138" s="410"/>
      <c r="H138" s="410"/>
      <c r="I138" s="410"/>
      <c r="J138" s="410"/>
      <c r="K138" s="410"/>
      <c r="L138" s="410"/>
      <c r="M138" s="407"/>
      <c r="N138" s="407"/>
      <c r="O138" s="407"/>
      <c r="P138" s="407"/>
    </row>
    <row r="139" spans="3:16" s="405" customFormat="1">
      <c r="C139" s="410"/>
      <c r="D139" s="410"/>
      <c r="E139" s="410"/>
      <c r="F139" s="410"/>
      <c r="G139" s="410"/>
      <c r="H139" s="410"/>
      <c r="I139" s="410"/>
      <c r="J139" s="410"/>
      <c r="K139" s="410"/>
      <c r="L139" s="410"/>
      <c r="M139" s="407"/>
      <c r="N139" s="407"/>
      <c r="O139" s="407"/>
      <c r="P139" s="407"/>
    </row>
    <row r="140" spans="3:16" s="405" customFormat="1">
      <c r="C140" s="410"/>
      <c r="D140" s="410"/>
      <c r="E140" s="410"/>
      <c r="F140" s="410"/>
      <c r="G140" s="410"/>
      <c r="H140" s="410"/>
      <c r="I140" s="410"/>
      <c r="J140" s="410"/>
      <c r="K140" s="410"/>
      <c r="L140" s="410"/>
      <c r="M140" s="407"/>
      <c r="N140" s="407"/>
      <c r="O140" s="407"/>
      <c r="P140" s="407"/>
    </row>
    <row r="141" spans="3:16" s="405" customFormat="1">
      <c r="C141" s="410"/>
      <c r="D141" s="410"/>
      <c r="E141" s="410"/>
      <c r="F141" s="410"/>
      <c r="G141" s="410"/>
      <c r="H141" s="410"/>
      <c r="I141" s="410"/>
      <c r="J141" s="410"/>
      <c r="K141" s="410"/>
      <c r="L141" s="410"/>
      <c r="M141" s="407"/>
      <c r="N141" s="407"/>
      <c r="O141" s="407"/>
      <c r="P141" s="407"/>
    </row>
    <row r="142" spans="3:16" s="405" customFormat="1">
      <c r="C142" s="410"/>
      <c r="D142" s="410"/>
      <c r="E142" s="410"/>
      <c r="F142" s="410"/>
      <c r="G142" s="410"/>
      <c r="H142" s="410"/>
      <c r="I142" s="410"/>
      <c r="J142" s="410"/>
      <c r="K142" s="410"/>
      <c r="L142" s="410"/>
      <c r="M142" s="407"/>
      <c r="N142" s="407"/>
      <c r="O142" s="407"/>
      <c r="P142" s="407"/>
    </row>
    <row r="143" spans="3:16" s="405" customFormat="1">
      <c r="C143" s="410"/>
      <c r="D143" s="410"/>
      <c r="E143" s="410"/>
      <c r="F143" s="410"/>
      <c r="G143" s="410"/>
      <c r="H143" s="410"/>
      <c r="I143" s="410"/>
      <c r="J143" s="410"/>
      <c r="K143" s="410"/>
      <c r="L143" s="410"/>
      <c r="M143" s="407"/>
      <c r="N143" s="407"/>
      <c r="O143" s="407"/>
      <c r="P143" s="407"/>
    </row>
    <row r="144" spans="3:16" s="405" customFormat="1">
      <c r="C144" s="410"/>
      <c r="D144" s="410"/>
      <c r="E144" s="410"/>
      <c r="F144" s="410"/>
      <c r="G144" s="410"/>
      <c r="H144" s="410"/>
      <c r="I144" s="410"/>
      <c r="J144" s="410"/>
      <c r="K144" s="410"/>
      <c r="L144" s="410"/>
      <c r="M144" s="407"/>
      <c r="N144" s="407"/>
      <c r="O144" s="407"/>
      <c r="P144" s="407"/>
    </row>
    <row r="145" spans="3:16" s="405" customFormat="1">
      <c r="C145" s="410"/>
      <c r="D145" s="410"/>
      <c r="E145" s="410"/>
      <c r="F145" s="410"/>
      <c r="G145" s="410"/>
      <c r="H145" s="410"/>
      <c r="I145" s="410"/>
      <c r="J145" s="410"/>
      <c r="K145" s="410"/>
      <c r="L145" s="410"/>
      <c r="M145" s="407"/>
      <c r="N145" s="407"/>
      <c r="O145" s="407"/>
      <c r="P145" s="407"/>
    </row>
    <row r="146" spans="3:16" s="405" customFormat="1">
      <c r="C146" s="410"/>
      <c r="D146" s="410"/>
      <c r="E146" s="410"/>
      <c r="F146" s="410"/>
      <c r="G146" s="410"/>
      <c r="H146" s="410"/>
      <c r="I146" s="410"/>
      <c r="J146" s="410"/>
      <c r="K146" s="410"/>
      <c r="L146" s="410"/>
      <c r="M146" s="407"/>
      <c r="N146" s="407"/>
      <c r="O146" s="407"/>
      <c r="P146" s="407"/>
    </row>
    <row r="147" spans="3:16" s="405" customFormat="1">
      <c r="C147" s="410"/>
      <c r="D147" s="410"/>
      <c r="E147" s="410"/>
      <c r="F147" s="410"/>
      <c r="G147" s="410"/>
      <c r="H147" s="410"/>
      <c r="I147" s="410"/>
      <c r="J147" s="410"/>
      <c r="K147" s="410"/>
      <c r="L147" s="410"/>
      <c r="M147" s="407"/>
      <c r="N147" s="407"/>
      <c r="O147" s="407"/>
      <c r="P147" s="407"/>
    </row>
    <row r="148" spans="3:16" s="405" customFormat="1">
      <c r="C148" s="410"/>
      <c r="D148" s="410"/>
      <c r="E148" s="410"/>
      <c r="F148" s="410"/>
      <c r="G148" s="410"/>
      <c r="H148" s="410"/>
      <c r="I148" s="410"/>
      <c r="J148" s="410"/>
      <c r="K148" s="410"/>
      <c r="L148" s="410"/>
      <c r="M148" s="407"/>
      <c r="N148" s="407"/>
      <c r="O148" s="407"/>
      <c r="P148" s="407"/>
    </row>
    <row r="149" spans="3:16" s="405" customFormat="1">
      <c r="C149" s="410"/>
      <c r="D149" s="410"/>
      <c r="E149" s="410"/>
      <c r="F149" s="410"/>
      <c r="G149" s="410"/>
      <c r="H149" s="410"/>
      <c r="I149" s="410"/>
      <c r="J149" s="410"/>
      <c r="K149" s="410"/>
      <c r="L149" s="410"/>
      <c r="M149" s="407"/>
      <c r="N149" s="407"/>
      <c r="O149" s="407"/>
      <c r="P149" s="407"/>
    </row>
    <row r="150" spans="3:16" s="405" customFormat="1">
      <c r="C150" s="410"/>
      <c r="D150" s="410"/>
      <c r="E150" s="410"/>
      <c r="F150" s="410"/>
      <c r="G150" s="410"/>
      <c r="H150" s="410"/>
      <c r="I150" s="410"/>
      <c r="J150" s="410"/>
      <c r="K150" s="410"/>
      <c r="L150" s="410"/>
      <c r="M150" s="407"/>
      <c r="N150" s="407"/>
      <c r="O150" s="407"/>
      <c r="P150" s="407"/>
    </row>
    <row r="151" spans="3:16" s="405" customFormat="1">
      <c r="C151" s="410"/>
      <c r="D151" s="410"/>
      <c r="E151" s="410"/>
      <c r="F151" s="410"/>
      <c r="G151" s="410"/>
      <c r="H151" s="410"/>
      <c r="I151" s="410"/>
      <c r="J151" s="410"/>
      <c r="K151" s="410"/>
      <c r="L151" s="410"/>
      <c r="M151" s="407"/>
      <c r="N151" s="407"/>
      <c r="O151" s="407"/>
      <c r="P151" s="407"/>
    </row>
    <row r="152" spans="3:16" s="405" customFormat="1">
      <c r="C152" s="410"/>
      <c r="D152" s="410"/>
      <c r="E152" s="410"/>
      <c r="F152" s="410"/>
      <c r="G152" s="410"/>
      <c r="H152" s="410"/>
      <c r="I152" s="410"/>
      <c r="J152" s="410"/>
      <c r="K152" s="410"/>
      <c r="L152" s="410"/>
      <c r="M152" s="407"/>
      <c r="N152" s="407"/>
      <c r="O152" s="407"/>
      <c r="P152" s="407"/>
    </row>
    <row r="153" spans="3:16" s="405" customFormat="1">
      <c r="C153" s="410"/>
      <c r="D153" s="410"/>
      <c r="E153" s="410"/>
      <c r="F153" s="410"/>
      <c r="G153" s="410"/>
      <c r="H153" s="410"/>
      <c r="I153" s="410"/>
      <c r="J153" s="410"/>
      <c r="K153" s="410"/>
      <c r="L153" s="410"/>
      <c r="M153" s="407"/>
      <c r="N153" s="407"/>
      <c r="O153" s="407"/>
      <c r="P153" s="407"/>
    </row>
    <row r="154" spans="3:16" s="405" customFormat="1">
      <c r="C154" s="410"/>
      <c r="D154" s="410"/>
      <c r="E154" s="410"/>
      <c r="F154" s="410"/>
      <c r="G154" s="410"/>
      <c r="H154" s="410"/>
      <c r="I154" s="410"/>
      <c r="J154" s="410"/>
      <c r="K154" s="410"/>
      <c r="L154" s="410"/>
      <c r="M154" s="407"/>
      <c r="N154" s="407"/>
      <c r="O154" s="407"/>
      <c r="P154" s="407"/>
    </row>
    <row r="155" spans="3:16" s="405" customFormat="1">
      <c r="C155" s="410"/>
      <c r="D155" s="410"/>
      <c r="E155" s="410"/>
      <c r="F155" s="410"/>
      <c r="G155" s="410"/>
      <c r="H155" s="410"/>
      <c r="I155" s="410"/>
      <c r="J155" s="410"/>
      <c r="K155" s="410"/>
      <c r="L155" s="410"/>
      <c r="M155" s="407"/>
      <c r="N155" s="407"/>
      <c r="O155" s="407"/>
      <c r="P155" s="407"/>
    </row>
    <row r="156" spans="3:16" s="405" customFormat="1">
      <c r="C156" s="410"/>
      <c r="D156" s="410"/>
      <c r="E156" s="410"/>
      <c r="F156" s="410"/>
      <c r="G156" s="410"/>
      <c r="H156" s="410"/>
      <c r="I156" s="410"/>
      <c r="J156" s="410"/>
      <c r="K156" s="410"/>
      <c r="L156" s="410"/>
      <c r="M156" s="407"/>
      <c r="N156" s="407"/>
      <c r="O156" s="407"/>
      <c r="P156" s="407"/>
    </row>
    <row r="157" spans="3:16" s="405" customFormat="1">
      <c r="C157" s="410"/>
      <c r="D157" s="410"/>
      <c r="E157" s="410"/>
      <c r="F157" s="410"/>
      <c r="G157" s="410"/>
      <c r="H157" s="410"/>
      <c r="I157" s="410"/>
      <c r="J157" s="410"/>
      <c r="K157" s="410"/>
      <c r="L157" s="410"/>
      <c r="M157" s="407"/>
      <c r="N157" s="407"/>
      <c r="O157" s="407"/>
      <c r="P157" s="407"/>
    </row>
    <row r="158" spans="3:16" s="405" customFormat="1">
      <c r="C158" s="410"/>
      <c r="D158" s="410"/>
      <c r="E158" s="410"/>
      <c r="F158" s="410"/>
      <c r="G158" s="410"/>
      <c r="H158" s="410"/>
      <c r="I158" s="410"/>
      <c r="J158" s="410"/>
      <c r="K158" s="410"/>
      <c r="L158" s="410"/>
      <c r="M158" s="407"/>
      <c r="N158" s="407"/>
      <c r="O158" s="407"/>
      <c r="P158" s="407"/>
    </row>
    <row r="159" spans="3:16" s="405" customFormat="1">
      <c r="C159" s="410"/>
      <c r="D159" s="410"/>
      <c r="E159" s="410"/>
      <c r="F159" s="410"/>
      <c r="G159" s="410"/>
      <c r="H159" s="410"/>
      <c r="I159" s="410"/>
      <c r="J159" s="410"/>
      <c r="K159" s="410"/>
      <c r="L159" s="410"/>
      <c r="M159" s="407"/>
      <c r="N159" s="407"/>
      <c r="O159" s="407"/>
      <c r="P159" s="407"/>
    </row>
    <row r="160" spans="3:16" s="405" customFormat="1">
      <c r="C160" s="410"/>
      <c r="D160" s="410"/>
      <c r="E160" s="410"/>
      <c r="F160" s="410"/>
      <c r="G160" s="410"/>
      <c r="H160" s="410"/>
      <c r="I160" s="410"/>
      <c r="J160" s="410"/>
      <c r="K160" s="410"/>
      <c r="L160" s="410"/>
      <c r="M160" s="407"/>
      <c r="N160" s="407"/>
      <c r="O160" s="407"/>
      <c r="P160" s="407"/>
    </row>
    <row r="161" spans="3:16" s="405" customFormat="1">
      <c r="C161" s="410"/>
      <c r="D161" s="410"/>
      <c r="E161" s="410"/>
      <c r="F161" s="410"/>
      <c r="G161" s="410"/>
      <c r="H161" s="410"/>
      <c r="I161" s="410"/>
      <c r="J161" s="410"/>
      <c r="K161" s="410"/>
      <c r="L161" s="410"/>
      <c r="M161" s="407"/>
      <c r="N161" s="407"/>
      <c r="O161" s="407"/>
      <c r="P161" s="407"/>
    </row>
    <row r="162" spans="3:16" s="405" customFormat="1">
      <c r="C162" s="410"/>
      <c r="D162" s="410"/>
      <c r="E162" s="410"/>
      <c r="F162" s="410"/>
      <c r="G162" s="410"/>
      <c r="H162" s="410"/>
      <c r="I162" s="410"/>
      <c r="J162" s="410"/>
      <c r="K162" s="410"/>
      <c r="L162" s="410"/>
      <c r="M162" s="407"/>
      <c r="N162" s="407"/>
      <c r="O162" s="407"/>
      <c r="P162" s="407"/>
    </row>
    <row r="163" spans="3:16" s="405" customFormat="1">
      <c r="C163" s="410"/>
      <c r="D163" s="410"/>
      <c r="E163" s="410"/>
      <c r="F163" s="410"/>
      <c r="G163" s="410"/>
      <c r="H163" s="410"/>
      <c r="I163" s="410"/>
      <c r="J163" s="410"/>
      <c r="K163" s="410"/>
      <c r="L163" s="410"/>
      <c r="M163" s="407"/>
      <c r="N163" s="407"/>
      <c r="O163" s="407"/>
      <c r="P163" s="407"/>
    </row>
    <row r="164" spans="3:16" s="405" customFormat="1">
      <c r="C164" s="410"/>
      <c r="D164" s="410"/>
      <c r="E164" s="410"/>
      <c r="F164" s="410"/>
      <c r="G164" s="410"/>
      <c r="H164" s="410"/>
      <c r="I164" s="410"/>
      <c r="J164" s="410"/>
      <c r="K164" s="410"/>
      <c r="L164" s="410"/>
      <c r="M164" s="407"/>
      <c r="N164" s="407"/>
      <c r="O164" s="407"/>
      <c r="P164" s="407"/>
    </row>
    <row r="165" spans="3:16" s="405" customFormat="1">
      <c r="C165" s="410"/>
      <c r="D165" s="410"/>
      <c r="E165" s="410"/>
      <c r="F165" s="410"/>
      <c r="G165" s="410"/>
      <c r="H165" s="410"/>
      <c r="I165" s="410"/>
      <c r="J165" s="410"/>
      <c r="K165" s="410"/>
      <c r="L165" s="410"/>
      <c r="M165" s="407"/>
      <c r="N165" s="407"/>
      <c r="O165" s="407"/>
      <c r="P165" s="407"/>
    </row>
    <row r="166" spans="3:16" s="405" customFormat="1">
      <c r="C166" s="410"/>
      <c r="D166" s="410"/>
      <c r="E166" s="410"/>
      <c r="F166" s="410"/>
      <c r="G166" s="410"/>
      <c r="H166" s="410"/>
      <c r="I166" s="410"/>
      <c r="J166" s="410"/>
      <c r="K166" s="410"/>
      <c r="L166" s="410"/>
      <c r="M166" s="407"/>
      <c r="N166" s="407"/>
      <c r="O166" s="407"/>
      <c r="P166" s="407"/>
    </row>
    <row r="167" spans="3:16" s="405" customFormat="1">
      <c r="C167" s="410"/>
      <c r="D167" s="410"/>
      <c r="E167" s="410"/>
      <c r="F167" s="410"/>
      <c r="G167" s="410"/>
      <c r="H167" s="410"/>
      <c r="I167" s="410"/>
      <c r="J167" s="410"/>
      <c r="K167" s="410"/>
      <c r="L167" s="410"/>
      <c r="M167" s="407"/>
      <c r="N167" s="407"/>
      <c r="O167" s="407"/>
      <c r="P167" s="407"/>
    </row>
    <row r="168" spans="3:16" s="405" customFormat="1">
      <c r="C168" s="410"/>
      <c r="D168" s="410"/>
      <c r="E168" s="410"/>
      <c r="F168" s="410"/>
      <c r="G168" s="410"/>
      <c r="H168" s="410"/>
      <c r="I168" s="410"/>
      <c r="J168" s="410"/>
      <c r="K168" s="410"/>
      <c r="L168" s="410"/>
      <c r="M168" s="407"/>
      <c r="N168" s="407"/>
      <c r="O168" s="407"/>
      <c r="P168" s="407"/>
    </row>
    <row r="169" spans="3:16" s="405" customFormat="1">
      <c r="C169" s="410"/>
      <c r="D169" s="410"/>
      <c r="E169" s="410"/>
      <c r="F169" s="410"/>
      <c r="G169" s="410"/>
      <c r="H169" s="410"/>
      <c r="I169" s="410"/>
      <c r="J169" s="410"/>
      <c r="K169" s="410"/>
      <c r="L169" s="410"/>
      <c r="M169" s="407"/>
      <c r="N169" s="407"/>
      <c r="O169" s="407"/>
      <c r="P169" s="407"/>
    </row>
    <row r="170" spans="3:16" s="405" customFormat="1">
      <c r="C170" s="410"/>
      <c r="D170" s="410"/>
      <c r="E170" s="410"/>
      <c r="F170" s="410"/>
      <c r="G170" s="410"/>
      <c r="H170" s="410"/>
      <c r="I170" s="410"/>
      <c r="J170" s="410"/>
      <c r="K170" s="410"/>
      <c r="L170" s="410"/>
      <c r="M170" s="407"/>
      <c r="N170" s="407"/>
      <c r="O170" s="407"/>
      <c r="P170" s="407"/>
    </row>
    <row r="171" spans="3:16" s="405" customFormat="1">
      <c r="C171" s="410"/>
      <c r="D171" s="410"/>
      <c r="E171" s="410"/>
      <c r="F171" s="410"/>
      <c r="G171" s="410"/>
      <c r="H171" s="410"/>
      <c r="I171" s="410"/>
      <c r="J171" s="410"/>
      <c r="K171" s="410"/>
      <c r="L171" s="410"/>
      <c r="M171" s="407"/>
      <c r="N171" s="407"/>
      <c r="O171" s="407"/>
      <c r="P171" s="407"/>
    </row>
    <row r="172" spans="3:16" s="405" customFormat="1">
      <c r="C172" s="410"/>
      <c r="D172" s="410"/>
      <c r="E172" s="410"/>
      <c r="F172" s="410"/>
      <c r="G172" s="410"/>
      <c r="H172" s="410"/>
      <c r="I172" s="410"/>
      <c r="J172" s="410"/>
      <c r="K172" s="410"/>
      <c r="L172" s="410"/>
      <c r="M172" s="407"/>
      <c r="N172" s="407"/>
      <c r="O172" s="407"/>
      <c r="P172" s="407"/>
    </row>
    <row r="173" spans="3:16" s="405" customFormat="1">
      <c r="C173" s="410"/>
      <c r="D173" s="410"/>
      <c r="E173" s="410"/>
      <c r="F173" s="410"/>
      <c r="G173" s="410"/>
      <c r="H173" s="410"/>
      <c r="I173" s="410"/>
      <c r="J173" s="410"/>
      <c r="K173" s="410"/>
      <c r="L173" s="410"/>
      <c r="M173" s="407"/>
      <c r="N173" s="407"/>
      <c r="O173" s="407"/>
      <c r="P173" s="407"/>
    </row>
    <row r="174" spans="3:16" s="405" customFormat="1">
      <c r="C174" s="410"/>
      <c r="D174" s="410"/>
      <c r="E174" s="410"/>
      <c r="F174" s="410"/>
      <c r="G174" s="410"/>
      <c r="H174" s="410"/>
      <c r="I174" s="410"/>
      <c r="J174" s="410"/>
      <c r="K174" s="410"/>
      <c r="L174" s="410"/>
      <c r="M174" s="407"/>
      <c r="N174" s="407"/>
      <c r="O174" s="407"/>
      <c r="P174" s="407"/>
    </row>
    <row r="175" spans="3:16" s="405" customFormat="1">
      <c r="C175" s="410"/>
      <c r="D175" s="410"/>
      <c r="E175" s="410"/>
      <c r="F175" s="410"/>
      <c r="G175" s="410"/>
      <c r="H175" s="410"/>
      <c r="I175" s="410"/>
      <c r="J175" s="410"/>
      <c r="K175" s="410"/>
      <c r="L175" s="410"/>
      <c r="M175" s="407"/>
      <c r="N175" s="407"/>
      <c r="O175" s="407"/>
      <c r="P175" s="407"/>
    </row>
    <row r="176" spans="3:16" s="405" customFormat="1">
      <c r="C176" s="410"/>
      <c r="D176" s="410"/>
      <c r="E176" s="410"/>
      <c r="F176" s="410"/>
      <c r="G176" s="410"/>
      <c r="H176" s="410"/>
      <c r="I176" s="410"/>
      <c r="J176" s="410"/>
      <c r="K176" s="410"/>
      <c r="L176" s="410"/>
      <c r="M176" s="407"/>
      <c r="N176" s="407"/>
      <c r="O176" s="407"/>
      <c r="P176" s="407"/>
    </row>
    <row r="177" spans="3:16" s="405" customFormat="1">
      <c r="C177" s="410"/>
      <c r="D177" s="410"/>
      <c r="E177" s="410"/>
      <c r="F177" s="410"/>
      <c r="G177" s="410"/>
      <c r="H177" s="410"/>
      <c r="I177" s="410"/>
      <c r="J177" s="410"/>
      <c r="K177" s="410"/>
      <c r="L177" s="410"/>
      <c r="M177" s="407"/>
      <c r="N177" s="407"/>
      <c r="O177" s="407"/>
      <c r="P177" s="407"/>
    </row>
    <row r="178" spans="3:16" s="405" customFormat="1">
      <c r="C178" s="410"/>
      <c r="D178" s="410"/>
      <c r="E178" s="410"/>
      <c r="F178" s="410"/>
      <c r="G178" s="410"/>
      <c r="H178" s="410"/>
      <c r="I178" s="410"/>
      <c r="J178" s="410"/>
      <c r="K178" s="410"/>
      <c r="L178" s="410"/>
      <c r="M178" s="407"/>
      <c r="N178" s="407"/>
      <c r="O178" s="407"/>
      <c r="P178" s="407"/>
    </row>
    <row r="179" spans="3:16" s="405" customFormat="1">
      <c r="C179" s="410"/>
      <c r="D179" s="410"/>
      <c r="E179" s="410"/>
      <c r="F179" s="410"/>
      <c r="G179" s="410"/>
      <c r="H179" s="410"/>
      <c r="I179" s="410"/>
      <c r="J179" s="410"/>
      <c r="K179" s="410"/>
      <c r="L179" s="410"/>
      <c r="M179" s="407"/>
      <c r="N179" s="407"/>
      <c r="O179" s="407"/>
      <c r="P179" s="407"/>
    </row>
    <row r="180" spans="3:16" s="405" customFormat="1">
      <c r="C180" s="410"/>
      <c r="D180" s="410"/>
      <c r="E180" s="410"/>
      <c r="F180" s="410"/>
      <c r="G180" s="410"/>
      <c r="H180" s="410"/>
      <c r="I180" s="410"/>
      <c r="J180" s="410"/>
      <c r="K180" s="410"/>
      <c r="L180" s="410"/>
      <c r="M180" s="407"/>
      <c r="N180" s="407"/>
      <c r="O180" s="407"/>
      <c r="P180" s="407"/>
    </row>
    <row r="181" spans="3:16" s="405" customFormat="1">
      <c r="C181" s="410"/>
      <c r="D181" s="410"/>
      <c r="E181" s="410"/>
      <c r="F181" s="410"/>
      <c r="G181" s="410"/>
      <c r="H181" s="410"/>
      <c r="I181" s="410"/>
      <c r="J181" s="410"/>
      <c r="K181" s="410"/>
      <c r="L181" s="410"/>
      <c r="M181" s="407"/>
      <c r="N181" s="407"/>
      <c r="O181" s="407"/>
      <c r="P181" s="407"/>
    </row>
    <row r="182" spans="3:16" s="405" customFormat="1">
      <c r="C182" s="410"/>
      <c r="D182" s="410"/>
      <c r="E182" s="410"/>
      <c r="F182" s="410"/>
      <c r="G182" s="410"/>
      <c r="H182" s="410"/>
      <c r="I182" s="410"/>
      <c r="J182" s="410"/>
      <c r="K182" s="410"/>
      <c r="L182" s="410"/>
      <c r="M182" s="407"/>
      <c r="N182" s="407"/>
      <c r="O182" s="407"/>
      <c r="P182" s="407"/>
    </row>
    <row r="183" spans="3:16" s="405" customFormat="1">
      <c r="C183" s="410"/>
      <c r="D183" s="410"/>
      <c r="E183" s="410"/>
      <c r="F183" s="410"/>
      <c r="G183" s="410"/>
      <c r="H183" s="410"/>
      <c r="I183" s="410"/>
      <c r="J183" s="410"/>
      <c r="K183" s="410"/>
      <c r="L183" s="410"/>
      <c r="M183" s="407"/>
      <c r="N183" s="407"/>
      <c r="O183" s="407"/>
      <c r="P183" s="407"/>
    </row>
    <row r="184" spans="3:16" s="405" customFormat="1">
      <c r="C184" s="410"/>
      <c r="D184" s="410"/>
      <c r="E184" s="410"/>
      <c r="F184" s="410"/>
      <c r="G184" s="410"/>
      <c r="H184" s="410"/>
      <c r="I184" s="410"/>
      <c r="J184" s="410"/>
      <c r="K184" s="410"/>
      <c r="L184" s="410"/>
      <c r="M184" s="407"/>
      <c r="N184" s="407"/>
      <c r="O184" s="407"/>
      <c r="P184" s="407"/>
    </row>
    <row r="185" spans="3:16" s="405" customFormat="1">
      <c r="C185" s="410"/>
      <c r="D185" s="410"/>
      <c r="E185" s="410"/>
      <c r="F185" s="410"/>
      <c r="G185" s="410"/>
      <c r="H185" s="410"/>
      <c r="I185" s="410"/>
      <c r="J185" s="410"/>
      <c r="K185" s="410"/>
      <c r="L185" s="410"/>
      <c r="M185" s="407"/>
      <c r="N185" s="407"/>
      <c r="O185" s="407"/>
      <c r="P185" s="407"/>
    </row>
    <row r="186" spans="3:16" s="405" customFormat="1">
      <c r="C186" s="410"/>
      <c r="D186" s="410"/>
      <c r="E186" s="410"/>
      <c r="F186" s="410"/>
      <c r="G186" s="410"/>
      <c r="H186" s="410"/>
      <c r="I186" s="410"/>
      <c r="J186" s="410"/>
      <c r="K186" s="410"/>
      <c r="L186" s="410"/>
      <c r="M186" s="407"/>
      <c r="N186" s="407"/>
      <c r="O186" s="407"/>
      <c r="P186" s="407"/>
    </row>
    <row r="187" spans="3:16" s="405" customFormat="1">
      <c r="C187" s="410"/>
      <c r="D187" s="410"/>
      <c r="E187" s="410"/>
      <c r="F187" s="410"/>
      <c r="G187" s="410"/>
      <c r="H187" s="410"/>
      <c r="I187" s="410"/>
      <c r="J187" s="410"/>
      <c r="K187" s="410"/>
      <c r="L187" s="410"/>
      <c r="M187" s="407"/>
      <c r="N187" s="407"/>
      <c r="O187" s="407"/>
      <c r="P187" s="407"/>
    </row>
    <row r="188" spans="3:16" s="405" customFormat="1">
      <c r="C188" s="410"/>
      <c r="D188" s="410"/>
      <c r="E188" s="410"/>
      <c r="F188" s="410"/>
      <c r="G188" s="410"/>
      <c r="H188" s="410"/>
      <c r="I188" s="410"/>
      <c r="J188" s="410"/>
      <c r="K188" s="410"/>
      <c r="L188" s="410"/>
      <c r="M188" s="407"/>
      <c r="N188" s="407"/>
      <c r="O188" s="407"/>
      <c r="P188" s="407"/>
    </row>
    <row r="189" spans="3:16" s="405" customFormat="1">
      <c r="C189" s="410"/>
      <c r="D189" s="410"/>
      <c r="E189" s="410"/>
      <c r="F189" s="410"/>
      <c r="G189" s="410"/>
      <c r="H189" s="410"/>
      <c r="I189" s="410"/>
      <c r="J189" s="410"/>
      <c r="K189" s="410"/>
      <c r="L189" s="410"/>
      <c r="M189" s="407"/>
      <c r="N189" s="407"/>
      <c r="O189" s="407"/>
      <c r="P189" s="407"/>
    </row>
    <row r="190" spans="3:16" s="405" customFormat="1">
      <c r="C190" s="410"/>
      <c r="D190" s="410"/>
      <c r="E190" s="410"/>
      <c r="F190" s="410"/>
      <c r="G190" s="410"/>
      <c r="H190" s="410"/>
      <c r="I190" s="410"/>
      <c r="J190" s="410"/>
      <c r="K190" s="410"/>
      <c r="L190" s="410"/>
      <c r="M190" s="407"/>
      <c r="N190" s="407"/>
      <c r="O190" s="407"/>
      <c r="P190" s="407"/>
    </row>
    <row r="191" spans="3:16" s="405" customFormat="1">
      <c r="C191" s="410"/>
      <c r="D191" s="410"/>
      <c r="E191" s="410"/>
      <c r="F191" s="410"/>
      <c r="G191" s="410"/>
      <c r="H191" s="410"/>
      <c r="I191" s="410"/>
      <c r="J191" s="410"/>
      <c r="K191" s="410"/>
      <c r="L191" s="410"/>
      <c r="M191" s="407"/>
      <c r="N191" s="407"/>
      <c r="O191" s="407"/>
      <c r="P191" s="407"/>
    </row>
    <row r="192" spans="3:16" s="405" customFormat="1">
      <c r="C192" s="410"/>
      <c r="D192" s="410"/>
      <c r="E192" s="410"/>
      <c r="F192" s="410"/>
      <c r="G192" s="410"/>
      <c r="H192" s="410"/>
      <c r="I192" s="410"/>
      <c r="J192" s="410"/>
      <c r="K192" s="410"/>
      <c r="L192" s="410"/>
      <c r="M192" s="407"/>
      <c r="N192" s="407"/>
      <c r="O192" s="407"/>
      <c r="P192" s="407"/>
    </row>
    <row r="193" spans="3:16" s="405" customFormat="1">
      <c r="C193" s="410"/>
      <c r="D193" s="410"/>
      <c r="E193" s="410"/>
      <c r="F193" s="410"/>
      <c r="G193" s="410"/>
      <c r="H193" s="410"/>
      <c r="I193" s="410"/>
      <c r="J193" s="410"/>
      <c r="K193" s="410"/>
      <c r="L193" s="410"/>
      <c r="M193" s="407"/>
      <c r="N193" s="407"/>
      <c r="O193" s="407"/>
      <c r="P193" s="407"/>
    </row>
    <row r="194" spans="3:16" s="405" customFormat="1">
      <c r="C194" s="410"/>
      <c r="D194" s="410"/>
      <c r="E194" s="410"/>
      <c r="F194" s="410"/>
      <c r="G194" s="410"/>
      <c r="H194" s="410"/>
      <c r="I194" s="410"/>
      <c r="J194" s="410"/>
      <c r="K194" s="410"/>
      <c r="L194" s="410"/>
      <c r="M194" s="407"/>
      <c r="N194" s="407"/>
      <c r="O194" s="407"/>
      <c r="P194" s="407"/>
    </row>
    <row r="195" spans="3:16" s="405" customFormat="1">
      <c r="C195" s="410"/>
      <c r="D195" s="410"/>
      <c r="E195" s="410"/>
      <c r="F195" s="410"/>
      <c r="G195" s="410"/>
      <c r="H195" s="410"/>
      <c r="I195" s="410"/>
      <c r="J195" s="410"/>
      <c r="K195" s="410"/>
      <c r="L195" s="410"/>
      <c r="M195" s="407"/>
      <c r="N195" s="407"/>
      <c r="O195" s="407"/>
      <c r="P195" s="407"/>
    </row>
    <row r="196" spans="3:16" s="405" customFormat="1">
      <c r="C196" s="410"/>
      <c r="D196" s="410"/>
      <c r="E196" s="410"/>
      <c r="F196" s="410"/>
      <c r="G196" s="410"/>
      <c r="H196" s="410"/>
      <c r="I196" s="410"/>
      <c r="J196" s="410"/>
      <c r="K196" s="410"/>
      <c r="L196" s="410"/>
      <c r="M196" s="407"/>
      <c r="N196" s="407"/>
      <c r="O196" s="407"/>
      <c r="P196" s="407"/>
    </row>
    <row r="197" spans="3:16" s="405" customFormat="1">
      <c r="C197" s="410"/>
      <c r="D197" s="410"/>
      <c r="E197" s="410"/>
      <c r="F197" s="410"/>
      <c r="G197" s="410"/>
      <c r="H197" s="410"/>
      <c r="I197" s="410"/>
      <c r="J197" s="410"/>
      <c r="K197" s="410"/>
      <c r="L197" s="410"/>
      <c r="M197" s="407"/>
      <c r="N197" s="407"/>
      <c r="O197" s="407"/>
      <c r="P197" s="407"/>
    </row>
    <row r="198" spans="3:16" s="405" customFormat="1">
      <c r="C198" s="410"/>
      <c r="D198" s="410"/>
      <c r="E198" s="410"/>
      <c r="F198" s="410"/>
      <c r="G198" s="410"/>
      <c r="H198" s="410"/>
      <c r="I198" s="410"/>
      <c r="J198" s="410"/>
      <c r="K198" s="410"/>
      <c r="L198" s="410"/>
      <c r="M198" s="407"/>
      <c r="N198" s="407"/>
      <c r="O198" s="407"/>
      <c r="P198" s="407"/>
    </row>
    <row r="199" spans="3:16" s="405" customFormat="1">
      <c r="C199" s="410"/>
      <c r="D199" s="410"/>
      <c r="E199" s="410"/>
      <c r="F199" s="410"/>
      <c r="G199" s="410"/>
      <c r="H199" s="410"/>
      <c r="I199" s="410"/>
      <c r="J199" s="410"/>
      <c r="K199" s="410"/>
      <c r="L199" s="410"/>
      <c r="M199" s="407"/>
      <c r="N199" s="407"/>
      <c r="O199" s="407"/>
      <c r="P199" s="407"/>
    </row>
    <row r="200" spans="3:16" s="405" customFormat="1">
      <c r="C200" s="410"/>
      <c r="D200" s="410"/>
      <c r="E200" s="410"/>
      <c r="F200" s="410"/>
      <c r="G200" s="410"/>
      <c r="H200" s="410"/>
      <c r="I200" s="410"/>
      <c r="J200" s="410"/>
      <c r="K200" s="410"/>
      <c r="L200" s="410"/>
      <c r="M200" s="407"/>
      <c r="N200" s="407"/>
      <c r="O200" s="407"/>
      <c r="P200" s="407"/>
    </row>
    <row r="201" spans="3:16" s="405" customFormat="1">
      <c r="C201" s="410"/>
      <c r="D201" s="410"/>
      <c r="E201" s="410"/>
      <c r="F201" s="410"/>
      <c r="G201" s="410"/>
      <c r="H201" s="410"/>
      <c r="I201" s="410"/>
      <c r="J201" s="410"/>
      <c r="K201" s="410"/>
      <c r="L201" s="410"/>
      <c r="M201" s="407"/>
      <c r="N201" s="407"/>
      <c r="O201" s="407"/>
      <c r="P201" s="407"/>
    </row>
    <row r="202" spans="3:16" s="405" customFormat="1">
      <c r="C202" s="410"/>
      <c r="D202" s="410"/>
      <c r="E202" s="410"/>
      <c r="F202" s="410"/>
      <c r="G202" s="410"/>
      <c r="H202" s="410"/>
      <c r="I202" s="410"/>
      <c r="J202" s="410"/>
      <c r="K202" s="410"/>
      <c r="L202" s="410"/>
      <c r="M202" s="407"/>
      <c r="N202" s="407"/>
      <c r="O202" s="407"/>
      <c r="P202" s="407"/>
    </row>
    <row r="203" spans="3:16" s="405" customFormat="1">
      <c r="C203" s="410"/>
      <c r="D203" s="410"/>
      <c r="E203" s="410"/>
      <c r="F203" s="410"/>
      <c r="G203" s="410"/>
      <c r="H203" s="410"/>
      <c r="I203" s="410"/>
      <c r="J203" s="410"/>
      <c r="K203" s="410"/>
      <c r="L203" s="410"/>
      <c r="M203" s="407"/>
      <c r="N203" s="407"/>
      <c r="O203" s="407"/>
      <c r="P203" s="407"/>
    </row>
    <row r="204" spans="3:16" s="405" customFormat="1">
      <c r="C204" s="410"/>
      <c r="D204" s="410"/>
      <c r="E204" s="410"/>
      <c r="F204" s="410"/>
      <c r="G204" s="410"/>
      <c r="H204" s="410"/>
      <c r="I204" s="410"/>
      <c r="J204" s="410"/>
      <c r="K204" s="410"/>
      <c r="L204" s="410"/>
      <c r="M204" s="407"/>
      <c r="N204" s="407"/>
      <c r="O204" s="407"/>
      <c r="P204" s="407"/>
    </row>
    <row r="205" spans="3:16" s="405" customFormat="1">
      <c r="C205" s="410"/>
      <c r="D205" s="410"/>
      <c r="E205" s="410"/>
      <c r="F205" s="410"/>
      <c r="G205" s="410"/>
      <c r="H205" s="410"/>
      <c r="I205" s="410"/>
      <c r="J205" s="410"/>
      <c r="K205" s="410"/>
      <c r="L205" s="410"/>
      <c r="M205" s="407"/>
      <c r="N205" s="407"/>
      <c r="O205" s="407"/>
      <c r="P205" s="407"/>
    </row>
    <row r="206" spans="3:16" s="405" customFormat="1">
      <c r="C206" s="410"/>
      <c r="D206" s="410"/>
      <c r="E206" s="410"/>
      <c r="F206" s="410"/>
      <c r="G206" s="410"/>
      <c r="H206" s="410"/>
      <c r="I206" s="410"/>
      <c r="J206" s="410"/>
      <c r="K206" s="410"/>
      <c r="L206" s="410"/>
      <c r="M206" s="407"/>
      <c r="N206" s="407"/>
      <c r="O206" s="407"/>
      <c r="P206" s="407"/>
    </row>
    <row r="207" spans="3:16" s="405" customFormat="1">
      <c r="C207" s="410"/>
      <c r="D207" s="410"/>
      <c r="E207" s="410"/>
      <c r="F207" s="410"/>
      <c r="G207" s="410"/>
      <c r="H207" s="410"/>
      <c r="I207" s="410"/>
      <c r="J207" s="410"/>
      <c r="K207" s="410"/>
      <c r="L207" s="410"/>
      <c r="M207" s="407"/>
      <c r="N207" s="407"/>
      <c r="O207" s="407"/>
      <c r="P207" s="407"/>
    </row>
    <row r="208" spans="3:16" s="405" customFormat="1">
      <c r="C208" s="410"/>
      <c r="D208" s="410"/>
      <c r="E208" s="410"/>
      <c r="F208" s="410"/>
      <c r="G208" s="410"/>
      <c r="H208" s="410"/>
      <c r="I208" s="410"/>
      <c r="J208" s="410"/>
      <c r="K208" s="410"/>
      <c r="L208" s="410"/>
      <c r="M208" s="407"/>
      <c r="N208" s="407"/>
      <c r="O208" s="407"/>
      <c r="P208" s="407"/>
    </row>
    <row r="209" spans="3:16" s="405" customFormat="1">
      <c r="C209" s="410"/>
      <c r="D209" s="410"/>
      <c r="E209" s="410"/>
      <c r="F209" s="410"/>
      <c r="G209" s="410"/>
      <c r="H209" s="410"/>
      <c r="I209" s="410"/>
      <c r="J209" s="410"/>
      <c r="K209" s="410"/>
      <c r="L209" s="410"/>
      <c r="M209" s="407"/>
      <c r="N209" s="407"/>
      <c r="O209" s="407"/>
      <c r="P209" s="407"/>
    </row>
    <row r="210" spans="3:16" s="405" customFormat="1">
      <c r="C210" s="410"/>
      <c r="D210" s="410"/>
      <c r="E210" s="410"/>
      <c r="F210" s="410"/>
      <c r="G210" s="410"/>
      <c r="H210" s="410"/>
      <c r="I210" s="410"/>
      <c r="J210" s="410"/>
      <c r="K210" s="410"/>
      <c r="L210" s="410"/>
      <c r="M210" s="407"/>
      <c r="N210" s="407"/>
      <c r="O210" s="407"/>
      <c r="P210" s="407"/>
    </row>
    <row r="211" spans="3:16" s="405" customFormat="1">
      <c r="C211" s="410"/>
      <c r="D211" s="410"/>
      <c r="E211" s="410"/>
      <c r="F211" s="410"/>
      <c r="G211" s="410"/>
      <c r="H211" s="410"/>
      <c r="I211" s="410"/>
      <c r="J211" s="410"/>
      <c r="K211" s="410"/>
      <c r="L211" s="410"/>
      <c r="M211" s="407"/>
      <c r="N211" s="407"/>
      <c r="O211" s="407"/>
      <c r="P211" s="407"/>
    </row>
    <row r="212" spans="3:16" s="405" customFormat="1">
      <c r="C212" s="410"/>
      <c r="D212" s="410"/>
      <c r="E212" s="410"/>
      <c r="F212" s="410"/>
      <c r="G212" s="410"/>
      <c r="H212" s="410"/>
      <c r="I212" s="410"/>
      <c r="J212" s="410"/>
      <c r="K212" s="410"/>
      <c r="L212" s="410"/>
      <c r="M212" s="407"/>
      <c r="N212" s="407"/>
      <c r="O212" s="407"/>
      <c r="P212" s="407"/>
    </row>
    <row r="213" spans="3:16" s="405" customFormat="1">
      <c r="C213" s="410"/>
      <c r="D213" s="410"/>
      <c r="E213" s="410"/>
      <c r="F213" s="410"/>
      <c r="G213" s="410"/>
      <c r="H213" s="410"/>
      <c r="I213" s="410"/>
      <c r="J213" s="410"/>
      <c r="K213" s="410"/>
      <c r="L213" s="410"/>
      <c r="M213" s="407"/>
      <c r="N213" s="407"/>
      <c r="O213" s="407"/>
      <c r="P213" s="407"/>
    </row>
    <row r="214" spans="3:16" s="405" customFormat="1">
      <c r="C214" s="410"/>
      <c r="D214" s="410"/>
      <c r="E214" s="410"/>
      <c r="F214" s="410"/>
      <c r="G214" s="410"/>
      <c r="H214" s="410"/>
      <c r="I214" s="410"/>
      <c r="J214" s="410"/>
      <c r="K214" s="410"/>
      <c r="L214" s="410"/>
      <c r="M214" s="407"/>
      <c r="N214" s="407"/>
      <c r="O214" s="407"/>
      <c r="P214" s="407"/>
    </row>
    <row r="215" spans="3:16" s="405" customFormat="1">
      <c r="C215" s="410"/>
      <c r="D215" s="410"/>
      <c r="E215" s="410"/>
      <c r="F215" s="410"/>
      <c r="G215" s="410"/>
      <c r="H215" s="410"/>
      <c r="I215" s="410"/>
      <c r="J215" s="410"/>
      <c r="K215" s="410"/>
      <c r="L215" s="410"/>
      <c r="M215" s="407"/>
      <c r="N215" s="407"/>
      <c r="O215" s="407"/>
      <c r="P215" s="407"/>
    </row>
    <row r="216" spans="3:16" s="405" customFormat="1">
      <c r="C216" s="410"/>
      <c r="D216" s="410"/>
      <c r="E216" s="410"/>
      <c r="F216" s="410"/>
      <c r="G216" s="410"/>
      <c r="H216" s="410"/>
      <c r="I216" s="410"/>
      <c r="J216" s="410"/>
      <c r="K216" s="410"/>
      <c r="L216" s="410"/>
      <c r="M216" s="407"/>
      <c r="N216" s="407"/>
      <c r="O216" s="407"/>
      <c r="P216" s="407"/>
    </row>
    <row r="217" spans="3:16" s="405" customFormat="1">
      <c r="C217" s="410"/>
      <c r="D217" s="410"/>
      <c r="E217" s="410"/>
      <c r="F217" s="410"/>
      <c r="G217" s="410"/>
      <c r="H217" s="410"/>
      <c r="I217" s="410"/>
      <c r="J217" s="410"/>
      <c r="K217" s="410"/>
      <c r="L217" s="410"/>
      <c r="M217" s="407"/>
      <c r="N217" s="407"/>
      <c r="O217" s="407"/>
      <c r="P217" s="407"/>
    </row>
    <row r="218" spans="3:16" s="405" customFormat="1">
      <c r="C218" s="410"/>
      <c r="D218" s="410"/>
      <c r="E218" s="410"/>
      <c r="F218" s="410"/>
      <c r="G218" s="410"/>
      <c r="H218" s="410"/>
      <c r="I218" s="410"/>
      <c r="J218" s="410"/>
      <c r="K218" s="410"/>
      <c r="L218" s="410"/>
      <c r="M218" s="407"/>
      <c r="N218" s="407"/>
      <c r="O218" s="407"/>
      <c r="P218" s="407"/>
    </row>
    <row r="219" spans="3:16" s="405" customFormat="1">
      <c r="C219" s="410"/>
      <c r="D219" s="410"/>
      <c r="E219" s="410"/>
      <c r="F219" s="410"/>
      <c r="G219" s="410"/>
      <c r="H219" s="410"/>
      <c r="I219" s="410"/>
      <c r="J219" s="410"/>
      <c r="K219" s="410"/>
      <c r="L219" s="410"/>
      <c r="M219" s="407"/>
      <c r="N219" s="407"/>
      <c r="O219" s="407"/>
      <c r="P219" s="407"/>
    </row>
    <row r="220" spans="3:16" s="405" customFormat="1">
      <c r="C220" s="410"/>
      <c r="D220" s="410"/>
      <c r="E220" s="410"/>
      <c r="F220" s="410"/>
      <c r="G220" s="410"/>
      <c r="H220" s="410"/>
      <c r="I220" s="410"/>
      <c r="J220" s="410"/>
      <c r="K220" s="410"/>
      <c r="L220" s="410"/>
      <c r="M220" s="407"/>
      <c r="N220" s="407"/>
      <c r="O220" s="407"/>
      <c r="P220" s="407"/>
    </row>
    <row r="221" spans="3:16" s="405" customFormat="1">
      <c r="C221" s="410"/>
      <c r="D221" s="410"/>
      <c r="E221" s="410"/>
      <c r="F221" s="410"/>
      <c r="G221" s="410"/>
      <c r="H221" s="410"/>
      <c r="I221" s="410"/>
      <c r="J221" s="410"/>
      <c r="K221" s="410"/>
      <c r="L221" s="410"/>
      <c r="M221" s="407"/>
      <c r="N221" s="407"/>
      <c r="O221" s="407"/>
      <c r="P221" s="407"/>
    </row>
    <row r="222" spans="3:16" s="405" customFormat="1">
      <c r="C222" s="410"/>
      <c r="D222" s="410"/>
      <c r="E222" s="410"/>
      <c r="F222" s="410"/>
      <c r="G222" s="410"/>
      <c r="H222" s="410"/>
      <c r="I222" s="410"/>
      <c r="J222" s="410"/>
      <c r="K222" s="410"/>
      <c r="L222" s="410"/>
      <c r="M222" s="407"/>
      <c r="N222" s="407"/>
      <c r="O222" s="407"/>
      <c r="P222" s="407"/>
    </row>
    <row r="223" spans="3:16" s="405" customFormat="1">
      <c r="C223" s="410"/>
      <c r="D223" s="410"/>
      <c r="E223" s="410"/>
      <c r="F223" s="410"/>
      <c r="G223" s="410"/>
      <c r="H223" s="410"/>
      <c r="I223" s="410"/>
      <c r="J223" s="410"/>
      <c r="K223" s="410"/>
      <c r="L223" s="410"/>
      <c r="M223" s="407"/>
      <c r="N223" s="407"/>
      <c r="O223" s="407"/>
      <c r="P223" s="407"/>
    </row>
    <row r="224" spans="3:16" s="405" customFormat="1">
      <c r="C224" s="410"/>
      <c r="D224" s="410"/>
      <c r="E224" s="410"/>
      <c r="F224" s="410"/>
      <c r="G224" s="410"/>
      <c r="H224" s="410"/>
      <c r="I224" s="410"/>
      <c r="J224" s="410"/>
      <c r="K224" s="410"/>
      <c r="L224" s="410"/>
      <c r="M224" s="407"/>
      <c r="N224" s="407"/>
      <c r="O224" s="407"/>
      <c r="P224" s="407"/>
    </row>
    <row r="225" spans="3:16" s="405" customFormat="1">
      <c r="C225" s="410"/>
      <c r="D225" s="410"/>
      <c r="E225" s="410"/>
      <c r="F225" s="410"/>
      <c r="G225" s="410"/>
      <c r="H225" s="410"/>
      <c r="I225" s="410"/>
      <c r="J225" s="410"/>
      <c r="K225" s="410"/>
      <c r="L225" s="410"/>
      <c r="M225" s="407"/>
      <c r="N225" s="407"/>
      <c r="O225" s="407"/>
      <c r="P225" s="407"/>
    </row>
    <row r="226" spans="3:16" s="405" customFormat="1">
      <c r="C226" s="410"/>
      <c r="D226" s="410"/>
      <c r="E226" s="410"/>
      <c r="F226" s="410"/>
      <c r="G226" s="410"/>
      <c r="H226" s="410"/>
      <c r="I226" s="410"/>
      <c r="J226" s="410"/>
      <c r="K226" s="410"/>
      <c r="L226" s="410"/>
      <c r="M226" s="407"/>
      <c r="N226" s="407"/>
      <c r="O226" s="407"/>
      <c r="P226" s="407"/>
    </row>
    <row r="227" spans="3:16" s="405" customFormat="1">
      <c r="C227" s="410"/>
      <c r="D227" s="410"/>
      <c r="E227" s="410"/>
      <c r="F227" s="410"/>
      <c r="G227" s="410"/>
      <c r="H227" s="410"/>
      <c r="I227" s="410"/>
      <c r="J227" s="410"/>
      <c r="K227" s="410"/>
      <c r="L227" s="410"/>
      <c r="M227" s="407"/>
      <c r="N227" s="407"/>
      <c r="O227" s="407"/>
      <c r="P227" s="407"/>
    </row>
    <row r="228" spans="3:16" s="405" customFormat="1">
      <c r="C228" s="410"/>
      <c r="D228" s="410"/>
      <c r="E228" s="410"/>
      <c r="F228" s="410"/>
      <c r="G228" s="410"/>
      <c r="H228" s="410"/>
      <c r="I228" s="410"/>
      <c r="J228" s="410"/>
      <c r="K228" s="410"/>
      <c r="L228" s="410"/>
      <c r="M228" s="407"/>
      <c r="N228" s="407"/>
      <c r="O228" s="407"/>
      <c r="P228" s="407"/>
    </row>
    <row r="229" spans="3:16" s="405" customFormat="1">
      <c r="C229" s="410"/>
      <c r="D229" s="410"/>
      <c r="E229" s="410"/>
      <c r="F229" s="410"/>
      <c r="G229" s="410"/>
      <c r="H229" s="410"/>
      <c r="I229" s="410"/>
      <c r="J229" s="410"/>
      <c r="K229" s="410"/>
      <c r="L229" s="410"/>
      <c r="M229" s="407"/>
      <c r="N229" s="407"/>
      <c r="O229" s="407"/>
      <c r="P229" s="407"/>
    </row>
    <row r="230" spans="3:16" s="405" customFormat="1">
      <c r="C230" s="410"/>
      <c r="D230" s="410"/>
      <c r="E230" s="410"/>
      <c r="F230" s="410"/>
      <c r="G230" s="410"/>
      <c r="H230" s="410"/>
      <c r="I230" s="410"/>
      <c r="J230" s="410"/>
      <c r="K230" s="410"/>
      <c r="L230" s="410"/>
      <c r="M230" s="407"/>
      <c r="N230" s="407"/>
      <c r="O230" s="407"/>
      <c r="P230" s="407"/>
    </row>
    <row r="231" spans="3:16" s="405" customFormat="1">
      <c r="C231" s="410"/>
      <c r="D231" s="410"/>
      <c r="E231" s="410"/>
      <c r="F231" s="410"/>
      <c r="G231" s="410"/>
      <c r="H231" s="410"/>
      <c r="I231" s="410"/>
      <c r="J231" s="410"/>
      <c r="K231" s="410"/>
      <c r="L231" s="410"/>
      <c r="M231" s="407"/>
      <c r="N231" s="407"/>
      <c r="O231" s="407"/>
      <c r="P231" s="407"/>
    </row>
    <row r="232" spans="3:16" s="405" customFormat="1">
      <c r="C232" s="410"/>
      <c r="D232" s="410"/>
      <c r="E232" s="410"/>
      <c r="F232" s="410"/>
      <c r="G232" s="410"/>
      <c r="H232" s="410"/>
      <c r="I232" s="410"/>
      <c r="J232" s="410"/>
      <c r="K232" s="410"/>
      <c r="L232" s="410"/>
      <c r="M232" s="407"/>
      <c r="N232" s="407"/>
      <c r="O232" s="407"/>
      <c r="P232" s="407"/>
    </row>
    <row r="233" spans="3:16" s="405" customFormat="1">
      <c r="C233" s="410"/>
      <c r="D233" s="410"/>
      <c r="E233" s="410"/>
      <c r="F233" s="410"/>
      <c r="G233" s="410"/>
      <c r="H233" s="410"/>
      <c r="I233" s="410"/>
      <c r="J233" s="410"/>
      <c r="K233" s="410"/>
      <c r="L233" s="410"/>
      <c r="M233" s="407"/>
      <c r="N233" s="407"/>
      <c r="O233" s="407"/>
      <c r="P233" s="407"/>
    </row>
    <row r="234" spans="3:16" s="405" customFormat="1">
      <c r="C234" s="410"/>
      <c r="D234" s="410"/>
      <c r="E234" s="410"/>
      <c r="F234" s="410"/>
      <c r="G234" s="410"/>
      <c r="H234" s="410"/>
      <c r="I234" s="410"/>
      <c r="J234" s="410"/>
      <c r="K234" s="410"/>
      <c r="L234" s="410"/>
      <c r="M234" s="407"/>
      <c r="N234" s="407"/>
      <c r="O234" s="407"/>
      <c r="P234" s="407"/>
    </row>
    <row r="235" spans="3:16" s="405" customFormat="1">
      <c r="C235" s="410"/>
      <c r="D235" s="410"/>
      <c r="E235" s="410"/>
      <c r="F235" s="410"/>
      <c r="G235" s="410"/>
      <c r="H235" s="410"/>
      <c r="I235" s="410"/>
      <c r="J235" s="410"/>
      <c r="K235" s="410"/>
      <c r="L235" s="410"/>
      <c r="M235" s="407"/>
      <c r="N235" s="407"/>
      <c r="O235" s="407"/>
      <c r="P235" s="407"/>
    </row>
    <row r="236" spans="3:16" s="405" customFormat="1">
      <c r="C236" s="410"/>
      <c r="D236" s="410"/>
      <c r="E236" s="410"/>
      <c r="F236" s="410"/>
      <c r="G236" s="410"/>
      <c r="H236" s="410"/>
      <c r="I236" s="410"/>
      <c r="J236" s="410"/>
      <c r="K236" s="410"/>
      <c r="L236" s="410"/>
      <c r="M236" s="407"/>
      <c r="N236" s="407"/>
      <c r="O236" s="407"/>
      <c r="P236" s="407"/>
    </row>
    <row r="237" spans="3:16" s="405" customFormat="1">
      <c r="C237" s="410"/>
      <c r="D237" s="410"/>
      <c r="E237" s="410"/>
      <c r="F237" s="410"/>
      <c r="G237" s="410"/>
      <c r="H237" s="410"/>
      <c r="I237" s="410"/>
      <c r="J237" s="410"/>
      <c r="K237" s="410"/>
      <c r="L237" s="410"/>
      <c r="M237" s="407"/>
      <c r="N237" s="407"/>
      <c r="O237" s="407"/>
      <c r="P237" s="407"/>
    </row>
    <row r="238" spans="3:16" s="405" customFormat="1">
      <c r="C238" s="410"/>
      <c r="D238" s="410"/>
      <c r="E238" s="410"/>
      <c r="F238" s="410"/>
      <c r="G238" s="410"/>
      <c r="H238" s="410"/>
      <c r="I238" s="410"/>
      <c r="J238" s="410"/>
      <c r="K238" s="410"/>
      <c r="L238" s="410"/>
      <c r="M238" s="407"/>
      <c r="N238" s="407"/>
      <c r="O238" s="407"/>
      <c r="P238" s="407"/>
    </row>
    <row r="239" spans="3:16" s="405" customFormat="1">
      <c r="C239" s="410"/>
      <c r="D239" s="410"/>
      <c r="E239" s="410"/>
      <c r="F239" s="410"/>
      <c r="G239" s="410"/>
      <c r="H239" s="410"/>
      <c r="I239" s="410"/>
      <c r="J239" s="410"/>
      <c r="K239" s="410"/>
      <c r="L239" s="410"/>
      <c r="M239" s="407"/>
      <c r="N239" s="407"/>
      <c r="O239" s="407"/>
      <c r="P239" s="407"/>
    </row>
    <row r="240" spans="3:16" s="405" customFormat="1">
      <c r="C240" s="410"/>
      <c r="D240" s="410"/>
      <c r="E240" s="410"/>
      <c r="F240" s="410"/>
      <c r="G240" s="410"/>
      <c r="H240" s="410"/>
      <c r="I240" s="410"/>
      <c r="J240" s="410"/>
      <c r="K240" s="410"/>
      <c r="L240" s="410"/>
      <c r="M240" s="407"/>
      <c r="N240" s="407"/>
      <c r="O240" s="407"/>
      <c r="P240" s="407"/>
    </row>
    <row r="241" spans="3:16" s="405" customFormat="1">
      <c r="C241" s="410"/>
      <c r="D241" s="410"/>
      <c r="E241" s="410"/>
      <c r="F241" s="410"/>
      <c r="G241" s="410"/>
      <c r="H241" s="410"/>
      <c r="I241" s="410"/>
      <c r="J241" s="410"/>
      <c r="K241" s="410"/>
      <c r="L241" s="410"/>
      <c r="M241" s="407"/>
      <c r="N241" s="407"/>
      <c r="O241" s="407"/>
      <c r="P241" s="407"/>
    </row>
    <row r="242" spans="3:16" s="405" customFormat="1">
      <c r="C242" s="410"/>
      <c r="D242" s="410"/>
      <c r="E242" s="410"/>
      <c r="F242" s="410"/>
      <c r="G242" s="410"/>
      <c r="H242" s="410"/>
      <c r="I242" s="410"/>
      <c r="J242" s="410"/>
      <c r="K242" s="410"/>
      <c r="L242" s="410"/>
      <c r="M242" s="407"/>
      <c r="N242" s="407"/>
      <c r="O242" s="407"/>
      <c r="P242" s="407"/>
    </row>
    <row r="243" spans="3:16" s="405" customFormat="1">
      <c r="C243" s="410"/>
      <c r="D243" s="410"/>
      <c r="E243" s="410"/>
      <c r="F243" s="410"/>
      <c r="G243" s="410"/>
      <c r="H243" s="410"/>
      <c r="I243" s="410"/>
      <c r="J243" s="410"/>
      <c r="K243" s="410"/>
      <c r="L243" s="410"/>
      <c r="M243" s="407"/>
      <c r="N243" s="407"/>
      <c r="O243" s="407"/>
      <c r="P243" s="407"/>
    </row>
    <row r="244" spans="3:16" s="405" customFormat="1">
      <c r="C244" s="410"/>
      <c r="D244" s="410"/>
      <c r="E244" s="410"/>
      <c r="F244" s="410"/>
      <c r="G244" s="410"/>
      <c r="H244" s="410"/>
      <c r="I244" s="410"/>
      <c r="J244" s="410"/>
      <c r="K244" s="410"/>
      <c r="L244" s="410"/>
      <c r="M244" s="407"/>
      <c r="N244" s="407"/>
      <c r="O244" s="407"/>
      <c r="P244" s="407"/>
    </row>
    <row r="245" spans="3:16" s="405" customFormat="1">
      <c r="C245" s="410"/>
      <c r="D245" s="410"/>
      <c r="E245" s="410"/>
      <c r="F245" s="410"/>
      <c r="G245" s="410"/>
      <c r="H245" s="410"/>
      <c r="I245" s="410"/>
      <c r="J245" s="410"/>
      <c r="K245" s="410"/>
      <c r="L245" s="410"/>
      <c r="M245" s="407"/>
      <c r="N245" s="407"/>
      <c r="O245" s="407"/>
      <c r="P245" s="407"/>
    </row>
    <row r="246" spans="3:16" s="405" customFormat="1">
      <c r="C246" s="410"/>
      <c r="D246" s="410"/>
      <c r="E246" s="410"/>
      <c r="F246" s="410"/>
      <c r="G246" s="410"/>
      <c r="H246" s="410"/>
      <c r="I246" s="410"/>
      <c r="J246" s="410"/>
      <c r="K246" s="410"/>
      <c r="L246" s="410"/>
      <c r="M246" s="407"/>
      <c r="N246" s="407"/>
      <c r="O246" s="407"/>
      <c r="P246" s="407"/>
    </row>
    <row r="247" spans="3:16" s="405" customFormat="1">
      <c r="C247" s="410"/>
      <c r="D247" s="410"/>
      <c r="E247" s="410"/>
      <c r="F247" s="410"/>
      <c r="G247" s="410"/>
      <c r="H247" s="410"/>
      <c r="I247" s="410"/>
      <c r="J247" s="410"/>
      <c r="K247" s="410"/>
      <c r="L247" s="410"/>
      <c r="M247" s="407"/>
      <c r="N247" s="407"/>
      <c r="O247" s="407"/>
      <c r="P247" s="407"/>
    </row>
    <row r="248" spans="3:16" s="405" customFormat="1">
      <c r="C248" s="404"/>
      <c r="D248" s="404"/>
      <c r="G248" s="406"/>
      <c r="H248" s="406"/>
      <c r="I248" s="406"/>
      <c r="J248" s="406"/>
      <c r="L248" s="407"/>
      <c r="M248" s="407"/>
      <c r="N248" s="407"/>
      <c r="O248" s="407"/>
      <c r="P248" s="407"/>
    </row>
    <row r="249" spans="3:16" s="405" customFormat="1">
      <c r="C249" s="404"/>
      <c r="D249" s="404"/>
      <c r="G249" s="406"/>
      <c r="H249" s="406"/>
      <c r="I249" s="406"/>
      <c r="J249" s="406"/>
      <c r="L249" s="407"/>
      <c r="M249" s="407"/>
      <c r="N249" s="407"/>
      <c r="O249" s="407"/>
      <c r="P249" s="407"/>
    </row>
    <row r="250" spans="3:16" s="405" customFormat="1">
      <c r="C250" s="404"/>
      <c r="D250" s="404"/>
      <c r="G250" s="406"/>
      <c r="H250" s="406"/>
      <c r="I250" s="406"/>
      <c r="J250" s="406"/>
      <c r="L250" s="407"/>
      <c r="M250" s="407"/>
      <c r="N250" s="407"/>
      <c r="O250" s="407"/>
      <c r="P250" s="407"/>
    </row>
    <row r="251" spans="3:16" s="405" customFormat="1">
      <c r="C251" s="404"/>
      <c r="D251" s="404"/>
      <c r="G251" s="406"/>
      <c r="H251" s="406"/>
      <c r="I251" s="406"/>
      <c r="J251" s="406"/>
      <c r="L251" s="407"/>
      <c r="M251" s="407"/>
      <c r="N251" s="407"/>
      <c r="O251" s="407"/>
      <c r="P251" s="407"/>
    </row>
    <row r="252" spans="3:16" s="405" customFormat="1">
      <c r="C252" s="404"/>
      <c r="D252" s="404"/>
      <c r="G252" s="406"/>
      <c r="H252" s="406"/>
      <c r="I252" s="406"/>
      <c r="J252" s="406"/>
      <c r="L252" s="407"/>
      <c r="M252" s="407"/>
      <c r="N252" s="407"/>
      <c r="O252" s="407"/>
      <c r="P252" s="407"/>
    </row>
    <row r="253" spans="3:16" s="405" customFormat="1">
      <c r="C253" s="404"/>
      <c r="D253" s="404"/>
      <c r="G253" s="406"/>
      <c r="H253" s="406"/>
      <c r="I253" s="406"/>
      <c r="J253" s="406"/>
      <c r="L253" s="407"/>
      <c r="M253" s="407"/>
      <c r="N253" s="407"/>
      <c r="O253" s="407"/>
      <c r="P253" s="407"/>
    </row>
    <row r="254" spans="3:16" s="405" customFormat="1">
      <c r="C254" s="404"/>
      <c r="D254" s="404"/>
      <c r="G254" s="406"/>
      <c r="H254" s="406"/>
      <c r="I254" s="406"/>
      <c r="J254" s="406"/>
      <c r="L254" s="407"/>
      <c r="M254" s="407"/>
      <c r="N254" s="407"/>
      <c r="O254" s="407"/>
      <c r="P254" s="407"/>
    </row>
    <row r="255" spans="3:16" s="405" customFormat="1">
      <c r="C255" s="404"/>
      <c r="D255" s="404"/>
      <c r="G255" s="406"/>
      <c r="H255" s="406"/>
      <c r="I255" s="406"/>
      <c r="J255" s="406"/>
      <c r="L255" s="407"/>
      <c r="M255" s="407"/>
      <c r="N255" s="407"/>
      <c r="O255" s="407"/>
      <c r="P255" s="407"/>
    </row>
    <row r="256" spans="3:16" s="405" customFormat="1">
      <c r="C256" s="404"/>
      <c r="D256" s="404"/>
      <c r="G256" s="406"/>
      <c r="H256" s="406"/>
      <c r="I256" s="406"/>
      <c r="J256" s="406"/>
      <c r="L256" s="407"/>
      <c r="M256" s="407"/>
      <c r="N256" s="407"/>
      <c r="O256" s="407"/>
      <c r="P256" s="407"/>
    </row>
    <row r="257" spans="3:16" s="405" customFormat="1">
      <c r="C257" s="404"/>
      <c r="D257" s="404"/>
      <c r="G257" s="406"/>
      <c r="H257" s="406"/>
      <c r="I257" s="406"/>
      <c r="J257" s="406"/>
      <c r="L257" s="407"/>
      <c r="M257" s="407"/>
      <c r="N257" s="407"/>
      <c r="O257" s="407"/>
      <c r="P257" s="407"/>
    </row>
    <row r="258" spans="3:16" s="405" customFormat="1">
      <c r="C258" s="404"/>
      <c r="D258" s="404"/>
      <c r="G258" s="406"/>
      <c r="H258" s="406"/>
      <c r="I258" s="406"/>
      <c r="J258" s="406"/>
      <c r="L258" s="407"/>
      <c r="M258" s="407"/>
      <c r="N258" s="407"/>
      <c r="O258" s="407"/>
      <c r="P258" s="407"/>
    </row>
    <row r="259" spans="3:16" s="405" customFormat="1">
      <c r="C259" s="404"/>
      <c r="D259" s="404"/>
      <c r="G259" s="406"/>
      <c r="H259" s="406"/>
      <c r="I259" s="406"/>
      <c r="J259" s="406"/>
      <c r="L259" s="407"/>
      <c r="M259" s="407"/>
      <c r="N259" s="407"/>
      <c r="O259" s="407"/>
      <c r="P259" s="407"/>
    </row>
    <row r="260" spans="3:16" s="405" customFormat="1">
      <c r="C260" s="404"/>
      <c r="D260" s="404"/>
      <c r="G260" s="406"/>
      <c r="H260" s="406"/>
      <c r="I260" s="406"/>
      <c r="J260" s="406"/>
      <c r="L260" s="407"/>
      <c r="M260" s="407"/>
      <c r="N260" s="407"/>
      <c r="O260" s="407"/>
      <c r="P260" s="407"/>
    </row>
    <row r="261" spans="3:16" s="405" customFormat="1">
      <c r="C261" s="404"/>
      <c r="D261" s="404"/>
      <c r="G261" s="406"/>
      <c r="H261" s="406"/>
      <c r="I261" s="406"/>
      <c r="J261" s="406"/>
      <c r="L261" s="407"/>
      <c r="M261" s="407"/>
      <c r="N261" s="407"/>
      <c r="O261" s="407"/>
      <c r="P261" s="407"/>
    </row>
    <row r="262" spans="3:16" s="405" customFormat="1">
      <c r="C262" s="404"/>
      <c r="D262" s="404"/>
      <c r="G262" s="406"/>
      <c r="H262" s="406"/>
      <c r="I262" s="406"/>
      <c r="J262" s="406"/>
      <c r="L262" s="407"/>
      <c r="M262" s="407"/>
      <c r="N262" s="407"/>
      <c r="O262" s="407"/>
      <c r="P262" s="407"/>
    </row>
    <row r="263" spans="3:16" s="405" customFormat="1">
      <c r="C263" s="404"/>
      <c r="D263" s="404"/>
      <c r="G263" s="406"/>
      <c r="H263" s="406"/>
      <c r="I263" s="406"/>
      <c r="J263" s="406"/>
      <c r="L263" s="407"/>
      <c r="M263" s="407"/>
      <c r="N263" s="407"/>
      <c r="O263" s="407"/>
      <c r="P263" s="407"/>
    </row>
    <row r="264" spans="3:16" s="405" customFormat="1">
      <c r="C264" s="404"/>
      <c r="D264" s="404"/>
      <c r="G264" s="406"/>
      <c r="H264" s="406"/>
      <c r="I264" s="406"/>
      <c r="J264" s="406"/>
      <c r="L264" s="407"/>
      <c r="M264" s="407"/>
      <c r="N264" s="407"/>
      <c r="O264" s="407"/>
      <c r="P264" s="407"/>
    </row>
    <row r="265" spans="3:16" s="405" customFormat="1">
      <c r="C265" s="404"/>
      <c r="D265" s="404"/>
      <c r="G265" s="406"/>
      <c r="H265" s="406"/>
      <c r="I265" s="406"/>
      <c r="J265" s="406"/>
      <c r="L265" s="407"/>
      <c r="M265" s="407"/>
      <c r="N265" s="407"/>
      <c r="O265" s="407"/>
      <c r="P265" s="407"/>
    </row>
    <row r="266" spans="3:16" s="405" customFormat="1">
      <c r="C266" s="404"/>
      <c r="D266" s="404"/>
      <c r="G266" s="406"/>
      <c r="H266" s="406"/>
      <c r="I266" s="406"/>
      <c r="J266" s="406"/>
      <c r="L266" s="407"/>
      <c r="M266" s="407"/>
      <c r="N266" s="407"/>
      <c r="O266" s="407"/>
      <c r="P266" s="407"/>
    </row>
    <row r="267" spans="3:16" s="405" customFormat="1">
      <c r="C267" s="404"/>
      <c r="D267" s="404"/>
      <c r="G267" s="406"/>
      <c r="H267" s="406"/>
      <c r="I267" s="406"/>
      <c r="J267" s="406"/>
      <c r="L267" s="407"/>
      <c r="M267" s="407"/>
      <c r="N267" s="407"/>
      <c r="O267" s="407"/>
      <c r="P267" s="407"/>
    </row>
    <row r="268" spans="3:16" s="405" customFormat="1">
      <c r="C268" s="404"/>
      <c r="D268" s="404"/>
      <c r="G268" s="406"/>
      <c r="H268" s="406"/>
      <c r="I268" s="406"/>
      <c r="J268" s="406"/>
      <c r="L268" s="407"/>
      <c r="M268" s="407"/>
      <c r="N268" s="407"/>
      <c r="O268" s="407"/>
      <c r="P268" s="407"/>
    </row>
    <row r="269" spans="3:16" s="405" customFormat="1">
      <c r="C269" s="404"/>
      <c r="D269" s="404"/>
      <c r="G269" s="406"/>
      <c r="H269" s="406"/>
      <c r="I269" s="406"/>
      <c r="J269" s="406"/>
      <c r="L269" s="407"/>
      <c r="M269" s="407"/>
      <c r="N269" s="407"/>
      <c r="O269" s="407"/>
      <c r="P269" s="407"/>
    </row>
    <row r="270" spans="3:16" s="405" customFormat="1">
      <c r="C270" s="404"/>
      <c r="D270" s="404"/>
      <c r="G270" s="406"/>
      <c r="H270" s="406"/>
      <c r="I270" s="406"/>
      <c r="J270" s="406"/>
      <c r="L270" s="407"/>
      <c r="M270" s="407"/>
      <c r="N270" s="407"/>
      <c r="O270" s="407"/>
      <c r="P270" s="407"/>
    </row>
    <row r="271" spans="3:16" s="405" customFormat="1">
      <c r="C271" s="404"/>
      <c r="D271" s="404"/>
      <c r="G271" s="406"/>
      <c r="H271" s="406"/>
      <c r="I271" s="406"/>
      <c r="J271" s="406"/>
      <c r="L271" s="407"/>
      <c r="M271" s="407"/>
      <c r="N271" s="407"/>
      <c r="O271" s="407"/>
      <c r="P271" s="407"/>
    </row>
    <row r="272" spans="3:16" s="405" customFormat="1">
      <c r="C272" s="404"/>
      <c r="D272" s="404"/>
      <c r="G272" s="406"/>
      <c r="H272" s="406"/>
      <c r="I272" s="406"/>
      <c r="J272" s="406"/>
      <c r="L272" s="407"/>
      <c r="M272" s="407"/>
      <c r="N272" s="407"/>
      <c r="O272" s="407"/>
      <c r="P272" s="407"/>
    </row>
    <row r="273" spans="3:16" s="405" customFormat="1">
      <c r="C273" s="404"/>
      <c r="D273" s="404"/>
      <c r="G273" s="406"/>
      <c r="H273" s="406"/>
      <c r="I273" s="406"/>
      <c r="J273" s="406"/>
      <c r="L273" s="407"/>
      <c r="M273" s="407"/>
      <c r="N273" s="407"/>
      <c r="O273" s="407"/>
      <c r="P273" s="407"/>
    </row>
    <row r="274" spans="3:16" s="405" customFormat="1">
      <c r="C274" s="404"/>
      <c r="D274" s="404"/>
      <c r="G274" s="406"/>
      <c r="H274" s="406"/>
      <c r="I274" s="406"/>
      <c r="J274" s="406"/>
      <c r="L274" s="407"/>
      <c r="M274" s="407"/>
      <c r="N274" s="407"/>
      <c r="O274" s="407"/>
      <c r="P274" s="407"/>
    </row>
    <row r="275" spans="3:16" s="405" customFormat="1">
      <c r="C275" s="404"/>
      <c r="D275" s="404"/>
      <c r="G275" s="406"/>
      <c r="H275" s="406"/>
      <c r="I275" s="406"/>
      <c r="J275" s="406"/>
      <c r="L275" s="407"/>
      <c r="M275" s="407"/>
      <c r="N275" s="407"/>
      <c r="O275" s="407"/>
      <c r="P275" s="407"/>
    </row>
    <row r="276" spans="3:16" s="405" customFormat="1">
      <c r="C276" s="404"/>
      <c r="D276" s="404"/>
      <c r="G276" s="406"/>
      <c r="H276" s="406"/>
      <c r="I276" s="406"/>
      <c r="J276" s="406"/>
      <c r="L276" s="407"/>
      <c r="M276" s="407"/>
      <c r="N276" s="407"/>
      <c r="O276" s="407"/>
      <c r="P276" s="407"/>
    </row>
    <row r="277" spans="3:16" s="405" customFormat="1">
      <c r="C277" s="404"/>
      <c r="D277" s="404"/>
      <c r="G277" s="406"/>
      <c r="H277" s="406"/>
      <c r="I277" s="406"/>
      <c r="J277" s="406"/>
      <c r="L277" s="407"/>
      <c r="M277" s="407"/>
      <c r="N277" s="407"/>
      <c r="O277" s="407"/>
      <c r="P277" s="407"/>
    </row>
    <row r="278" spans="3:16" s="405" customFormat="1">
      <c r="C278" s="404"/>
      <c r="D278" s="404"/>
      <c r="G278" s="406"/>
      <c r="H278" s="406"/>
      <c r="I278" s="406"/>
      <c r="J278" s="406"/>
      <c r="L278" s="407"/>
      <c r="M278" s="407"/>
      <c r="N278" s="407"/>
      <c r="O278" s="407"/>
      <c r="P278" s="407"/>
    </row>
    <row r="279" spans="3:16" s="405" customFormat="1">
      <c r="C279" s="404"/>
      <c r="D279" s="404"/>
      <c r="G279" s="406"/>
      <c r="H279" s="406"/>
      <c r="I279" s="406"/>
      <c r="J279" s="406"/>
      <c r="L279" s="407"/>
      <c r="M279" s="407"/>
      <c r="N279" s="407"/>
      <c r="O279" s="407"/>
      <c r="P279" s="407"/>
    </row>
    <row r="280" spans="3:16" s="405" customFormat="1">
      <c r="C280" s="404"/>
      <c r="D280" s="404"/>
      <c r="G280" s="406"/>
      <c r="H280" s="406"/>
      <c r="I280" s="406"/>
      <c r="J280" s="406"/>
      <c r="L280" s="407"/>
      <c r="M280" s="407"/>
      <c r="N280" s="407"/>
      <c r="O280" s="407"/>
      <c r="P280" s="407"/>
    </row>
    <row r="281" spans="3:16" s="405" customFormat="1">
      <c r="C281" s="404"/>
      <c r="D281" s="404"/>
      <c r="G281" s="406"/>
      <c r="H281" s="406"/>
      <c r="I281" s="406"/>
      <c r="J281" s="406"/>
      <c r="L281" s="407"/>
      <c r="M281" s="407"/>
      <c r="N281" s="407"/>
      <c r="O281" s="407"/>
      <c r="P281" s="407"/>
    </row>
    <row r="282" spans="3:16" s="405" customFormat="1">
      <c r="C282" s="404"/>
      <c r="D282" s="404"/>
      <c r="G282" s="406"/>
      <c r="H282" s="406"/>
      <c r="I282" s="406"/>
      <c r="J282" s="406"/>
      <c r="L282" s="407"/>
      <c r="M282" s="407"/>
      <c r="N282" s="407"/>
      <c r="O282" s="407"/>
      <c r="P282" s="407"/>
    </row>
    <row r="283" spans="3:16" s="405" customFormat="1">
      <c r="C283" s="404"/>
      <c r="D283" s="404"/>
      <c r="G283" s="406"/>
      <c r="H283" s="406"/>
      <c r="I283" s="406"/>
      <c r="J283" s="406"/>
      <c r="L283" s="407"/>
      <c r="M283" s="407"/>
      <c r="N283" s="407"/>
      <c r="O283" s="407"/>
      <c r="P283" s="407"/>
    </row>
    <row r="284" spans="3:16" s="405" customFormat="1">
      <c r="C284" s="404"/>
      <c r="D284" s="404"/>
      <c r="G284" s="406"/>
      <c r="H284" s="406"/>
      <c r="I284" s="406"/>
      <c r="J284" s="406"/>
      <c r="L284" s="407"/>
      <c r="M284" s="407"/>
      <c r="N284" s="407"/>
      <c r="O284" s="407"/>
      <c r="P284" s="407"/>
    </row>
    <row r="285" spans="3:16" s="405" customFormat="1">
      <c r="C285" s="404"/>
      <c r="D285" s="404"/>
      <c r="G285" s="406"/>
      <c r="H285" s="406"/>
      <c r="I285" s="406"/>
      <c r="J285" s="406"/>
      <c r="L285" s="407"/>
      <c r="M285" s="407"/>
      <c r="N285" s="407"/>
      <c r="O285" s="407"/>
      <c r="P285" s="407"/>
    </row>
    <row r="286" spans="3:16" s="405" customFormat="1">
      <c r="C286" s="404"/>
      <c r="D286" s="404"/>
      <c r="G286" s="406"/>
      <c r="H286" s="406"/>
      <c r="I286" s="406"/>
      <c r="J286" s="406"/>
      <c r="L286" s="407"/>
      <c r="M286" s="407"/>
      <c r="N286" s="407"/>
      <c r="O286" s="407"/>
      <c r="P286" s="407"/>
    </row>
    <row r="287" spans="3:16" s="405" customFormat="1">
      <c r="C287" s="404"/>
      <c r="D287" s="404"/>
      <c r="G287" s="406"/>
      <c r="H287" s="406"/>
      <c r="I287" s="406"/>
      <c r="J287" s="406"/>
      <c r="L287" s="407"/>
      <c r="M287" s="407"/>
      <c r="N287" s="407"/>
      <c r="O287" s="407"/>
      <c r="P287" s="407"/>
    </row>
    <row r="288" spans="3:16" s="405" customFormat="1">
      <c r="C288" s="404"/>
      <c r="D288" s="404"/>
      <c r="G288" s="406"/>
      <c r="H288" s="406"/>
      <c r="I288" s="406"/>
      <c r="J288" s="406"/>
      <c r="L288" s="407"/>
      <c r="M288" s="407"/>
      <c r="N288" s="407"/>
      <c r="O288" s="407"/>
      <c r="P288" s="407"/>
    </row>
    <row r="289" spans="3:16" s="405" customFormat="1">
      <c r="C289" s="404"/>
      <c r="D289" s="404"/>
      <c r="G289" s="406"/>
      <c r="H289" s="406"/>
      <c r="I289" s="406"/>
      <c r="J289" s="406"/>
      <c r="L289" s="407"/>
      <c r="M289" s="407"/>
      <c r="N289" s="407"/>
      <c r="O289" s="407"/>
      <c r="P289" s="407"/>
    </row>
    <row r="290" spans="3:16" s="405" customFormat="1">
      <c r="C290" s="404"/>
      <c r="D290" s="404"/>
      <c r="G290" s="406"/>
      <c r="H290" s="406"/>
      <c r="I290" s="406"/>
      <c r="J290" s="406"/>
      <c r="L290" s="407"/>
      <c r="M290" s="407"/>
      <c r="N290" s="407"/>
      <c r="O290" s="407"/>
      <c r="P290" s="407"/>
    </row>
    <row r="291" spans="3:16" s="405" customFormat="1">
      <c r="C291" s="404"/>
      <c r="D291" s="404"/>
      <c r="G291" s="406"/>
      <c r="H291" s="406"/>
      <c r="I291" s="406"/>
      <c r="J291" s="406"/>
      <c r="L291" s="407"/>
      <c r="M291" s="407"/>
      <c r="N291" s="407"/>
      <c r="O291" s="407"/>
      <c r="P291" s="407"/>
    </row>
    <row r="292" spans="3:16" s="405" customFormat="1">
      <c r="C292" s="404"/>
      <c r="D292" s="404"/>
      <c r="G292" s="406"/>
      <c r="H292" s="406"/>
      <c r="I292" s="406"/>
      <c r="J292" s="406"/>
      <c r="L292" s="407"/>
      <c r="M292" s="407"/>
      <c r="N292" s="407"/>
      <c r="O292" s="407"/>
      <c r="P292" s="407"/>
    </row>
    <row r="293" spans="3:16" s="405" customFormat="1">
      <c r="C293" s="404"/>
      <c r="D293" s="404"/>
      <c r="G293" s="406"/>
      <c r="H293" s="406"/>
      <c r="I293" s="406"/>
      <c r="J293" s="406"/>
      <c r="L293" s="407"/>
      <c r="M293" s="407"/>
      <c r="N293" s="407"/>
      <c r="O293" s="407"/>
      <c r="P293" s="407"/>
    </row>
    <row r="294" spans="3:16" s="405" customFormat="1">
      <c r="C294" s="404"/>
      <c r="D294" s="404"/>
      <c r="G294" s="406"/>
      <c r="H294" s="406"/>
      <c r="I294" s="406"/>
      <c r="J294" s="406"/>
      <c r="L294" s="407"/>
      <c r="M294" s="407"/>
      <c r="N294" s="407"/>
      <c r="O294" s="407"/>
      <c r="P294" s="407"/>
    </row>
    <row r="295" spans="3:16" s="405" customFormat="1">
      <c r="C295" s="404"/>
      <c r="D295" s="404"/>
      <c r="G295" s="406"/>
      <c r="H295" s="406"/>
      <c r="I295" s="406"/>
      <c r="J295" s="406"/>
      <c r="L295" s="407"/>
      <c r="M295" s="407"/>
      <c r="N295" s="407"/>
      <c r="O295" s="407"/>
      <c r="P295" s="407"/>
    </row>
    <row r="296" spans="3:16" s="405" customFormat="1">
      <c r="C296" s="404"/>
      <c r="D296" s="404"/>
      <c r="G296" s="406"/>
      <c r="H296" s="406"/>
      <c r="I296" s="406"/>
      <c r="J296" s="406"/>
      <c r="L296" s="407"/>
      <c r="M296" s="407"/>
      <c r="N296" s="407"/>
      <c r="O296" s="407"/>
      <c r="P296" s="407"/>
    </row>
    <row r="297" spans="3:16" s="405" customFormat="1">
      <c r="C297" s="404"/>
      <c r="D297" s="404"/>
      <c r="G297" s="406"/>
      <c r="H297" s="406"/>
      <c r="I297" s="406"/>
      <c r="J297" s="406"/>
      <c r="L297" s="407"/>
      <c r="M297" s="407"/>
      <c r="N297" s="407"/>
      <c r="O297" s="407"/>
      <c r="P297" s="407"/>
    </row>
    <row r="298" spans="3:16" s="405" customFormat="1">
      <c r="C298" s="404"/>
      <c r="D298" s="404"/>
      <c r="G298" s="406"/>
      <c r="H298" s="406"/>
      <c r="I298" s="406"/>
      <c r="J298" s="406"/>
      <c r="L298" s="407"/>
      <c r="M298" s="407"/>
      <c r="N298" s="407"/>
      <c r="O298" s="407"/>
      <c r="P298" s="407"/>
    </row>
    <row r="299" spans="3:16" s="405" customFormat="1">
      <c r="C299" s="404"/>
      <c r="D299" s="404"/>
      <c r="G299" s="406"/>
      <c r="H299" s="406"/>
      <c r="I299" s="406"/>
      <c r="J299" s="406"/>
      <c r="L299" s="407"/>
      <c r="M299" s="407"/>
      <c r="N299" s="407"/>
      <c r="O299" s="407"/>
      <c r="P299" s="407"/>
    </row>
    <row r="300" spans="3:16" s="405" customFormat="1">
      <c r="C300" s="404"/>
      <c r="D300" s="404"/>
      <c r="G300" s="406"/>
      <c r="H300" s="406"/>
      <c r="I300" s="406"/>
      <c r="J300" s="406"/>
      <c r="L300" s="407"/>
      <c r="M300" s="407"/>
      <c r="N300" s="407"/>
      <c r="O300" s="407"/>
      <c r="P300" s="407"/>
    </row>
    <row r="301" spans="3:16" s="405" customFormat="1">
      <c r="C301" s="404"/>
      <c r="D301" s="404"/>
      <c r="G301" s="406"/>
      <c r="H301" s="406"/>
      <c r="I301" s="406"/>
      <c r="J301" s="406"/>
      <c r="L301" s="407"/>
      <c r="M301" s="407"/>
      <c r="N301" s="407"/>
      <c r="O301" s="407"/>
      <c r="P301" s="407"/>
    </row>
    <row r="302" spans="3:16" s="405" customFormat="1">
      <c r="C302" s="404"/>
      <c r="D302" s="404"/>
      <c r="G302" s="406"/>
      <c r="H302" s="406"/>
      <c r="I302" s="406"/>
      <c r="J302" s="406"/>
      <c r="L302" s="407"/>
      <c r="M302" s="407"/>
      <c r="N302" s="407"/>
      <c r="O302" s="407"/>
      <c r="P302" s="407"/>
    </row>
    <row r="303" spans="3:16" s="405" customFormat="1">
      <c r="C303" s="404"/>
      <c r="D303" s="404"/>
      <c r="G303" s="406"/>
      <c r="H303" s="406"/>
      <c r="I303" s="406"/>
      <c r="J303" s="406"/>
      <c r="L303" s="407"/>
      <c r="M303" s="407"/>
      <c r="N303" s="407"/>
      <c r="O303" s="407"/>
      <c r="P303" s="407"/>
    </row>
    <row r="304" spans="3:16" s="405" customFormat="1">
      <c r="C304" s="404"/>
      <c r="D304" s="404"/>
      <c r="G304" s="406"/>
      <c r="H304" s="406"/>
      <c r="I304" s="406"/>
      <c r="J304" s="406"/>
      <c r="L304" s="407"/>
      <c r="M304" s="407"/>
      <c r="N304" s="407"/>
      <c r="O304" s="407"/>
      <c r="P304" s="407"/>
    </row>
    <row r="305" spans="3:16" s="405" customFormat="1">
      <c r="C305" s="404"/>
      <c r="D305" s="404"/>
      <c r="G305" s="406"/>
      <c r="H305" s="406"/>
      <c r="I305" s="406"/>
      <c r="J305" s="406"/>
      <c r="L305" s="407"/>
      <c r="M305" s="407"/>
      <c r="N305" s="407"/>
      <c r="O305" s="407"/>
      <c r="P305" s="407"/>
    </row>
    <row r="306" spans="3:16" s="405" customFormat="1">
      <c r="C306" s="404"/>
      <c r="D306" s="404"/>
      <c r="G306" s="406"/>
      <c r="H306" s="406"/>
      <c r="I306" s="406"/>
      <c r="J306" s="406"/>
      <c r="L306" s="407"/>
      <c r="M306" s="407"/>
      <c r="N306" s="407"/>
      <c r="O306" s="407"/>
      <c r="P306" s="407"/>
    </row>
    <row r="307" spans="3:16" s="405" customFormat="1">
      <c r="C307" s="404"/>
      <c r="D307" s="404"/>
      <c r="G307" s="406"/>
      <c r="H307" s="406"/>
      <c r="I307" s="406"/>
      <c r="J307" s="406"/>
      <c r="L307" s="407"/>
      <c r="M307" s="407"/>
      <c r="N307" s="407"/>
      <c r="O307" s="407"/>
      <c r="P307" s="407"/>
    </row>
    <row r="308" spans="3:16" s="405" customFormat="1">
      <c r="C308" s="404"/>
      <c r="D308" s="404"/>
      <c r="G308" s="406"/>
      <c r="H308" s="406"/>
      <c r="I308" s="406"/>
      <c r="J308" s="406"/>
      <c r="L308" s="407"/>
      <c r="M308" s="407"/>
      <c r="N308" s="407"/>
      <c r="O308" s="407"/>
      <c r="P308" s="407"/>
    </row>
    <row r="309" spans="3:16" s="405" customFormat="1">
      <c r="C309" s="404"/>
      <c r="D309" s="404"/>
      <c r="G309" s="406"/>
      <c r="H309" s="406"/>
      <c r="I309" s="406"/>
      <c r="J309" s="406"/>
      <c r="L309" s="407"/>
      <c r="M309" s="407"/>
      <c r="N309" s="407"/>
      <c r="O309" s="407"/>
      <c r="P309" s="407"/>
    </row>
    <row r="310" spans="3:16" s="405" customFormat="1">
      <c r="C310" s="404"/>
      <c r="D310" s="404"/>
      <c r="G310" s="406"/>
      <c r="H310" s="406"/>
      <c r="I310" s="406"/>
      <c r="J310" s="406"/>
      <c r="L310" s="407"/>
      <c r="M310" s="407"/>
      <c r="N310" s="407"/>
      <c r="O310" s="407"/>
      <c r="P310" s="407"/>
    </row>
    <row r="311" spans="3:16" s="405" customFormat="1">
      <c r="C311" s="404"/>
      <c r="D311" s="404"/>
      <c r="G311" s="406"/>
      <c r="H311" s="406"/>
      <c r="I311" s="406"/>
      <c r="J311" s="406"/>
      <c r="L311" s="407"/>
      <c r="M311" s="407"/>
      <c r="N311" s="407"/>
      <c r="O311" s="407"/>
      <c r="P311" s="407"/>
    </row>
    <row r="312" spans="3:16" s="405" customFormat="1">
      <c r="C312" s="404"/>
      <c r="D312" s="404"/>
      <c r="G312" s="406"/>
      <c r="H312" s="406"/>
      <c r="I312" s="406"/>
      <c r="J312" s="406"/>
      <c r="L312" s="407"/>
      <c r="M312" s="407"/>
      <c r="N312" s="407"/>
      <c r="O312" s="407"/>
      <c r="P312" s="407"/>
    </row>
    <row r="313" spans="3:16" s="405" customFormat="1">
      <c r="C313" s="404"/>
      <c r="D313" s="404"/>
      <c r="G313" s="406"/>
      <c r="H313" s="406"/>
      <c r="I313" s="406"/>
      <c r="J313" s="406"/>
      <c r="L313" s="407"/>
      <c r="M313" s="407"/>
      <c r="N313" s="407"/>
      <c r="O313" s="407"/>
      <c r="P313" s="407"/>
    </row>
    <row r="314" spans="3:16" s="405" customFormat="1">
      <c r="C314" s="404"/>
      <c r="D314" s="404"/>
      <c r="G314" s="406"/>
      <c r="H314" s="406"/>
      <c r="I314" s="406"/>
      <c r="J314" s="406"/>
      <c r="L314" s="407"/>
      <c r="M314" s="407"/>
      <c r="N314" s="407"/>
      <c r="O314" s="407"/>
      <c r="P314" s="407"/>
    </row>
    <row r="315" spans="3:16" s="405" customFormat="1">
      <c r="C315" s="404"/>
      <c r="D315" s="404"/>
      <c r="G315" s="406"/>
      <c r="H315" s="406"/>
      <c r="I315" s="406"/>
      <c r="J315" s="406"/>
      <c r="L315" s="407"/>
      <c r="M315" s="407"/>
      <c r="N315" s="407"/>
      <c r="O315" s="407"/>
      <c r="P315" s="407"/>
    </row>
    <row r="316" spans="3:16" s="405" customFormat="1">
      <c r="C316" s="404"/>
      <c r="D316" s="404"/>
      <c r="G316" s="406"/>
      <c r="H316" s="406"/>
      <c r="I316" s="406"/>
      <c r="J316" s="406"/>
      <c r="L316" s="407"/>
      <c r="M316" s="407"/>
      <c r="N316" s="407"/>
      <c r="O316" s="407"/>
      <c r="P316" s="407"/>
    </row>
    <row r="317" spans="3:16" s="405" customFormat="1">
      <c r="C317" s="404"/>
      <c r="D317" s="404"/>
      <c r="G317" s="406"/>
      <c r="H317" s="406"/>
      <c r="I317" s="406"/>
      <c r="J317" s="406"/>
      <c r="L317" s="407"/>
      <c r="M317" s="407"/>
      <c r="N317" s="407"/>
      <c r="O317" s="407"/>
      <c r="P317" s="407"/>
    </row>
    <row r="318" spans="3:16" s="405" customFormat="1">
      <c r="C318" s="404"/>
      <c r="D318" s="404"/>
      <c r="G318" s="406"/>
      <c r="H318" s="406"/>
      <c r="I318" s="406"/>
      <c r="J318" s="406"/>
      <c r="L318" s="407"/>
      <c r="M318" s="407"/>
      <c r="N318" s="407"/>
      <c r="O318" s="407"/>
      <c r="P318" s="407"/>
    </row>
    <row r="319" spans="3:16" s="405" customFormat="1">
      <c r="C319" s="404"/>
      <c r="D319" s="404"/>
      <c r="G319" s="406"/>
      <c r="H319" s="406"/>
      <c r="I319" s="406"/>
      <c r="J319" s="406"/>
      <c r="L319" s="407"/>
      <c r="M319" s="407"/>
      <c r="N319" s="407"/>
      <c r="O319" s="407"/>
      <c r="P319" s="407"/>
    </row>
    <row r="320" spans="3:16" s="405" customFormat="1">
      <c r="C320" s="404"/>
      <c r="D320" s="404"/>
      <c r="G320" s="406"/>
      <c r="H320" s="406"/>
      <c r="I320" s="406"/>
      <c r="J320" s="406"/>
      <c r="L320" s="407"/>
      <c r="M320" s="407"/>
      <c r="N320" s="407"/>
      <c r="O320" s="407"/>
      <c r="P320" s="407"/>
    </row>
    <row r="321" spans="3:16" s="405" customFormat="1">
      <c r="C321" s="404"/>
      <c r="D321" s="404"/>
      <c r="G321" s="406"/>
      <c r="H321" s="406"/>
      <c r="I321" s="406"/>
      <c r="J321" s="406"/>
      <c r="L321" s="407"/>
      <c r="M321" s="407"/>
      <c r="N321" s="407"/>
      <c r="O321" s="407"/>
      <c r="P321" s="407"/>
    </row>
    <row r="322" spans="3:16" s="405" customFormat="1">
      <c r="C322" s="404"/>
      <c r="D322" s="404"/>
      <c r="G322" s="406"/>
      <c r="H322" s="406"/>
      <c r="I322" s="406"/>
      <c r="J322" s="406"/>
      <c r="L322" s="407"/>
      <c r="M322" s="407"/>
      <c r="N322" s="407"/>
      <c r="O322" s="407"/>
      <c r="P322" s="407"/>
    </row>
    <row r="323" spans="3:16" s="405" customFormat="1">
      <c r="C323" s="404"/>
      <c r="D323" s="404"/>
      <c r="G323" s="406"/>
      <c r="H323" s="406"/>
      <c r="I323" s="406"/>
      <c r="J323" s="406"/>
      <c r="L323" s="407"/>
      <c r="M323" s="407"/>
      <c r="N323" s="407"/>
      <c r="O323" s="407"/>
      <c r="P323" s="407"/>
    </row>
    <row r="324" spans="3:16" s="405" customFormat="1">
      <c r="C324" s="404"/>
      <c r="D324" s="404"/>
      <c r="G324" s="406"/>
      <c r="H324" s="406"/>
      <c r="I324" s="406"/>
      <c r="J324" s="406"/>
      <c r="L324" s="407"/>
      <c r="M324" s="407"/>
      <c r="N324" s="407"/>
      <c r="O324" s="407"/>
      <c r="P324" s="407"/>
    </row>
    <row r="325" spans="3:16" s="405" customFormat="1">
      <c r="C325" s="404"/>
      <c r="D325" s="404"/>
      <c r="G325" s="406"/>
      <c r="H325" s="406"/>
      <c r="I325" s="406"/>
      <c r="J325" s="406"/>
      <c r="L325" s="407"/>
      <c r="M325" s="407"/>
      <c r="N325" s="407"/>
      <c r="O325" s="407"/>
      <c r="P325" s="407"/>
    </row>
    <row r="326" spans="3:16" s="405" customFormat="1">
      <c r="C326" s="404"/>
      <c r="D326" s="404"/>
      <c r="G326" s="406"/>
      <c r="H326" s="406"/>
      <c r="I326" s="406"/>
      <c r="J326" s="406"/>
      <c r="L326" s="407"/>
      <c r="M326" s="407"/>
      <c r="N326" s="407"/>
      <c r="O326" s="407"/>
      <c r="P326" s="407"/>
    </row>
    <row r="327" spans="3:16" s="405" customFormat="1">
      <c r="C327" s="404"/>
      <c r="D327" s="404"/>
      <c r="G327" s="406"/>
      <c r="H327" s="406"/>
      <c r="I327" s="406"/>
      <c r="J327" s="406"/>
      <c r="L327" s="407"/>
      <c r="M327" s="407"/>
      <c r="N327" s="407"/>
      <c r="O327" s="407"/>
      <c r="P327" s="407"/>
    </row>
    <row r="328" spans="3:16" s="405" customFormat="1">
      <c r="C328" s="404"/>
      <c r="D328" s="404"/>
      <c r="G328" s="406"/>
      <c r="H328" s="406"/>
      <c r="I328" s="406"/>
      <c r="J328" s="406"/>
      <c r="L328" s="407"/>
      <c r="M328" s="407"/>
      <c r="N328" s="407"/>
      <c r="O328" s="407"/>
      <c r="P328" s="407"/>
    </row>
    <row r="329" spans="3:16" s="405" customFormat="1">
      <c r="C329" s="404"/>
      <c r="D329" s="404"/>
      <c r="G329" s="406"/>
      <c r="H329" s="406"/>
      <c r="I329" s="406"/>
      <c r="J329" s="406"/>
      <c r="L329" s="407"/>
      <c r="M329" s="407"/>
      <c r="N329" s="407"/>
      <c r="O329" s="407"/>
      <c r="P329" s="407"/>
    </row>
    <row r="330" spans="3:16" s="405" customFormat="1">
      <c r="C330" s="404"/>
      <c r="D330" s="404"/>
      <c r="G330" s="406"/>
      <c r="H330" s="406"/>
      <c r="I330" s="406"/>
      <c r="J330" s="406"/>
      <c r="L330" s="407"/>
      <c r="M330" s="407"/>
      <c r="N330" s="407"/>
      <c r="O330" s="407"/>
      <c r="P330" s="407"/>
    </row>
    <row r="331" spans="3:16" s="405" customFormat="1">
      <c r="C331" s="404"/>
      <c r="D331" s="404"/>
      <c r="G331" s="406"/>
      <c r="H331" s="406"/>
      <c r="I331" s="406"/>
      <c r="J331" s="406"/>
      <c r="L331" s="407"/>
      <c r="M331" s="407"/>
      <c r="N331" s="407"/>
      <c r="O331" s="407"/>
      <c r="P331" s="407"/>
    </row>
    <row r="332" spans="3:16" s="405" customFormat="1">
      <c r="C332" s="404"/>
      <c r="D332" s="404"/>
      <c r="G332" s="406"/>
      <c r="H332" s="406"/>
      <c r="I332" s="406"/>
      <c r="J332" s="406"/>
      <c r="L332" s="407"/>
      <c r="M332" s="407"/>
      <c r="N332" s="407"/>
      <c r="O332" s="407"/>
      <c r="P332" s="407"/>
    </row>
    <row r="333" spans="3:16" s="405" customFormat="1">
      <c r="C333" s="404"/>
      <c r="D333" s="404"/>
      <c r="G333" s="406"/>
      <c r="H333" s="406"/>
      <c r="I333" s="406"/>
      <c r="J333" s="406"/>
      <c r="L333" s="407"/>
      <c r="M333" s="407"/>
      <c r="N333" s="407"/>
      <c r="O333" s="407"/>
      <c r="P333" s="407"/>
    </row>
    <row r="334" spans="3:16" s="405" customFormat="1">
      <c r="C334" s="404"/>
      <c r="D334" s="404"/>
      <c r="G334" s="406"/>
      <c r="H334" s="406"/>
      <c r="I334" s="406"/>
      <c r="J334" s="406"/>
      <c r="L334" s="407"/>
      <c r="M334" s="407"/>
      <c r="N334" s="407"/>
      <c r="O334" s="407"/>
      <c r="P334" s="407"/>
    </row>
    <row r="335" spans="3:16" s="405" customFormat="1">
      <c r="C335" s="404"/>
      <c r="D335" s="404"/>
      <c r="G335" s="406"/>
      <c r="H335" s="406"/>
      <c r="I335" s="406"/>
      <c r="J335" s="406"/>
      <c r="L335" s="407"/>
      <c r="M335" s="407"/>
      <c r="N335" s="407"/>
      <c r="O335" s="407"/>
      <c r="P335" s="407"/>
    </row>
    <row r="336" spans="3:16" s="405" customFormat="1">
      <c r="C336" s="404"/>
      <c r="D336" s="404"/>
      <c r="G336" s="406"/>
      <c r="H336" s="406"/>
      <c r="I336" s="406"/>
      <c r="J336" s="406"/>
      <c r="L336" s="407"/>
      <c r="M336" s="407"/>
      <c r="N336" s="407"/>
      <c r="O336" s="407"/>
      <c r="P336" s="407"/>
    </row>
    <row r="337" spans="3:16" s="405" customFormat="1">
      <c r="C337" s="404"/>
      <c r="D337" s="404"/>
      <c r="G337" s="406"/>
      <c r="H337" s="406"/>
      <c r="I337" s="406"/>
      <c r="J337" s="406"/>
      <c r="L337" s="407"/>
      <c r="M337" s="407"/>
      <c r="N337" s="407"/>
      <c r="O337" s="407"/>
      <c r="P337" s="407"/>
    </row>
    <row r="338" spans="3:16" s="405" customFormat="1">
      <c r="C338" s="404"/>
      <c r="D338" s="404"/>
      <c r="G338" s="406"/>
      <c r="H338" s="406"/>
      <c r="I338" s="406"/>
      <c r="J338" s="406"/>
      <c r="L338" s="407"/>
      <c r="M338" s="407"/>
      <c r="N338" s="407"/>
      <c r="O338" s="407"/>
      <c r="P338" s="407"/>
    </row>
    <row r="339" spans="3:16" s="405" customFormat="1">
      <c r="C339" s="404"/>
      <c r="D339" s="404"/>
      <c r="G339" s="406"/>
      <c r="H339" s="406"/>
      <c r="I339" s="406"/>
      <c r="J339" s="406"/>
      <c r="L339" s="407"/>
      <c r="M339" s="407"/>
      <c r="N339" s="407"/>
      <c r="O339" s="407"/>
      <c r="P339" s="407"/>
    </row>
    <row r="340" spans="3:16" s="405" customFormat="1">
      <c r="C340" s="404"/>
      <c r="D340" s="404"/>
      <c r="G340" s="406"/>
      <c r="H340" s="406"/>
      <c r="I340" s="406"/>
      <c r="J340" s="406"/>
      <c r="L340" s="407"/>
      <c r="M340" s="407"/>
      <c r="N340" s="407"/>
      <c r="O340" s="407"/>
      <c r="P340" s="407"/>
    </row>
    <row r="341" spans="3:16" s="405" customFormat="1">
      <c r="C341" s="404"/>
      <c r="D341" s="404"/>
      <c r="G341" s="406"/>
      <c r="H341" s="406"/>
      <c r="I341" s="406"/>
      <c r="J341" s="406"/>
      <c r="L341" s="407"/>
      <c r="M341" s="407"/>
      <c r="N341" s="407"/>
      <c r="O341" s="407"/>
      <c r="P341" s="407"/>
    </row>
    <row r="342" spans="3:16" s="405" customFormat="1">
      <c r="C342" s="404"/>
      <c r="D342" s="404"/>
      <c r="G342" s="406"/>
      <c r="H342" s="406"/>
      <c r="I342" s="406"/>
      <c r="J342" s="406"/>
      <c r="L342" s="407"/>
      <c r="M342" s="407"/>
      <c r="N342" s="407"/>
      <c r="O342" s="407"/>
      <c r="P342" s="407"/>
    </row>
    <row r="343" spans="3:16" s="405" customFormat="1">
      <c r="C343" s="404"/>
      <c r="D343" s="404"/>
      <c r="G343" s="406"/>
      <c r="H343" s="406"/>
      <c r="I343" s="406"/>
      <c r="J343" s="406"/>
      <c r="L343" s="407"/>
      <c r="M343" s="407"/>
      <c r="N343" s="407"/>
      <c r="O343" s="407"/>
      <c r="P343" s="407"/>
    </row>
    <row r="344" spans="3:16" s="405" customFormat="1">
      <c r="C344" s="404"/>
      <c r="D344" s="404"/>
      <c r="G344" s="406"/>
      <c r="H344" s="406"/>
      <c r="I344" s="406"/>
      <c r="J344" s="406"/>
      <c r="L344" s="407"/>
      <c r="M344" s="407"/>
      <c r="N344" s="407"/>
      <c r="O344" s="407"/>
      <c r="P344" s="407"/>
    </row>
    <row r="345" spans="3:16" s="405" customFormat="1">
      <c r="C345" s="404"/>
      <c r="D345" s="404"/>
      <c r="G345" s="406"/>
      <c r="H345" s="406"/>
      <c r="I345" s="406"/>
      <c r="J345" s="406"/>
      <c r="L345" s="407"/>
      <c r="M345" s="407"/>
      <c r="N345" s="407"/>
      <c r="O345" s="407"/>
      <c r="P345" s="407"/>
    </row>
    <row r="346" spans="3:16" s="405" customFormat="1">
      <c r="C346" s="404"/>
      <c r="D346" s="404"/>
      <c r="G346" s="406"/>
      <c r="H346" s="406"/>
      <c r="I346" s="406"/>
      <c r="J346" s="406"/>
      <c r="L346" s="407"/>
      <c r="M346" s="407"/>
      <c r="N346" s="407"/>
      <c r="O346" s="407"/>
      <c r="P346" s="407"/>
    </row>
    <row r="347" spans="3:16" s="405" customFormat="1">
      <c r="C347" s="404"/>
      <c r="D347" s="404"/>
      <c r="G347" s="406"/>
      <c r="H347" s="406"/>
      <c r="I347" s="406"/>
      <c r="J347" s="406"/>
      <c r="L347" s="407"/>
      <c r="M347" s="407"/>
      <c r="N347" s="407"/>
      <c r="O347" s="407"/>
      <c r="P347" s="407"/>
    </row>
    <row r="348" spans="3:16" s="405" customFormat="1">
      <c r="C348" s="404"/>
      <c r="D348" s="404"/>
      <c r="G348" s="406"/>
      <c r="H348" s="406"/>
      <c r="I348" s="406"/>
      <c r="J348" s="406"/>
      <c r="L348" s="407"/>
      <c r="M348" s="407"/>
      <c r="N348" s="407"/>
      <c r="O348" s="407"/>
      <c r="P348" s="407"/>
    </row>
    <row r="349" spans="3:16" s="405" customFormat="1">
      <c r="C349" s="404"/>
      <c r="D349" s="404"/>
      <c r="G349" s="406"/>
      <c r="H349" s="406"/>
      <c r="I349" s="406"/>
      <c r="J349" s="406"/>
      <c r="L349" s="407"/>
      <c r="M349" s="407"/>
      <c r="N349" s="407"/>
      <c r="O349" s="407"/>
      <c r="P349" s="407"/>
    </row>
    <row r="350" spans="3:16" s="405" customFormat="1">
      <c r="C350" s="404"/>
      <c r="D350" s="404"/>
      <c r="G350" s="406"/>
      <c r="H350" s="406"/>
      <c r="I350" s="406"/>
      <c r="J350" s="406"/>
      <c r="L350" s="407"/>
      <c r="M350" s="407"/>
      <c r="N350" s="407"/>
      <c r="O350" s="407"/>
      <c r="P350" s="407"/>
    </row>
    <row r="351" spans="3:16" s="405" customFormat="1">
      <c r="C351" s="404"/>
      <c r="D351" s="404"/>
      <c r="G351" s="406"/>
      <c r="H351" s="406"/>
      <c r="I351" s="406"/>
      <c r="J351" s="406"/>
      <c r="L351" s="407"/>
      <c r="M351" s="407"/>
      <c r="N351" s="407"/>
      <c r="O351" s="407"/>
      <c r="P351" s="407"/>
    </row>
    <row r="352" spans="3:16" s="405" customFormat="1">
      <c r="C352" s="404"/>
      <c r="D352" s="404"/>
      <c r="G352" s="406"/>
      <c r="H352" s="406"/>
      <c r="I352" s="406"/>
      <c r="J352" s="406"/>
      <c r="L352" s="407"/>
      <c r="M352" s="407"/>
      <c r="N352" s="407"/>
      <c r="O352" s="407"/>
      <c r="P352" s="407"/>
    </row>
    <row r="353" spans="3:16" s="405" customFormat="1">
      <c r="C353" s="404"/>
      <c r="D353" s="404"/>
      <c r="G353" s="406"/>
      <c r="H353" s="406"/>
      <c r="I353" s="406"/>
      <c r="J353" s="406"/>
      <c r="L353" s="407"/>
      <c r="M353" s="407"/>
      <c r="N353" s="407"/>
      <c r="O353" s="407"/>
      <c r="P353" s="407"/>
    </row>
    <row r="354" spans="3:16" s="405" customFormat="1">
      <c r="C354" s="404"/>
      <c r="D354" s="404"/>
      <c r="G354" s="406"/>
      <c r="H354" s="406"/>
      <c r="I354" s="406"/>
      <c r="J354" s="406"/>
      <c r="L354" s="407"/>
      <c r="M354" s="407"/>
      <c r="N354" s="407"/>
      <c r="O354" s="407"/>
      <c r="P354" s="407"/>
    </row>
    <row r="355" spans="3:16" s="405" customFormat="1">
      <c r="C355" s="404"/>
      <c r="D355" s="404"/>
      <c r="G355" s="406"/>
      <c r="H355" s="406"/>
      <c r="I355" s="406"/>
      <c r="J355" s="406"/>
      <c r="L355" s="407"/>
      <c r="M355" s="407"/>
      <c r="N355" s="407"/>
      <c r="O355" s="407"/>
      <c r="P355" s="407"/>
    </row>
    <row r="356" spans="3:16" s="405" customFormat="1">
      <c r="C356" s="404"/>
      <c r="D356" s="404"/>
      <c r="G356" s="406"/>
      <c r="H356" s="406"/>
      <c r="I356" s="406"/>
      <c r="J356" s="406"/>
      <c r="L356" s="407"/>
      <c r="M356" s="407"/>
      <c r="N356" s="407"/>
      <c r="O356" s="407"/>
      <c r="P356" s="407"/>
    </row>
    <row r="357" spans="3:16" s="405" customFormat="1">
      <c r="C357" s="404"/>
      <c r="D357" s="404"/>
      <c r="G357" s="406"/>
      <c r="H357" s="406"/>
      <c r="I357" s="406"/>
      <c r="J357" s="406"/>
      <c r="L357" s="407"/>
      <c r="M357" s="407"/>
      <c r="N357" s="407"/>
      <c r="O357" s="407"/>
      <c r="P357" s="407"/>
    </row>
    <row r="358" spans="3:16" s="405" customFormat="1">
      <c r="C358" s="404"/>
      <c r="D358" s="404"/>
      <c r="G358" s="406"/>
      <c r="H358" s="406"/>
      <c r="I358" s="406"/>
      <c r="J358" s="406"/>
      <c r="L358" s="407"/>
      <c r="M358" s="407"/>
      <c r="N358" s="407"/>
      <c r="O358" s="407"/>
      <c r="P358" s="407"/>
    </row>
    <row r="359" spans="3:16" s="405" customFormat="1">
      <c r="C359" s="404"/>
      <c r="D359" s="404"/>
      <c r="G359" s="406"/>
      <c r="H359" s="406"/>
      <c r="I359" s="406"/>
      <c r="J359" s="406"/>
      <c r="L359" s="407"/>
      <c r="M359" s="407"/>
      <c r="N359" s="407"/>
      <c r="O359" s="407"/>
      <c r="P359" s="407"/>
    </row>
    <row r="360" spans="3:16" s="405" customFormat="1">
      <c r="C360" s="404"/>
      <c r="D360" s="404"/>
      <c r="G360" s="406"/>
      <c r="H360" s="406"/>
      <c r="I360" s="406"/>
      <c r="J360" s="406"/>
      <c r="L360" s="407"/>
      <c r="M360" s="407"/>
      <c r="N360" s="407"/>
      <c r="O360" s="407"/>
      <c r="P360" s="407"/>
    </row>
    <row r="361" spans="3:16" s="405" customFormat="1">
      <c r="C361" s="404"/>
      <c r="D361" s="404"/>
      <c r="G361" s="406"/>
      <c r="H361" s="406"/>
      <c r="I361" s="406"/>
      <c r="J361" s="406"/>
      <c r="L361" s="407"/>
      <c r="M361" s="407"/>
      <c r="N361" s="407"/>
      <c r="O361" s="407"/>
      <c r="P361" s="407"/>
    </row>
    <row r="362" spans="3:16" s="405" customFormat="1">
      <c r="C362" s="404"/>
      <c r="D362" s="404"/>
      <c r="G362" s="406"/>
      <c r="H362" s="406"/>
      <c r="I362" s="406"/>
      <c r="J362" s="406"/>
      <c r="L362" s="407"/>
      <c r="M362" s="407"/>
      <c r="N362" s="407"/>
      <c r="O362" s="407"/>
      <c r="P362" s="407"/>
    </row>
    <row r="363" spans="3:16" s="405" customFormat="1">
      <c r="C363" s="404"/>
      <c r="D363" s="404"/>
      <c r="G363" s="406"/>
      <c r="H363" s="406"/>
      <c r="I363" s="406"/>
      <c r="J363" s="406"/>
      <c r="L363" s="407"/>
      <c r="M363" s="407"/>
      <c r="N363" s="407"/>
      <c r="O363" s="407"/>
      <c r="P363" s="407"/>
    </row>
    <row r="364" spans="3:16" s="405" customFormat="1">
      <c r="C364" s="404"/>
      <c r="D364" s="404"/>
      <c r="G364" s="406"/>
      <c r="H364" s="406"/>
      <c r="I364" s="406"/>
      <c r="J364" s="406"/>
      <c r="L364" s="407"/>
      <c r="M364" s="407"/>
      <c r="N364" s="407"/>
      <c r="O364" s="407"/>
      <c r="P364" s="407"/>
    </row>
    <row r="365" spans="3:16" s="405" customFormat="1">
      <c r="C365" s="404"/>
      <c r="D365" s="404"/>
      <c r="G365" s="406"/>
      <c r="H365" s="406"/>
      <c r="I365" s="406"/>
      <c r="J365" s="406"/>
      <c r="L365" s="407"/>
      <c r="M365" s="407"/>
      <c r="N365" s="407"/>
      <c r="O365" s="407"/>
      <c r="P365" s="407"/>
    </row>
    <row r="366" spans="3:16" s="405" customFormat="1">
      <c r="C366" s="404"/>
      <c r="D366" s="404"/>
      <c r="G366" s="406"/>
      <c r="H366" s="406"/>
      <c r="I366" s="406"/>
      <c r="J366" s="406"/>
      <c r="L366" s="407"/>
      <c r="M366" s="407"/>
      <c r="N366" s="407"/>
      <c r="O366" s="407"/>
      <c r="P366" s="407"/>
    </row>
    <row r="367" spans="3:16" s="405" customFormat="1">
      <c r="C367" s="404"/>
      <c r="D367" s="404"/>
      <c r="G367" s="406"/>
      <c r="H367" s="406"/>
      <c r="I367" s="406"/>
      <c r="J367" s="406"/>
      <c r="L367" s="407"/>
      <c r="M367" s="407"/>
      <c r="N367" s="407"/>
      <c r="O367" s="407"/>
      <c r="P367" s="407"/>
    </row>
    <row r="368" spans="3:16" s="405" customFormat="1">
      <c r="C368" s="404"/>
      <c r="D368" s="404"/>
      <c r="G368" s="406"/>
      <c r="H368" s="406"/>
      <c r="I368" s="406"/>
      <c r="J368" s="406"/>
      <c r="L368" s="407"/>
      <c r="M368" s="407"/>
      <c r="N368" s="407"/>
      <c r="O368" s="407"/>
      <c r="P368" s="407"/>
    </row>
    <row r="369" spans="3:16" s="405" customFormat="1">
      <c r="C369" s="404"/>
      <c r="D369" s="404"/>
      <c r="G369" s="406"/>
      <c r="H369" s="406"/>
      <c r="I369" s="406"/>
      <c r="J369" s="406"/>
      <c r="L369" s="407"/>
      <c r="M369" s="407"/>
      <c r="N369" s="407"/>
      <c r="O369" s="407"/>
      <c r="P369" s="407"/>
    </row>
    <row r="370" spans="3:16" s="405" customFormat="1">
      <c r="C370" s="404"/>
      <c r="D370" s="404"/>
      <c r="G370" s="406"/>
      <c r="H370" s="406"/>
      <c r="I370" s="406"/>
      <c r="J370" s="406"/>
      <c r="L370" s="407"/>
      <c r="M370" s="407"/>
      <c r="N370" s="407"/>
      <c r="O370" s="407"/>
      <c r="P370" s="407"/>
    </row>
    <row r="371" spans="3:16" s="405" customFormat="1">
      <c r="C371" s="404"/>
      <c r="D371" s="404"/>
      <c r="G371" s="406"/>
      <c r="H371" s="406"/>
      <c r="I371" s="406"/>
      <c r="J371" s="406"/>
      <c r="L371" s="407"/>
      <c r="M371" s="407"/>
      <c r="N371" s="407"/>
      <c r="O371" s="407"/>
      <c r="P371" s="407"/>
    </row>
    <row r="372" spans="3:16" s="405" customFormat="1">
      <c r="C372" s="404"/>
      <c r="D372" s="404"/>
      <c r="G372" s="406"/>
      <c r="H372" s="406"/>
      <c r="I372" s="406"/>
      <c r="J372" s="406"/>
      <c r="L372" s="407"/>
      <c r="M372" s="407"/>
      <c r="N372" s="407"/>
      <c r="O372" s="407"/>
      <c r="P372" s="407"/>
    </row>
    <row r="373" spans="3:16" s="405" customFormat="1">
      <c r="C373" s="404"/>
      <c r="D373" s="404"/>
      <c r="G373" s="406"/>
      <c r="H373" s="406"/>
      <c r="I373" s="406"/>
      <c r="J373" s="406"/>
      <c r="L373" s="407"/>
      <c r="M373" s="407"/>
      <c r="N373" s="407"/>
      <c r="O373" s="407"/>
      <c r="P373" s="407"/>
    </row>
    <row r="374" spans="3:16" s="405" customFormat="1">
      <c r="C374" s="404"/>
      <c r="D374" s="404"/>
      <c r="G374" s="406"/>
      <c r="H374" s="406"/>
      <c r="I374" s="406"/>
      <c r="J374" s="406"/>
      <c r="L374" s="407"/>
      <c r="M374" s="407"/>
      <c r="N374" s="407"/>
      <c r="O374" s="407"/>
      <c r="P374" s="407"/>
    </row>
    <row r="375" spans="3:16" s="405" customFormat="1">
      <c r="C375" s="404"/>
      <c r="D375" s="404"/>
      <c r="G375" s="406"/>
      <c r="H375" s="406"/>
      <c r="I375" s="406"/>
      <c r="J375" s="406"/>
      <c r="L375" s="407"/>
      <c r="M375" s="407"/>
      <c r="N375" s="407"/>
      <c r="O375" s="407"/>
      <c r="P375" s="407"/>
    </row>
    <row r="376" spans="3:16" s="405" customFormat="1">
      <c r="C376" s="404"/>
      <c r="D376" s="404"/>
      <c r="G376" s="406"/>
      <c r="H376" s="406"/>
      <c r="I376" s="406"/>
      <c r="J376" s="406"/>
      <c r="L376" s="407"/>
      <c r="M376" s="407"/>
      <c r="N376" s="407"/>
      <c r="O376" s="407"/>
      <c r="P376" s="407"/>
    </row>
    <row r="377" spans="3:16" s="405" customFormat="1">
      <c r="C377" s="404"/>
      <c r="D377" s="404"/>
      <c r="G377" s="406"/>
      <c r="H377" s="406"/>
      <c r="I377" s="406"/>
      <c r="J377" s="406"/>
      <c r="L377" s="407"/>
      <c r="M377" s="407"/>
      <c r="N377" s="407"/>
      <c r="O377" s="407"/>
      <c r="P377" s="407"/>
    </row>
    <row r="378" spans="3:16" s="405" customFormat="1">
      <c r="C378" s="404"/>
      <c r="D378" s="404"/>
      <c r="G378" s="406"/>
      <c r="H378" s="406"/>
      <c r="I378" s="406"/>
      <c r="J378" s="406"/>
      <c r="L378" s="407"/>
      <c r="M378" s="407"/>
      <c r="N378" s="407"/>
      <c r="O378" s="407"/>
      <c r="P378" s="407"/>
    </row>
    <row r="379" spans="3:16" s="405" customFormat="1">
      <c r="C379" s="404"/>
      <c r="D379" s="404"/>
      <c r="G379" s="406"/>
      <c r="H379" s="406"/>
      <c r="I379" s="406"/>
      <c r="J379" s="406"/>
      <c r="L379" s="407"/>
      <c r="M379" s="407"/>
      <c r="N379" s="407"/>
      <c r="O379" s="407"/>
      <c r="P379" s="407"/>
    </row>
    <row r="380" spans="3:16" s="405" customFormat="1">
      <c r="C380" s="404"/>
      <c r="D380" s="404"/>
      <c r="G380" s="406"/>
      <c r="H380" s="406"/>
      <c r="I380" s="406"/>
      <c r="J380" s="406"/>
      <c r="L380" s="407"/>
      <c r="M380" s="407"/>
      <c r="N380" s="407"/>
      <c r="O380" s="407"/>
      <c r="P380" s="407"/>
    </row>
    <row r="381" spans="3:16" s="405" customFormat="1">
      <c r="C381" s="404"/>
      <c r="D381" s="404"/>
      <c r="G381" s="406"/>
      <c r="H381" s="406"/>
      <c r="I381" s="406"/>
      <c r="J381" s="406"/>
      <c r="L381" s="407"/>
      <c r="M381" s="407"/>
      <c r="N381" s="407"/>
      <c r="O381" s="407"/>
      <c r="P381" s="407"/>
    </row>
    <row r="382" spans="3:16" s="405" customFormat="1">
      <c r="C382" s="404"/>
      <c r="D382" s="404"/>
      <c r="G382" s="406"/>
      <c r="H382" s="406"/>
      <c r="I382" s="406"/>
      <c r="J382" s="406"/>
      <c r="L382" s="407"/>
      <c r="M382" s="407"/>
      <c r="N382" s="407"/>
      <c r="O382" s="407"/>
      <c r="P382" s="407"/>
    </row>
    <row r="383" spans="3:16" s="405" customFormat="1">
      <c r="C383" s="404"/>
      <c r="D383" s="404"/>
      <c r="G383" s="406"/>
      <c r="H383" s="406"/>
      <c r="I383" s="406"/>
      <c r="J383" s="406"/>
      <c r="L383" s="407"/>
      <c r="M383" s="407"/>
      <c r="N383" s="407"/>
      <c r="O383" s="407"/>
      <c r="P383" s="407"/>
    </row>
    <row r="384" spans="3:16" s="405" customFormat="1">
      <c r="C384" s="404"/>
      <c r="D384" s="404"/>
      <c r="G384" s="406"/>
      <c r="H384" s="406"/>
      <c r="I384" s="406"/>
      <c r="J384" s="406"/>
      <c r="L384" s="407"/>
      <c r="M384" s="407"/>
      <c r="N384" s="407"/>
      <c r="O384" s="407"/>
      <c r="P384" s="407"/>
    </row>
    <row r="385" spans="3:16" s="405" customFormat="1">
      <c r="C385" s="404"/>
      <c r="D385" s="404"/>
      <c r="G385" s="406"/>
      <c r="H385" s="406"/>
      <c r="I385" s="406"/>
      <c r="J385" s="406"/>
      <c r="L385" s="407"/>
      <c r="M385" s="407"/>
      <c r="N385" s="407"/>
      <c r="O385" s="407"/>
      <c r="P385" s="407"/>
    </row>
    <row r="386" spans="3:16" s="405" customFormat="1">
      <c r="C386" s="404"/>
      <c r="D386" s="404"/>
      <c r="G386" s="406"/>
      <c r="H386" s="406"/>
      <c r="I386" s="406"/>
      <c r="J386" s="406"/>
      <c r="L386" s="407"/>
      <c r="M386" s="407"/>
      <c r="N386" s="407"/>
      <c r="O386" s="407"/>
      <c r="P386" s="407"/>
    </row>
    <row r="387" spans="3:16" s="405" customFormat="1">
      <c r="C387" s="404"/>
      <c r="D387" s="404"/>
      <c r="G387" s="406"/>
      <c r="H387" s="406"/>
      <c r="I387" s="406"/>
      <c r="J387" s="406"/>
      <c r="L387" s="407"/>
      <c r="M387" s="407"/>
      <c r="N387" s="407"/>
      <c r="O387" s="407"/>
      <c r="P387" s="407"/>
    </row>
    <row r="388" spans="3:16" s="405" customFormat="1">
      <c r="C388" s="404"/>
      <c r="D388" s="404"/>
      <c r="G388" s="406"/>
      <c r="H388" s="406"/>
      <c r="I388" s="406"/>
      <c r="J388" s="406"/>
      <c r="L388" s="407"/>
      <c r="M388" s="407"/>
      <c r="N388" s="407"/>
      <c r="O388" s="407"/>
      <c r="P388" s="407"/>
    </row>
    <row r="389" spans="3:16" s="405" customFormat="1">
      <c r="C389" s="404"/>
      <c r="D389" s="404"/>
      <c r="G389" s="406"/>
      <c r="H389" s="406"/>
      <c r="I389" s="406"/>
      <c r="J389" s="406"/>
      <c r="L389" s="407"/>
      <c r="M389" s="407"/>
      <c r="N389" s="407"/>
      <c r="O389" s="407"/>
      <c r="P389" s="407"/>
    </row>
    <row r="390" spans="3:16" s="405" customFormat="1">
      <c r="C390" s="404"/>
      <c r="D390" s="404"/>
      <c r="G390" s="406"/>
      <c r="H390" s="406"/>
      <c r="I390" s="406"/>
      <c r="J390" s="406"/>
      <c r="L390" s="407"/>
      <c r="M390" s="407"/>
      <c r="N390" s="407"/>
      <c r="O390" s="407"/>
      <c r="P390" s="407"/>
    </row>
    <row r="391" spans="3:16" s="405" customFormat="1">
      <c r="C391" s="404"/>
      <c r="D391" s="404"/>
      <c r="G391" s="406"/>
      <c r="H391" s="406"/>
      <c r="I391" s="406"/>
      <c r="J391" s="406"/>
      <c r="L391" s="407"/>
      <c r="M391" s="407"/>
      <c r="N391" s="407"/>
      <c r="O391" s="407"/>
      <c r="P391" s="407"/>
    </row>
    <row r="392" spans="3:16" s="405" customFormat="1">
      <c r="C392" s="404"/>
      <c r="D392" s="404"/>
      <c r="G392" s="406"/>
      <c r="H392" s="406"/>
      <c r="I392" s="406"/>
      <c r="J392" s="406"/>
      <c r="L392" s="407"/>
      <c r="M392" s="407"/>
      <c r="N392" s="407"/>
      <c r="O392" s="407"/>
      <c r="P392" s="407"/>
    </row>
    <row r="393" spans="3:16" s="405" customFormat="1">
      <c r="C393" s="404"/>
      <c r="D393" s="404"/>
      <c r="G393" s="406"/>
      <c r="H393" s="406"/>
      <c r="I393" s="406"/>
      <c r="J393" s="406"/>
      <c r="L393" s="407"/>
      <c r="M393" s="407"/>
      <c r="N393" s="407"/>
      <c r="O393" s="407"/>
      <c r="P393" s="407"/>
    </row>
    <row r="394" spans="3:16" s="405" customFormat="1">
      <c r="C394" s="404"/>
      <c r="D394" s="404"/>
      <c r="G394" s="406"/>
      <c r="H394" s="406"/>
      <c r="I394" s="406"/>
      <c r="J394" s="406"/>
      <c r="L394" s="407"/>
      <c r="M394" s="407"/>
      <c r="N394" s="407"/>
      <c r="O394" s="407"/>
      <c r="P394" s="407"/>
    </row>
    <row r="395" spans="3:16" s="405" customFormat="1">
      <c r="C395" s="404"/>
      <c r="D395" s="404"/>
      <c r="G395" s="406"/>
      <c r="H395" s="406"/>
      <c r="I395" s="406"/>
      <c r="J395" s="406"/>
      <c r="L395" s="407"/>
      <c r="M395" s="407"/>
      <c r="N395" s="407"/>
      <c r="O395" s="407"/>
      <c r="P395" s="407"/>
    </row>
    <row r="396" spans="3:16" s="405" customFormat="1">
      <c r="C396" s="404"/>
      <c r="D396" s="404"/>
      <c r="G396" s="406"/>
      <c r="H396" s="406"/>
      <c r="I396" s="406"/>
      <c r="J396" s="406"/>
      <c r="L396" s="407"/>
      <c r="M396" s="407"/>
      <c r="N396" s="407"/>
      <c r="O396" s="407"/>
      <c r="P396" s="407"/>
    </row>
    <row r="397" spans="3:16" s="405" customFormat="1">
      <c r="C397" s="404"/>
      <c r="D397" s="404"/>
      <c r="G397" s="406"/>
      <c r="H397" s="406"/>
      <c r="I397" s="406"/>
      <c r="J397" s="406"/>
      <c r="L397" s="407"/>
      <c r="M397" s="407"/>
      <c r="N397" s="407"/>
      <c r="O397" s="407"/>
      <c r="P397" s="407"/>
    </row>
    <row r="398" spans="3:16" s="405" customFormat="1">
      <c r="C398" s="404"/>
      <c r="D398" s="404"/>
      <c r="G398" s="406"/>
      <c r="H398" s="406"/>
      <c r="I398" s="406"/>
      <c r="J398" s="406"/>
      <c r="L398" s="407"/>
      <c r="M398" s="407"/>
      <c r="N398" s="407"/>
      <c r="O398" s="407"/>
      <c r="P398" s="407"/>
    </row>
    <row r="399" spans="3:16" s="405" customFormat="1">
      <c r="C399" s="404"/>
      <c r="D399" s="404"/>
      <c r="G399" s="406"/>
      <c r="H399" s="406"/>
      <c r="I399" s="406"/>
      <c r="J399" s="406"/>
      <c r="L399" s="407"/>
      <c r="M399" s="407"/>
      <c r="N399" s="407"/>
      <c r="O399" s="407"/>
      <c r="P399" s="407"/>
    </row>
    <row r="400" spans="3:16" s="405" customFormat="1">
      <c r="C400" s="404"/>
      <c r="D400" s="404"/>
      <c r="G400" s="406"/>
      <c r="H400" s="406"/>
      <c r="I400" s="406"/>
      <c r="J400" s="406"/>
      <c r="L400" s="407"/>
      <c r="M400" s="407"/>
      <c r="N400" s="407"/>
      <c r="O400" s="407"/>
      <c r="P400" s="407"/>
    </row>
    <row r="401" spans="1:31" s="405" customFormat="1">
      <c r="C401" s="404"/>
      <c r="D401" s="404"/>
      <c r="G401" s="406"/>
      <c r="H401" s="406"/>
      <c r="I401" s="406"/>
      <c r="J401" s="406"/>
      <c r="L401" s="407"/>
      <c r="M401" s="407"/>
      <c r="N401" s="407"/>
      <c r="O401" s="407"/>
      <c r="P401" s="407"/>
    </row>
    <row r="402" spans="1:31" s="405" customFormat="1">
      <c r="C402" s="404"/>
      <c r="D402" s="404"/>
      <c r="G402" s="406"/>
      <c r="H402" s="406"/>
      <c r="I402" s="406"/>
      <c r="J402" s="406"/>
      <c r="L402" s="407"/>
      <c r="M402" s="407"/>
      <c r="N402" s="407"/>
      <c r="O402" s="407"/>
      <c r="P402" s="407"/>
    </row>
    <row r="403" spans="1:31" s="405" customFormat="1">
      <c r="C403" s="404"/>
      <c r="D403" s="404"/>
      <c r="G403" s="406"/>
      <c r="H403" s="406"/>
      <c r="I403" s="406"/>
      <c r="J403" s="406"/>
      <c r="L403" s="407"/>
      <c r="M403" s="407"/>
      <c r="N403" s="407"/>
      <c r="O403" s="407"/>
      <c r="P403" s="407"/>
    </row>
    <row r="404" spans="1:31" s="405" customFormat="1">
      <c r="C404" s="404"/>
      <c r="D404" s="404"/>
      <c r="G404" s="406"/>
      <c r="H404" s="406"/>
      <c r="I404" s="406"/>
      <c r="J404" s="406"/>
      <c r="L404" s="407"/>
      <c r="M404" s="407"/>
      <c r="N404" s="407"/>
      <c r="O404" s="407"/>
      <c r="P404" s="407"/>
    </row>
    <row r="405" spans="1:31" s="405" customFormat="1">
      <c r="C405" s="404"/>
      <c r="D405" s="404"/>
      <c r="G405" s="406"/>
      <c r="H405" s="406"/>
      <c r="I405" s="406"/>
      <c r="J405" s="406"/>
      <c r="L405" s="407"/>
      <c r="M405" s="407"/>
      <c r="N405" s="407"/>
      <c r="O405" s="407"/>
      <c r="P405" s="407"/>
    </row>
    <row r="406" spans="1:31" s="405" customFormat="1">
      <c r="C406" s="404"/>
      <c r="D406" s="404"/>
      <c r="G406" s="406"/>
      <c r="H406" s="406"/>
      <c r="I406" s="406"/>
      <c r="J406" s="406"/>
      <c r="L406" s="407"/>
      <c r="M406" s="407"/>
      <c r="N406" s="407"/>
      <c r="O406" s="407"/>
      <c r="P406" s="407"/>
    </row>
    <row r="407" spans="1:31" s="405" customFormat="1">
      <c r="C407" s="404"/>
      <c r="D407" s="404"/>
      <c r="G407" s="406"/>
      <c r="H407" s="406"/>
      <c r="I407" s="406"/>
      <c r="J407" s="406"/>
      <c r="L407" s="407"/>
      <c r="M407" s="407"/>
      <c r="N407" s="407"/>
      <c r="O407" s="407"/>
      <c r="P407" s="407"/>
    </row>
    <row r="408" spans="1:31" s="405" customFormat="1">
      <c r="C408" s="404"/>
      <c r="D408" s="404"/>
      <c r="G408" s="406"/>
      <c r="H408" s="406"/>
      <c r="I408" s="406"/>
      <c r="J408" s="406"/>
      <c r="L408" s="407"/>
      <c r="M408" s="407"/>
      <c r="N408" s="407"/>
      <c r="O408" s="407"/>
      <c r="P408" s="407"/>
    </row>
    <row r="409" spans="1:31" s="405" customFormat="1">
      <c r="C409" s="404"/>
      <c r="D409" s="404"/>
      <c r="G409" s="406"/>
      <c r="H409" s="406"/>
      <c r="I409" s="406"/>
      <c r="J409" s="406"/>
      <c r="L409" s="407"/>
      <c r="M409" s="407"/>
      <c r="N409" s="407"/>
      <c r="O409" s="407"/>
      <c r="P409" s="407"/>
    </row>
    <row r="410" spans="1:31" s="6" customFormat="1">
      <c r="A410" s="405"/>
      <c r="B410" s="405"/>
      <c r="C410" s="404"/>
      <c r="D410" s="7"/>
      <c r="G410" s="8"/>
      <c r="H410" s="8"/>
      <c r="I410" s="406"/>
      <c r="J410" s="406"/>
      <c r="K410" s="405"/>
      <c r="L410" s="407"/>
      <c r="M410" s="407"/>
      <c r="N410" s="407"/>
      <c r="O410" s="407"/>
      <c r="P410" s="407"/>
      <c r="Q410" s="405"/>
      <c r="R410" s="405"/>
      <c r="S410" s="405"/>
      <c r="T410" s="405"/>
      <c r="U410" s="405"/>
      <c r="V410" s="405"/>
      <c r="W410" s="405"/>
      <c r="X410" s="405"/>
      <c r="Y410" s="405"/>
      <c r="Z410" s="405"/>
      <c r="AA410" s="405"/>
      <c r="AB410" s="405"/>
      <c r="AC410" s="405"/>
      <c r="AD410" s="405"/>
      <c r="AE410" s="405"/>
    </row>
    <row r="411" spans="1:31" s="6" customFormat="1">
      <c r="A411" s="405"/>
      <c r="B411" s="405"/>
      <c r="C411" s="404"/>
      <c r="D411" s="7"/>
      <c r="G411" s="8"/>
      <c r="H411" s="8"/>
      <c r="I411" s="406"/>
      <c r="J411" s="406"/>
      <c r="K411" s="405"/>
      <c r="L411" s="407"/>
      <c r="M411" s="407"/>
      <c r="N411" s="407"/>
      <c r="O411" s="407"/>
      <c r="P411" s="407"/>
      <c r="Q411" s="405"/>
      <c r="R411" s="405"/>
      <c r="S411" s="405"/>
      <c r="T411" s="405"/>
      <c r="U411" s="405"/>
      <c r="V411" s="405"/>
      <c r="W411" s="405"/>
      <c r="X411" s="405"/>
      <c r="Y411" s="405"/>
      <c r="Z411" s="405"/>
      <c r="AA411" s="405"/>
      <c r="AB411" s="405"/>
      <c r="AC411" s="405"/>
      <c r="AD411" s="405"/>
      <c r="AE411" s="405"/>
    </row>
    <row r="412" spans="1:31" s="6" customFormat="1">
      <c r="A412" s="405"/>
      <c r="B412" s="405"/>
      <c r="C412" s="404"/>
      <c r="D412" s="7"/>
      <c r="G412" s="8"/>
      <c r="H412" s="8"/>
      <c r="I412" s="406"/>
      <c r="J412" s="406"/>
      <c r="K412" s="405"/>
      <c r="L412" s="407"/>
      <c r="M412" s="407"/>
      <c r="N412" s="407"/>
      <c r="O412" s="407"/>
      <c r="P412" s="407"/>
      <c r="Q412" s="405"/>
      <c r="R412" s="405"/>
      <c r="S412" s="405"/>
      <c r="T412" s="405"/>
      <c r="U412" s="405"/>
      <c r="V412" s="405"/>
      <c r="W412" s="405"/>
      <c r="X412" s="405"/>
      <c r="Y412" s="405"/>
      <c r="Z412" s="405"/>
      <c r="AA412" s="405"/>
      <c r="AB412" s="405"/>
      <c r="AC412" s="405"/>
      <c r="AD412" s="405"/>
      <c r="AE412" s="405"/>
    </row>
    <row r="413" spans="1:31" s="6" customFormat="1">
      <c r="A413" s="405"/>
      <c r="B413" s="405"/>
      <c r="C413" s="404"/>
      <c r="D413" s="7"/>
      <c r="G413" s="8"/>
      <c r="H413" s="8"/>
      <c r="I413" s="406"/>
      <c r="J413" s="406"/>
      <c r="K413" s="405"/>
      <c r="L413" s="407"/>
      <c r="M413" s="407"/>
      <c r="N413" s="407"/>
      <c r="O413" s="407"/>
      <c r="P413" s="407"/>
      <c r="Q413" s="405"/>
      <c r="R413" s="405"/>
      <c r="S413" s="405"/>
      <c r="T413" s="405"/>
      <c r="U413" s="405"/>
      <c r="V413" s="405"/>
      <c r="W413" s="405"/>
      <c r="X413" s="405"/>
      <c r="Y413" s="405"/>
      <c r="Z413" s="405"/>
      <c r="AA413" s="405"/>
      <c r="AB413" s="405"/>
      <c r="AC413" s="405"/>
      <c r="AD413" s="405"/>
      <c r="AE413" s="405"/>
    </row>
    <row r="414" spans="1:31" s="6" customFormat="1">
      <c r="A414" s="405"/>
      <c r="B414" s="405"/>
      <c r="C414" s="404"/>
      <c r="D414" s="7"/>
      <c r="G414" s="8"/>
      <c r="H414" s="8"/>
      <c r="I414" s="406"/>
      <c r="J414" s="406"/>
      <c r="K414" s="405"/>
      <c r="L414" s="407"/>
      <c r="M414" s="407"/>
      <c r="N414" s="407"/>
      <c r="O414" s="407"/>
      <c r="P414" s="407"/>
      <c r="Q414" s="405"/>
      <c r="R414" s="405"/>
      <c r="S414" s="405"/>
      <c r="T414" s="405"/>
      <c r="U414" s="405"/>
      <c r="V414" s="405"/>
      <c r="W414" s="405"/>
      <c r="X414" s="405"/>
      <c r="Y414" s="405"/>
      <c r="Z414" s="405"/>
      <c r="AA414" s="405"/>
      <c r="AB414" s="405"/>
      <c r="AC414" s="405"/>
      <c r="AD414" s="405"/>
      <c r="AE414" s="405"/>
    </row>
    <row r="415" spans="1:31" s="6" customFormat="1">
      <c r="A415" s="405"/>
      <c r="B415" s="405"/>
      <c r="C415" s="404"/>
      <c r="D415" s="7"/>
      <c r="G415" s="8"/>
      <c r="H415" s="8"/>
      <c r="I415" s="406"/>
      <c r="J415" s="406"/>
      <c r="K415" s="405"/>
      <c r="L415" s="407"/>
      <c r="M415" s="407"/>
      <c r="N415" s="407"/>
      <c r="O415" s="407"/>
      <c r="P415" s="407"/>
      <c r="Q415" s="405"/>
      <c r="R415" s="405"/>
      <c r="S415" s="405"/>
      <c r="T415" s="405"/>
      <c r="U415" s="405"/>
      <c r="V415" s="405"/>
      <c r="W415" s="405"/>
      <c r="X415" s="405"/>
      <c r="Y415" s="405"/>
      <c r="Z415" s="405"/>
      <c r="AA415" s="405"/>
      <c r="AB415" s="405"/>
      <c r="AC415" s="405"/>
      <c r="AD415" s="405"/>
      <c r="AE415" s="405"/>
    </row>
    <row r="416" spans="1:31" s="6" customFormat="1">
      <c r="A416" s="405"/>
      <c r="B416" s="405"/>
      <c r="C416" s="404"/>
      <c r="D416" s="7"/>
      <c r="G416" s="8"/>
      <c r="H416" s="8"/>
      <c r="I416" s="406"/>
      <c r="J416" s="406"/>
      <c r="K416" s="405"/>
      <c r="L416" s="407"/>
      <c r="M416" s="407"/>
      <c r="N416" s="407"/>
      <c r="O416" s="407"/>
      <c r="P416" s="407"/>
      <c r="Q416" s="405"/>
      <c r="R416" s="405"/>
      <c r="S416" s="405"/>
      <c r="T416" s="405"/>
      <c r="U416" s="405"/>
      <c r="V416" s="405"/>
      <c r="W416" s="405"/>
      <c r="X416" s="405"/>
      <c r="Y416" s="405"/>
      <c r="Z416" s="405"/>
      <c r="AA416" s="405"/>
      <c r="AB416" s="405"/>
      <c r="AC416" s="405"/>
      <c r="AD416" s="405"/>
      <c r="AE416" s="405"/>
    </row>
    <row r="417" spans="1:31" s="6" customFormat="1">
      <c r="A417" s="405"/>
      <c r="B417" s="405"/>
      <c r="C417" s="404"/>
      <c r="D417" s="7"/>
      <c r="G417" s="8"/>
      <c r="H417" s="8"/>
      <c r="I417" s="406"/>
      <c r="J417" s="406"/>
      <c r="K417" s="405"/>
      <c r="L417" s="407"/>
      <c r="M417" s="407"/>
      <c r="N417" s="407"/>
      <c r="O417" s="407"/>
      <c r="P417" s="407"/>
      <c r="Q417" s="405"/>
      <c r="R417" s="405"/>
      <c r="S417" s="405"/>
      <c r="T417" s="405"/>
      <c r="U417" s="405"/>
      <c r="V417" s="405"/>
      <c r="W417" s="405"/>
      <c r="X417" s="405"/>
      <c r="Y417" s="405"/>
      <c r="Z417" s="405"/>
      <c r="AA417" s="405"/>
      <c r="AB417" s="405"/>
      <c r="AC417" s="405"/>
      <c r="AD417" s="405"/>
      <c r="AE417" s="405"/>
    </row>
  </sheetData>
  <mergeCells count="33">
    <mergeCell ref="B2:B12"/>
    <mergeCell ref="D1:H1"/>
    <mergeCell ref="D2:G3"/>
    <mergeCell ref="H2:H3"/>
    <mergeCell ref="E4:G4"/>
    <mergeCell ref="D12:H13"/>
    <mergeCell ref="E9:F9"/>
    <mergeCell ref="D15:G15"/>
    <mergeCell ref="D76:H76"/>
    <mergeCell ref="D74:F74"/>
    <mergeCell ref="F7:G7"/>
    <mergeCell ref="F8:G8"/>
    <mergeCell ref="D31:H31"/>
    <mergeCell ref="D37:H37"/>
    <mergeCell ref="D44:F44"/>
    <mergeCell ref="D27:F27"/>
    <mergeCell ref="D49:F49"/>
    <mergeCell ref="D97:F97"/>
    <mergeCell ref="E10:F10"/>
    <mergeCell ref="J2:L3"/>
    <mergeCell ref="J4:L4"/>
    <mergeCell ref="J5:K5"/>
    <mergeCell ref="D55:H55"/>
    <mergeCell ref="F5:H5"/>
    <mergeCell ref="E6:G6"/>
    <mergeCell ref="J11:K12"/>
    <mergeCell ref="J13:K13"/>
    <mergeCell ref="L11:L12"/>
    <mergeCell ref="J6:K7"/>
    <mergeCell ref="L6:L7"/>
    <mergeCell ref="J8:K10"/>
    <mergeCell ref="L8:L10"/>
    <mergeCell ref="D14:H14"/>
  </mergeCells>
  <conditionalFormatting sqref="L6 L8 L11 L13">
    <cfRule type="containsText" dxfId="221" priority="1" operator="containsText" text="Section Incomplete">
      <formula>NOT(ISERROR(SEARCH("Section Incomplete",L6)))</formula>
    </cfRule>
  </conditionalFormatting>
  <dataValidations count="1">
    <dataValidation type="list" allowBlank="1" showInputMessage="1" showErrorMessage="1" sqref="H15" xr:uid="{13DDF233-D64D-46FA-809B-4DC9E1C87F48}">
      <formula1>"Yes, No"</formula1>
    </dataValidation>
  </dataValidations>
  <pageMargins left="0.25" right="0.25" top="0.75" bottom="0.75" header="0.3" footer="0.3"/>
  <pageSetup scale="79" fitToHeight="0" orientation="portrait" r:id="rId1"/>
  <headerFooter>
    <oddFooter>&amp;L&amp;P of &amp;N&amp;CAudit Evaluation Tool Summary Report&amp;R&amp;G</oddFooter>
  </headerFooter>
  <ignoredErrors>
    <ignoredError sqref="L6 L8 L11 L13"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61" r:id="rId5" name="Button 1">
              <controlPr defaultSize="0" print="0" autoFill="0" autoPict="0" macro="[0]!Sheet7.PrintPDF" altText="Reset Data Entry Key - Press this key to reset all the data entry fields on this worksheet.  When this key is depressed all fields will be reset to the original text which includes direction on what to enter offset by brackets.">
                <anchor moveWithCells="1" sizeWithCells="1">
                  <from>
                    <xdr:col>8</xdr:col>
                    <xdr:colOff>95250</xdr:colOff>
                    <xdr:row>0</xdr:row>
                    <xdr:rowOff>161925</xdr:rowOff>
                  </from>
                  <to>
                    <xdr:col>8</xdr:col>
                    <xdr:colOff>714375</xdr:colOff>
                    <xdr:row>4</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D04D-385A-4D5E-90CF-5835D0F16ACE}">
  <sheetPr codeName="Sheet8">
    <tabColor rgb="FF005187"/>
    <pageSetUpPr fitToPage="1"/>
  </sheetPr>
  <dimension ref="A1:AJ461"/>
  <sheetViews>
    <sheetView showGridLines="0" showRowColHeaders="0" zoomScale="90" zoomScaleNormal="90" workbookViewId="0">
      <selection activeCell="D11" sqref="D11:E11"/>
    </sheetView>
  </sheetViews>
  <sheetFormatPr defaultColWidth="8.85546875" defaultRowHeight="12.75"/>
  <cols>
    <col min="1" max="1" width="2.140625" style="6" customWidth="1"/>
    <col min="2" max="2" width="4" style="1" customWidth="1"/>
    <col min="3" max="3" width="10.7109375" style="1" customWidth="1"/>
    <col min="4" max="4" width="33.85546875" style="2" customWidth="1"/>
    <col min="5" max="5" width="64.7109375" style="3" customWidth="1"/>
    <col min="6" max="6" width="13.7109375" style="3" customWidth="1"/>
    <col min="7" max="7" width="13.7109375" style="2" customWidth="1"/>
    <col min="8" max="8" width="13.7109375" style="3" customWidth="1"/>
    <col min="9" max="11" width="33.7109375" style="14" customWidth="1"/>
    <col min="12" max="12" width="19.28515625" style="14" customWidth="1"/>
    <col min="13" max="13" width="12.140625" style="12" customWidth="1"/>
    <col min="14" max="36" width="8.85546875" style="6"/>
    <col min="37" max="16384" width="8.85546875" style="2"/>
  </cols>
  <sheetData>
    <row r="1" spans="1:12" ht="33" customHeight="1">
      <c r="B1" s="397" t="s">
        <v>1856</v>
      </c>
      <c r="C1" s="397"/>
      <c r="D1" s="397"/>
      <c r="E1" s="104"/>
      <c r="F1" s="105"/>
      <c r="G1" s="106"/>
      <c r="H1" s="105"/>
      <c r="I1" s="17"/>
      <c r="J1" s="17"/>
      <c r="K1" s="17"/>
      <c r="L1" s="17"/>
    </row>
    <row r="2" spans="1:12" ht="69.75" customHeight="1">
      <c r="A2" s="108"/>
      <c r="B2" s="107" t="s">
        <v>522</v>
      </c>
      <c r="C2" s="22" t="s">
        <v>12</v>
      </c>
      <c r="D2" s="22" t="s">
        <v>11</v>
      </c>
      <c r="E2" s="23" t="s">
        <v>129</v>
      </c>
      <c r="F2" s="99" t="s">
        <v>139</v>
      </c>
      <c r="G2" s="99" t="s">
        <v>140</v>
      </c>
      <c r="H2" s="99" t="s">
        <v>148</v>
      </c>
      <c r="I2" s="99" t="s">
        <v>63</v>
      </c>
      <c r="J2" s="99" t="s">
        <v>64</v>
      </c>
      <c r="K2" s="99" t="s">
        <v>65</v>
      </c>
      <c r="L2" s="99" t="s">
        <v>160</v>
      </c>
    </row>
    <row r="3" spans="1:12" ht="75" customHeight="1">
      <c r="A3" s="21"/>
      <c r="B3" s="100">
        <v>1</v>
      </c>
      <c r="C3" s="1754" t="s">
        <v>0</v>
      </c>
      <c r="D3" s="37" t="s">
        <v>17</v>
      </c>
      <c r="E3" s="38" t="s">
        <v>124</v>
      </c>
      <c r="F3" s="39"/>
      <c r="G3" s="39">
        <v>1</v>
      </c>
      <c r="H3" s="39"/>
      <c r="I3" s="41"/>
      <c r="J3" s="42"/>
      <c r="K3" s="42"/>
      <c r="L3" s="58"/>
    </row>
    <row r="4" spans="1:12" ht="75" customHeight="1">
      <c r="A4" s="21"/>
      <c r="B4" s="69">
        <v>2</v>
      </c>
      <c r="C4" s="1754"/>
      <c r="D4" s="24" t="s">
        <v>50</v>
      </c>
      <c r="E4" s="25" t="s">
        <v>126</v>
      </c>
      <c r="F4" s="26"/>
      <c r="G4" s="26">
        <v>0.5</v>
      </c>
      <c r="H4" s="26"/>
      <c r="I4" s="29"/>
      <c r="J4" s="28"/>
      <c r="K4" s="28"/>
      <c r="L4" s="59"/>
    </row>
    <row r="5" spans="1:12" ht="39.75" customHeight="1">
      <c r="A5" s="21"/>
      <c r="B5" s="1740">
        <v>3</v>
      </c>
      <c r="C5" s="1754"/>
      <c r="D5" s="1787" t="s">
        <v>162</v>
      </c>
      <c r="E5" s="1788"/>
      <c r="F5" s="30"/>
      <c r="G5" s="30"/>
      <c r="H5" s="30"/>
      <c r="I5" s="15"/>
      <c r="J5" s="16"/>
      <c r="K5" s="16"/>
      <c r="L5" s="77"/>
    </row>
    <row r="6" spans="1:12" ht="35.1" customHeight="1">
      <c r="A6" s="21"/>
      <c r="B6" s="1741"/>
      <c r="C6" s="1754"/>
      <c r="D6" s="24" t="s">
        <v>72</v>
      </c>
      <c r="E6" s="25" t="s">
        <v>125</v>
      </c>
      <c r="F6" s="26"/>
      <c r="G6" s="26">
        <v>0.5</v>
      </c>
      <c r="H6" s="26"/>
      <c r="I6" s="29"/>
      <c r="J6" s="28"/>
      <c r="K6" s="28"/>
      <c r="L6" s="59"/>
    </row>
    <row r="7" spans="1:12" ht="35.1" customHeight="1">
      <c r="A7" s="21"/>
      <c r="B7" s="1741"/>
      <c r="C7" s="1754"/>
      <c r="D7" s="24" t="s">
        <v>75</v>
      </c>
      <c r="E7" s="25" t="s">
        <v>123</v>
      </c>
      <c r="F7" s="26"/>
      <c r="G7" s="26">
        <v>0.5</v>
      </c>
      <c r="H7" s="26"/>
      <c r="I7" s="29"/>
      <c r="J7" s="28"/>
      <c r="K7" s="28"/>
      <c r="L7" s="59"/>
    </row>
    <row r="8" spans="1:12" ht="35.1" customHeight="1">
      <c r="A8" s="21"/>
      <c r="B8" s="1741"/>
      <c r="C8" s="1754"/>
      <c r="D8" s="24" t="s">
        <v>78</v>
      </c>
      <c r="E8" s="25" t="s">
        <v>123</v>
      </c>
      <c r="F8" s="26"/>
      <c r="G8" s="26">
        <v>0.5</v>
      </c>
      <c r="H8" s="26"/>
      <c r="I8" s="29"/>
      <c r="J8" s="28"/>
      <c r="K8" s="28"/>
      <c r="L8" s="59"/>
    </row>
    <row r="9" spans="1:12" ht="35.1" customHeight="1">
      <c r="A9" s="21"/>
      <c r="B9" s="1741"/>
      <c r="C9" s="1754"/>
      <c r="D9" s="24" t="s">
        <v>79</v>
      </c>
      <c r="E9" s="25" t="s">
        <v>123</v>
      </c>
      <c r="F9" s="26"/>
      <c r="G9" s="26">
        <v>0.5</v>
      </c>
      <c r="H9" s="26"/>
      <c r="I9" s="29"/>
      <c r="J9" s="28"/>
      <c r="K9" s="28"/>
      <c r="L9" s="59"/>
    </row>
    <row r="10" spans="1:12" ht="35.1" customHeight="1">
      <c r="A10" s="21"/>
      <c r="B10" s="1742"/>
      <c r="C10" s="1754"/>
      <c r="D10" s="24" t="s">
        <v>80</v>
      </c>
      <c r="E10" s="25" t="s">
        <v>123</v>
      </c>
      <c r="F10" s="26"/>
      <c r="G10" s="26">
        <v>0.5</v>
      </c>
      <c r="H10" s="26"/>
      <c r="I10" s="29"/>
      <c r="J10" s="28"/>
      <c r="K10" s="28"/>
      <c r="L10" s="59"/>
    </row>
    <row r="11" spans="1:12" ht="40.5" customHeight="1">
      <c r="A11" s="21"/>
      <c r="B11" s="1743">
        <v>4</v>
      </c>
      <c r="C11" s="1754"/>
      <c r="D11" s="1746" t="s">
        <v>76</v>
      </c>
      <c r="E11" s="1747"/>
      <c r="F11" s="30"/>
      <c r="G11" s="30"/>
      <c r="H11" s="30"/>
      <c r="I11" s="15"/>
      <c r="J11" s="16"/>
      <c r="K11" s="16"/>
      <c r="L11" s="77"/>
    </row>
    <row r="12" spans="1:12" ht="39" customHeight="1">
      <c r="A12" s="21"/>
      <c r="B12" s="1744"/>
      <c r="C12" s="1754"/>
      <c r="D12" s="31" t="s">
        <v>77</v>
      </c>
      <c r="E12" s="25" t="s">
        <v>125</v>
      </c>
      <c r="F12" s="26"/>
      <c r="G12" s="26">
        <v>0.5</v>
      </c>
      <c r="H12" s="26"/>
      <c r="I12" s="29"/>
      <c r="J12" s="28"/>
      <c r="K12" s="28"/>
      <c r="L12" s="59"/>
    </row>
    <row r="13" spans="1:12" ht="35.1" customHeight="1">
      <c r="A13" s="21"/>
      <c r="B13" s="1745"/>
      <c r="C13" s="1754"/>
      <c r="D13" s="24" t="s">
        <v>208</v>
      </c>
      <c r="E13" s="25" t="s">
        <v>125</v>
      </c>
      <c r="F13" s="26"/>
      <c r="G13" s="26">
        <v>0.5</v>
      </c>
      <c r="H13" s="26"/>
      <c r="I13" s="29"/>
      <c r="J13" s="28"/>
      <c r="K13" s="28"/>
      <c r="L13" s="59"/>
    </row>
    <row r="14" spans="1:12" ht="75" customHeight="1">
      <c r="A14" s="21"/>
      <c r="B14" s="69">
        <v>5</v>
      </c>
      <c r="C14" s="1754"/>
      <c r="D14" s="24" t="s">
        <v>28</v>
      </c>
      <c r="E14" s="32" t="s">
        <v>130</v>
      </c>
      <c r="F14" s="26"/>
      <c r="G14" s="26">
        <v>1</v>
      </c>
      <c r="H14" s="26"/>
      <c r="I14" s="29"/>
      <c r="J14" s="28"/>
      <c r="K14" s="28"/>
      <c r="L14" s="59"/>
    </row>
    <row r="15" spans="1:12" ht="75" customHeight="1">
      <c r="A15" s="21"/>
      <c r="B15" s="69">
        <v>6</v>
      </c>
      <c r="C15" s="1754"/>
      <c r="D15" s="24" t="s">
        <v>29</v>
      </c>
      <c r="E15" s="32" t="s">
        <v>131</v>
      </c>
      <c r="F15" s="26"/>
      <c r="G15" s="26">
        <v>0.5</v>
      </c>
      <c r="H15" s="26"/>
      <c r="I15" s="29"/>
      <c r="J15" s="28"/>
      <c r="K15" s="28"/>
      <c r="L15" s="59"/>
    </row>
    <row r="16" spans="1:12" ht="75" customHeight="1">
      <c r="A16" s="21"/>
      <c r="B16" s="69">
        <v>7</v>
      </c>
      <c r="C16" s="1754"/>
      <c r="D16" s="24" t="s">
        <v>81</v>
      </c>
      <c r="E16" s="25" t="s">
        <v>127</v>
      </c>
      <c r="F16" s="26"/>
      <c r="G16" s="26">
        <v>1</v>
      </c>
      <c r="H16" s="26"/>
      <c r="I16" s="29"/>
      <c r="J16" s="28"/>
      <c r="K16" s="28"/>
      <c r="L16" s="59"/>
    </row>
    <row r="17" spans="1:13" ht="75" customHeight="1" thickBot="1">
      <c r="A17" s="21"/>
      <c r="B17" s="71">
        <v>8</v>
      </c>
      <c r="C17" s="1765"/>
      <c r="D17" s="72" t="s">
        <v>82</v>
      </c>
      <c r="E17" s="73" t="s">
        <v>127</v>
      </c>
      <c r="F17" s="78"/>
      <c r="G17" s="78">
        <v>1</v>
      </c>
      <c r="H17" s="78"/>
      <c r="I17" s="62"/>
      <c r="J17" s="63"/>
      <c r="K17" s="63"/>
      <c r="L17" s="64"/>
    </row>
    <row r="18" spans="1:13" s="6" customFormat="1" ht="28.5" customHeight="1" thickBot="1">
      <c r="A18" s="21"/>
      <c r="B18" s="1751"/>
      <c r="C18" s="1752"/>
      <c r="D18" s="1752"/>
      <c r="E18" s="1752"/>
      <c r="F18" s="1782" t="s">
        <v>142</v>
      </c>
      <c r="G18" s="1783"/>
      <c r="H18" s="48"/>
      <c r="I18" s="74"/>
      <c r="J18" s="75"/>
      <c r="K18" s="75"/>
      <c r="L18" s="76"/>
      <c r="M18" s="12"/>
    </row>
    <row r="19" spans="1:13" s="6" customFormat="1" ht="70.5" customHeight="1">
      <c r="A19" s="21"/>
      <c r="B19" s="65" t="s">
        <v>522</v>
      </c>
      <c r="C19" s="66" t="s">
        <v>12</v>
      </c>
      <c r="D19" s="66" t="s">
        <v>11</v>
      </c>
      <c r="E19" s="67" t="s">
        <v>129</v>
      </c>
      <c r="F19" s="56" t="s">
        <v>139</v>
      </c>
      <c r="G19" s="53" t="s">
        <v>140</v>
      </c>
      <c r="H19" s="54" t="s">
        <v>147</v>
      </c>
      <c r="I19" s="55" t="s">
        <v>63</v>
      </c>
      <c r="J19" s="56" t="s">
        <v>64</v>
      </c>
      <c r="K19" s="56" t="s">
        <v>65</v>
      </c>
      <c r="L19" s="57" t="s">
        <v>160</v>
      </c>
      <c r="M19" s="12"/>
    </row>
    <row r="20" spans="1:13" s="6" customFormat="1" ht="75" customHeight="1">
      <c r="A20" s="21"/>
      <c r="B20" s="68">
        <v>9</v>
      </c>
      <c r="C20" s="1754" t="s">
        <v>13</v>
      </c>
      <c r="D20" s="37" t="s">
        <v>179</v>
      </c>
      <c r="E20" s="38" t="s">
        <v>128</v>
      </c>
      <c r="F20" s="39"/>
      <c r="G20" s="40">
        <v>1</v>
      </c>
      <c r="H20" s="39"/>
      <c r="I20" s="41"/>
      <c r="J20" s="42"/>
      <c r="K20" s="42"/>
      <c r="L20" s="58"/>
      <c r="M20" s="12"/>
    </row>
    <row r="21" spans="1:13" s="6" customFormat="1" ht="75" customHeight="1">
      <c r="A21" s="21"/>
      <c r="B21" s="69">
        <v>10</v>
      </c>
      <c r="C21" s="1754"/>
      <c r="D21" s="24" t="s">
        <v>180</v>
      </c>
      <c r="E21" s="25" t="s">
        <v>127</v>
      </c>
      <c r="F21" s="26"/>
      <c r="G21" s="23">
        <v>0.5</v>
      </c>
      <c r="H21" s="26"/>
      <c r="I21" s="29"/>
      <c r="J21" s="28"/>
      <c r="K21" s="28"/>
      <c r="L21" s="59"/>
      <c r="M21" s="12"/>
    </row>
    <row r="22" spans="1:13" s="6" customFormat="1" ht="75" customHeight="1" thickBot="1">
      <c r="A22" s="21"/>
      <c r="B22" s="69">
        <v>11</v>
      </c>
      <c r="C22" s="1786"/>
      <c r="D22" s="24" t="s">
        <v>84</v>
      </c>
      <c r="E22" s="25" t="s">
        <v>132</v>
      </c>
      <c r="F22" s="26"/>
      <c r="G22" s="23">
        <v>1</v>
      </c>
      <c r="H22" s="33"/>
      <c r="I22" s="29"/>
      <c r="J22" s="28"/>
      <c r="K22" s="28"/>
      <c r="L22" s="59"/>
      <c r="M22" s="12"/>
    </row>
    <row r="23" spans="1:13" s="6" customFormat="1" ht="24.95" customHeight="1" thickBot="1">
      <c r="A23" s="21"/>
      <c r="B23" s="1748"/>
      <c r="C23" s="1749"/>
      <c r="D23" s="1749"/>
      <c r="E23" s="1750"/>
      <c r="F23" s="1784" t="s">
        <v>143</v>
      </c>
      <c r="G23" s="1785"/>
      <c r="H23" s="36"/>
      <c r="I23" s="43"/>
      <c r="J23" s="44"/>
      <c r="K23" s="44"/>
      <c r="L23" s="60"/>
      <c r="M23" s="12"/>
    </row>
    <row r="24" spans="1:13" s="6" customFormat="1" ht="60.75" customHeight="1">
      <c r="A24" s="21"/>
      <c r="B24" s="70" t="s">
        <v>523</v>
      </c>
      <c r="C24" s="22" t="s">
        <v>12</v>
      </c>
      <c r="D24" s="22" t="s">
        <v>11</v>
      </c>
      <c r="E24" s="23" t="s">
        <v>129</v>
      </c>
      <c r="F24" s="47" t="s">
        <v>139</v>
      </c>
      <c r="G24" s="47" t="s">
        <v>140</v>
      </c>
      <c r="H24" s="45" t="s">
        <v>147</v>
      </c>
      <c r="I24" s="47" t="s">
        <v>63</v>
      </c>
      <c r="J24" s="47" t="s">
        <v>64</v>
      </c>
      <c r="K24" s="47" t="s">
        <v>65</v>
      </c>
      <c r="L24" s="61" t="s">
        <v>160</v>
      </c>
      <c r="M24" s="12"/>
    </row>
    <row r="25" spans="1:13" s="6" customFormat="1" ht="75" customHeight="1">
      <c r="A25" s="21"/>
      <c r="B25" s="69">
        <v>12</v>
      </c>
      <c r="C25" s="1753" t="s">
        <v>14</v>
      </c>
      <c r="D25" s="24" t="s">
        <v>85</v>
      </c>
      <c r="E25" s="25" t="s">
        <v>128</v>
      </c>
      <c r="F25" s="26"/>
      <c r="G25" s="23">
        <v>0.5</v>
      </c>
      <c r="H25" s="26"/>
      <c r="I25" s="27"/>
      <c r="J25" s="28"/>
      <c r="K25" s="28"/>
      <c r="L25" s="59"/>
      <c r="M25" s="12"/>
    </row>
    <row r="26" spans="1:13" s="6" customFormat="1" ht="82.5" customHeight="1">
      <c r="A26" s="21"/>
      <c r="B26" s="69">
        <v>13</v>
      </c>
      <c r="C26" s="1754"/>
      <c r="D26" s="24" t="s">
        <v>90</v>
      </c>
      <c r="E26" s="32" t="s">
        <v>141</v>
      </c>
      <c r="F26" s="26"/>
      <c r="G26" s="23">
        <v>1</v>
      </c>
      <c r="H26" s="26"/>
      <c r="I26" s="29"/>
      <c r="J26" s="28"/>
      <c r="K26" s="28"/>
      <c r="L26" s="59"/>
      <c r="M26" s="13"/>
    </row>
    <row r="27" spans="1:13" s="6" customFormat="1" ht="75" customHeight="1">
      <c r="A27" s="21"/>
      <c r="B27" s="69">
        <v>14</v>
      </c>
      <c r="C27" s="1754"/>
      <c r="D27" s="24" t="s">
        <v>92</v>
      </c>
      <c r="E27" s="32" t="s">
        <v>206</v>
      </c>
      <c r="F27" s="26"/>
      <c r="G27" s="23">
        <v>1</v>
      </c>
      <c r="H27" s="26"/>
      <c r="I27" s="29"/>
      <c r="J27" s="28"/>
      <c r="K27" s="28"/>
      <c r="L27" s="59"/>
      <c r="M27" s="12"/>
    </row>
    <row r="28" spans="1:13" s="6" customFormat="1" ht="75" customHeight="1" thickBot="1">
      <c r="A28" s="21"/>
      <c r="B28" s="69">
        <v>15</v>
      </c>
      <c r="C28" s="1754"/>
      <c r="D28" s="24" t="s">
        <v>96</v>
      </c>
      <c r="E28" s="25" t="s">
        <v>127</v>
      </c>
      <c r="F28" s="26"/>
      <c r="G28" s="46">
        <v>2.5</v>
      </c>
      <c r="H28" s="26"/>
      <c r="I28" s="29"/>
      <c r="J28" s="28"/>
      <c r="K28" s="28"/>
      <c r="L28" s="59"/>
      <c r="M28" s="12"/>
    </row>
    <row r="29" spans="1:13" s="6" customFormat="1" ht="75" customHeight="1">
      <c r="A29" s="21"/>
      <c r="B29" s="83" t="s">
        <v>523</v>
      </c>
      <c r="C29" s="84" t="s">
        <v>12</v>
      </c>
      <c r="D29" s="84" t="s">
        <v>11</v>
      </c>
      <c r="E29" s="85" t="s">
        <v>129</v>
      </c>
      <c r="F29" s="85"/>
      <c r="G29" s="85"/>
      <c r="H29" s="85"/>
      <c r="I29" s="54" t="s">
        <v>63</v>
      </c>
      <c r="J29" s="54" t="s">
        <v>64</v>
      </c>
      <c r="K29" s="54" t="s">
        <v>65</v>
      </c>
      <c r="L29" s="86" t="s">
        <v>160</v>
      </c>
      <c r="M29" s="12"/>
    </row>
    <row r="30" spans="1:13" s="6" customFormat="1" ht="60.75" customHeight="1">
      <c r="A30" s="21"/>
      <c r="B30" s="69">
        <v>16</v>
      </c>
      <c r="C30" s="1753" t="s">
        <v>14</v>
      </c>
      <c r="D30" s="1761" t="s">
        <v>524</v>
      </c>
      <c r="E30" s="1761"/>
      <c r="F30" s="47" t="s">
        <v>153</v>
      </c>
      <c r="G30" s="47" t="s">
        <v>140</v>
      </c>
      <c r="H30" s="47" t="s">
        <v>154</v>
      </c>
      <c r="I30" s="16"/>
      <c r="J30" s="16"/>
      <c r="K30" s="16"/>
      <c r="L30" s="77"/>
      <c r="M30" s="12"/>
    </row>
    <row r="31" spans="1:13" s="6" customFormat="1" ht="35.1" customHeight="1">
      <c r="A31" s="21"/>
      <c r="B31" s="1766"/>
      <c r="C31" s="1754"/>
      <c r="D31" s="1762" t="s">
        <v>504</v>
      </c>
      <c r="E31" s="1762"/>
      <c r="F31" s="26"/>
      <c r="G31" s="23">
        <v>-2</v>
      </c>
      <c r="H31" s="26"/>
      <c r="I31" s="28"/>
      <c r="J31" s="28"/>
      <c r="K31" s="28"/>
      <c r="L31" s="59"/>
      <c r="M31" s="12"/>
    </row>
    <row r="32" spans="1:13" s="6" customFormat="1" ht="35.1" customHeight="1">
      <c r="A32" s="21"/>
      <c r="B32" s="1766"/>
      <c r="C32" s="1754"/>
      <c r="D32" s="1762" t="s">
        <v>505</v>
      </c>
      <c r="E32" s="1762"/>
      <c r="F32" s="26"/>
      <c r="G32" s="23">
        <v>-2</v>
      </c>
      <c r="H32" s="26"/>
      <c r="I32" s="28"/>
      <c r="J32" s="28"/>
      <c r="K32" s="28"/>
      <c r="L32" s="59"/>
      <c r="M32" s="12"/>
    </row>
    <row r="33" spans="1:36" s="6" customFormat="1" ht="35.1" customHeight="1">
      <c r="A33" s="21"/>
      <c r="B33" s="1766"/>
      <c r="C33" s="1754"/>
      <c r="D33" s="1762" t="s">
        <v>506</v>
      </c>
      <c r="E33" s="1762"/>
      <c r="F33" s="26"/>
      <c r="G33" s="23">
        <v>-1</v>
      </c>
      <c r="H33" s="26"/>
      <c r="I33" s="28"/>
      <c r="J33" s="28"/>
      <c r="K33" s="28"/>
      <c r="L33" s="59"/>
      <c r="M33" s="12"/>
    </row>
    <row r="34" spans="1:36" s="6" customFormat="1" ht="35.1" customHeight="1">
      <c r="A34" s="21"/>
      <c r="B34" s="1766"/>
      <c r="C34" s="1754"/>
      <c r="D34" s="1762" t="s">
        <v>507</v>
      </c>
      <c r="E34" s="1762"/>
      <c r="F34" s="26"/>
      <c r="G34" s="23">
        <v>-1</v>
      </c>
      <c r="H34" s="26"/>
      <c r="I34" s="28"/>
      <c r="J34" s="28"/>
      <c r="K34" s="28"/>
      <c r="L34" s="59"/>
      <c r="M34" s="12"/>
    </row>
    <row r="35" spans="1:36" s="12" customFormat="1" ht="35.1" customHeight="1">
      <c r="A35" s="21"/>
      <c r="B35" s="1766"/>
      <c r="C35" s="1754"/>
      <c r="D35" s="1762" t="s">
        <v>508</v>
      </c>
      <c r="E35" s="1762"/>
      <c r="F35" s="26"/>
      <c r="G35" s="23">
        <v>-1</v>
      </c>
      <c r="H35" s="26"/>
      <c r="I35" s="28"/>
      <c r="J35" s="28"/>
      <c r="K35" s="28"/>
      <c r="L35" s="59"/>
      <c r="N35" s="6"/>
      <c r="O35" s="6"/>
      <c r="P35" s="6"/>
      <c r="Q35" s="6"/>
      <c r="R35" s="6"/>
      <c r="S35" s="6"/>
      <c r="T35" s="6"/>
      <c r="U35" s="6"/>
      <c r="V35" s="6"/>
      <c r="W35" s="6"/>
      <c r="X35" s="6"/>
      <c r="Y35" s="6"/>
      <c r="Z35" s="6"/>
      <c r="AA35" s="6"/>
      <c r="AB35" s="6"/>
      <c r="AC35" s="6"/>
      <c r="AD35" s="6"/>
      <c r="AE35" s="6"/>
      <c r="AF35" s="6"/>
      <c r="AG35" s="6"/>
      <c r="AH35" s="6"/>
      <c r="AI35" s="6"/>
      <c r="AJ35" s="6"/>
    </row>
    <row r="36" spans="1:36" s="12" customFormat="1" ht="35.1" customHeight="1">
      <c r="A36" s="21"/>
      <c r="B36" s="1766"/>
      <c r="C36" s="1754"/>
      <c r="D36" s="1762" t="s">
        <v>509</v>
      </c>
      <c r="E36" s="1762"/>
      <c r="F36" s="26"/>
      <c r="G36" s="23">
        <v>-1</v>
      </c>
      <c r="H36" s="26"/>
      <c r="I36" s="28"/>
      <c r="J36" s="28"/>
      <c r="K36" s="28"/>
      <c r="L36" s="59"/>
      <c r="N36" s="6"/>
      <c r="O36" s="6"/>
      <c r="P36" s="6"/>
      <c r="Q36" s="6"/>
      <c r="R36" s="6"/>
      <c r="S36" s="6"/>
      <c r="T36" s="6"/>
      <c r="U36" s="6"/>
      <c r="V36" s="6"/>
      <c r="W36" s="6"/>
      <c r="X36" s="6"/>
      <c r="Y36" s="6"/>
      <c r="Z36" s="6"/>
      <c r="AA36" s="6"/>
      <c r="AB36" s="6"/>
      <c r="AC36" s="6"/>
      <c r="AD36" s="6"/>
      <c r="AE36" s="6"/>
      <c r="AF36" s="6"/>
      <c r="AG36" s="6"/>
      <c r="AH36" s="6"/>
      <c r="AI36" s="6"/>
      <c r="AJ36" s="6"/>
    </row>
    <row r="37" spans="1:36" s="12" customFormat="1" ht="35.1" customHeight="1">
      <c r="A37" s="21"/>
      <c r="B37" s="1766"/>
      <c r="C37" s="1754"/>
      <c r="D37" s="1762" t="s">
        <v>510</v>
      </c>
      <c r="E37" s="1762"/>
      <c r="F37" s="26"/>
      <c r="G37" s="23">
        <v>-0.5</v>
      </c>
      <c r="H37" s="26"/>
      <c r="I37" s="28"/>
      <c r="J37" s="28"/>
      <c r="K37" s="28"/>
      <c r="L37" s="59"/>
      <c r="N37" s="6"/>
      <c r="O37" s="6"/>
      <c r="P37" s="6"/>
      <c r="Q37" s="6"/>
      <c r="R37" s="6"/>
      <c r="S37" s="6"/>
      <c r="T37" s="6"/>
      <c r="U37" s="6"/>
      <c r="V37" s="6"/>
      <c r="W37" s="6"/>
      <c r="X37" s="6"/>
      <c r="Y37" s="6"/>
      <c r="Z37" s="6"/>
      <c r="AA37" s="6"/>
      <c r="AB37" s="6"/>
      <c r="AC37" s="6"/>
      <c r="AD37" s="6"/>
      <c r="AE37" s="6"/>
      <c r="AF37" s="6"/>
      <c r="AG37" s="6"/>
      <c r="AH37" s="6"/>
      <c r="AI37" s="6"/>
      <c r="AJ37" s="6"/>
    </row>
    <row r="38" spans="1:36" s="12" customFormat="1" ht="35.1" customHeight="1">
      <c r="A38" s="21"/>
      <c r="B38" s="1766"/>
      <c r="C38" s="1754"/>
      <c r="D38" s="1762" t="s">
        <v>511</v>
      </c>
      <c r="E38" s="1762"/>
      <c r="F38" s="26"/>
      <c r="G38" s="23">
        <v>-0.5</v>
      </c>
      <c r="H38" s="26"/>
      <c r="I38" s="28"/>
      <c r="J38" s="28"/>
      <c r="K38" s="28"/>
      <c r="L38" s="59"/>
      <c r="N38" s="6"/>
      <c r="O38" s="6"/>
      <c r="P38" s="6"/>
      <c r="Q38" s="6"/>
      <c r="R38" s="6"/>
      <c r="S38" s="6"/>
      <c r="T38" s="6"/>
      <c r="U38" s="6"/>
      <c r="V38" s="6"/>
      <c r="W38" s="6"/>
      <c r="X38" s="6"/>
      <c r="Y38" s="6"/>
      <c r="Z38" s="6"/>
      <c r="AA38" s="6"/>
      <c r="AB38" s="6"/>
      <c r="AC38" s="6"/>
      <c r="AD38" s="6"/>
      <c r="AE38" s="6"/>
      <c r="AF38" s="6"/>
      <c r="AG38" s="6"/>
      <c r="AH38" s="6"/>
      <c r="AI38" s="6"/>
      <c r="AJ38" s="6"/>
    </row>
    <row r="39" spans="1:36" s="12" customFormat="1" ht="42" customHeight="1">
      <c r="A39" s="21"/>
      <c r="B39" s="1766"/>
      <c r="C39" s="1754"/>
      <c r="D39" s="1762" t="s">
        <v>512</v>
      </c>
      <c r="E39" s="1762"/>
      <c r="F39" s="26"/>
      <c r="G39" s="23">
        <v>-0.25</v>
      </c>
      <c r="H39" s="26"/>
      <c r="I39" s="28"/>
      <c r="J39" s="28"/>
      <c r="K39" s="28"/>
      <c r="L39" s="59"/>
      <c r="N39" s="6"/>
      <c r="O39" s="6"/>
      <c r="P39" s="6"/>
      <c r="Q39" s="6"/>
      <c r="R39" s="6"/>
      <c r="S39" s="6"/>
      <c r="T39" s="6"/>
      <c r="U39" s="6"/>
      <c r="V39" s="6"/>
      <c r="W39" s="6"/>
      <c r="X39" s="6"/>
      <c r="Y39" s="6"/>
      <c r="Z39" s="6"/>
      <c r="AA39" s="6"/>
      <c r="AB39" s="6"/>
      <c r="AC39" s="6"/>
      <c r="AD39" s="6"/>
      <c r="AE39" s="6"/>
      <c r="AF39" s="6"/>
      <c r="AG39" s="6"/>
      <c r="AH39" s="6"/>
      <c r="AI39" s="6"/>
      <c r="AJ39" s="6"/>
    </row>
    <row r="40" spans="1:36" s="12" customFormat="1" ht="35.1" customHeight="1">
      <c r="A40" s="21"/>
      <c r="B40" s="1766"/>
      <c r="C40" s="1754"/>
      <c r="D40" s="1762" t="s">
        <v>513</v>
      </c>
      <c r="E40" s="1762"/>
      <c r="F40" s="26"/>
      <c r="G40" s="23">
        <v>-0.25</v>
      </c>
      <c r="H40" s="26"/>
      <c r="I40" s="28"/>
      <c r="J40" s="28"/>
      <c r="K40" s="28"/>
      <c r="L40" s="59"/>
      <c r="N40" s="6"/>
      <c r="O40" s="6"/>
      <c r="P40" s="6"/>
      <c r="Q40" s="6"/>
      <c r="R40" s="6"/>
      <c r="S40" s="6"/>
      <c r="T40" s="6"/>
      <c r="U40" s="6"/>
      <c r="V40" s="6"/>
      <c r="W40" s="6"/>
      <c r="X40" s="6"/>
      <c r="Y40" s="6"/>
      <c r="Z40" s="6"/>
      <c r="AA40" s="6"/>
      <c r="AB40" s="6"/>
      <c r="AC40" s="6"/>
      <c r="AD40" s="6"/>
      <c r="AE40" s="6"/>
      <c r="AF40" s="6"/>
      <c r="AG40" s="6"/>
      <c r="AH40" s="6"/>
      <c r="AI40" s="6"/>
      <c r="AJ40" s="6"/>
    </row>
    <row r="41" spans="1:36" s="12" customFormat="1" ht="35.1" customHeight="1">
      <c r="A41" s="21"/>
      <c r="B41" s="1766"/>
      <c r="C41" s="1754"/>
      <c r="D41" s="1762" t="s">
        <v>514</v>
      </c>
      <c r="E41" s="1762"/>
      <c r="F41" s="26"/>
      <c r="G41" s="23">
        <v>-0.25</v>
      </c>
      <c r="H41" s="26"/>
      <c r="I41" s="28"/>
      <c r="J41" s="28"/>
      <c r="K41" s="28"/>
      <c r="L41" s="59"/>
      <c r="N41" s="6"/>
      <c r="O41" s="6"/>
      <c r="P41" s="6"/>
      <c r="Q41" s="6"/>
      <c r="R41" s="6"/>
      <c r="S41" s="6"/>
      <c r="T41" s="6"/>
      <c r="U41" s="6"/>
      <c r="V41" s="6"/>
      <c r="W41" s="6"/>
      <c r="X41" s="6"/>
      <c r="Y41" s="6"/>
      <c r="Z41" s="6"/>
      <c r="AA41" s="6"/>
      <c r="AB41" s="6"/>
      <c r="AC41" s="6"/>
      <c r="AD41" s="6"/>
      <c r="AE41" s="6"/>
      <c r="AF41" s="6"/>
      <c r="AG41" s="6"/>
      <c r="AH41" s="6"/>
      <c r="AI41" s="6"/>
      <c r="AJ41" s="6"/>
    </row>
    <row r="42" spans="1:36" s="12" customFormat="1" ht="35.1" customHeight="1">
      <c r="A42" s="21"/>
      <c r="B42" s="1766"/>
      <c r="C42" s="1754"/>
      <c r="D42" s="1762" t="s">
        <v>515</v>
      </c>
      <c r="E42" s="1762"/>
      <c r="F42" s="26"/>
      <c r="G42" s="23">
        <v>-0.25</v>
      </c>
      <c r="H42" s="26"/>
      <c r="I42" s="28"/>
      <c r="J42" s="28"/>
      <c r="K42" s="28"/>
      <c r="L42" s="59"/>
      <c r="N42" s="6"/>
      <c r="O42" s="6"/>
      <c r="P42" s="6"/>
      <c r="Q42" s="6"/>
      <c r="R42" s="6"/>
      <c r="S42" s="6"/>
      <c r="T42" s="6"/>
      <c r="U42" s="6"/>
      <c r="V42" s="6"/>
      <c r="W42" s="6"/>
      <c r="X42" s="6"/>
      <c r="Y42" s="6"/>
      <c r="Z42" s="6"/>
      <c r="AA42" s="6"/>
      <c r="AB42" s="6"/>
      <c r="AC42" s="6"/>
      <c r="AD42" s="6"/>
      <c r="AE42" s="6"/>
      <c r="AF42" s="6"/>
      <c r="AG42" s="6"/>
      <c r="AH42" s="6"/>
      <c r="AI42" s="6"/>
      <c r="AJ42" s="6"/>
    </row>
    <row r="43" spans="1:36" s="12" customFormat="1" ht="35.1" customHeight="1">
      <c r="A43" s="21"/>
      <c r="B43" s="1766"/>
      <c r="C43" s="1754"/>
      <c r="D43" s="1762" t="s">
        <v>516</v>
      </c>
      <c r="E43" s="1762"/>
      <c r="F43" s="26"/>
      <c r="G43" s="23">
        <v>-0.25</v>
      </c>
      <c r="H43" s="26"/>
      <c r="I43" s="28"/>
      <c r="J43" s="28"/>
      <c r="K43" s="28"/>
      <c r="L43" s="59"/>
      <c r="N43" s="6"/>
      <c r="O43" s="6"/>
      <c r="P43" s="6"/>
      <c r="Q43" s="6"/>
      <c r="R43" s="6"/>
      <c r="S43" s="6"/>
      <c r="T43" s="6"/>
      <c r="U43" s="6"/>
      <c r="V43" s="6"/>
      <c r="W43" s="6"/>
      <c r="X43" s="6"/>
      <c r="Y43" s="6"/>
      <c r="Z43" s="6"/>
      <c r="AA43" s="6"/>
      <c r="AB43" s="6"/>
      <c r="AC43" s="6"/>
      <c r="AD43" s="6"/>
      <c r="AE43" s="6"/>
      <c r="AF43" s="6"/>
      <c r="AG43" s="6"/>
      <c r="AH43" s="6"/>
      <c r="AI43" s="6"/>
      <c r="AJ43" s="6"/>
    </row>
    <row r="44" spans="1:36" s="12" customFormat="1" ht="35.1" customHeight="1" thickBot="1">
      <c r="A44" s="21"/>
      <c r="B44" s="1766"/>
      <c r="C44" s="1754"/>
      <c r="D44" s="1762" t="s">
        <v>517</v>
      </c>
      <c r="E44" s="1762"/>
      <c r="F44" s="26"/>
      <c r="G44" s="23">
        <v>-0.25</v>
      </c>
      <c r="H44" s="33"/>
      <c r="I44" s="28"/>
      <c r="J44" s="28"/>
      <c r="K44" s="28"/>
      <c r="L44" s="59"/>
      <c r="N44" s="6"/>
      <c r="O44" s="6"/>
      <c r="P44" s="6"/>
      <c r="Q44" s="6"/>
      <c r="R44" s="6"/>
      <c r="S44" s="6"/>
      <c r="T44" s="6"/>
      <c r="U44" s="6"/>
      <c r="V44" s="6"/>
      <c r="W44" s="6"/>
      <c r="X44" s="6"/>
      <c r="Y44" s="6"/>
      <c r="Z44" s="6"/>
      <c r="AA44" s="6"/>
      <c r="AB44" s="6"/>
      <c r="AC44" s="6"/>
      <c r="AD44" s="6"/>
      <c r="AE44" s="6"/>
      <c r="AF44" s="6"/>
      <c r="AG44" s="6"/>
      <c r="AH44" s="6"/>
      <c r="AI44" s="6"/>
      <c r="AJ44" s="6"/>
    </row>
    <row r="45" spans="1:36" s="12" customFormat="1" ht="42.75" customHeight="1" thickBot="1">
      <c r="A45" s="21"/>
      <c r="B45" s="1766"/>
      <c r="C45" s="1754"/>
      <c r="D45" s="1760" t="s">
        <v>184</v>
      </c>
      <c r="E45" s="1760"/>
      <c r="F45" s="1779" t="s">
        <v>155</v>
      </c>
      <c r="G45" s="1780"/>
      <c r="H45" s="48"/>
      <c r="I45" s="15"/>
      <c r="J45" s="16"/>
      <c r="K45" s="16"/>
      <c r="L45" s="77"/>
      <c r="N45" s="6"/>
      <c r="O45" s="6"/>
      <c r="P45" s="6"/>
      <c r="Q45" s="6"/>
      <c r="R45" s="6"/>
      <c r="S45" s="6"/>
      <c r="T45" s="6"/>
      <c r="U45" s="6"/>
      <c r="V45" s="6"/>
      <c r="W45" s="6"/>
      <c r="X45" s="6"/>
      <c r="Y45" s="6"/>
      <c r="Z45" s="6"/>
      <c r="AA45" s="6"/>
      <c r="AB45" s="6"/>
      <c r="AC45" s="6"/>
      <c r="AD45" s="6"/>
      <c r="AE45" s="6"/>
      <c r="AF45" s="6"/>
      <c r="AG45" s="6"/>
      <c r="AH45" s="6"/>
      <c r="AI45" s="6"/>
      <c r="AJ45" s="6"/>
    </row>
    <row r="46" spans="1:36" s="12" customFormat="1" ht="35.1" customHeight="1" thickBot="1">
      <c r="A46" s="21"/>
      <c r="B46" s="1766"/>
      <c r="C46" s="1754"/>
      <c r="D46" s="1760" t="s">
        <v>156</v>
      </c>
      <c r="E46" s="1760"/>
      <c r="F46" s="1779" t="s">
        <v>157</v>
      </c>
      <c r="G46" s="1780"/>
      <c r="H46" s="48"/>
      <c r="I46" s="15"/>
      <c r="J46" s="16"/>
      <c r="K46" s="16"/>
      <c r="L46" s="77"/>
      <c r="N46" s="6"/>
      <c r="O46" s="6"/>
      <c r="P46" s="6"/>
      <c r="Q46" s="6"/>
      <c r="R46" s="6"/>
      <c r="S46" s="6"/>
      <c r="T46" s="6"/>
      <c r="U46" s="6"/>
      <c r="V46" s="6"/>
      <c r="W46" s="6"/>
      <c r="X46" s="6"/>
      <c r="Y46" s="6"/>
      <c r="Z46" s="6"/>
      <c r="AA46" s="6"/>
      <c r="AB46" s="6"/>
      <c r="AC46" s="6"/>
      <c r="AD46" s="6"/>
      <c r="AE46" s="6"/>
      <c r="AF46" s="6"/>
      <c r="AG46" s="6"/>
      <c r="AH46" s="6"/>
      <c r="AI46" s="6"/>
      <c r="AJ46" s="6"/>
    </row>
    <row r="47" spans="1:36" s="12" customFormat="1" ht="75" customHeight="1">
      <c r="A47" s="21"/>
      <c r="B47" s="69">
        <v>18</v>
      </c>
      <c r="C47" s="1754"/>
      <c r="D47" s="24" t="s">
        <v>518</v>
      </c>
      <c r="E47" s="25" t="s">
        <v>133</v>
      </c>
      <c r="F47" s="26"/>
      <c r="G47" s="23">
        <v>2</v>
      </c>
      <c r="H47" s="39"/>
      <c r="I47" s="28"/>
      <c r="J47" s="28"/>
      <c r="K47" s="28"/>
      <c r="L47" s="59"/>
      <c r="N47" s="6"/>
      <c r="O47" s="6"/>
      <c r="P47" s="6"/>
      <c r="Q47" s="6"/>
      <c r="R47" s="6"/>
      <c r="S47" s="6"/>
      <c r="T47" s="6"/>
      <c r="U47" s="6"/>
      <c r="V47" s="6"/>
      <c r="W47" s="6"/>
      <c r="X47" s="6"/>
      <c r="Y47" s="6"/>
      <c r="Z47" s="6"/>
      <c r="AA47" s="6"/>
      <c r="AB47" s="6"/>
      <c r="AC47" s="6"/>
      <c r="AD47" s="6"/>
      <c r="AE47" s="6"/>
      <c r="AF47" s="6"/>
      <c r="AG47" s="6"/>
      <c r="AH47" s="6"/>
      <c r="AI47" s="6"/>
      <c r="AJ47" s="6"/>
    </row>
    <row r="48" spans="1:36" s="12" customFormat="1" ht="75" customHeight="1">
      <c r="A48" s="21"/>
      <c r="B48" s="69">
        <v>19</v>
      </c>
      <c r="C48" s="1754"/>
      <c r="D48" s="24" t="s">
        <v>521</v>
      </c>
      <c r="E48" s="25" t="s">
        <v>133</v>
      </c>
      <c r="F48" s="26"/>
      <c r="G48" s="23">
        <v>1</v>
      </c>
      <c r="H48" s="33"/>
      <c r="I48" s="28"/>
      <c r="J48" s="28"/>
      <c r="K48" s="28"/>
      <c r="L48" s="59"/>
      <c r="N48" s="6"/>
      <c r="O48" s="6"/>
      <c r="P48" s="6"/>
      <c r="Q48" s="6"/>
      <c r="R48" s="6"/>
      <c r="S48" s="6"/>
      <c r="T48" s="6"/>
      <c r="U48" s="6"/>
      <c r="V48" s="6"/>
      <c r="W48" s="6"/>
      <c r="X48" s="6"/>
      <c r="Y48" s="6"/>
      <c r="Z48" s="6"/>
      <c r="AA48" s="6"/>
      <c r="AB48" s="6"/>
      <c r="AC48" s="6"/>
      <c r="AD48" s="6"/>
      <c r="AE48" s="6"/>
      <c r="AF48" s="6"/>
      <c r="AG48" s="6"/>
      <c r="AH48" s="6"/>
      <c r="AI48" s="6"/>
      <c r="AJ48" s="6"/>
    </row>
    <row r="49" spans="1:36" s="12" customFormat="1" ht="75" customHeight="1" thickBot="1">
      <c r="A49" s="21"/>
      <c r="B49" s="71">
        <v>20</v>
      </c>
      <c r="C49" s="1765"/>
      <c r="D49" s="72" t="s">
        <v>519</v>
      </c>
      <c r="E49" s="73" t="s">
        <v>127</v>
      </c>
      <c r="F49" s="78"/>
      <c r="G49" s="87">
        <v>1</v>
      </c>
      <c r="H49" s="78"/>
      <c r="I49" s="62"/>
      <c r="J49" s="63"/>
      <c r="K49" s="63"/>
      <c r="L49" s="64"/>
      <c r="N49" s="6"/>
      <c r="O49" s="6"/>
      <c r="P49" s="6"/>
      <c r="Q49" s="6"/>
      <c r="R49" s="6"/>
      <c r="S49" s="6"/>
      <c r="T49" s="6"/>
      <c r="U49" s="6"/>
      <c r="V49" s="6"/>
      <c r="W49" s="6"/>
      <c r="X49" s="6"/>
      <c r="Y49" s="6"/>
      <c r="Z49" s="6"/>
      <c r="AA49" s="6"/>
      <c r="AB49" s="6"/>
      <c r="AC49" s="6"/>
      <c r="AD49" s="6"/>
      <c r="AE49" s="6"/>
      <c r="AF49" s="6"/>
      <c r="AG49" s="6"/>
      <c r="AH49" s="6"/>
      <c r="AI49" s="6"/>
      <c r="AJ49" s="6"/>
    </row>
    <row r="50" spans="1:36" s="12" customFormat="1" ht="24.95" customHeight="1" thickBot="1">
      <c r="A50" s="21"/>
      <c r="B50" s="1777"/>
      <c r="C50" s="1778"/>
      <c r="D50" s="1778"/>
      <c r="E50" s="1778"/>
      <c r="F50" s="1770" t="s">
        <v>145</v>
      </c>
      <c r="G50" s="1771"/>
      <c r="H50" s="88"/>
      <c r="I50" s="74"/>
      <c r="J50" s="75"/>
      <c r="K50" s="75"/>
      <c r="L50" s="76"/>
      <c r="N50" s="6"/>
      <c r="O50" s="6"/>
      <c r="P50" s="6"/>
      <c r="Q50" s="6"/>
      <c r="R50" s="6"/>
      <c r="S50" s="6"/>
      <c r="T50" s="6"/>
      <c r="U50" s="6"/>
      <c r="V50" s="6"/>
      <c r="W50" s="6"/>
      <c r="X50" s="6"/>
      <c r="Y50" s="6"/>
      <c r="Z50" s="6"/>
      <c r="AA50" s="6"/>
      <c r="AB50" s="6"/>
      <c r="AC50" s="6"/>
      <c r="AD50" s="6"/>
      <c r="AE50" s="6"/>
      <c r="AF50" s="6"/>
      <c r="AG50" s="6"/>
      <c r="AH50" s="6"/>
      <c r="AI50" s="6"/>
      <c r="AJ50" s="6"/>
    </row>
    <row r="51" spans="1:36" s="12" customFormat="1" ht="67.5" customHeight="1">
      <c r="A51" s="21"/>
      <c r="B51" s="83" t="s">
        <v>523</v>
      </c>
      <c r="C51" s="84" t="s">
        <v>12</v>
      </c>
      <c r="D51" s="84" t="s">
        <v>11</v>
      </c>
      <c r="E51" s="85" t="s">
        <v>129</v>
      </c>
      <c r="F51" s="54" t="s">
        <v>139</v>
      </c>
      <c r="G51" s="54" t="s">
        <v>140</v>
      </c>
      <c r="H51" s="54" t="s">
        <v>147</v>
      </c>
      <c r="I51" s="54" t="s">
        <v>63</v>
      </c>
      <c r="J51" s="54" t="s">
        <v>64</v>
      </c>
      <c r="K51" s="54" t="s">
        <v>65</v>
      </c>
      <c r="L51" s="86" t="s">
        <v>160</v>
      </c>
      <c r="N51" s="6"/>
      <c r="O51" s="6"/>
      <c r="P51" s="6"/>
      <c r="Q51" s="6"/>
      <c r="R51" s="6"/>
      <c r="S51" s="6"/>
      <c r="T51" s="6"/>
      <c r="U51" s="6"/>
      <c r="V51" s="6"/>
      <c r="W51" s="6"/>
      <c r="X51" s="6"/>
      <c r="Y51" s="6"/>
      <c r="Z51" s="6"/>
      <c r="AA51" s="6"/>
      <c r="AB51" s="6"/>
      <c r="AC51" s="6"/>
      <c r="AD51" s="6"/>
      <c r="AE51" s="6"/>
      <c r="AF51" s="6"/>
      <c r="AG51" s="6"/>
      <c r="AH51" s="6"/>
      <c r="AI51" s="6"/>
      <c r="AJ51" s="6"/>
    </row>
    <row r="52" spans="1:36" s="12" customFormat="1" ht="36" customHeight="1">
      <c r="A52" s="21"/>
      <c r="B52" s="69">
        <v>21</v>
      </c>
      <c r="C52" s="1755" t="s">
        <v>1</v>
      </c>
      <c r="D52" s="1774" t="s">
        <v>103</v>
      </c>
      <c r="E52" s="1774"/>
      <c r="F52" s="23"/>
      <c r="G52" s="49"/>
      <c r="H52" s="23"/>
      <c r="I52" s="28"/>
      <c r="J52" s="28"/>
      <c r="K52" s="28"/>
      <c r="L52" s="59"/>
      <c r="N52" s="6"/>
      <c r="O52" s="6"/>
      <c r="P52" s="6"/>
      <c r="Q52" s="6"/>
      <c r="R52" s="6"/>
      <c r="S52" s="6"/>
      <c r="T52" s="6"/>
      <c r="U52" s="6"/>
      <c r="V52" s="6"/>
      <c r="W52" s="6"/>
      <c r="X52" s="6"/>
      <c r="Y52" s="6"/>
      <c r="Z52" s="6"/>
      <c r="AA52" s="6"/>
      <c r="AB52" s="6"/>
      <c r="AC52" s="6"/>
      <c r="AD52" s="6"/>
      <c r="AE52" s="6"/>
      <c r="AF52" s="6"/>
      <c r="AG52" s="6"/>
      <c r="AH52" s="6"/>
      <c r="AI52" s="6"/>
      <c r="AJ52" s="6"/>
    </row>
    <row r="53" spans="1:36" s="12" customFormat="1" ht="35.1" customHeight="1">
      <c r="A53" s="21"/>
      <c r="B53" s="1766"/>
      <c r="C53" s="1755"/>
      <c r="D53" s="50" t="s">
        <v>105</v>
      </c>
      <c r="E53" s="25" t="s">
        <v>134</v>
      </c>
      <c r="F53" s="26"/>
      <c r="G53" s="23">
        <v>1</v>
      </c>
      <c r="H53" s="26"/>
      <c r="I53" s="28"/>
      <c r="J53" s="28"/>
      <c r="K53" s="28"/>
      <c r="L53" s="59"/>
      <c r="N53" s="6"/>
      <c r="O53" s="6"/>
      <c r="P53" s="6"/>
      <c r="Q53" s="6"/>
      <c r="R53" s="6"/>
      <c r="S53" s="6"/>
      <c r="T53" s="6"/>
      <c r="U53" s="6"/>
      <c r="V53" s="6"/>
      <c r="W53" s="6"/>
      <c r="X53" s="6"/>
      <c r="Y53" s="6"/>
      <c r="Z53" s="6"/>
      <c r="AA53" s="6"/>
      <c r="AB53" s="6"/>
      <c r="AC53" s="6"/>
      <c r="AD53" s="6"/>
      <c r="AE53" s="6"/>
      <c r="AF53" s="6"/>
      <c r="AG53" s="6"/>
      <c r="AH53" s="6"/>
      <c r="AI53" s="6"/>
      <c r="AJ53" s="6"/>
    </row>
    <row r="54" spans="1:36" s="12" customFormat="1" ht="35.1" customHeight="1">
      <c r="A54" s="21"/>
      <c r="B54" s="1766"/>
      <c r="C54" s="1755"/>
      <c r="D54" s="50" t="s">
        <v>52</v>
      </c>
      <c r="E54" s="25" t="s">
        <v>134</v>
      </c>
      <c r="F54" s="26"/>
      <c r="G54" s="23">
        <v>1</v>
      </c>
      <c r="H54" s="26"/>
      <c r="I54" s="28"/>
      <c r="J54" s="28"/>
      <c r="K54" s="28"/>
      <c r="L54" s="59"/>
      <c r="N54" s="6"/>
      <c r="O54" s="6"/>
      <c r="P54" s="6"/>
      <c r="Q54" s="6"/>
      <c r="R54" s="6"/>
      <c r="S54" s="6"/>
      <c r="T54" s="6"/>
      <c r="U54" s="6"/>
      <c r="V54" s="6"/>
      <c r="W54" s="6"/>
      <c r="X54" s="6"/>
      <c r="Y54" s="6"/>
      <c r="Z54" s="6"/>
      <c r="AA54" s="6"/>
      <c r="AB54" s="6"/>
      <c r="AC54" s="6"/>
      <c r="AD54" s="6"/>
      <c r="AE54" s="6"/>
      <c r="AF54" s="6"/>
      <c r="AG54" s="6"/>
      <c r="AH54" s="6"/>
      <c r="AI54" s="6"/>
      <c r="AJ54" s="6"/>
    </row>
    <row r="55" spans="1:36" s="12" customFormat="1" ht="35.1" customHeight="1">
      <c r="A55" s="21"/>
      <c r="B55" s="1766"/>
      <c r="C55" s="1755"/>
      <c r="D55" s="50" t="s">
        <v>51</v>
      </c>
      <c r="E55" s="25" t="s">
        <v>134</v>
      </c>
      <c r="F55" s="26"/>
      <c r="G55" s="23">
        <v>1</v>
      </c>
      <c r="H55" s="26"/>
      <c r="I55" s="28"/>
      <c r="J55" s="28"/>
      <c r="K55" s="28"/>
      <c r="L55" s="59"/>
      <c r="N55" s="6"/>
      <c r="O55" s="6"/>
      <c r="P55" s="6"/>
      <c r="Q55" s="6"/>
      <c r="R55" s="6"/>
      <c r="S55" s="6"/>
      <c r="T55" s="6"/>
      <c r="U55" s="6"/>
      <c r="V55" s="6"/>
      <c r="W55" s="6"/>
      <c r="X55" s="6"/>
      <c r="Y55" s="6"/>
      <c r="Z55" s="6"/>
      <c r="AA55" s="6"/>
      <c r="AB55" s="6"/>
      <c r="AC55" s="6"/>
      <c r="AD55" s="6"/>
      <c r="AE55" s="6"/>
      <c r="AF55" s="6"/>
      <c r="AG55" s="6"/>
      <c r="AH55" s="6"/>
      <c r="AI55" s="6"/>
      <c r="AJ55" s="6"/>
    </row>
    <row r="56" spans="1:36" s="12" customFormat="1" ht="35.1" customHeight="1">
      <c r="A56" s="21"/>
      <c r="B56" s="1766"/>
      <c r="C56" s="1755"/>
      <c r="D56" s="50" t="s">
        <v>187</v>
      </c>
      <c r="E56" s="25" t="s">
        <v>134</v>
      </c>
      <c r="F56" s="26"/>
      <c r="G56" s="23">
        <v>1</v>
      </c>
      <c r="H56" s="26"/>
      <c r="I56" s="28"/>
      <c r="J56" s="28"/>
      <c r="K56" s="28"/>
      <c r="L56" s="59"/>
      <c r="N56" s="6"/>
      <c r="O56" s="6"/>
      <c r="P56" s="6"/>
      <c r="Q56" s="6"/>
      <c r="R56" s="6"/>
      <c r="S56" s="6"/>
      <c r="T56" s="6"/>
      <c r="U56" s="6"/>
      <c r="V56" s="6"/>
      <c r="W56" s="6"/>
      <c r="X56" s="6"/>
      <c r="Y56" s="6"/>
      <c r="Z56" s="6"/>
      <c r="AA56" s="6"/>
      <c r="AB56" s="6"/>
      <c r="AC56" s="6"/>
      <c r="AD56" s="6"/>
      <c r="AE56" s="6"/>
      <c r="AF56" s="6"/>
      <c r="AG56" s="6"/>
      <c r="AH56" s="6"/>
      <c r="AI56" s="6"/>
      <c r="AJ56" s="6"/>
    </row>
    <row r="57" spans="1:36" s="12" customFormat="1" ht="35.1" customHeight="1">
      <c r="A57" s="21"/>
      <c r="B57" s="1766"/>
      <c r="C57" s="1755"/>
      <c r="D57" s="50" t="s">
        <v>53</v>
      </c>
      <c r="E57" s="25" t="s">
        <v>134</v>
      </c>
      <c r="F57" s="26"/>
      <c r="G57" s="23">
        <v>1</v>
      </c>
      <c r="H57" s="26"/>
      <c r="I57" s="28"/>
      <c r="J57" s="28"/>
      <c r="K57" s="28"/>
      <c r="L57" s="59"/>
      <c r="N57" s="6"/>
      <c r="O57" s="6"/>
      <c r="P57" s="6"/>
      <c r="Q57" s="6"/>
      <c r="R57" s="6"/>
      <c r="S57" s="6"/>
      <c r="T57" s="6"/>
      <c r="U57" s="6"/>
      <c r="V57" s="6"/>
      <c r="W57" s="6"/>
      <c r="X57" s="6"/>
      <c r="Y57" s="6"/>
      <c r="Z57" s="6"/>
      <c r="AA57" s="6"/>
      <c r="AB57" s="6"/>
      <c r="AC57" s="6"/>
      <c r="AD57" s="6"/>
      <c r="AE57" s="6"/>
      <c r="AF57" s="6"/>
      <c r="AG57" s="6"/>
      <c r="AH57" s="6"/>
      <c r="AI57" s="6"/>
      <c r="AJ57" s="6"/>
    </row>
    <row r="58" spans="1:36" s="12" customFormat="1" ht="35.1" customHeight="1">
      <c r="A58" s="21"/>
      <c r="B58" s="1766"/>
      <c r="C58" s="1755"/>
      <c r="D58" s="50" t="s">
        <v>68</v>
      </c>
      <c r="E58" s="25" t="s">
        <v>134</v>
      </c>
      <c r="F58" s="26"/>
      <c r="G58" s="23">
        <v>1</v>
      </c>
      <c r="H58" s="26"/>
      <c r="I58" s="28"/>
      <c r="J58" s="28"/>
      <c r="K58" s="28"/>
      <c r="L58" s="59"/>
      <c r="N58" s="6"/>
      <c r="O58" s="6"/>
      <c r="P58" s="6"/>
      <c r="Q58" s="6"/>
      <c r="R58" s="6"/>
      <c r="S58" s="6"/>
      <c r="T58" s="6"/>
      <c r="U58" s="6"/>
      <c r="V58" s="6"/>
      <c r="W58" s="6"/>
      <c r="X58" s="6"/>
      <c r="Y58" s="6"/>
      <c r="Z58" s="6"/>
      <c r="AA58" s="6"/>
      <c r="AB58" s="6"/>
      <c r="AC58" s="6"/>
      <c r="AD58" s="6"/>
      <c r="AE58" s="6"/>
      <c r="AF58" s="6"/>
      <c r="AG58" s="6"/>
      <c r="AH58" s="6"/>
      <c r="AI58" s="6"/>
      <c r="AJ58" s="6"/>
    </row>
    <row r="59" spans="1:36" s="12" customFormat="1" ht="35.1" customHeight="1">
      <c r="A59" s="21"/>
      <c r="B59" s="1766"/>
      <c r="C59" s="1755"/>
      <c r="D59" s="50" t="s">
        <v>101</v>
      </c>
      <c r="E59" s="25" t="s">
        <v>134</v>
      </c>
      <c r="F59" s="26"/>
      <c r="G59" s="23">
        <v>1</v>
      </c>
      <c r="H59" s="26"/>
      <c r="I59" s="28"/>
      <c r="J59" s="28"/>
      <c r="K59" s="28"/>
      <c r="L59" s="59"/>
      <c r="N59" s="6"/>
      <c r="O59" s="6"/>
      <c r="P59" s="6"/>
      <c r="Q59" s="6"/>
      <c r="R59" s="6"/>
      <c r="S59" s="6"/>
      <c r="T59" s="6"/>
      <c r="U59" s="6"/>
      <c r="V59" s="6"/>
      <c r="W59" s="6"/>
      <c r="X59" s="6"/>
      <c r="Y59" s="6"/>
      <c r="Z59" s="6"/>
      <c r="AA59" s="6"/>
      <c r="AB59" s="6"/>
      <c r="AC59" s="6"/>
      <c r="AD59" s="6"/>
      <c r="AE59" s="6"/>
      <c r="AF59" s="6"/>
      <c r="AG59" s="6"/>
      <c r="AH59" s="6"/>
      <c r="AI59" s="6"/>
      <c r="AJ59" s="6"/>
    </row>
    <row r="60" spans="1:36" s="12" customFormat="1" ht="47.25" customHeight="1">
      <c r="A60" s="21"/>
      <c r="B60" s="1766"/>
      <c r="C60" s="1755"/>
      <c r="D60" s="50" t="s">
        <v>109</v>
      </c>
      <c r="E60" s="25" t="s">
        <v>134</v>
      </c>
      <c r="F60" s="26"/>
      <c r="G60" s="23">
        <v>0.14299999999999999</v>
      </c>
      <c r="H60" s="26"/>
      <c r="I60" s="28"/>
      <c r="J60" s="28"/>
      <c r="K60" s="28"/>
      <c r="L60" s="59"/>
      <c r="N60" s="6"/>
      <c r="O60" s="6"/>
      <c r="P60" s="6"/>
      <c r="Q60" s="6"/>
      <c r="R60" s="6"/>
      <c r="S60" s="6"/>
      <c r="T60" s="6"/>
      <c r="U60" s="6"/>
      <c r="V60" s="6"/>
      <c r="W60" s="6"/>
      <c r="X60" s="6"/>
      <c r="Y60" s="6"/>
      <c r="Z60" s="6"/>
      <c r="AA60" s="6"/>
      <c r="AB60" s="6"/>
      <c r="AC60" s="6"/>
      <c r="AD60" s="6"/>
      <c r="AE60" s="6"/>
      <c r="AF60" s="6"/>
      <c r="AG60" s="6"/>
      <c r="AH60" s="6"/>
      <c r="AI60" s="6"/>
      <c r="AJ60" s="6"/>
    </row>
    <row r="61" spans="1:36" s="12" customFormat="1" ht="35.1" customHeight="1">
      <c r="A61" s="21"/>
      <c r="B61" s="1766"/>
      <c r="C61" s="1755"/>
      <c r="D61" s="50" t="s">
        <v>102</v>
      </c>
      <c r="E61" s="25" t="s">
        <v>134</v>
      </c>
      <c r="F61" s="26"/>
      <c r="G61" s="23">
        <v>0.14299999999999999</v>
      </c>
      <c r="H61" s="26"/>
      <c r="I61" s="28"/>
      <c r="J61" s="28"/>
      <c r="K61" s="28"/>
      <c r="L61" s="59"/>
      <c r="N61" s="6"/>
      <c r="O61" s="6"/>
      <c r="P61" s="6"/>
      <c r="Q61" s="6"/>
      <c r="R61" s="6"/>
      <c r="S61" s="6"/>
      <c r="T61" s="6"/>
      <c r="U61" s="6"/>
      <c r="V61" s="6"/>
      <c r="W61" s="6"/>
      <c r="X61" s="6"/>
      <c r="Y61" s="6"/>
      <c r="Z61" s="6"/>
      <c r="AA61" s="6"/>
      <c r="AB61" s="6"/>
      <c r="AC61" s="6"/>
      <c r="AD61" s="6"/>
      <c r="AE61" s="6"/>
      <c r="AF61" s="6"/>
      <c r="AG61" s="6"/>
      <c r="AH61" s="6"/>
      <c r="AI61" s="6"/>
      <c r="AJ61" s="6"/>
    </row>
    <row r="62" spans="1:36" s="12" customFormat="1" ht="35.1" customHeight="1">
      <c r="A62" s="21"/>
      <c r="B62" s="1766"/>
      <c r="C62" s="1755"/>
      <c r="D62" s="50" t="s">
        <v>104</v>
      </c>
      <c r="E62" s="25" t="s">
        <v>134</v>
      </c>
      <c r="F62" s="26"/>
      <c r="G62" s="23">
        <v>0.14299999999999999</v>
      </c>
      <c r="H62" s="26"/>
      <c r="I62" s="28"/>
      <c r="J62" s="28"/>
      <c r="K62" s="28"/>
      <c r="L62" s="59"/>
      <c r="N62" s="6"/>
      <c r="O62" s="6"/>
      <c r="P62" s="6"/>
      <c r="Q62" s="6"/>
      <c r="R62" s="6"/>
      <c r="S62" s="6"/>
      <c r="T62" s="6"/>
      <c r="U62" s="6"/>
      <c r="V62" s="6"/>
      <c r="W62" s="6"/>
      <c r="X62" s="6"/>
      <c r="Y62" s="6"/>
      <c r="Z62" s="6"/>
      <c r="AA62" s="6"/>
      <c r="AB62" s="6"/>
      <c r="AC62" s="6"/>
      <c r="AD62" s="6"/>
      <c r="AE62" s="6"/>
      <c r="AF62" s="6"/>
      <c r="AG62" s="6"/>
      <c r="AH62" s="6"/>
      <c r="AI62" s="6"/>
      <c r="AJ62" s="6"/>
    </row>
    <row r="63" spans="1:36" s="12" customFormat="1" ht="35.1" customHeight="1">
      <c r="A63" s="21"/>
      <c r="B63" s="1766"/>
      <c r="C63" s="1755"/>
      <c r="D63" s="50" t="s">
        <v>106</v>
      </c>
      <c r="E63" s="25" t="s">
        <v>134</v>
      </c>
      <c r="F63" s="26"/>
      <c r="G63" s="23">
        <v>0.14299999999999999</v>
      </c>
      <c r="H63" s="26"/>
      <c r="I63" s="28"/>
      <c r="J63" s="28"/>
      <c r="K63" s="28"/>
      <c r="L63" s="59"/>
      <c r="N63" s="6"/>
      <c r="O63" s="6"/>
      <c r="P63" s="6"/>
      <c r="Q63" s="6"/>
      <c r="R63" s="6"/>
      <c r="S63" s="6"/>
      <c r="T63" s="6"/>
      <c r="U63" s="6"/>
      <c r="V63" s="6"/>
      <c r="W63" s="6"/>
      <c r="X63" s="6"/>
      <c r="Y63" s="6"/>
      <c r="Z63" s="6"/>
      <c r="AA63" s="6"/>
      <c r="AB63" s="6"/>
      <c r="AC63" s="6"/>
      <c r="AD63" s="6"/>
      <c r="AE63" s="6"/>
      <c r="AF63" s="6"/>
      <c r="AG63" s="6"/>
      <c r="AH63" s="6"/>
      <c r="AI63" s="6"/>
      <c r="AJ63" s="6"/>
    </row>
    <row r="64" spans="1:36" s="12" customFormat="1" ht="35.1" customHeight="1">
      <c r="A64" s="21"/>
      <c r="B64" s="1766"/>
      <c r="C64" s="1755"/>
      <c r="D64" s="50" t="s">
        <v>97</v>
      </c>
      <c r="E64" s="25" t="s">
        <v>134</v>
      </c>
      <c r="F64" s="26"/>
      <c r="G64" s="23">
        <v>0.14299999999999999</v>
      </c>
      <c r="H64" s="26"/>
      <c r="I64" s="28"/>
      <c r="J64" s="28"/>
      <c r="K64" s="28"/>
      <c r="L64" s="59"/>
      <c r="N64" s="6"/>
      <c r="O64" s="6"/>
      <c r="P64" s="6"/>
      <c r="Q64" s="6"/>
      <c r="R64" s="6"/>
      <c r="S64" s="6"/>
      <c r="T64" s="6"/>
      <c r="U64" s="6"/>
      <c r="V64" s="6"/>
      <c r="W64" s="6"/>
      <c r="X64" s="6"/>
      <c r="Y64" s="6"/>
      <c r="Z64" s="6"/>
      <c r="AA64" s="6"/>
      <c r="AB64" s="6"/>
      <c r="AC64" s="6"/>
      <c r="AD64" s="6"/>
      <c r="AE64" s="6"/>
      <c r="AF64" s="6"/>
      <c r="AG64" s="6"/>
      <c r="AH64" s="6"/>
      <c r="AI64" s="6"/>
      <c r="AJ64" s="6"/>
    </row>
    <row r="65" spans="1:36" s="12" customFormat="1" ht="45.75" customHeight="1">
      <c r="A65" s="21"/>
      <c r="B65" s="1766"/>
      <c r="C65" s="1755"/>
      <c r="D65" s="50" t="s">
        <v>108</v>
      </c>
      <c r="E65" s="25" t="s">
        <v>134</v>
      </c>
      <c r="F65" s="26"/>
      <c r="G65" s="23">
        <v>0.14299999999999999</v>
      </c>
      <c r="H65" s="26"/>
      <c r="I65" s="28"/>
      <c r="J65" s="28"/>
      <c r="K65" s="28"/>
      <c r="L65" s="59"/>
      <c r="N65" s="6"/>
      <c r="O65" s="6"/>
      <c r="P65" s="6"/>
      <c r="Q65" s="6"/>
      <c r="R65" s="6"/>
      <c r="S65" s="6"/>
      <c r="T65" s="6"/>
      <c r="U65" s="6"/>
      <c r="V65" s="6"/>
      <c r="W65" s="6"/>
      <c r="X65" s="6"/>
      <c r="Y65" s="6"/>
      <c r="Z65" s="6"/>
      <c r="AA65" s="6"/>
      <c r="AB65" s="6"/>
      <c r="AC65" s="6"/>
      <c r="AD65" s="6"/>
      <c r="AE65" s="6"/>
      <c r="AF65" s="6"/>
      <c r="AG65" s="6"/>
      <c r="AH65" s="6"/>
      <c r="AI65" s="6"/>
      <c r="AJ65" s="6"/>
    </row>
    <row r="66" spans="1:36" s="12" customFormat="1" ht="35.1" customHeight="1" thickBot="1">
      <c r="A66" s="21"/>
      <c r="B66" s="1766"/>
      <c r="C66" s="1755"/>
      <c r="D66" s="50" t="s">
        <v>181</v>
      </c>
      <c r="E66" s="25" t="s">
        <v>134</v>
      </c>
      <c r="F66" s="26"/>
      <c r="G66" s="23">
        <v>0.14299999999999999</v>
      </c>
      <c r="H66" s="33"/>
      <c r="I66" s="28"/>
      <c r="J66" s="28"/>
      <c r="K66" s="28"/>
      <c r="L66" s="59"/>
      <c r="N66" s="6"/>
      <c r="O66" s="6"/>
      <c r="P66" s="6"/>
      <c r="Q66" s="6"/>
      <c r="R66" s="6"/>
      <c r="S66" s="6"/>
      <c r="T66" s="6"/>
      <c r="U66" s="6"/>
      <c r="V66" s="6"/>
      <c r="W66" s="6"/>
      <c r="X66" s="6"/>
      <c r="Y66" s="6"/>
      <c r="Z66" s="6"/>
      <c r="AA66" s="6"/>
      <c r="AB66" s="6"/>
      <c r="AC66" s="6"/>
      <c r="AD66" s="6"/>
      <c r="AE66" s="6"/>
      <c r="AF66" s="6"/>
      <c r="AG66" s="6"/>
      <c r="AH66" s="6"/>
      <c r="AI66" s="6"/>
      <c r="AJ66" s="6"/>
    </row>
    <row r="67" spans="1:36" s="12" customFormat="1" ht="46.5" customHeight="1" thickBot="1">
      <c r="A67" s="21"/>
      <c r="B67" s="1781"/>
      <c r="C67" s="1756"/>
      <c r="D67" s="1767" t="s">
        <v>158</v>
      </c>
      <c r="E67" s="1767"/>
      <c r="F67" s="1768" t="s">
        <v>159</v>
      </c>
      <c r="G67" s="1769"/>
      <c r="H67" s="95"/>
      <c r="I67" s="96"/>
      <c r="J67" s="97"/>
      <c r="K67" s="97"/>
      <c r="L67" s="98"/>
      <c r="N67" s="6"/>
      <c r="O67" s="6"/>
      <c r="P67" s="6"/>
      <c r="Q67" s="6"/>
      <c r="R67" s="6"/>
      <c r="S67" s="6"/>
      <c r="T67" s="6"/>
      <c r="U67" s="6"/>
      <c r="V67" s="6"/>
      <c r="W67" s="6"/>
      <c r="X67" s="6"/>
      <c r="Y67" s="6"/>
      <c r="Z67" s="6"/>
      <c r="AA67" s="6"/>
      <c r="AB67" s="6"/>
      <c r="AC67" s="6"/>
      <c r="AD67" s="6"/>
      <c r="AE67" s="6"/>
      <c r="AF67" s="6"/>
      <c r="AG67" s="6"/>
      <c r="AH67" s="6"/>
      <c r="AI67" s="6"/>
      <c r="AJ67" s="6"/>
    </row>
    <row r="68" spans="1:36" s="12" customFormat="1" ht="50.25" customHeight="1" thickBot="1">
      <c r="A68" s="21"/>
      <c r="B68" s="94" t="s">
        <v>523</v>
      </c>
      <c r="C68" s="79" t="s">
        <v>12</v>
      </c>
      <c r="D68" s="79" t="s">
        <v>11</v>
      </c>
      <c r="E68" s="80" t="s">
        <v>129</v>
      </c>
      <c r="F68" s="81" t="s">
        <v>139</v>
      </c>
      <c r="G68" s="81" t="s">
        <v>140</v>
      </c>
      <c r="H68" s="81" t="s">
        <v>147</v>
      </c>
      <c r="I68" s="81" t="s">
        <v>63</v>
      </c>
      <c r="J68" s="81" t="s">
        <v>64</v>
      </c>
      <c r="K68" s="81" t="s">
        <v>65</v>
      </c>
      <c r="L68" s="82" t="s">
        <v>160</v>
      </c>
      <c r="N68" s="6"/>
      <c r="O68" s="6"/>
      <c r="P68" s="6"/>
      <c r="Q68" s="6"/>
      <c r="R68" s="6"/>
      <c r="S68" s="6"/>
      <c r="T68" s="6"/>
      <c r="U68" s="6"/>
      <c r="V68" s="6"/>
      <c r="W68" s="6"/>
      <c r="X68" s="6"/>
      <c r="Y68" s="6"/>
      <c r="Z68" s="6"/>
      <c r="AA68" s="6"/>
      <c r="AB68" s="6"/>
      <c r="AC68" s="6"/>
      <c r="AD68" s="6"/>
      <c r="AE68" s="6"/>
      <c r="AF68" s="6"/>
      <c r="AG68" s="6"/>
      <c r="AH68" s="6"/>
      <c r="AI68" s="6"/>
      <c r="AJ68" s="6"/>
    </row>
    <row r="69" spans="1:36" s="12" customFormat="1" ht="75" customHeight="1">
      <c r="A69" s="21"/>
      <c r="B69" s="68">
        <v>22</v>
      </c>
      <c r="C69" s="1763" t="s">
        <v>1</v>
      </c>
      <c r="D69" s="37" t="s">
        <v>182</v>
      </c>
      <c r="E69" s="38" t="s">
        <v>185</v>
      </c>
      <c r="F69" s="39"/>
      <c r="G69" s="40">
        <v>1</v>
      </c>
      <c r="H69" s="39"/>
      <c r="I69" s="51"/>
      <c r="J69" s="42"/>
      <c r="K69" s="42"/>
      <c r="L69" s="58"/>
      <c r="N69" s="6"/>
      <c r="O69" s="6"/>
      <c r="P69" s="6"/>
      <c r="Q69" s="6"/>
      <c r="R69" s="6"/>
      <c r="S69" s="6"/>
      <c r="T69" s="6"/>
      <c r="U69" s="6"/>
      <c r="V69" s="6"/>
      <c r="W69" s="6"/>
      <c r="X69" s="6"/>
      <c r="Y69" s="6"/>
      <c r="Z69" s="6"/>
      <c r="AA69" s="6"/>
      <c r="AB69" s="6"/>
      <c r="AC69" s="6"/>
      <c r="AD69" s="6"/>
      <c r="AE69" s="6"/>
      <c r="AF69" s="6"/>
      <c r="AG69" s="6"/>
      <c r="AH69" s="6"/>
      <c r="AI69" s="6"/>
      <c r="AJ69" s="6"/>
    </row>
    <row r="70" spans="1:36" s="12" customFormat="1" ht="75" customHeight="1">
      <c r="A70" s="21"/>
      <c r="B70" s="69">
        <v>23</v>
      </c>
      <c r="C70" s="1763"/>
      <c r="D70" s="24" t="s">
        <v>107</v>
      </c>
      <c r="E70" s="32" t="s">
        <v>135</v>
      </c>
      <c r="F70" s="26"/>
      <c r="G70" s="23">
        <v>1</v>
      </c>
      <c r="H70" s="26"/>
      <c r="I70" s="29"/>
      <c r="J70" s="28"/>
      <c r="K70" s="28"/>
      <c r="L70" s="59"/>
      <c r="N70" s="6"/>
      <c r="O70" s="6"/>
      <c r="P70" s="6"/>
      <c r="Q70" s="6"/>
      <c r="R70" s="6"/>
      <c r="S70" s="6"/>
      <c r="T70" s="6"/>
      <c r="U70" s="6"/>
      <c r="V70" s="6"/>
      <c r="W70" s="6"/>
      <c r="X70" s="6"/>
      <c r="Y70" s="6"/>
      <c r="Z70" s="6"/>
      <c r="AA70" s="6"/>
      <c r="AB70" s="6"/>
      <c r="AC70" s="6"/>
      <c r="AD70" s="6"/>
      <c r="AE70" s="6"/>
      <c r="AF70" s="6"/>
      <c r="AG70" s="6"/>
      <c r="AH70" s="6"/>
      <c r="AI70" s="6"/>
      <c r="AJ70" s="6"/>
    </row>
    <row r="71" spans="1:36" s="12" customFormat="1" ht="84.75" customHeight="1">
      <c r="A71" s="21"/>
      <c r="B71" s="69">
        <v>24</v>
      </c>
      <c r="C71" s="1763"/>
      <c r="D71" s="24" t="s">
        <v>110</v>
      </c>
      <c r="E71" s="32" t="s">
        <v>136</v>
      </c>
      <c r="F71" s="26"/>
      <c r="G71" s="23">
        <v>1</v>
      </c>
      <c r="H71" s="26"/>
      <c r="I71" s="29"/>
      <c r="J71" s="28"/>
      <c r="K71" s="28"/>
      <c r="L71" s="59"/>
      <c r="N71" s="6"/>
      <c r="O71" s="6"/>
      <c r="P71" s="6"/>
      <c r="Q71" s="6"/>
      <c r="R71" s="6"/>
      <c r="S71" s="6"/>
      <c r="T71" s="6"/>
      <c r="U71" s="6"/>
      <c r="V71" s="6"/>
      <c r="W71" s="6"/>
      <c r="X71" s="6"/>
      <c r="Y71" s="6"/>
      <c r="Z71" s="6"/>
      <c r="AA71" s="6"/>
      <c r="AB71" s="6"/>
      <c r="AC71" s="6"/>
      <c r="AD71" s="6"/>
      <c r="AE71" s="6"/>
      <c r="AF71" s="6"/>
      <c r="AG71" s="6"/>
      <c r="AH71" s="6"/>
      <c r="AI71" s="6"/>
      <c r="AJ71" s="6"/>
    </row>
    <row r="72" spans="1:36" s="12" customFormat="1" ht="75" customHeight="1">
      <c r="A72" s="21"/>
      <c r="B72" s="69">
        <v>25</v>
      </c>
      <c r="C72" s="1763"/>
      <c r="D72" s="24" t="s">
        <v>111</v>
      </c>
      <c r="E72" s="32" t="s">
        <v>137</v>
      </c>
      <c r="F72" s="26"/>
      <c r="G72" s="23">
        <v>1</v>
      </c>
      <c r="H72" s="26"/>
      <c r="I72" s="29"/>
      <c r="J72" s="28"/>
      <c r="K72" s="28"/>
      <c r="L72" s="59"/>
      <c r="N72" s="6"/>
      <c r="O72" s="6"/>
      <c r="P72" s="6"/>
      <c r="Q72" s="6"/>
      <c r="R72" s="6"/>
      <c r="S72" s="6"/>
      <c r="T72" s="6"/>
      <c r="U72" s="6"/>
      <c r="V72" s="6"/>
      <c r="W72" s="6"/>
      <c r="X72" s="6"/>
      <c r="Y72" s="6"/>
      <c r="Z72" s="6"/>
      <c r="AA72" s="6"/>
      <c r="AB72" s="6"/>
      <c r="AC72" s="6"/>
      <c r="AD72" s="6"/>
      <c r="AE72" s="6"/>
      <c r="AF72" s="6"/>
      <c r="AG72" s="6"/>
      <c r="AH72" s="6"/>
      <c r="AI72" s="6"/>
      <c r="AJ72" s="6"/>
    </row>
    <row r="73" spans="1:36" s="12" customFormat="1" ht="84.75" customHeight="1">
      <c r="A73" s="21"/>
      <c r="B73" s="69">
        <v>26</v>
      </c>
      <c r="C73" s="1763"/>
      <c r="D73" s="24" t="s">
        <v>112</v>
      </c>
      <c r="E73" s="32" t="s">
        <v>138</v>
      </c>
      <c r="F73" s="26"/>
      <c r="G73" s="23">
        <v>1</v>
      </c>
      <c r="H73" s="26"/>
      <c r="I73" s="29"/>
      <c r="J73" s="28"/>
      <c r="K73" s="28"/>
      <c r="L73" s="59"/>
      <c r="N73" s="6"/>
      <c r="O73" s="6"/>
      <c r="P73" s="6"/>
      <c r="Q73" s="6"/>
      <c r="R73" s="6"/>
      <c r="S73" s="6"/>
      <c r="T73" s="6"/>
      <c r="U73" s="6"/>
      <c r="V73" s="6"/>
      <c r="W73" s="6"/>
      <c r="X73" s="6"/>
      <c r="Y73" s="6"/>
      <c r="Z73" s="6"/>
      <c r="AA73" s="6"/>
      <c r="AB73" s="6"/>
      <c r="AC73" s="6"/>
      <c r="AD73" s="6"/>
      <c r="AE73" s="6"/>
      <c r="AF73" s="6"/>
      <c r="AG73" s="6"/>
      <c r="AH73" s="6"/>
      <c r="AI73" s="6"/>
      <c r="AJ73" s="6"/>
    </row>
    <row r="74" spans="1:36" s="12" customFormat="1" ht="84.75" customHeight="1" thickBot="1">
      <c r="A74" s="21"/>
      <c r="B74" s="69">
        <v>27</v>
      </c>
      <c r="C74" s="1764"/>
      <c r="D74" s="24" t="s">
        <v>175</v>
      </c>
      <c r="E74" s="32" t="s">
        <v>186</v>
      </c>
      <c r="F74" s="26"/>
      <c r="G74" s="23">
        <v>1</v>
      </c>
      <c r="H74" s="26"/>
      <c r="I74" s="34"/>
      <c r="J74" s="35"/>
      <c r="K74" s="35"/>
      <c r="L74" s="89"/>
      <c r="N74" s="6"/>
      <c r="O74" s="6"/>
      <c r="P74" s="6"/>
      <c r="Q74" s="6"/>
      <c r="R74" s="6"/>
      <c r="S74" s="6"/>
      <c r="T74" s="6"/>
      <c r="U74" s="6"/>
      <c r="V74" s="6"/>
      <c r="W74" s="6"/>
      <c r="X74" s="6"/>
      <c r="Y74" s="6"/>
      <c r="Z74" s="6"/>
      <c r="AA74" s="6"/>
      <c r="AB74" s="6"/>
      <c r="AC74" s="6"/>
      <c r="AD74" s="6"/>
      <c r="AE74" s="6"/>
      <c r="AF74" s="6"/>
      <c r="AG74" s="6"/>
      <c r="AH74" s="6"/>
      <c r="AI74" s="6"/>
      <c r="AJ74" s="6"/>
    </row>
    <row r="75" spans="1:36" s="6" customFormat="1" ht="24.95" customHeight="1" thickBot="1">
      <c r="A75" s="21"/>
      <c r="B75" s="1748"/>
      <c r="C75" s="1749"/>
      <c r="D75" s="1749"/>
      <c r="E75" s="1750"/>
      <c r="F75" s="1772" t="s">
        <v>144</v>
      </c>
      <c r="G75" s="1773"/>
      <c r="H75" s="52"/>
      <c r="I75" s="43"/>
      <c r="J75" s="44"/>
      <c r="K75" s="44"/>
      <c r="L75" s="60"/>
      <c r="M75" s="12"/>
    </row>
    <row r="76" spans="1:36" s="6" customFormat="1" ht="28.5" customHeight="1" thickBot="1">
      <c r="A76" s="21"/>
      <c r="B76" s="1757"/>
      <c r="C76" s="1758"/>
      <c r="D76" s="1758"/>
      <c r="E76" s="1759"/>
      <c r="F76" s="1775" t="s">
        <v>146</v>
      </c>
      <c r="G76" s="1776"/>
      <c r="H76" s="90"/>
      <c r="I76" s="91"/>
      <c r="J76" s="92"/>
      <c r="K76" s="92"/>
      <c r="L76" s="93"/>
      <c r="M76" s="12"/>
    </row>
    <row r="77" spans="1:36" s="6" customFormat="1">
      <c r="B77" s="7"/>
      <c r="C77" s="7"/>
      <c r="E77" s="8"/>
      <c r="F77" s="10"/>
      <c r="H77" s="10"/>
      <c r="I77" s="12"/>
      <c r="J77" s="12"/>
      <c r="K77" s="12"/>
      <c r="L77" s="12"/>
      <c r="M77" s="12"/>
    </row>
    <row r="78" spans="1:36" s="6" customFormat="1">
      <c r="B78" s="7"/>
      <c r="C78" s="7"/>
      <c r="E78" s="8"/>
      <c r="F78" s="8"/>
      <c r="H78" s="8"/>
      <c r="I78" s="12"/>
      <c r="J78" s="12"/>
      <c r="K78" s="12"/>
      <c r="L78" s="12"/>
      <c r="M78" s="12"/>
    </row>
    <row r="79" spans="1:36" s="6" customFormat="1">
      <c r="B79" s="7"/>
      <c r="C79" s="7"/>
      <c r="E79" s="8"/>
      <c r="F79" s="8"/>
      <c r="H79" s="8"/>
      <c r="I79" s="12"/>
      <c r="J79" s="12"/>
      <c r="K79" s="12"/>
      <c r="L79" s="12"/>
      <c r="M79" s="12"/>
    </row>
    <row r="80" spans="1:36" s="6" customFormat="1">
      <c r="B80" s="7"/>
      <c r="C80" s="7"/>
      <c r="E80" s="8"/>
      <c r="F80" s="8"/>
      <c r="H80" s="8"/>
      <c r="I80" s="12"/>
      <c r="J80" s="12"/>
      <c r="K80" s="12"/>
      <c r="L80" s="12"/>
      <c r="M80" s="12"/>
    </row>
    <row r="81" spans="2:13" s="6" customFormat="1">
      <c r="B81" s="7"/>
      <c r="C81" s="7"/>
      <c r="E81" s="8"/>
      <c r="F81" s="8"/>
      <c r="H81" s="8"/>
      <c r="I81" s="12"/>
      <c r="J81" s="12"/>
      <c r="K81" s="12"/>
      <c r="L81" s="12"/>
      <c r="M81" s="12"/>
    </row>
    <row r="82" spans="2:13" s="6" customFormat="1">
      <c r="B82" s="7"/>
      <c r="C82" s="7"/>
      <c r="E82" s="8"/>
      <c r="F82" s="8"/>
      <c r="H82" s="8"/>
      <c r="I82" s="12"/>
      <c r="J82" s="12"/>
      <c r="K82" s="12"/>
      <c r="L82" s="12"/>
      <c r="M82" s="12"/>
    </row>
    <row r="83" spans="2:13" s="6" customFormat="1">
      <c r="B83" s="7"/>
      <c r="C83" s="7"/>
      <c r="E83" s="8"/>
      <c r="F83" s="8"/>
      <c r="H83" s="8"/>
      <c r="I83" s="12"/>
      <c r="J83" s="12"/>
      <c r="K83" s="12"/>
      <c r="L83" s="12"/>
      <c r="M83" s="12"/>
    </row>
    <row r="84" spans="2:13" s="6" customFormat="1">
      <c r="B84" s="7"/>
      <c r="C84" s="7"/>
      <c r="E84" s="8"/>
      <c r="F84" s="8"/>
      <c r="H84" s="8"/>
      <c r="I84" s="12"/>
      <c r="J84" s="12"/>
      <c r="K84" s="12"/>
      <c r="L84" s="12"/>
      <c r="M84" s="12"/>
    </row>
    <row r="85" spans="2:13" s="6" customFormat="1">
      <c r="B85" s="7"/>
      <c r="C85" s="7"/>
      <c r="E85" s="8"/>
      <c r="F85" s="8"/>
      <c r="H85" s="8"/>
      <c r="I85" s="12"/>
      <c r="J85" s="12"/>
      <c r="K85" s="12"/>
      <c r="L85" s="12"/>
      <c r="M85" s="12"/>
    </row>
    <row r="86" spans="2:13" s="6" customFormat="1">
      <c r="B86" s="7"/>
      <c r="C86" s="7"/>
      <c r="E86" s="8"/>
      <c r="F86" s="8"/>
      <c r="H86" s="8"/>
      <c r="I86" s="12"/>
      <c r="J86" s="12"/>
      <c r="K86" s="12"/>
      <c r="L86" s="12"/>
      <c r="M86" s="12"/>
    </row>
    <row r="87" spans="2:13" s="6" customFormat="1">
      <c r="B87" s="7"/>
      <c r="C87" s="7"/>
      <c r="E87" s="8"/>
      <c r="F87" s="8"/>
      <c r="H87" s="8"/>
      <c r="I87" s="12"/>
      <c r="J87" s="12"/>
      <c r="K87" s="12"/>
      <c r="L87" s="12"/>
      <c r="M87" s="12"/>
    </row>
    <row r="88" spans="2:13" s="6" customFormat="1">
      <c r="B88" s="7"/>
      <c r="C88" s="7"/>
      <c r="E88" s="8"/>
      <c r="F88" s="8"/>
      <c r="H88" s="8"/>
      <c r="I88" s="12"/>
      <c r="J88" s="12"/>
      <c r="K88" s="12"/>
      <c r="L88" s="12"/>
      <c r="M88" s="12"/>
    </row>
    <row r="89" spans="2:13" s="6" customFormat="1">
      <c r="B89" s="7"/>
      <c r="C89" s="7"/>
      <c r="E89" s="8"/>
      <c r="F89" s="8"/>
      <c r="H89" s="8"/>
      <c r="I89" s="12"/>
      <c r="J89" s="12"/>
      <c r="K89" s="12"/>
      <c r="L89" s="12"/>
      <c r="M89" s="12"/>
    </row>
    <row r="90" spans="2:13" s="6" customFormat="1">
      <c r="B90" s="7"/>
      <c r="C90" s="7"/>
      <c r="E90" s="8"/>
      <c r="F90" s="8"/>
      <c r="H90" s="8"/>
      <c r="I90" s="12"/>
      <c r="J90" s="12"/>
      <c r="K90" s="12"/>
      <c r="L90" s="12"/>
      <c r="M90" s="12"/>
    </row>
    <row r="91" spans="2:13" s="6" customFormat="1">
      <c r="B91" s="7"/>
      <c r="C91" s="7"/>
      <c r="E91" s="8"/>
      <c r="F91" s="8"/>
      <c r="H91" s="8"/>
      <c r="I91" s="12"/>
      <c r="J91" s="12"/>
      <c r="K91" s="12"/>
      <c r="L91" s="12"/>
      <c r="M91" s="12"/>
    </row>
    <row r="92" spans="2:13" s="6" customFormat="1">
      <c r="B92" s="7"/>
      <c r="C92" s="7"/>
      <c r="E92" s="8"/>
      <c r="F92" s="8"/>
      <c r="H92" s="8"/>
      <c r="I92" s="12"/>
      <c r="J92" s="12"/>
      <c r="K92" s="12"/>
      <c r="L92" s="12"/>
      <c r="M92" s="12"/>
    </row>
    <row r="93" spans="2:13" s="6" customFormat="1">
      <c r="B93" s="7"/>
      <c r="C93" s="7"/>
      <c r="E93" s="8"/>
      <c r="F93" s="8"/>
      <c r="H93" s="8"/>
      <c r="I93" s="12"/>
      <c r="J93" s="12"/>
      <c r="K93" s="12"/>
      <c r="L93" s="12"/>
      <c r="M93" s="12"/>
    </row>
    <row r="94" spans="2:13" s="6" customFormat="1">
      <c r="B94" s="7"/>
      <c r="C94" s="7"/>
      <c r="E94" s="8"/>
      <c r="F94" s="8"/>
      <c r="H94" s="8"/>
      <c r="I94" s="12"/>
      <c r="J94" s="12"/>
      <c r="K94" s="12"/>
      <c r="L94" s="12"/>
      <c r="M94" s="12"/>
    </row>
    <row r="95" spans="2:13" s="6" customFormat="1">
      <c r="B95" s="7"/>
      <c r="C95" s="7"/>
      <c r="E95" s="8"/>
      <c r="F95" s="8"/>
      <c r="H95" s="8"/>
      <c r="I95" s="12"/>
      <c r="J95" s="12"/>
      <c r="K95" s="12"/>
      <c r="L95" s="12"/>
      <c r="M95" s="12"/>
    </row>
    <row r="96" spans="2:13" s="6" customFormat="1">
      <c r="B96" s="7"/>
      <c r="C96" s="7"/>
      <c r="E96" s="8"/>
      <c r="F96" s="8"/>
      <c r="H96" s="8"/>
      <c r="I96" s="12"/>
      <c r="J96" s="12"/>
      <c r="K96" s="12"/>
      <c r="L96" s="12"/>
      <c r="M96" s="12"/>
    </row>
    <row r="97" spans="2:13" s="6" customFormat="1">
      <c r="B97" s="7"/>
      <c r="C97" s="7"/>
      <c r="E97" s="8"/>
      <c r="F97" s="8"/>
      <c r="H97" s="8"/>
      <c r="I97" s="12"/>
      <c r="J97" s="12"/>
      <c r="K97" s="12"/>
      <c r="L97" s="12"/>
      <c r="M97" s="12"/>
    </row>
    <row r="98" spans="2:13" s="6" customFormat="1">
      <c r="B98" s="7"/>
      <c r="C98" s="7"/>
      <c r="E98" s="8"/>
      <c r="F98" s="8"/>
      <c r="H98" s="8"/>
      <c r="I98" s="12"/>
      <c r="J98" s="12"/>
      <c r="K98" s="12"/>
      <c r="L98" s="12"/>
      <c r="M98" s="12"/>
    </row>
    <row r="99" spans="2:13" s="6" customFormat="1">
      <c r="B99" s="7"/>
      <c r="C99" s="7"/>
      <c r="E99" s="8"/>
      <c r="F99" s="8"/>
      <c r="H99" s="8"/>
      <c r="I99" s="12"/>
      <c r="J99" s="12"/>
      <c r="K99" s="12"/>
      <c r="L99" s="12"/>
      <c r="M99" s="12"/>
    </row>
    <row r="100" spans="2:13" s="6" customFormat="1">
      <c r="B100" s="7"/>
      <c r="C100" s="7"/>
      <c r="E100" s="8"/>
      <c r="F100" s="8"/>
      <c r="H100" s="8"/>
      <c r="I100" s="12"/>
      <c r="J100" s="12"/>
      <c r="K100" s="12"/>
      <c r="L100" s="12"/>
      <c r="M100" s="12"/>
    </row>
    <row r="101" spans="2:13" s="6" customFormat="1">
      <c r="B101" s="7"/>
      <c r="C101" s="7"/>
      <c r="E101" s="8"/>
      <c r="F101" s="8"/>
      <c r="H101" s="8"/>
      <c r="I101" s="12"/>
      <c r="J101" s="12"/>
      <c r="K101" s="12"/>
      <c r="L101" s="12"/>
      <c r="M101" s="12"/>
    </row>
    <row r="102" spans="2:13" s="6" customFormat="1">
      <c r="B102" s="7"/>
      <c r="C102" s="7"/>
      <c r="E102" s="8"/>
      <c r="F102" s="8"/>
      <c r="H102" s="8"/>
      <c r="I102" s="12"/>
      <c r="J102" s="12"/>
      <c r="K102" s="12"/>
      <c r="L102" s="12"/>
      <c r="M102" s="12"/>
    </row>
    <row r="103" spans="2:13" s="6" customFormat="1">
      <c r="B103" s="7"/>
      <c r="C103" s="7"/>
      <c r="E103" s="8"/>
      <c r="F103" s="8"/>
      <c r="H103" s="8"/>
      <c r="I103" s="12"/>
      <c r="J103" s="12"/>
      <c r="K103" s="12"/>
      <c r="L103" s="12"/>
      <c r="M103" s="12"/>
    </row>
    <row r="104" spans="2:13" s="6" customFormat="1">
      <c r="B104" s="7"/>
      <c r="C104" s="7"/>
      <c r="E104" s="8"/>
      <c r="F104" s="8"/>
      <c r="H104" s="8"/>
      <c r="I104" s="12"/>
      <c r="J104" s="12"/>
      <c r="K104" s="12"/>
      <c r="L104" s="12"/>
      <c r="M104" s="12"/>
    </row>
    <row r="105" spans="2:13" s="6" customFormat="1">
      <c r="B105" s="7"/>
      <c r="C105" s="7"/>
      <c r="E105" s="8"/>
      <c r="F105" s="8"/>
      <c r="H105" s="8"/>
      <c r="I105" s="12"/>
      <c r="J105" s="12"/>
      <c r="K105" s="12"/>
      <c r="L105" s="12"/>
      <c r="M105" s="12"/>
    </row>
    <row r="106" spans="2:13" s="6" customFormat="1">
      <c r="B106" s="7"/>
      <c r="C106" s="7"/>
      <c r="E106" s="8"/>
      <c r="F106" s="8"/>
      <c r="H106" s="8"/>
      <c r="I106" s="12"/>
      <c r="J106" s="12"/>
      <c r="K106" s="12"/>
      <c r="L106" s="12"/>
      <c r="M106" s="12"/>
    </row>
    <row r="107" spans="2:13" s="6" customFormat="1">
      <c r="B107" s="7"/>
      <c r="C107" s="7"/>
      <c r="E107" s="8"/>
      <c r="F107" s="8"/>
      <c r="H107" s="8"/>
      <c r="I107" s="12"/>
      <c r="J107" s="12"/>
      <c r="K107" s="12"/>
      <c r="L107" s="12"/>
      <c r="M107" s="12"/>
    </row>
    <row r="108" spans="2:13" s="6" customFormat="1">
      <c r="B108" s="7"/>
      <c r="C108" s="7"/>
      <c r="E108" s="8"/>
      <c r="F108" s="8"/>
      <c r="H108" s="8"/>
      <c r="I108" s="12"/>
      <c r="J108" s="12"/>
      <c r="K108" s="12"/>
      <c r="L108" s="12"/>
      <c r="M108" s="12"/>
    </row>
    <row r="109" spans="2:13" s="6" customFormat="1">
      <c r="B109" s="7"/>
      <c r="C109" s="7"/>
      <c r="E109" s="8"/>
      <c r="F109" s="8"/>
      <c r="H109" s="8"/>
      <c r="I109" s="12"/>
      <c r="J109" s="12"/>
      <c r="K109" s="12"/>
      <c r="L109" s="12"/>
      <c r="M109" s="12"/>
    </row>
    <row r="110" spans="2:13" s="6" customFormat="1">
      <c r="B110" s="7"/>
      <c r="C110" s="7"/>
      <c r="E110" s="8"/>
      <c r="F110" s="8"/>
      <c r="H110" s="8"/>
      <c r="I110" s="12"/>
      <c r="J110" s="12"/>
      <c r="K110" s="12"/>
      <c r="L110" s="12"/>
      <c r="M110" s="12"/>
    </row>
    <row r="111" spans="2:13" s="6" customFormat="1">
      <c r="B111" s="7"/>
      <c r="C111" s="7"/>
      <c r="E111" s="8"/>
      <c r="F111" s="8"/>
      <c r="H111" s="8"/>
      <c r="I111" s="12"/>
      <c r="J111" s="12"/>
      <c r="K111" s="12"/>
      <c r="L111" s="12"/>
      <c r="M111" s="12"/>
    </row>
    <row r="112" spans="2:13" s="6" customFormat="1">
      <c r="B112" s="7"/>
      <c r="C112" s="7"/>
      <c r="E112" s="8"/>
      <c r="F112" s="8"/>
      <c r="H112" s="8"/>
      <c r="I112" s="12"/>
      <c r="J112" s="12"/>
      <c r="K112" s="12"/>
      <c r="L112" s="12"/>
      <c r="M112" s="12"/>
    </row>
    <row r="113" spans="2:13" s="6" customFormat="1">
      <c r="B113" s="7"/>
      <c r="C113" s="7"/>
      <c r="E113" s="8"/>
      <c r="F113" s="8"/>
      <c r="H113" s="8"/>
      <c r="I113" s="12"/>
      <c r="J113" s="12"/>
      <c r="K113" s="12"/>
      <c r="L113" s="12"/>
      <c r="M113" s="12"/>
    </row>
    <row r="114" spans="2:13" s="6" customFormat="1">
      <c r="B114" s="7"/>
      <c r="C114" s="7"/>
      <c r="E114" s="8"/>
      <c r="F114" s="8"/>
      <c r="H114" s="8"/>
      <c r="I114" s="12"/>
      <c r="J114" s="12"/>
      <c r="K114" s="12"/>
      <c r="L114" s="12"/>
      <c r="M114" s="12"/>
    </row>
    <row r="115" spans="2:13" s="6" customFormat="1">
      <c r="B115" s="7"/>
      <c r="C115" s="7"/>
      <c r="E115" s="8"/>
      <c r="F115" s="8"/>
      <c r="H115" s="8"/>
      <c r="I115" s="12"/>
      <c r="J115" s="12"/>
      <c r="K115" s="12"/>
      <c r="L115" s="12"/>
      <c r="M115" s="12"/>
    </row>
    <row r="116" spans="2:13" s="6" customFormat="1">
      <c r="B116" s="7"/>
      <c r="C116" s="7"/>
      <c r="E116" s="8"/>
      <c r="F116" s="8"/>
      <c r="H116" s="8"/>
      <c r="I116" s="12"/>
      <c r="J116" s="12"/>
      <c r="K116" s="12"/>
      <c r="L116" s="12"/>
      <c r="M116" s="12"/>
    </row>
    <row r="117" spans="2:13" s="6" customFormat="1">
      <c r="B117" s="7"/>
      <c r="C117" s="7"/>
      <c r="E117" s="8"/>
      <c r="F117" s="8"/>
      <c r="H117" s="8"/>
      <c r="I117" s="12"/>
      <c r="J117" s="12"/>
      <c r="K117" s="12"/>
      <c r="L117" s="12"/>
      <c r="M117" s="12"/>
    </row>
    <row r="118" spans="2:13" s="6" customFormat="1">
      <c r="B118" s="7"/>
      <c r="C118" s="7"/>
      <c r="E118" s="8"/>
      <c r="F118" s="8"/>
      <c r="H118" s="8"/>
      <c r="I118" s="12"/>
      <c r="J118" s="12"/>
      <c r="K118" s="12"/>
      <c r="L118" s="12"/>
      <c r="M118" s="12"/>
    </row>
    <row r="119" spans="2:13" s="6" customFormat="1">
      <c r="B119" s="7"/>
      <c r="C119" s="7"/>
      <c r="E119" s="8"/>
      <c r="F119" s="8"/>
      <c r="H119" s="8"/>
      <c r="I119" s="12"/>
      <c r="J119" s="12"/>
      <c r="K119" s="12"/>
      <c r="L119" s="12"/>
      <c r="M119" s="12"/>
    </row>
    <row r="120" spans="2:13" s="6" customFormat="1">
      <c r="B120" s="7"/>
      <c r="C120" s="7"/>
      <c r="E120" s="8"/>
      <c r="F120" s="8"/>
      <c r="H120" s="8"/>
      <c r="I120" s="12"/>
      <c r="J120" s="12"/>
      <c r="K120" s="12"/>
      <c r="L120" s="12"/>
      <c r="M120" s="12"/>
    </row>
    <row r="121" spans="2:13" s="6" customFormat="1">
      <c r="B121" s="7"/>
      <c r="C121" s="7"/>
      <c r="E121" s="8"/>
      <c r="F121" s="8"/>
      <c r="H121" s="8"/>
      <c r="I121" s="12"/>
      <c r="J121" s="12"/>
      <c r="K121" s="12"/>
      <c r="L121" s="12"/>
      <c r="M121" s="12"/>
    </row>
    <row r="122" spans="2:13" s="6" customFormat="1">
      <c r="B122" s="7"/>
      <c r="C122" s="7"/>
      <c r="E122" s="8"/>
      <c r="F122" s="8"/>
      <c r="H122" s="8"/>
      <c r="I122" s="12"/>
      <c r="J122" s="12"/>
      <c r="K122" s="12"/>
      <c r="L122" s="12"/>
      <c r="M122" s="12"/>
    </row>
    <row r="123" spans="2:13" s="6" customFormat="1">
      <c r="B123" s="7"/>
      <c r="C123" s="7"/>
      <c r="E123" s="8"/>
      <c r="F123" s="8"/>
      <c r="H123" s="8"/>
      <c r="I123" s="12"/>
      <c r="J123" s="12"/>
      <c r="K123" s="12"/>
      <c r="L123" s="12"/>
      <c r="M123" s="12"/>
    </row>
    <row r="124" spans="2:13" s="6" customFormat="1">
      <c r="B124" s="7"/>
      <c r="C124" s="7"/>
      <c r="E124" s="8"/>
      <c r="F124" s="8"/>
      <c r="H124" s="8"/>
      <c r="I124" s="12"/>
      <c r="J124" s="12"/>
      <c r="K124" s="12"/>
      <c r="L124" s="12"/>
      <c r="M124" s="12"/>
    </row>
    <row r="125" spans="2:13" s="6" customFormat="1">
      <c r="B125" s="7"/>
      <c r="C125" s="7"/>
      <c r="E125" s="8"/>
      <c r="F125" s="8"/>
      <c r="H125" s="8"/>
      <c r="I125" s="12"/>
      <c r="J125" s="12"/>
      <c r="K125" s="12"/>
      <c r="L125" s="12"/>
      <c r="M125" s="12"/>
    </row>
    <row r="126" spans="2:13" s="6" customFormat="1">
      <c r="B126" s="7"/>
      <c r="C126" s="7"/>
      <c r="E126" s="8"/>
      <c r="F126" s="8"/>
      <c r="H126" s="8"/>
      <c r="I126" s="12"/>
      <c r="J126" s="12"/>
      <c r="K126" s="12"/>
      <c r="L126" s="12"/>
      <c r="M126" s="12"/>
    </row>
    <row r="127" spans="2:13" s="6" customFormat="1">
      <c r="B127" s="7"/>
      <c r="C127" s="7"/>
      <c r="E127" s="8"/>
      <c r="F127" s="8"/>
      <c r="H127" s="8"/>
      <c r="I127" s="12"/>
      <c r="J127" s="12"/>
      <c r="K127" s="12"/>
      <c r="L127" s="12"/>
      <c r="M127" s="12"/>
    </row>
    <row r="128" spans="2:13" s="6" customFormat="1">
      <c r="B128" s="7"/>
      <c r="C128" s="7"/>
      <c r="E128" s="8"/>
      <c r="F128" s="8"/>
      <c r="H128" s="8"/>
      <c r="I128" s="12"/>
      <c r="J128" s="12"/>
      <c r="K128" s="12"/>
      <c r="L128" s="12"/>
      <c r="M128" s="12"/>
    </row>
    <row r="129" spans="2:13" s="6" customFormat="1">
      <c r="B129" s="7"/>
      <c r="C129" s="7"/>
      <c r="E129" s="8"/>
      <c r="F129" s="8"/>
      <c r="H129" s="8"/>
      <c r="I129" s="12"/>
      <c r="J129" s="12"/>
      <c r="K129" s="12"/>
      <c r="L129" s="12"/>
      <c r="M129" s="12"/>
    </row>
    <row r="130" spans="2:13" s="6" customFormat="1">
      <c r="B130" s="7"/>
      <c r="C130" s="7"/>
      <c r="E130" s="8"/>
      <c r="F130" s="8"/>
      <c r="H130" s="8"/>
      <c r="I130" s="12"/>
      <c r="J130" s="12"/>
      <c r="K130" s="12"/>
      <c r="L130" s="12"/>
      <c r="M130" s="12"/>
    </row>
    <row r="131" spans="2:13" s="6" customFormat="1">
      <c r="B131" s="7"/>
      <c r="C131" s="7"/>
      <c r="E131" s="8"/>
      <c r="F131" s="8"/>
      <c r="H131" s="8"/>
      <c r="I131" s="12"/>
      <c r="J131" s="12"/>
      <c r="K131" s="12"/>
      <c r="L131" s="12"/>
      <c r="M131" s="12"/>
    </row>
    <row r="132" spans="2:13" s="6" customFormat="1">
      <c r="B132" s="7"/>
      <c r="C132" s="7"/>
      <c r="E132" s="8"/>
      <c r="F132" s="8"/>
      <c r="H132" s="8"/>
      <c r="I132" s="12"/>
      <c r="J132" s="12"/>
      <c r="K132" s="12"/>
      <c r="L132" s="12"/>
      <c r="M132" s="12"/>
    </row>
    <row r="133" spans="2:13" s="6" customFormat="1">
      <c r="B133" s="7"/>
      <c r="C133" s="7"/>
      <c r="E133" s="8"/>
      <c r="F133" s="8"/>
      <c r="H133" s="8"/>
      <c r="I133" s="12"/>
      <c r="J133" s="12"/>
      <c r="K133" s="12"/>
      <c r="L133" s="12"/>
      <c r="M133" s="12"/>
    </row>
    <row r="134" spans="2:13" s="6" customFormat="1">
      <c r="B134" s="7"/>
      <c r="C134" s="7"/>
      <c r="E134" s="8"/>
      <c r="F134" s="8"/>
      <c r="H134" s="8"/>
      <c r="I134" s="12"/>
      <c r="J134" s="12"/>
      <c r="K134" s="12"/>
      <c r="L134" s="12"/>
      <c r="M134" s="12"/>
    </row>
    <row r="135" spans="2:13" s="6" customFormat="1">
      <c r="B135" s="7"/>
      <c r="C135" s="7"/>
      <c r="E135" s="8"/>
      <c r="F135" s="8"/>
      <c r="H135" s="8"/>
      <c r="I135" s="12"/>
      <c r="J135" s="12"/>
      <c r="K135" s="12"/>
      <c r="L135" s="12"/>
      <c r="M135" s="12"/>
    </row>
    <row r="136" spans="2:13" s="6" customFormat="1">
      <c r="B136" s="7"/>
      <c r="C136" s="7"/>
      <c r="E136" s="8"/>
      <c r="F136" s="8"/>
      <c r="H136" s="8"/>
      <c r="I136" s="12"/>
      <c r="J136" s="12"/>
      <c r="K136" s="12"/>
      <c r="L136" s="12"/>
      <c r="M136" s="12"/>
    </row>
    <row r="137" spans="2:13" s="6" customFormat="1">
      <c r="B137" s="7"/>
      <c r="C137" s="7"/>
      <c r="E137" s="8"/>
      <c r="F137" s="8"/>
      <c r="H137" s="8"/>
      <c r="I137" s="12"/>
      <c r="J137" s="12"/>
      <c r="K137" s="12"/>
      <c r="L137" s="12"/>
      <c r="M137" s="12"/>
    </row>
    <row r="138" spans="2:13" s="6" customFormat="1">
      <c r="B138" s="7"/>
      <c r="C138" s="7"/>
      <c r="E138" s="8"/>
      <c r="F138" s="8"/>
      <c r="H138" s="8"/>
      <c r="I138" s="12"/>
      <c r="J138" s="12"/>
      <c r="K138" s="12"/>
      <c r="L138" s="12"/>
      <c r="M138" s="12"/>
    </row>
    <row r="139" spans="2:13" s="6" customFormat="1">
      <c r="B139" s="7"/>
      <c r="C139" s="7"/>
      <c r="E139" s="8"/>
      <c r="F139" s="8"/>
      <c r="H139" s="8"/>
      <c r="I139" s="12"/>
      <c r="J139" s="12"/>
      <c r="K139" s="12"/>
      <c r="L139" s="12"/>
      <c r="M139" s="12"/>
    </row>
    <row r="140" spans="2:13" s="6" customFormat="1">
      <c r="B140" s="7"/>
      <c r="C140" s="7"/>
      <c r="E140" s="8"/>
      <c r="F140" s="8"/>
      <c r="H140" s="8"/>
      <c r="I140" s="12"/>
      <c r="J140" s="12"/>
      <c r="K140" s="12"/>
      <c r="L140" s="12"/>
      <c r="M140" s="12"/>
    </row>
    <row r="141" spans="2:13" s="6" customFormat="1">
      <c r="B141" s="7"/>
      <c r="C141" s="7"/>
      <c r="E141" s="8"/>
      <c r="F141" s="8"/>
      <c r="H141" s="8"/>
      <c r="I141" s="12"/>
      <c r="J141" s="12"/>
      <c r="K141" s="12"/>
      <c r="L141" s="12"/>
      <c r="M141" s="12"/>
    </row>
    <row r="142" spans="2:13" s="6" customFormat="1">
      <c r="B142" s="7"/>
      <c r="C142" s="7"/>
      <c r="E142" s="8"/>
      <c r="F142" s="8"/>
      <c r="H142" s="8"/>
      <c r="I142" s="12"/>
      <c r="J142" s="12"/>
      <c r="K142" s="12"/>
      <c r="L142" s="12"/>
      <c r="M142" s="12"/>
    </row>
    <row r="143" spans="2:13" s="6" customFormat="1">
      <c r="B143" s="7"/>
      <c r="C143" s="7"/>
      <c r="E143" s="8"/>
      <c r="F143" s="8"/>
      <c r="H143" s="8"/>
      <c r="I143" s="12"/>
      <c r="J143" s="12"/>
      <c r="K143" s="12"/>
      <c r="L143" s="12"/>
      <c r="M143" s="12"/>
    </row>
    <row r="144" spans="2:13" s="6" customFormat="1">
      <c r="B144" s="7"/>
      <c r="C144" s="7"/>
      <c r="E144" s="8"/>
      <c r="F144" s="8"/>
      <c r="H144" s="8"/>
      <c r="I144" s="12"/>
      <c r="J144" s="12"/>
      <c r="K144" s="12"/>
      <c r="L144" s="12"/>
      <c r="M144" s="12"/>
    </row>
    <row r="145" spans="2:13" s="6" customFormat="1">
      <c r="B145" s="7"/>
      <c r="C145" s="7"/>
      <c r="E145" s="8"/>
      <c r="F145" s="8"/>
      <c r="H145" s="8"/>
      <c r="I145" s="12"/>
      <c r="J145" s="12"/>
      <c r="K145" s="12"/>
      <c r="L145" s="12"/>
      <c r="M145" s="12"/>
    </row>
    <row r="146" spans="2:13" s="6" customFormat="1">
      <c r="B146" s="7"/>
      <c r="C146" s="7"/>
      <c r="E146" s="8"/>
      <c r="F146" s="8"/>
      <c r="H146" s="8"/>
      <c r="I146" s="12"/>
      <c r="J146" s="12"/>
      <c r="K146" s="12"/>
      <c r="L146" s="12"/>
      <c r="M146" s="12"/>
    </row>
    <row r="147" spans="2:13" s="6" customFormat="1">
      <c r="B147" s="7"/>
      <c r="C147" s="7"/>
      <c r="E147" s="8"/>
      <c r="F147" s="8"/>
      <c r="H147" s="8"/>
      <c r="I147" s="12"/>
      <c r="J147" s="12"/>
      <c r="K147" s="12"/>
      <c r="L147" s="12"/>
      <c r="M147" s="12"/>
    </row>
    <row r="148" spans="2:13" s="6" customFormat="1">
      <c r="B148" s="7"/>
      <c r="C148" s="7"/>
      <c r="E148" s="8"/>
      <c r="F148" s="8"/>
      <c r="H148" s="8"/>
      <c r="I148" s="12"/>
      <c r="J148" s="12"/>
      <c r="K148" s="12"/>
      <c r="L148" s="12"/>
      <c r="M148" s="12"/>
    </row>
    <row r="149" spans="2:13" s="6" customFormat="1">
      <c r="B149" s="7"/>
      <c r="C149" s="7"/>
      <c r="E149" s="8"/>
      <c r="F149" s="8"/>
      <c r="H149" s="8"/>
      <c r="I149" s="12"/>
      <c r="J149" s="12"/>
      <c r="K149" s="12"/>
      <c r="L149" s="12"/>
      <c r="M149" s="12"/>
    </row>
    <row r="150" spans="2:13" s="6" customFormat="1">
      <c r="B150" s="7"/>
      <c r="C150" s="7"/>
      <c r="E150" s="8"/>
      <c r="F150" s="8"/>
      <c r="H150" s="8"/>
      <c r="I150" s="12"/>
      <c r="J150" s="12"/>
      <c r="K150" s="12"/>
      <c r="L150" s="12"/>
      <c r="M150" s="12"/>
    </row>
    <row r="151" spans="2:13" s="6" customFormat="1">
      <c r="B151" s="7"/>
      <c r="C151" s="7"/>
      <c r="E151" s="8"/>
      <c r="F151" s="8"/>
      <c r="H151" s="8"/>
      <c r="I151" s="12"/>
      <c r="J151" s="12"/>
      <c r="K151" s="12"/>
      <c r="L151" s="12"/>
      <c r="M151" s="12"/>
    </row>
    <row r="152" spans="2:13" s="6" customFormat="1">
      <c r="B152" s="7"/>
      <c r="C152" s="7"/>
      <c r="E152" s="8"/>
      <c r="F152" s="8"/>
      <c r="H152" s="8"/>
      <c r="I152" s="12"/>
      <c r="J152" s="12"/>
      <c r="K152" s="12"/>
      <c r="L152" s="12"/>
      <c r="M152" s="12"/>
    </row>
    <row r="153" spans="2:13" s="6" customFormat="1">
      <c r="B153" s="7"/>
      <c r="C153" s="7"/>
      <c r="E153" s="8"/>
      <c r="F153" s="8"/>
      <c r="H153" s="8"/>
      <c r="I153" s="12"/>
      <c r="J153" s="12"/>
      <c r="K153" s="12"/>
      <c r="L153" s="12"/>
      <c r="M153" s="12"/>
    </row>
    <row r="154" spans="2:13" s="6" customFormat="1">
      <c r="B154" s="7"/>
      <c r="C154" s="7"/>
      <c r="E154" s="8"/>
      <c r="F154" s="8"/>
      <c r="H154" s="8"/>
      <c r="I154" s="12"/>
      <c r="J154" s="12"/>
      <c r="K154" s="12"/>
      <c r="L154" s="12"/>
      <c r="M154" s="12"/>
    </row>
    <row r="155" spans="2:13" s="6" customFormat="1">
      <c r="B155" s="7"/>
      <c r="C155" s="7"/>
      <c r="E155" s="8"/>
      <c r="F155" s="8"/>
      <c r="H155" s="8"/>
      <c r="I155" s="12"/>
      <c r="J155" s="12"/>
      <c r="K155" s="12"/>
      <c r="L155" s="12"/>
      <c r="M155" s="12"/>
    </row>
    <row r="156" spans="2:13" s="6" customFormat="1">
      <c r="B156" s="7"/>
      <c r="C156" s="7"/>
      <c r="E156" s="8"/>
      <c r="F156" s="8"/>
      <c r="H156" s="8"/>
      <c r="I156" s="12"/>
      <c r="J156" s="12"/>
      <c r="K156" s="12"/>
      <c r="L156" s="12"/>
      <c r="M156" s="12"/>
    </row>
    <row r="157" spans="2:13" s="6" customFormat="1">
      <c r="B157" s="7"/>
      <c r="C157" s="7"/>
      <c r="E157" s="8"/>
      <c r="F157" s="8"/>
      <c r="H157" s="8"/>
      <c r="I157" s="12"/>
      <c r="J157" s="12"/>
      <c r="K157" s="12"/>
      <c r="L157" s="12"/>
      <c r="M157" s="12"/>
    </row>
    <row r="158" spans="2:13" s="6" customFormat="1">
      <c r="B158" s="7"/>
      <c r="C158" s="7"/>
      <c r="E158" s="8"/>
      <c r="F158" s="8"/>
      <c r="H158" s="8"/>
      <c r="I158" s="12"/>
      <c r="J158" s="12"/>
      <c r="K158" s="12"/>
      <c r="L158" s="12"/>
      <c r="M158" s="12"/>
    </row>
    <row r="159" spans="2:13" s="6" customFormat="1">
      <c r="B159" s="7"/>
      <c r="C159" s="7"/>
      <c r="E159" s="8"/>
      <c r="F159" s="8"/>
      <c r="H159" s="8"/>
      <c r="I159" s="12"/>
      <c r="J159" s="12"/>
      <c r="K159" s="12"/>
      <c r="L159" s="12"/>
      <c r="M159" s="12"/>
    </row>
    <row r="160" spans="2:13" s="6" customFormat="1">
      <c r="B160" s="7"/>
      <c r="C160" s="7"/>
      <c r="E160" s="8"/>
      <c r="F160" s="8"/>
      <c r="H160" s="8"/>
      <c r="I160" s="12"/>
      <c r="J160" s="12"/>
      <c r="K160" s="12"/>
      <c r="L160" s="12"/>
      <c r="M160" s="12"/>
    </row>
    <row r="161" spans="2:13" s="6" customFormat="1">
      <c r="B161" s="7"/>
      <c r="C161" s="7"/>
      <c r="E161" s="8"/>
      <c r="F161" s="8"/>
      <c r="H161" s="8"/>
      <c r="I161" s="12"/>
      <c r="J161" s="12"/>
      <c r="K161" s="12"/>
      <c r="L161" s="12"/>
      <c r="M161" s="12"/>
    </row>
    <row r="162" spans="2:13" s="6" customFormat="1">
      <c r="B162" s="7"/>
      <c r="C162" s="7"/>
      <c r="E162" s="8"/>
      <c r="F162" s="8"/>
      <c r="H162" s="8"/>
      <c r="I162" s="12"/>
      <c r="J162" s="12"/>
      <c r="K162" s="12"/>
      <c r="L162" s="12"/>
      <c r="M162" s="12"/>
    </row>
    <row r="163" spans="2:13" s="6" customFormat="1">
      <c r="B163" s="7"/>
      <c r="C163" s="7"/>
      <c r="E163" s="8"/>
      <c r="F163" s="8"/>
      <c r="H163" s="8"/>
      <c r="I163" s="12"/>
      <c r="J163" s="12"/>
      <c r="K163" s="12"/>
      <c r="L163" s="12"/>
      <c r="M163" s="12"/>
    </row>
    <row r="164" spans="2:13" s="6" customFormat="1">
      <c r="B164" s="7"/>
      <c r="C164" s="7"/>
      <c r="E164" s="8"/>
      <c r="F164" s="8"/>
      <c r="H164" s="8"/>
      <c r="I164" s="12"/>
      <c r="J164" s="12"/>
      <c r="K164" s="12"/>
      <c r="L164" s="12"/>
      <c r="M164" s="12"/>
    </row>
    <row r="165" spans="2:13" s="6" customFormat="1">
      <c r="B165" s="7"/>
      <c r="C165" s="7"/>
      <c r="E165" s="8"/>
      <c r="F165" s="8"/>
      <c r="H165" s="8"/>
      <c r="I165" s="12"/>
      <c r="J165" s="12"/>
      <c r="K165" s="12"/>
      <c r="L165" s="12"/>
      <c r="M165" s="12"/>
    </row>
    <row r="166" spans="2:13" s="6" customFormat="1">
      <c r="B166" s="7"/>
      <c r="C166" s="7"/>
      <c r="E166" s="8"/>
      <c r="F166" s="8"/>
      <c r="H166" s="8"/>
      <c r="I166" s="12"/>
      <c r="J166" s="12"/>
      <c r="K166" s="12"/>
      <c r="L166" s="12"/>
      <c r="M166" s="12"/>
    </row>
    <row r="167" spans="2:13" s="6" customFormat="1">
      <c r="B167" s="7"/>
      <c r="C167" s="7"/>
      <c r="E167" s="8"/>
      <c r="F167" s="8"/>
      <c r="H167" s="8"/>
      <c r="I167" s="12"/>
      <c r="J167" s="12"/>
      <c r="K167" s="12"/>
      <c r="L167" s="12"/>
      <c r="M167" s="12"/>
    </row>
    <row r="168" spans="2:13" s="6" customFormat="1">
      <c r="B168" s="7"/>
      <c r="C168" s="7"/>
      <c r="E168" s="8"/>
      <c r="F168" s="8"/>
      <c r="H168" s="8"/>
      <c r="I168" s="12"/>
      <c r="J168" s="12"/>
      <c r="K168" s="12"/>
      <c r="L168" s="12"/>
      <c r="M168" s="12"/>
    </row>
    <row r="169" spans="2:13" s="6" customFormat="1">
      <c r="B169" s="7"/>
      <c r="C169" s="7"/>
      <c r="E169" s="8"/>
      <c r="F169" s="8"/>
      <c r="H169" s="8"/>
      <c r="I169" s="12"/>
      <c r="J169" s="12"/>
      <c r="K169" s="12"/>
      <c r="L169" s="12"/>
      <c r="M169" s="12"/>
    </row>
    <row r="170" spans="2:13" s="6" customFormat="1">
      <c r="B170" s="7"/>
      <c r="C170" s="7"/>
      <c r="E170" s="8"/>
      <c r="F170" s="8"/>
      <c r="H170" s="8"/>
      <c r="I170" s="12"/>
      <c r="J170" s="12"/>
      <c r="K170" s="12"/>
      <c r="L170" s="12"/>
      <c r="M170" s="12"/>
    </row>
    <row r="171" spans="2:13" s="6" customFormat="1">
      <c r="B171" s="7"/>
      <c r="C171" s="7"/>
      <c r="E171" s="8"/>
      <c r="F171" s="8"/>
      <c r="H171" s="8"/>
      <c r="I171" s="12"/>
      <c r="J171" s="12"/>
      <c r="K171" s="12"/>
      <c r="L171" s="12"/>
      <c r="M171" s="12"/>
    </row>
    <row r="172" spans="2:13" s="6" customFormat="1">
      <c r="B172" s="7"/>
      <c r="C172" s="7"/>
      <c r="E172" s="8"/>
      <c r="F172" s="8"/>
      <c r="H172" s="8"/>
      <c r="I172" s="12"/>
      <c r="J172" s="12"/>
      <c r="K172" s="12"/>
      <c r="L172" s="12"/>
      <c r="M172" s="12"/>
    </row>
    <row r="173" spans="2:13" s="6" customFormat="1">
      <c r="B173" s="7"/>
      <c r="C173" s="7"/>
      <c r="E173" s="8"/>
      <c r="F173" s="8"/>
      <c r="H173" s="8"/>
      <c r="I173" s="12"/>
      <c r="J173" s="12"/>
      <c r="K173" s="12"/>
      <c r="L173" s="12"/>
      <c r="M173" s="12"/>
    </row>
    <row r="174" spans="2:13" s="6" customFormat="1">
      <c r="B174" s="7"/>
      <c r="C174" s="7"/>
      <c r="E174" s="8"/>
      <c r="F174" s="8"/>
      <c r="H174" s="8"/>
      <c r="I174" s="12"/>
      <c r="J174" s="12"/>
      <c r="K174" s="12"/>
      <c r="L174" s="12"/>
      <c r="M174" s="12"/>
    </row>
    <row r="175" spans="2:13" s="6" customFormat="1">
      <c r="B175" s="7"/>
      <c r="C175" s="7"/>
      <c r="E175" s="8"/>
      <c r="F175" s="8"/>
      <c r="H175" s="8"/>
      <c r="I175" s="12"/>
      <c r="J175" s="12"/>
      <c r="K175" s="12"/>
      <c r="L175" s="12"/>
      <c r="M175" s="12"/>
    </row>
    <row r="176" spans="2:13" s="6" customFormat="1">
      <c r="B176" s="7"/>
      <c r="C176" s="7"/>
      <c r="E176" s="8"/>
      <c r="F176" s="8"/>
      <c r="H176" s="8"/>
      <c r="I176" s="12"/>
      <c r="J176" s="12"/>
      <c r="K176" s="12"/>
      <c r="L176" s="12"/>
      <c r="M176" s="12"/>
    </row>
    <row r="177" spans="2:13" s="6" customFormat="1">
      <c r="B177" s="7"/>
      <c r="C177" s="7"/>
      <c r="E177" s="8"/>
      <c r="F177" s="8"/>
      <c r="H177" s="8"/>
      <c r="I177" s="12"/>
      <c r="J177" s="12"/>
      <c r="K177" s="12"/>
      <c r="L177" s="12"/>
      <c r="M177" s="12"/>
    </row>
    <row r="178" spans="2:13" s="6" customFormat="1">
      <c r="B178" s="7"/>
      <c r="C178" s="7"/>
      <c r="E178" s="8"/>
      <c r="F178" s="8"/>
      <c r="H178" s="8"/>
      <c r="I178" s="12"/>
      <c r="J178" s="12"/>
      <c r="K178" s="12"/>
      <c r="L178" s="12"/>
      <c r="M178" s="12"/>
    </row>
    <row r="179" spans="2:13" s="6" customFormat="1">
      <c r="B179" s="7"/>
      <c r="C179" s="7"/>
      <c r="E179" s="8"/>
      <c r="F179" s="8"/>
      <c r="H179" s="8"/>
      <c r="I179" s="12"/>
      <c r="J179" s="12"/>
      <c r="K179" s="12"/>
      <c r="L179" s="12"/>
      <c r="M179" s="12"/>
    </row>
    <row r="180" spans="2:13" s="6" customFormat="1">
      <c r="B180" s="7"/>
      <c r="C180" s="7"/>
      <c r="E180" s="8"/>
      <c r="F180" s="8"/>
      <c r="H180" s="8"/>
      <c r="I180" s="12"/>
      <c r="J180" s="12"/>
      <c r="K180" s="12"/>
      <c r="L180" s="12"/>
      <c r="M180" s="12"/>
    </row>
    <row r="181" spans="2:13" s="6" customFormat="1">
      <c r="B181" s="7"/>
      <c r="C181" s="7"/>
      <c r="E181" s="8"/>
      <c r="F181" s="8"/>
      <c r="H181" s="8"/>
      <c r="I181" s="12"/>
      <c r="J181" s="12"/>
      <c r="K181" s="12"/>
      <c r="L181" s="12"/>
      <c r="M181" s="12"/>
    </row>
    <row r="182" spans="2:13" s="6" customFormat="1">
      <c r="B182" s="7"/>
      <c r="C182" s="7"/>
      <c r="E182" s="8"/>
      <c r="F182" s="8"/>
      <c r="H182" s="8"/>
      <c r="I182" s="12"/>
      <c r="J182" s="12"/>
      <c r="K182" s="12"/>
      <c r="L182" s="12"/>
      <c r="M182" s="12"/>
    </row>
    <row r="183" spans="2:13" s="6" customFormat="1">
      <c r="B183" s="7"/>
      <c r="C183" s="7"/>
      <c r="E183" s="8"/>
      <c r="F183" s="8"/>
      <c r="H183" s="8"/>
      <c r="I183" s="12"/>
      <c r="J183" s="12"/>
      <c r="K183" s="12"/>
      <c r="L183" s="12"/>
      <c r="M183" s="12"/>
    </row>
    <row r="184" spans="2:13" s="6" customFormat="1">
      <c r="B184" s="7"/>
      <c r="C184" s="7"/>
      <c r="E184" s="8"/>
      <c r="F184" s="8"/>
      <c r="H184" s="8"/>
      <c r="I184" s="12"/>
      <c r="J184" s="12"/>
      <c r="K184" s="12"/>
      <c r="L184" s="12"/>
      <c r="M184" s="12"/>
    </row>
    <row r="185" spans="2:13" s="6" customFormat="1">
      <c r="B185" s="7"/>
      <c r="C185" s="7"/>
      <c r="E185" s="8"/>
      <c r="F185" s="8"/>
      <c r="H185" s="8"/>
      <c r="I185" s="12"/>
      <c r="J185" s="12"/>
      <c r="K185" s="12"/>
      <c r="L185" s="12"/>
      <c r="M185" s="12"/>
    </row>
    <row r="186" spans="2:13" s="6" customFormat="1">
      <c r="B186" s="7"/>
      <c r="C186" s="7"/>
      <c r="E186" s="8"/>
      <c r="F186" s="8"/>
      <c r="H186" s="8"/>
      <c r="I186" s="12"/>
      <c r="J186" s="12"/>
      <c r="K186" s="12"/>
      <c r="L186" s="12"/>
      <c r="M186" s="12"/>
    </row>
    <row r="187" spans="2:13" s="6" customFormat="1">
      <c r="B187" s="7"/>
      <c r="C187" s="7"/>
      <c r="E187" s="8"/>
      <c r="F187" s="8"/>
      <c r="H187" s="8"/>
      <c r="I187" s="12"/>
      <c r="J187" s="12"/>
      <c r="K187" s="12"/>
      <c r="L187" s="12"/>
      <c r="M187" s="12"/>
    </row>
    <row r="188" spans="2:13" s="6" customFormat="1">
      <c r="B188" s="7"/>
      <c r="C188" s="7"/>
      <c r="E188" s="8"/>
      <c r="F188" s="8"/>
      <c r="H188" s="8"/>
      <c r="I188" s="12"/>
      <c r="J188" s="12"/>
      <c r="K188" s="12"/>
      <c r="L188" s="12"/>
      <c r="M188" s="12"/>
    </row>
    <row r="189" spans="2:13" s="6" customFormat="1">
      <c r="B189" s="7"/>
      <c r="C189" s="7"/>
      <c r="E189" s="8"/>
      <c r="F189" s="8"/>
      <c r="H189" s="8"/>
      <c r="I189" s="12"/>
      <c r="J189" s="12"/>
      <c r="K189" s="12"/>
      <c r="L189" s="12"/>
      <c r="M189" s="12"/>
    </row>
    <row r="190" spans="2:13" s="6" customFormat="1">
      <c r="B190" s="7"/>
      <c r="C190" s="7"/>
      <c r="E190" s="8"/>
      <c r="F190" s="8"/>
      <c r="H190" s="8"/>
      <c r="I190" s="12"/>
      <c r="J190" s="12"/>
      <c r="K190" s="12"/>
      <c r="L190" s="12"/>
      <c r="M190" s="12"/>
    </row>
    <row r="191" spans="2:13" s="6" customFormat="1">
      <c r="B191" s="7"/>
      <c r="C191" s="7"/>
      <c r="E191" s="8"/>
      <c r="F191" s="8"/>
      <c r="H191" s="8"/>
      <c r="I191" s="12"/>
      <c r="J191" s="12"/>
      <c r="K191" s="12"/>
      <c r="L191" s="12"/>
      <c r="M191" s="12"/>
    </row>
    <row r="192" spans="2:13" s="6" customFormat="1">
      <c r="B192" s="7"/>
      <c r="C192" s="7"/>
      <c r="E192" s="8"/>
      <c r="F192" s="8"/>
      <c r="H192" s="8"/>
      <c r="I192" s="12"/>
      <c r="J192" s="12"/>
      <c r="K192" s="12"/>
      <c r="L192" s="12"/>
      <c r="M192" s="12"/>
    </row>
    <row r="193" spans="2:13" s="6" customFormat="1">
      <c r="B193" s="7"/>
      <c r="C193" s="7"/>
      <c r="E193" s="8"/>
      <c r="F193" s="8"/>
      <c r="H193" s="8"/>
      <c r="I193" s="12"/>
      <c r="J193" s="12"/>
      <c r="K193" s="12"/>
      <c r="L193" s="12"/>
      <c r="M193" s="12"/>
    </row>
    <row r="194" spans="2:13" s="6" customFormat="1">
      <c r="B194" s="7"/>
      <c r="C194" s="7"/>
      <c r="E194" s="8"/>
      <c r="F194" s="8"/>
      <c r="H194" s="8"/>
      <c r="I194" s="12"/>
      <c r="J194" s="12"/>
      <c r="K194" s="12"/>
      <c r="L194" s="12"/>
      <c r="M194" s="12"/>
    </row>
    <row r="195" spans="2:13" s="6" customFormat="1">
      <c r="B195" s="7"/>
      <c r="C195" s="7"/>
      <c r="E195" s="8"/>
      <c r="F195" s="8"/>
      <c r="H195" s="8"/>
      <c r="I195" s="12"/>
      <c r="J195" s="12"/>
      <c r="K195" s="12"/>
      <c r="L195" s="12"/>
      <c r="M195" s="12"/>
    </row>
    <row r="196" spans="2:13" s="6" customFormat="1">
      <c r="B196" s="7"/>
      <c r="C196" s="7"/>
      <c r="E196" s="8"/>
      <c r="F196" s="8"/>
      <c r="H196" s="8"/>
      <c r="I196" s="12"/>
      <c r="J196" s="12"/>
      <c r="K196" s="12"/>
      <c r="L196" s="12"/>
      <c r="M196" s="12"/>
    </row>
    <row r="197" spans="2:13" s="6" customFormat="1">
      <c r="B197" s="7"/>
      <c r="C197" s="7"/>
      <c r="E197" s="8"/>
      <c r="F197" s="8"/>
      <c r="H197" s="8"/>
      <c r="I197" s="12"/>
      <c r="J197" s="12"/>
      <c r="K197" s="12"/>
      <c r="L197" s="12"/>
      <c r="M197" s="12"/>
    </row>
    <row r="198" spans="2:13" s="6" customFormat="1">
      <c r="B198" s="7"/>
      <c r="C198" s="7"/>
      <c r="E198" s="8"/>
      <c r="F198" s="8"/>
      <c r="H198" s="8"/>
      <c r="I198" s="12"/>
      <c r="J198" s="12"/>
      <c r="K198" s="12"/>
      <c r="L198" s="12"/>
      <c r="M198" s="12"/>
    </row>
    <row r="199" spans="2:13" s="6" customFormat="1">
      <c r="B199" s="7"/>
      <c r="C199" s="7"/>
      <c r="E199" s="8"/>
      <c r="F199" s="8"/>
      <c r="H199" s="8"/>
      <c r="I199" s="12"/>
      <c r="J199" s="12"/>
      <c r="K199" s="12"/>
      <c r="L199" s="12"/>
      <c r="M199" s="12"/>
    </row>
    <row r="200" spans="2:13" s="6" customFormat="1">
      <c r="B200" s="7"/>
      <c r="C200" s="7"/>
      <c r="E200" s="8"/>
      <c r="F200" s="8"/>
      <c r="H200" s="8"/>
      <c r="I200" s="12"/>
      <c r="J200" s="12"/>
      <c r="K200" s="12"/>
      <c r="L200" s="12"/>
      <c r="M200" s="12"/>
    </row>
    <row r="201" spans="2:13" s="6" customFormat="1">
      <c r="B201" s="7"/>
      <c r="C201" s="7"/>
      <c r="E201" s="8"/>
      <c r="F201" s="8"/>
      <c r="H201" s="8"/>
      <c r="I201" s="12"/>
      <c r="J201" s="12"/>
      <c r="K201" s="12"/>
      <c r="L201" s="12"/>
      <c r="M201" s="12"/>
    </row>
    <row r="202" spans="2:13" s="6" customFormat="1">
      <c r="B202" s="7"/>
      <c r="C202" s="7"/>
      <c r="E202" s="8"/>
      <c r="F202" s="8"/>
      <c r="H202" s="8"/>
      <c r="I202" s="12"/>
      <c r="J202" s="12"/>
      <c r="K202" s="12"/>
      <c r="L202" s="12"/>
      <c r="M202" s="12"/>
    </row>
    <row r="203" spans="2:13" s="6" customFormat="1">
      <c r="B203" s="7"/>
      <c r="C203" s="7"/>
      <c r="E203" s="8"/>
      <c r="F203" s="8"/>
      <c r="H203" s="8"/>
      <c r="I203" s="12"/>
      <c r="J203" s="12"/>
      <c r="K203" s="12"/>
      <c r="L203" s="12"/>
      <c r="M203" s="12"/>
    </row>
    <row r="204" spans="2:13" s="6" customFormat="1">
      <c r="B204" s="7"/>
      <c r="C204" s="7"/>
      <c r="E204" s="8"/>
      <c r="F204" s="8"/>
      <c r="H204" s="8"/>
      <c r="I204" s="12"/>
      <c r="J204" s="12"/>
      <c r="K204" s="12"/>
      <c r="L204" s="12"/>
      <c r="M204" s="12"/>
    </row>
    <row r="205" spans="2:13" s="6" customFormat="1">
      <c r="B205" s="7"/>
      <c r="C205" s="7"/>
      <c r="E205" s="8"/>
      <c r="F205" s="8"/>
      <c r="H205" s="8"/>
      <c r="I205" s="12"/>
      <c r="J205" s="12"/>
      <c r="K205" s="12"/>
      <c r="L205" s="12"/>
      <c r="M205" s="12"/>
    </row>
    <row r="206" spans="2:13" s="6" customFormat="1">
      <c r="B206" s="7"/>
      <c r="C206" s="7"/>
      <c r="E206" s="8"/>
      <c r="F206" s="8"/>
      <c r="H206" s="8"/>
      <c r="I206" s="12"/>
      <c r="J206" s="12"/>
      <c r="K206" s="12"/>
      <c r="L206" s="12"/>
      <c r="M206" s="12"/>
    </row>
    <row r="207" spans="2:13" s="6" customFormat="1">
      <c r="B207" s="7"/>
      <c r="C207" s="7"/>
      <c r="E207" s="8"/>
      <c r="F207" s="8"/>
      <c r="H207" s="8"/>
      <c r="I207" s="12"/>
      <c r="J207" s="12"/>
      <c r="K207" s="12"/>
      <c r="L207" s="12"/>
      <c r="M207" s="12"/>
    </row>
    <row r="208" spans="2:13" s="6" customFormat="1">
      <c r="B208" s="7"/>
      <c r="C208" s="7"/>
      <c r="E208" s="8"/>
      <c r="F208" s="8"/>
      <c r="H208" s="8"/>
      <c r="I208" s="12"/>
      <c r="J208" s="12"/>
      <c r="K208" s="12"/>
      <c r="L208" s="12"/>
      <c r="M208" s="12"/>
    </row>
    <row r="209" spans="2:13" s="6" customFormat="1">
      <c r="B209" s="7"/>
      <c r="C209" s="7"/>
      <c r="E209" s="8"/>
      <c r="F209" s="8"/>
      <c r="H209" s="8"/>
      <c r="I209" s="12"/>
      <c r="J209" s="12"/>
      <c r="K209" s="12"/>
      <c r="L209" s="12"/>
      <c r="M209" s="12"/>
    </row>
    <row r="210" spans="2:13" s="6" customFormat="1">
      <c r="B210" s="7"/>
      <c r="C210" s="7"/>
      <c r="E210" s="8"/>
      <c r="F210" s="8"/>
      <c r="H210" s="8"/>
      <c r="I210" s="12"/>
      <c r="J210" s="12"/>
      <c r="K210" s="12"/>
      <c r="L210" s="12"/>
      <c r="M210" s="12"/>
    </row>
    <row r="211" spans="2:13" s="6" customFormat="1">
      <c r="B211" s="7"/>
      <c r="C211" s="7"/>
      <c r="E211" s="8"/>
      <c r="F211" s="8"/>
      <c r="H211" s="8"/>
      <c r="I211" s="12"/>
      <c r="J211" s="12"/>
      <c r="K211" s="12"/>
      <c r="L211" s="12"/>
      <c r="M211" s="12"/>
    </row>
    <row r="212" spans="2:13" s="6" customFormat="1">
      <c r="B212" s="7"/>
      <c r="C212" s="7"/>
      <c r="E212" s="8"/>
      <c r="F212" s="8"/>
      <c r="H212" s="8"/>
      <c r="I212" s="12"/>
      <c r="J212" s="12"/>
      <c r="K212" s="12"/>
      <c r="L212" s="12"/>
      <c r="M212" s="12"/>
    </row>
    <row r="213" spans="2:13" s="6" customFormat="1">
      <c r="B213" s="7"/>
      <c r="C213" s="7"/>
      <c r="E213" s="8"/>
      <c r="F213" s="8"/>
      <c r="H213" s="8"/>
      <c r="I213" s="12"/>
      <c r="J213" s="12"/>
      <c r="K213" s="12"/>
      <c r="L213" s="12"/>
      <c r="M213" s="12"/>
    </row>
    <row r="214" spans="2:13" s="6" customFormat="1">
      <c r="B214" s="7"/>
      <c r="C214" s="7"/>
      <c r="E214" s="8"/>
      <c r="F214" s="8"/>
      <c r="H214" s="8"/>
      <c r="I214" s="12"/>
      <c r="J214" s="12"/>
      <c r="K214" s="12"/>
      <c r="L214" s="12"/>
      <c r="M214" s="12"/>
    </row>
    <row r="215" spans="2:13" s="6" customFormat="1">
      <c r="B215" s="7"/>
      <c r="C215" s="7"/>
      <c r="E215" s="8"/>
      <c r="F215" s="8"/>
      <c r="H215" s="8"/>
      <c r="I215" s="12"/>
      <c r="J215" s="12"/>
      <c r="K215" s="12"/>
      <c r="L215" s="12"/>
      <c r="M215" s="12"/>
    </row>
    <row r="216" spans="2:13" s="6" customFormat="1">
      <c r="B216" s="7"/>
      <c r="C216" s="7"/>
      <c r="E216" s="8"/>
      <c r="F216" s="8"/>
      <c r="H216" s="8"/>
      <c r="I216" s="12"/>
      <c r="J216" s="12"/>
      <c r="K216" s="12"/>
      <c r="L216" s="12"/>
      <c r="M216" s="12"/>
    </row>
    <row r="217" spans="2:13" s="6" customFormat="1">
      <c r="B217" s="7"/>
      <c r="C217" s="7"/>
      <c r="E217" s="8"/>
      <c r="F217" s="8"/>
      <c r="H217" s="8"/>
      <c r="I217" s="12"/>
      <c r="J217" s="12"/>
      <c r="K217" s="12"/>
      <c r="L217" s="12"/>
      <c r="M217" s="12"/>
    </row>
    <row r="218" spans="2:13" s="6" customFormat="1">
      <c r="B218" s="7"/>
      <c r="C218" s="7"/>
      <c r="E218" s="8"/>
      <c r="F218" s="8"/>
      <c r="H218" s="8"/>
      <c r="I218" s="12"/>
      <c r="J218" s="12"/>
      <c r="K218" s="12"/>
      <c r="L218" s="12"/>
      <c r="M218" s="12"/>
    </row>
    <row r="219" spans="2:13" s="6" customFormat="1">
      <c r="B219" s="7"/>
      <c r="C219" s="7"/>
      <c r="E219" s="8"/>
      <c r="F219" s="8"/>
      <c r="H219" s="8"/>
      <c r="I219" s="12"/>
      <c r="J219" s="12"/>
      <c r="K219" s="12"/>
      <c r="L219" s="12"/>
      <c r="M219" s="12"/>
    </row>
    <row r="220" spans="2:13" s="6" customFormat="1">
      <c r="B220" s="7"/>
      <c r="C220" s="7"/>
      <c r="E220" s="8"/>
      <c r="F220" s="8"/>
      <c r="H220" s="8"/>
      <c r="I220" s="12"/>
      <c r="J220" s="12"/>
      <c r="K220" s="12"/>
      <c r="L220" s="12"/>
      <c r="M220" s="12"/>
    </row>
    <row r="221" spans="2:13" s="6" customFormat="1">
      <c r="B221" s="7"/>
      <c r="C221" s="7"/>
      <c r="E221" s="8"/>
      <c r="F221" s="8"/>
      <c r="H221" s="8"/>
      <c r="I221" s="12"/>
      <c r="J221" s="12"/>
      <c r="K221" s="12"/>
      <c r="L221" s="12"/>
      <c r="M221" s="12"/>
    </row>
    <row r="222" spans="2:13" s="6" customFormat="1">
      <c r="B222" s="7"/>
      <c r="C222" s="7"/>
      <c r="E222" s="8"/>
      <c r="F222" s="8"/>
      <c r="H222" s="8"/>
      <c r="I222" s="12"/>
      <c r="J222" s="12"/>
      <c r="K222" s="12"/>
      <c r="L222" s="12"/>
      <c r="M222" s="12"/>
    </row>
    <row r="223" spans="2:13" s="6" customFormat="1">
      <c r="B223" s="7"/>
      <c r="C223" s="7"/>
      <c r="E223" s="8"/>
      <c r="F223" s="8"/>
      <c r="H223" s="8"/>
      <c r="I223" s="12"/>
      <c r="J223" s="12"/>
      <c r="K223" s="12"/>
      <c r="L223" s="12"/>
      <c r="M223" s="12"/>
    </row>
    <row r="224" spans="2:13" s="6" customFormat="1">
      <c r="B224" s="7"/>
      <c r="C224" s="7"/>
      <c r="E224" s="8"/>
      <c r="F224" s="8"/>
      <c r="H224" s="8"/>
      <c r="I224" s="12"/>
      <c r="J224" s="12"/>
      <c r="K224" s="12"/>
      <c r="L224" s="12"/>
      <c r="M224" s="12"/>
    </row>
    <row r="225" spans="2:13" s="6" customFormat="1">
      <c r="B225" s="7"/>
      <c r="C225" s="7"/>
      <c r="E225" s="8"/>
      <c r="F225" s="8"/>
      <c r="H225" s="8"/>
      <c r="I225" s="12"/>
      <c r="J225" s="12"/>
      <c r="K225" s="12"/>
      <c r="L225" s="12"/>
      <c r="M225" s="12"/>
    </row>
    <row r="226" spans="2:13" s="6" customFormat="1">
      <c r="B226" s="7"/>
      <c r="C226" s="7"/>
      <c r="E226" s="8"/>
      <c r="F226" s="8"/>
      <c r="H226" s="8"/>
      <c r="I226" s="12"/>
      <c r="J226" s="12"/>
      <c r="K226" s="12"/>
      <c r="L226" s="12"/>
      <c r="M226" s="12"/>
    </row>
    <row r="227" spans="2:13" s="6" customFormat="1">
      <c r="B227" s="7"/>
      <c r="C227" s="7"/>
      <c r="E227" s="8"/>
      <c r="F227" s="8"/>
      <c r="H227" s="8"/>
      <c r="I227" s="12"/>
      <c r="J227" s="12"/>
      <c r="K227" s="12"/>
      <c r="L227" s="12"/>
      <c r="M227" s="12"/>
    </row>
    <row r="228" spans="2:13" s="6" customFormat="1">
      <c r="B228" s="7"/>
      <c r="C228" s="7"/>
      <c r="E228" s="8"/>
      <c r="F228" s="8"/>
      <c r="H228" s="8"/>
      <c r="I228" s="12"/>
      <c r="J228" s="12"/>
      <c r="K228" s="12"/>
      <c r="L228" s="12"/>
      <c r="M228" s="12"/>
    </row>
    <row r="229" spans="2:13" s="6" customFormat="1">
      <c r="B229" s="7"/>
      <c r="C229" s="7"/>
      <c r="E229" s="8"/>
      <c r="F229" s="8"/>
      <c r="H229" s="8"/>
      <c r="I229" s="12"/>
      <c r="J229" s="12"/>
      <c r="K229" s="12"/>
      <c r="L229" s="12"/>
      <c r="M229" s="12"/>
    </row>
    <row r="230" spans="2:13" s="6" customFormat="1">
      <c r="B230" s="7"/>
      <c r="C230" s="7"/>
      <c r="E230" s="8"/>
      <c r="F230" s="8"/>
      <c r="H230" s="8"/>
      <c r="I230" s="12"/>
      <c r="J230" s="12"/>
      <c r="K230" s="12"/>
      <c r="L230" s="12"/>
      <c r="M230" s="12"/>
    </row>
    <row r="231" spans="2:13" s="6" customFormat="1">
      <c r="B231" s="7"/>
      <c r="C231" s="7"/>
      <c r="E231" s="8"/>
      <c r="F231" s="8"/>
      <c r="H231" s="8"/>
      <c r="I231" s="12"/>
      <c r="J231" s="12"/>
      <c r="K231" s="12"/>
      <c r="L231" s="12"/>
      <c r="M231" s="12"/>
    </row>
    <row r="232" spans="2:13" s="6" customFormat="1">
      <c r="B232" s="7"/>
      <c r="C232" s="7"/>
      <c r="E232" s="8"/>
      <c r="F232" s="8"/>
      <c r="H232" s="8"/>
      <c r="I232" s="12"/>
      <c r="J232" s="12"/>
      <c r="K232" s="12"/>
      <c r="L232" s="12"/>
      <c r="M232" s="12"/>
    </row>
    <row r="233" spans="2:13" s="6" customFormat="1">
      <c r="B233" s="7"/>
      <c r="C233" s="7"/>
      <c r="E233" s="8"/>
      <c r="F233" s="8"/>
      <c r="H233" s="8"/>
      <c r="I233" s="12"/>
      <c r="J233" s="12"/>
      <c r="K233" s="12"/>
      <c r="L233" s="12"/>
      <c r="M233" s="12"/>
    </row>
    <row r="234" spans="2:13" s="6" customFormat="1">
      <c r="B234" s="7"/>
      <c r="C234" s="7"/>
      <c r="E234" s="8"/>
      <c r="F234" s="8"/>
      <c r="H234" s="8"/>
      <c r="I234" s="12"/>
      <c r="J234" s="12"/>
      <c r="K234" s="12"/>
      <c r="L234" s="12"/>
      <c r="M234" s="12"/>
    </row>
    <row r="235" spans="2:13" s="6" customFormat="1">
      <c r="B235" s="7"/>
      <c r="C235" s="7"/>
      <c r="E235" s="8"/>
      <c r="F235" s="8"/>
      <c r="H235" s="8"/>
      <c r="I235" s="12"/>
      <c r="J235" s="12"/>
      <c r="K235" s="12"/>
      <c r="L235" s="12"/>
      <c r="M235" s="12"/>
    </row>
    <row r="236" spans="2:13" s="6" customFormat="1">
      <c r="B236" s="7"/>
      <c r="C236" s="7"/>
      <c r="E236" s="8"/>
      <c r="F236" s="8"/>
      <c r="H236" s="8"/>
      <c r="I236" s="12"/>
      <c r="J236" s="12"/>
      <c r="K236" s="12"/>
      <c r="L236" s="12"/>
      <c r="M236" s="12"/>
    </row>
    <row r="237" spans="2:13" s="6" customFormat="1">
      <c r="B237" s="7"/>
      <c r="C237" s="7"/>
      <c r="E237" s="8"/>
      <c r="F237" s="8"/>
      <c r="H237" s="8"/>
      <c r="I237" s="12"/>
      <c r="J237" s="12"/>
      <c r="K237" s="12"/>
      <c r="L237" s="12"/>
      <c r="M237" s="12"/>
    </row>
    <row r="238" spans="2:13" s="6" customFormat="1">
      <c r="B238" s="7"/>
      <c r="C238" s="7"/>
      <c r="E238" s="8"/>
      <c r="F238" s="8"/>
      <c r="H238" s="8"/>
      <c r="I238" s="12"/>
      <c r="J238" s="12"/>
      <c r="K238" s="12"/>
      <c r="L238" s="12"/>
      <c r="M238" s="12"/>
    </row>
    <row r="239" spans="2:13" s="6" customFormat="1">
      <c r="B239" s="7"/>
      <c r="C239" s="7"/>
      <c r="E239" s="8"/>
      <c r="F239" s="8"/>
      <c r="H239" s="8"/>
      <c r="I239" s="12"/>
      <c r="J239" s="12"/>
      <c r="K239" s="12"/>
      <c r="L239" s="12"/>
      <c r="M239" s="12"/>
    </row>
    <row r="240" spans="2:13" s="6" customFormat="1">
      <c r="B240" s="7"/>
      <c r="C240" s="7"/>
      <c r="E240" s="8"/>
      <c r="F240" s="8"/>
      <c r="H240" s="8"/>
      <c r="I240" s="12"/>
      <c r="J240" s="12"/>
      <c r="K240" s="12"/>
      <c r="L240" s="12"/>
      <c r="M240" s="12"/>
    </row>
    <row r="241" spans="2:13" s="6" customFormat="1">
      <c r="B241" s="7"/>
      <c r="C241" s="7"/>
      <c r="E241" s="8"/>
      <c r="F241" s="8"/>
      <c r="H241" s="8"/>
      <c r="I241" s="12"/>
      <c r="J241" s="12"/>
      <c r="K241" s="12"/>
      <c r="L241" s="12"/>
      <c r="M241" s="12"/>
    </row>
    <row r="242" spans="2:13" s="6" customFormat="1">
      <c r="B242" s="7"/>
      <c r="C242" s="7"/>
      <c r="E242" s="8"/>
      <c r="F242" s="8"/>
      <c r="H242" s="8"/>
      <c r="I242" s="12"/>
      <c r="J242" s="12"/>
      <c r="K242" s="12"/>
      <c r="L242" s="12"/>
      <c r="M242" s="12"/>
    </row>
    <row r="243" spans="2:13" s="6" customFormat="1">
      <c r="B243" s="7"/>
      <c r="C243" s="7"/>
      <c r="E243" s="8"/>
      <c r="F243" s="8"/>
      <c r="H243" s="8"/>
      <c r="I243" s="12"/>
      <c r="J243" s="12"/>
      <c r="K243" s="12"/>
      <c r="L243" s="12"/>
      <c r="M243" s="12"/>
    </row>
    <row r="244" spans="2:13" s="6" customFormat="1">
      <c r="B244" s="7"/>
      <c r="C244" s="7"/>
      <c r="E244" s="8"/>
      <c r="F244" s="8"/>
      <c r="H244" s="8"/>
      <c r="I244" s="12"/>
      <c r="J244" s="12"/>
      <c r="K244" s="12"/>
      <c r="L244" s="12"/>
      <c r="M244" s="12"/>
    </row>
    <row r="245" spans="2:13" s="6" customFormat="1">
      <c r="B245" s="7"/>
      <c r="C245" s="7"/>
      <c r="E245" s="8"/>
      <c r="F245" s="8"/>
      <c r="H245" s="8"/>
      <c r="I245" s="12"/>
      <c r="J245" s="12"/>
      <c r="K245" s="12"/>
      <c r="L245" s="12"/>
      <c r="M245" s="12"/>
    </row>
    <row r="246" spans="2:13" s="6" customFormat="1">
      <c r="B246" s="7"/>
      <c r="C246" s="7"/>
      <c r="E246" s="8"/>
      <c r="F246" s="8"/>
      <c r="H246" s="8"/>
      <c r="I246" s="12"/>
      <c r="J246" s="12"/>
      <c r="K246" s="12"/>
      <c r="L246" s="12"/>
      <c r="M246" s="12"/>
    </row>
    <row r="247" spans="2:13" s="6" customFormat="1">
      <c r="B247" s="7"/>
      <c r="C247" s="7"/>
      <c r="E247" s="8"/>
      <c r="F247" s="8"/>
      <c r="H247" s="8"/>
      <c r="I247" s="12"/>
      <c r="J247" s="12"/>
      <c r="K247" s="12"/>
      <c r="L247" s="12"/>
      <c r="M247" s="12"/>
    </row>
    <row r="248" spans="2:13" s="6" customFormat="1">
      <c r="B248" s="7"/>
      <c r="C248" s="7"/>
      <c r="E248" s="8"/>
      <c r="F248" s="8"/>
      <c r="H248" s="8"/>
      <c r="I248" s="12"/>
      <c r="J248" s="12"/>
      <c r="K248" s="12"/>
      <c r="L248" s="12"/>
      <c r="M248" s="12"/>
    </row>
    <row r="249" spans="2:13" s="6" customFormat="1">
      <c r="B249" s="7"/>
      <c r="C249" s="7"/>
      <c r="E249" s="8"/>
      <c r="F249" s="8"/>
      <c r="H249" s="8"/>
      <c r="I249" s="12"/>
      <c r="J249" s="12"/>
      <c r="K249" s="12"/>
      <c r="L249" s="12"/>
      <c r="M249" s="12"/>
    </row>
    <row r="250" spans="2:13" s="6" customFormat="1">
      <c r="B250" s="7"/>
      <c r="C250" s="7"/>
      <c r="E250" s="8"/>
      <c r="F250" s="8"/>
      <c r="H250" s="8"/>
      <c r="I250" s="12"/>
      <c r="J250" s="12"/>
      <c r="K250" s="12"/>
      <c r="L250" s="12"/>
      <c r="M250" s="12"/>
    </row>
    <row r="251" spans="2:13" s="6" customFormat="1">
      <c r="B251" s="7"/>
      <c r="C251" s="7"/>
      <c r="E251" s="8"/>
      <c r="F251" s="8"/>
      <c r="H251" s="8"/>
      <c r="I251" s="12"/>
      <c r="J251" s="12"/>
      <c r="K251" s="12"/>
      <c r="L251" s="12"/>
      <c r="M251" s="12"/>
    </row>
    <row r="252" spans="2:13" s="6" customFormat="1">
      <c r="B252" s="7"/>
      <c r="C252" s="7"/>
      <c r="E252" s="8"/>
      <c r="F252" s="8"/>
      <c r="H252" s="8"/>
      <c r="I252" s="12"/>
      <c r="J252" s="12"/>
      <c r="K252" s="12"/>
      <c r="L252" s="12"/>
      <c r="M252" s="12"/>
    </row>
    <row r="253" spans="2:13" s="6" customFormat="1">
      <c r="B253" s="7"/>
      <c r="C253" s="7"/>
      <c r="E253" s="8"/>
      <c r="F253" s="8"/>
      <c r="H253" s="8"/>
      <c r="I253" s="12"/>
      <c r="J253" s="12"/>
      <c r="K253" s="12"/>
      <c r="L253" s="12"/>
      <c r="M253" s="12"/>
    </row>
    <row r="254" spans="2:13" s="6" customFormat="1">
      <c r="B254" s="7"/>
      <c r="C254" s="7"/>
      <c r="E254" s="8"/>
      <c r="F254" s="8"/>
      <c r="H254" s="8"/>
      <c r="I254" s="12"/>
      <c r="J254" s="12"/>
      <c r="K254" s="12"/>
      <c r="L254" s="12"/>
      <c r="M254" s="12"/>
    </row>
    <row r="255" spans="2:13" s="6" customFormat="1">
      <c r="B255" s="7"/>
      <c r="C255" s="7"/>
      <c r="E255" s="8"/>
      <c r="F255" s="8"/>
      <c r="H255" s="8"/>
      <c r="I255" s="12"/>
      <c r="J255" s="12"/>
      <c r="K255" s="12"/>
      <c r="L255" s="12"/>
      <c r="M255" s="12"/>
    </row>
    <row r="256" spans="2:13" s="6" customFormat="1">
      <c r="B256" s="7"/>
      <c r="C256" s="7"/>
      <c r="E256" s="8"/>
      <c r="F256" s="8"/>
      <c r="H256" s="8"/>
      <c r="I256" s="12"/>
      <c r="J256" s="12"/>
      <c r="K256" s="12"/>
      <c r="L256" s="12"/>
      <c r="M256" s="12"/>
    </row>
    <row r="257" spans="2:13" s="6" customFormat="1">
      <c r="B257" s="7"/>
      <c r="C257" s="7"/>
      <c r="E257" s="8"/>
      <c r="F257" s="8"/>
      <c r="H257" s="8"/>
      <c r="I257" s="12"/>
      <c r="J257" s="12"/>
      <c r="K257" s="12"/>
      <c r="L257" s="12"/>
      <c r="M257" s="12"/>
    </row>
    <row r="258" spans="2:13" s="6" customFormat="1">
      <c r="B258" s="7"/>
      <c r="C258" s="7"/>
      <c r="E258" s="8"/>
      <c r="F258" s="8"/>
      <c r="H258" s="8"/>
      <c r="I258" s="12"/>
      <c r="J258" s="12"/>
      <c r="K258" s="12"/>
      <c r="L258" s="12"/>
      <c r="M258" s="12"/>
    </row>
    <row r="259" spans="2:13" s="6" customFormat="1">
      <c r="B259" s="7"/>
      <c r="C259" s="7"/>
      <c r="E259" s="8"/>
      <c r="F259" s="8"/>
      <c r="H259" s="8"/>
      <c r="I259" s="12"/>
      <c r="J259" s="12"/>
      <c r="K259" s="12"/>
      <c r="L259" s="12"/>
      <c r="M259" s="12"/>
    </row>
    <row r="260" spans="2:13" s="6" customFormat="1">
      <c r="B260" s="7"/>
      <c r="C260" s="7"/>
      <c r="E260" s="8"/>
      <c r="F260" s="8"/>
      <c r="H260" s="8"/>
      <c r="I260" s="12"/>
      <c r="J260" s="12"/>
      <c r="K260" s="12"/>
      <c r="L260" s="12"/>
      <c r="M260" s="12"/>
    </row>
    <row r="261" spans="2:13" s="6" customFormat="1">
      <c r="B261" s="7"/>
      <c r="C261" s="7"/>
      <c r="E261" s="8"/>
      <c r="F261" s="8"/>
      <c r="H261" s="8"/>
      <c r="I261" s="12"/>
      <c r="J261" s="12"/>
      <c r="K261" s="12"/>
      <c r="L261" s="12"/>
      <c r="M261" s="12"/>
    </row>
    <row r="262" spans="2:13" s="6" customFormat="1">
      <c r="B262" s="7"/>
      <c r="C262" s="7"/>
      <c r="E262" s="8"/>
      <c r="F262" s="8"/>
      <c r="H262" s="8"/>
      <c r="I262" s="12"/>
      <c r="J262" s="12"/>
      <c r="K262" s="12"/>
      <c r="L262" s="12"/>
      <c r="M262" s="12"/>
    </row>
    <row r="263" spans="2:13" s="6" customFormat="1">
      <c r="B263" s="7"/>
      <c r="C263" s="7"/>
      <c r="E263" s="8"/>
      <c r="F263" s="8"/>
      <c r="H263" s="8"/>
      <c r="I263" s="12"/>
      <c r="J263" s="12"/>
      <c r="K263" s="12"/>
      <c r="L263" s="12"/>
      <c r="M263" s="12"/>
    </row>
    <row r="264" spans="2:13" s="6" customFormat="1">
      <c r="B264" s="7"/>
      <c r="C264" s="7"/>
      <c r="E264" s="8"/>
      <c r="F264" s="8"/>
      <c r="H264" s="8"/>
      <c r="I264" s="12"/>
      <c r="J264" s="12"/>
      <c r="K264" s="12"/>
      <c r="L264" s="12"/>
      <c r="M264" s="12"/>
    </row>
    <row r="265" spans="2:13" s="6" customFormat="1">
      <c r="B265" s="7"/>
      <c r="C265" s="7"/>
      <c r="E265" s="8"/>
      <c r="F265" s="8"/>
      <c r="H265" s="8"/>
      <c r="I265" s="12"/>
      <c r="J265" s="12"/>
      <c r="K265" s="12"/>
      <c r="L265" s="12"/>
      <c r="M265" s="12"/>
    </row>
    <row r="266" spans="2:13" s="6" customFormat="1">
      <c r="B266" s="7"/>
      <c r="C266" s="7"/>
      <c r="E266" s="8"/>
      <c r="F266" s="8"/>
      <c r="H266" s="8"/>
      <c r="I266" s="12"/>
      <c r="J266" s="12"/>
      <c r="K266" s="12"/>
      <c r="L266" s="12"/>
      <c r="M266" s="12"/>
    </row>
    <row r="267" spans="2:13" s="6" customFormat="1">
      <c r="B267" s="7"/>
      <c r="C267" s="7"/>
      <c r="E267" s="8"/>
      <c r="F267" s="8"/>
      <c r="H267" s="8"/>
      <c r="I267" s="12"/>
      <c r="J267" s="12"/>
      <c r="K267" s="12"/>
      <c r="L267" s="12"/>
      <c r="M267" s="12"/>
    </row>
    <row r="268" spans="2:13" s="6" customFormat="1">
      <c r="B268" s="7"/>
      <c r="C268" s="7"/>
      <c r="E268" s="8"/>
      <c r="F268" s="8"/>
      <c r="H268" s="8"/>
      <c r="I268" s="12"/>
      <c r="J268" s="12"/>
      <c r="K268" s="12"/>
      <c r="L268" s="12"/>
      <c r="M268" s="12"/>
    </row>
    <row r="269" spans="2:13" s="6" customFormat="1">
      <c r="B269" s="7"/>
      <c r="C269" s="7"/>
      <c r="E269" s="8"/>
      <c r="F269" s="8"/>
      <c r="H269" s="8"/>
      <c r="I269" s="12"/>
      <c r="J269" s="12"/>
      <c r="K269" s="12"/>
      <c r="L269" s="12"/>
      <c r="M269" s="12"/>
    </row>
    <row r="270" spans="2:13" s="6" customFormat="1">
      <c r="B270" s="7"/>
      <c r="C270" s="7"/>
      <c r="E270" s="8"/>
      <c r="F270" s="8"/>
      <c r="H270" s="8"/>
      <c r="I270" s="12"/>
      <c r="J270" s="12"/>
      <c r="K270" s="12"/>
      <c r="L270" s="12"/>
      <c r="M270" s="12"/>
    </row>
    <row r="271" spans="2:13" s="6" customFormat="1">
      <c r="B271" s="7"/>
      <c r="C271" s="7"/>
      <c r="E271" s="8"/>
      <c r="F271" s="8"/>
      <c r="H271" s="8"/>
      <c r="I271" s="12"/>
      <c r="J271" s="12"/>
      <c r="K271" s="12"/>
      <c r="L271" s="12"/>
      <c r="M271" s="12"/>
    </row>
    <row r="272" spans="2:13" s="6" customFormat="1">
      <c r="B272" s="7"/>
      <c r="C272" s="7"/>
      <c r="E272" s="8"/>
      <c r="F272" s="8"/>
      <c r="H272" s="8"/>
      <c r="I272" s="12"/>
      <c r="J272" s="12"/>
      <c r="K272" s="12"/>
      <c r="L272" s="12"/>
      <c r="M272" s="12"/>
    </row>
    <row r="273" spans="2:13" s="6" customFormat="1">
      <c r="B273" s="7"/>
      <c r="C273" s="7"/>
      <c r="E273" s="8"/>
      <c r="F273" s="8"/>
      <c r="H273" s="8"/>
      <c r="I273" s="12"/>
      <c r="J273" s="12"/>
      <c r="K273" s="12"/>
      <c r="L273" s="12"/>
      <c r="M273" s="12"/>
    </row>
    <row r="274" spans="2:13" s="6" customFormat="1">
      <c r="B274" s="7"/>
      <c r="C274" s="7"/>
      <c r="E274" s="8"/>
      <c r="F274" s="8"/>
      <c r="H274" s="8"/>
      <c r="I274" s="12"/>
      <c r="J274" s="12"/>
      <c r="K274" s="12"/>
      <c r="L274" s="12"/>
      <c r="M274" s="12"/>
    </row>
    <row r="275" spans="2:13" s="6" customFormat="1">
      <c r="B275" s="7"/>
      <c r="C275" s="7"/>
      <c r="E275" s="8"/>
      <c r="F275" s="8"/>
      <c r="H275" s="8"/>
      <c r="I275" s="12"/>
      <c r="J275" s="12"/>
      <c r="K275" s="12"/>
      <c r="L275" s="12"/>
      <c r="M275" s="12"/>
    </row>
    <row r="276" spans="2:13" s="6" customFormat="1">
      <c r="B276" s="7"/>
      <c r="C276" s="7"/>
      <c r="E276" s="8"/>
      <c r="F276" s="8"/>
      <c r="H276" s="8"/>
      <c r="I276" s="12"/>
      <c r="J276" s="12"/>
      <c r="K276" s="12"/>
      <c r="L276" s="12"/>
      <c r="M276" s="12"/>
    </row>
    <row r="277" spans="2:13" s="6" customFormat="1">
      <c r="B277" s="7"/>
      <c r="C277" s="7"/>
      <c r="E277" s="8"/>
      <c r="F277" s="8"/>
      <c r="H277" s="8"/>
      <c r="I277" s="12"/>
      <c r="J277" s="12"/>
      <c r="K277" s="12"/>
      <c r="L277" s="12"/>
      <c r="M277" s="12"/>
    </row>
    <row r="278" spans="2:13" s="6" customFormat="1">
      <c r="B278" s="7"/>
      <c r="C278" s="7"/>
      <c r="E278" s="8"/>
      <c r="F278" s="8"/>
      <c r="H278" s="8"/>
      <c r="I278" s="12"/>
      <c r="J278" s="12"/>
      <c r="K278" s="12"/>
      <c r="L278" s="12"/>
      <c r="M278" s="12"/>
    </row>
    <row r="279" spans="2:13" s="6" customFormat="1">
      <c r="B279" s="7"/>
      <c r="C279" s="7"/>
      <c r="E279" s="8"/>
      <c r="F279" s="8"/>
      <c r="H279" s="8"/>
      <c r="I279" s="12"/>
      <c r="J279" s="12"/>
      <c r="K279" s="12"/>
      <c r="L279" s="12"/>
      <c r="M279" s="12"/>
    </row>
    <row r="280" spans="2:13" s="6" customFormat="1">
      <c r="B280" s="7"/>
      <c r="C280" s="7"/>
      <c r="E280" s="8"/>
      <c r="F280" s="8"/>
      <c r="H280" s="8"/>
      <c r="I280" s="12"/>
      <c r="J280" s="12"/>
      <c r="K280" s="12"/>
      <c r="L280" s="12"/>
      <c r="M280" s="12"/>
    </row>
    <row r="281" spans="2:13" s="6" customFormat="1">
      <c r="B281" s="7"/>
      <c r="C281" s="7"/>
      <c r="E281" s="8"/>
      <c r="F281" s="8"/>
      <c r="H281" s="8"/>
      <c r="I281" s="12"/>
      <c r="J281" s="12"/>
      <c r="K281" s="12"/>
      <c r="L281" s="12"/>
      <c r="M281" s="12"/>
    </row>
    <row r="282" spans="2:13" s="6" customFormat="1">
      <c r="B282" s="7"/>
      <c r="C282" s="7"/>
      <c r="E282" s="8"/>
      <c r="F282" s="8"/>
      <c r="H282" s="8"/>
      <c r="I282" s="12"/>
      <c r="J282" s="12"/>
      <c r="K282" s="12"/>
      <c r="L282" s="12"/>
      <c r="M282" s="12"/>
    </row>
    <row r="283" spans="2:13" s="6" customFormat="1">
      <c r="B283" s="7"/>
      <c r="C283" s="7"/>
      <c r="E283" s="8"/>
      <c r="F283" s="8"/>
      <c r="H283" s="8"/>
      <c r="I283" s="12"/>
      <c r="J283" s="12"/>
      <c r="K283" s="12"/>
      <c r="L283" s="12"/>
      <c r="M283" s="12"/>
    </row>
    <row r="284" spans="2:13" s="6" customFormat="1">
      <c r="B284" s="7"/>
      <c r="C284" s="7"/>
      <c r="E284" s="8"/>
      <c r="F284" s="8"/>
      <c r="H284" s="8"/>
      <c r="I284" s="12"/>
      <c r="J284" s="12"/>
      <c r="K284" s="12"/>
      <c r="L284" s="12"/>
      <c r="M284" s="12"/>
    </row>
    <row r="285" spans="2:13" s="6" customFormat="1">
      <c r="B285" s="7"/>
      <c r="C285" s="7"/>
      <c r="E285" s="8"/>
      <c r="F285" s="8"/>
      <c r="H285" s="8"/>
      <c r="I285" s="12"/>
      <c r="J285" s="12"/>
      <c r="K285" s="12"/>
      <c r="L285" s="12"/>
      <c r="M285" s="12"/>
    </row>
    <row r="286" spans="2:13" s="6" customFormat="1">
      <c r="B286" s="7"/>
      <c r="C286" s="7"/>
      <c r="E286" s="8"/>
      <c r="F286" s="8"/>
      <c r="H286" s="8"/>
      <c r="I286" s="12"/>
      <c r="J286" s="12"/>
      <c r="K286" s="12"/>
      <c r="L286" s="12"/>
      <c r="M286" s="12"/>
    </row>
    <row r="287" spans="2:13" s="6" customFormat="1">
      <c r="B287" s="7"/>
      <c r="C287" s="7"/>
      <c r="E287" s="8"/>
      <c r="F287" s="8"/>
      <c r="H287" s="8"/>
      <c r="I287" s="12"/>
      <c r="J287" s="12"/>
      <c r="K287" s="12"/>
      <c r="L287" s="12"/>
      <c r="M287" s="12"/>
    </row>
    <row r="288" spans="2:13" s="6" customFormat="1">
      <c r="B288" s="7"/>
      <c r="C288" s="7"/>
      <c r="E288" s="8"/>
      <c r="F288" s="8"/>
      <c r="H288" s="8"/>
      <c r="I288" s="12"/>
      <c r="J288" s="12"/>
      <c r="K288" s="12"/>
      <c r="L288" s="12"/>
      <c r="M288" s="12"/>
    </row>
    <row r="289" spans="2:13" s="6" customFormat="1">
      <c r="B289" s="7"/>
      <c r="C289" s="7"/>
      <c r="E289" s="8"/>
      <c r="F289" s="8"/>
      <c r="H289" s="8"/>
      <c r="I289" s="12"/>
      <c r="J289" s="12"/>
      <c r="K289" s="12"/>
      <c r="L289" s="12"/>
      <c r="M289" s="12"/>
    </row>
    <row r="290" spans="2:13" s="6" customFormat="1">
      <c r="B290" s="7"/>
      <c r="C290" s="7"/>
      <c r="E290" s="8"/>
      <c r="F290" s="8"/>
      <c r="H290" s="8"/>
      <c r="I290" s="12"/>
      <c r="J290" s="12"/>
      <c r="K290" s="12"/>
      <c r="L290" s="12"/>
      <c r="M290" s="12"/>
    </row>
    <row r="291" spans="2:13" s="6" customFormat="1">
      <c r="B291" s="7"/>
      <c r="C291" s="7"/>
      <c r="E291" s="8"/>
      <c r="F291" s="8"/>
      <c r="H291" s="8"/>
      <c r="I291" s="12"/>
      <c r="J291" s="12"/>
      <c r="K291" s="12"/>
      <c r="L291" s="12"/>
      <c r="M291" s="12"/>
    </row>
    <row r="292" spans="2:13" s="6" customFormat="1">
      <c r="B292" s="7"/>
      <c r="C292" s="7"/>
      <c r="E292" s="8"/>
      <c r="F292" s="8"/>
      <c r="H292" s="8"/>
      <c r="I292" s="12"/>
      <c r="J292" s="12"/>
      <c r="K292" s="12"/>
      <c r="L292" s="12"/>
      <c r="M292" s="12"/>
    </row>
    <row r="293" spans="2:13" s="6" customFormat="1">
      <c r="B293" s="7"/>
      <c r="C293" s="7"/>
      <c r="E293" s="8"/>
      <c r="F293" s="8"/>
      <c r="H293" s="8"/>
      <c r="I293" s="12"/>
      <c r="J293" s="12"/>
      <c r="K293" s="12"/>
      <c r="L293" s="12"/>
      <c r="M293" s="12"/>
    </row>
    <row r="294" spans="2:13" s="6" customFormat="1">
      <c r="B294" s="7"/>
      <c r="C294" s="7"/>
      <c r="E294" s="8"/>
      <c r="F294" s="8"/>
      <c r="H294" s="8"/>
      <c r="I294" s="12"/>
      <c r="J294" s="12"/>
      <c r="K294" s="12"/>
      <c r="L294" s="12"/>
      <c r="M294" s="12"/>
    </row>
    <row r="295" spans="2:13" s="6" customFormat="1">
      <c r="B295" s="7"/>
      <c r="C295" s="7"/>
      <c r="E295" s="8"/>
      <c r="F295" s="8"/>
      <c r="H295" s="8"/>
      <c r="I295" s="12"/>
      <c r="J295" s="12"/>
      <c r="K295" s="12"/>
      <c r="L295" s="12"/>
      <c r="M295" s="12"/>
    </row>
    <row r="296" spans="2:13" s="6" customFormat="1">
      <c r="B296" s="7"/>
      <c r="C296" s="7"/>
      <c r="E296" s="8"/>
      <c r="F296" s="8"/>
      <c r="H296" s="8"/>
      <c r="I296" s="12"/>
      <c r="J296" s="12"/>
      <c r="K296" s="12"/>
      <c r="L296" s="12"/>
      <c r="M296" s="12"/>
    </row>
    <row r="297" spans="2:13" s="6" customFormat="1">
      <c r="B297" s="7"/>
      <c r="C297" s="7"/>
      <c r="E297" s="8"/>
      <c r="F297" s="8"/>
      <c r="H297" s="8"/>
      <c r="I297" s="12"/>
      <c r="J297" s="12"/>
      <c r="K297" s="12"/>
      <c r="L297" s="12"/>
      <c r="M297" s="12"/>
    </row>
    <row r="298" spans="2:13" s="6" customFormat="1">
      <c r="B298" s="7"/>
      <c r="C298" s="7"/>
      <c r="E298" s="8"/>
      <c r="F298" s="8"/>
      <c r="H298" s="8"/>
      <c r="I298" s="12"/>
      <c r="J298" s="12"/>
      <c r="K298" s="12"/>
      <c r="L298" s="12"/>
      <c r="M298" s="12"/>
    </row>
    <row r="299" spans="2:13" s="6" customFormat="1">
      <c r="B299" s="7"/>
      <c r="C299" s="7"/>
      <c r="E299" s="8"/>
      <c r="F299" s="8"/>
      <c r="H299" s="8"/>
      <c r="I299" s="12"/>
      <c r="J299" s="12"/>
      <c r="K299" s="12"/>
      <c r="L299" s="12"/>
      <c r="M299" s="12"/>
    </row>
    <row r="300" spans="2:13" s="6" customFormat="1">
      <c r="B300" s="7"/>
      <c r="C300" s="7"/>
      <c r="E300" s="8"/>
      <c r="F300" s="8"/>
      <c r="H300" s="8"/>
      <c r="I300" s="12"/>
      <c r="J300" s="12"/>
      <c r="K300" s="12"/>
      <c r="L300" s="12"/>
      <c r="M300" s="12"/>
    </row>
    <row r="301" spans="2:13" s="6" customFormat="1">
      <c r="B301" s="7"/>
      <c r="C301" s="7"/>
      <c r="E301" s="8"/>
      <c r="F301" s="8"/>
      <c r="H301" s="8"/>
      <c r="I301" s="12"/>
      <c r="J301" s="12"/>
      <c r="K301" s="12"/>
      <c r="L301" s="12"/>
      <c r="M301" s="12"/>
    </row>
    <row r="302" spans="2:13" s="6" customFormat="1">
      <c r="B302" s="7"/>
      <c r="C302" s="7"/>
      <c r="E302" s="8"/>
      <c r="F302" s="8"/>
      <c r="H302" s="8"/>
      <c r="I302" s="12"/>
      <c r="J302" s="12"/>
      <c r="K302" s="12"/>
      <c r="L302" s="12"/>
      <c r="M302" s="12"/>
    </row>
    <row r="303" spans="2:13" s="6" customFormat="1">
      <c r="B303" s="7"/>
      <c r="C303" s="7"/>
      <c r="E303" s="8"/>
      <c r="F303" s="8"/>
      <c r="H303" s="8"/>
      <c r="I303" s="12"/>
      <c r="J303" s="12"/>
      <c r="K303" s="12"/>
      <c r="L303" s="12"/>
      <c r="M303" s="12"/>
    </row>
    <row r="304" spans="2:13" s="6" customFormat="1">
      <c r="B304" s="7"/>
      <c r="C304" s="7"/>
      <c r="E304" s="8"/>
      <c r="F304" s="8"/>
      <c r="H304" s="8"/>
      <c r="I304" s="12"/>
      <c r="J304" s="12"/>
      <c r="K304" s="12"/>
      <c r="L304" s="12"/>
      <c r="M304" s="12"/>
    </row>
    <row r="305" spans="2:13" s="6" customFormat="1">
      <c r="B305" s="7"/>
      <c r="C305" s="7"/>
      <c r="E305" s="8"/>
      <c r="F305" s="8"/>
      <c r="H305" s="8"/>
      <c r="I305" s="12"/>
      <c r="J305" s="12"/>
      <c r="K305" s="12"/>
      <c r="L305" s="12"/>
      <c r="M305" s="12"/>
    </row>
    <row r="306" spans="2:13" s="6" customFormat="1">
      <c r="B306" s="7"/>
      <c r="C306" s="7"/>
      <c r="E306" s="8"/>
      <c r="F306" s="8"/>
      <c r="H306" s="8"/>
      <c r="I306" s="12"/>
      <c r="J306" s="12"/>
      <c r="K306" s="12"/>
      <c r="L306" s="12"/>
      <c r="M306" s="12"/>
    </row>
    <row r="307" spans="2:13" s="6" customFormat="1">
      <c r="B307" s="7"/>
      <c r="C307" s="7"/>
      <c r="E307" s="8"/>
      <c r="F307" s="8"/>
      <c r="H307" s="8"/>
      <c r="I307" s="12"/>
      <c r="J307" s="12"/>
      <c r="K307" s="12"/>
      <c r="L307" s="12"/>
      <c r="M307" s="12"/>
    </row>
    <row r="308" spans="2:13" s="6" customFormat="1">
      <c r="B308" s="7"/>
      <c r="C308" s="7"/>
      <c r="E308" s="8"/>
      <c r="F308" s="8"/>
      <c r="H308" s="8"/>
      <c r="I308" s="12"/>
      <c r="J308" s="12"/>
      <c r="K308" s="12"/>
      <c r="L308" s="12"/>
      <c r="M308" s="12"/>
    </row>
    <row r="309" spans="2:13" s="6" customFormat="1">
      <c r="B309" s="7"/>
      <c r="C309" s="7"/>
      <c r="E309" s="8"/>
      <c r="F309" s="8"/>
      <c r="H309" s="8"/>
      <c r="I309" s="12"/>
      <c r="J309" s="12"/>
      <c r="K309" s="12"/>
      <c r="L309" s="12"/>
      <c r="M309" s="12"/>
    </row>
    <row r="310" spans="2:13" s="6" customFormat="1">
      <c r="B310" s="7"/>
      <c r="C310" s="7"/>
      <c r="E310" s="8"/>
      <c r="F310" s="8"/>
      <c r="H310" s="8"/>
      <c r="I310" s="12"/>
      <c r="J310" s="12"/>
      <c r="K310" s="12"/>
      <c r="L310" s="12"/>
      <c r="M310" s="12"/>
    </row>
    <row r="311" spans="2:13" s="6" customFormat="1">
      <c r="B311" s="7"/>
      <c r="C311" s="7"/>
      <c r="E311" s="8"/>
      <c r="F311" s="8"/>
      <c r="H311" s="8"/>
      <c r="I311" s="12"/>
      <c r="J311" s="12"/>
      <c r="K311" s="12"/>
      <c r="L311" s="12"/>
      <c r="M311" s="12"/>
    </row>
    <row r="312" spans="2:13" s="6" customFormat="1">
      <c r="B312" s="7"/>
      <c r="C312" s="7"/>
      <c r="E312" s="8"/>
      <c r="F312" s="8"/>
      <c r="H312" s="8"/>
      <c r="I312" s="12"/>
      <c r="J312" s="12"/>
      <c r="K312" s="12"/>
      <c r="L312" s="12"/>
      <c r="M312" s="12"/>
    </row>
    <row r="313" spans="2:13" s="6" customFormat="1">
      <c r="B313" s="7"/>
      <c r="C313" s="7"/>
      <c r="E313" s="8"/>
      <c r="F313" s="8"/>
      <c r="H313" s="8"/>
      <c r="I313" s="12"/>
      <c r="J313" s="12"/>
      <c r="K313" s="12"/>
      <c r="L313" s="12"/>
      <c r="M313" s="12"/>
    </row>
    <row r="314" spans="2:13" s="6" customFormat="1">
      <c r="B314" s="7"/>
      <c r="C314" s="7"/>
      <c r="E314" s="8"/>
      <c r="F314" s="8"/>
      <c r="H314" s="8"/>
      <c r="I314" s="12"/>
      <c r="J314" s="12"/>
      <c r="K314" s="12"/>
      <c r="L314" s="12"/>
      <c r="M314" s="12"/>
    </row>
    <row r="315" spans="2:13" s="6" customFormat="1">
      <c r="B315" s="7"/>
      <c r="C315" s="7"/>
      <c r="E315" s="8"/>
      <c r="F315" s="8"/>
      <c r="H315" s="8"/>
      <c r="I315" s="12"/>
      <c r="J315" s="12"/>
      <c r="K315" s="12"/>
      <c r="L315" s="12"/>
      <c r="M315" s="12"/>
    </row>
    <row r="316" spans="2:13" s="6" customFormat="1">
      <c r="B316" s="7"/>
      <c r="C316" s="7"/>
      <c r="E316" s="8"/>
      <c r="F316" s="8"/>
      <c r="H316" s="8"/>
      <c r="I316" s="12"/>
      <c r="J316" s="12"/>
      <c r="K316" s="12"/>
      <c r="L316" s="12"/>
      <c r="M316" s="12"/>
    </row>
    <row r="317" spans="2:13" s="6" customFormat="1">
      <c r="B317" s="7"/>
      <c r="C317" s="7"/>
      <c r="E317" s="8"/>
      <c r="F317" s="8"/>
      <c r="H317" s="8"/>
      <c r="I317" s="12"/>
      <c r="J317" s="12"/>
      <c r="K317" s="12"/>
      <c r="L317" s="12"/>
      <c r="M317" s="12"/>
    </row>
    <row r="318" spans="2:13" s="6" customFormat="1">
      <c r="B318" s="7"/>
      <c r="C318" s="7"/>
      <c r="E318" s="8"/>
      <c r="F318" s="8"/>
      <c r="H318" s="8"/>
      <c r="I318" s="12"/>
      <c r="J318" s="12"/>
      <c r="K318" s="12"/>
      <c r="L318" s="12"/>
      <c r="M318" s="12"/>
    </row>
    <row r="319" spans="2:13" s="6" customFormat="1">
      <c r="B319" s="7"/>
      <c r="C319" s="7"/>
      <c r="E319" s="8"/>
      <c r="F319" s="8"/>
      <c r="H319" s="8"/>
      <c r="I319" s="12"/>
      <c r="J319" s="12"/>
      <c r="K319" s="12"/>
      <c r="L319" s="12"/>
      <c r="M319" s="12"/>
    </row>
    <row r="320" spans="2:13" s="6" customFormat="1">
      <c r="B320" s="7"/>
      <c r="C320" s="7"/>
      <c r="E320" s="8"/>
      <c r="F320" s="8"/>
      <c r="H320" s="8"/>
      <c r="I320" s="12"/>
      <c r="J320" s="12"/>
      <c r="K320" s="12"/>
      <c r="L320" s="12"/>
      <c r="M320" s="12"/>
    </row>
    <row r="321" spans="2:13" s="6" customFormat="1">
      <c r="B321" s="7"/>
      <c r="C321" s="7"/>
      <c r="E321" s="8"/>
      <c r="F321" s="8"/>
      <c r="H321" s="8"/>
      <c r="I321" s="12"/>
      <c r="J321" s="12"/>
      <c r="K321" s="12"/>
      <c r="L321" s="12"/>
      <c r="M321" s="12"/>
    </row>
    <row r="322" spans="2:13" s="6" customFormat="1">
      <c r="B322" s="7"/>
      <c r="C322" s="7"/>
      <c r="E322" s="8"/>
      <c r="F322" s="8"/>
      <c r="H322" s="8"/>
      <c r="I322" s="12"/>
      <c r="J322" s="12"/>
      <c r="K322" s="12"/>
      <c r="L322" s="12"/>
      <c r="M322" s="12"/>
    </row>
    <row r="323" spans="2:13" s="6" customFormat="1">
      <c r="B323" s="7"/>
      <c r="C323" s="7"/>
      <c r="E323" s="8"/>
      <c r="F323" s="8"/>
      <c r="H323" s="8"/>
      <c r="I323" s="12"/>
      <c r="J323" s="12"/>
      <c r="K323" s="12"/>
      <c r="L323" s="12"/>
      <c r="M323" s="12"/>
    </row>
    <row r="324" spans="2:13" s="6" customFormat="1">
      <c r="B324" s="7"/>
      <c r="C324" s="7"/>
      <c r="E324" s="8"/>
      <c r="F324" s="8"/>
      <c r="H324" s="8"/>
      <c r="I324" s="12"/>
      <c r="J324" s="12"/>
      <c r="K324" s="12"/>
      <c r="L324" s="12"/>
      <c r="M324" s="12"/>
    </row>
    <row r="325" spans="2:13" s="6" customFormat="1">
      <c r="B325" s="7"/>
      <c r="C325" s="7"/>
      <c r="E325" s="8"/>
      <c r="F325" s="8"/>
      <c r="H325" s="8"/>
      <c r="I325" s="12"/>
      <c r="J325" s="12"/>
      <c r="K325" s="12"/>
      <c r="L325" s="12"/>
      <c r="M325" s="12"/>
    </row>
    <row r="326" spans="2:13" s="6" customFormat="1">
      <c r="B326" s="7"/>
      <c r="C326" s="7"/>
      <c r="E326" s="8"/>
      <c r="F326" s="8"/>
      <c r="H326" s="8"/>
      <c r="I326" s="12"/>
      <c r="J326" s="12"/>
      <c r="K326" s="12"/>
      <c r="L326" s="12"/>
      <c r="M326" s="12"/>
    </row>
    <row r="327" spans="2:13" s="6" customFormat="1">
      <c r="B327" s="7"/>
      <c r="C327" s="7"/>
      <c r="E327" s="8"/>
      <c r="F327" s="8"/>
      <c r="H327" s="8"/>
      <c r="I327" s="12"/>
      <c r="J327" s="12"/>
      <c r="K327" s="12"/>
      <c r="L327" s="12"/>
      <c r="M327" s="12"/>
    </row>
    <row r="328" spans="2:13" s="6" customFormat="1">
      <c r="B328" s="7"/>
      <c r="C328" s="7"/>
      <c r="E328" s="8"/>
      <c r="F328" s="8"/>
      <c r="H328" s="8"/>
      <c r="I328" s="12"/>
      <c r="J328" s="12"/>
      <c r="K328" s="12"/>
      <c r="L328" s="12"/>
      <c r="M328" s="12"/>
    </row>
    <row r="329" spans="2:13" s="6" customFormat="1">
      <c r="B329" s="7"/>
      <c r="C329" s="7"/>
      <c r="E329" s="8"/>
      <c r="F329" s="8"/>
      <c r="H329" s="8"/>
      <c r="I329" s="12"/>
      <c r="J329" s="12"/>
      <c r="K329" s="12"/>
      <c r="L329" s="12"/>
      <c r="M329" s="12"/>
    </row>
    <row r="330" spans="2:13" s="6" customFormat="1">
      <c r="B330" s="7"/>
      <c r="C330" s="7"/>
      <c r="E330" s="8"/>
      <c r="F330" s="8"/>
      <c r="H330" s="8"/>
      <c r="I330" s="12"/>
      <c r="J330" s="12"/>
      <c r="K330" s="12"/>
      <c r="L330" s="12"/>
      <c r="M330" s="12"/>
    </row>
    <row r="331" spans="2:13" s="6" customFormat="1">
      <c r="B331" s="7"/>
      <c r="C331" s="7"/>
      <c r="E331" s="8"/>
      <c r="F331" s="8"/>
      <c r="H331" s="8"/>
      <c r="I331" s="12"/>
      <c r="J331" s="12"/>
      <c r="K331" s="12"/>
      <c r="L331" s="12"/>
      <c r="M331" s="12"/>
    </row>
    <row r="332" spans="2:13" s="6" customFormat="1">
      <c r="B332" s="7"/>
      <c r="C332" s="7"/>
      <c r="E332" s="8"/>
      <c r="F332" s="8"/>
      <c r="H332" s="8"/>
      <c r="I332" s="12"/>
      <c r="J332" s="12"/>
      <c r="K332" s="12"/>
      <c r="L332" s="12"/>
      <c r="M332" s="12"/>
    </row>
    <row r="333" spans="2:13" s="6" customFormat="1">
      <c r="B333" s="7"/>
      <c r="C333" s="7"/>
      <c r="E333" s="8"/>
      <c r="F333" s="8"/>
      <c r="H333" s="8"/>
      <c r="I333" s="12"/>
      <c r="J333" s="12"/>
      <c r="K333" s="12"/>
      <c r="L333" s="12"/>
      <c r="M333" s="12"/>
    </row>
    <row r="334" spans="2:13" s="6" customFormat="1">
      <c r="B334" s="7"/>
      <c r="C334" s="7"/>
      <c r="E334" s="8"/>
      <c r="F334" s="8"/>
      <c r="H334" s="8"/>
      <c r="I334" s="12"/>
      <c r="J334" s="12"/>
      <c r="K334" s="12"/>
      <c r="L334" s="12"/>
      <c r="M334" s="12"/>
    </row>
    <row r="335" spans="2:13" s="6" customFormat="1">
      <c r="B335" s="7"/>
      <c r="C335" s="7"/>
      <c r="E335" s="8"/>
      <c r="F335" s="8"/>
      <c r="H335" s="8"/>
      <c r="I335" s="12"/>
      <c r="J335" s="12"/>
      <c r="K335" s="12"/>
      <c r="L335" s="12"/>
      <c r="M335" s="12"/>
    </row>
    <row r="336" spans="2:13" s="6" customFormat="1">
      <c r="B336" s="7"/>
      <c r="C336" s="7"/>
      <c r="E336" s="8"/>
      <c r="F336" s="8"/>
      <c r="H336" s="8"/>
      <c r="I336" s="12"/>
      <c r="J336" s="12"/>
      <c r="K336" s="12"/>
      <c r="L336" s="12"/>
      <c r="M336" s="12"/>
    </row>
    <row r="337" spans="2:13" s="6" customFormat="1">
      <c r="B337" s="7"/>
      <c r="C337" s="7"/>
      <c r="E337" s="8"/>
      <c r="F337" s="8"/>
      <c r="H337" s="8"/>
      <c r="I337" s="12"/>
      <c r="J337" s="12"/>
      <c r="K337" s="12"/>
      <c r="L337" s="12"/>
      <c r="M337" s="12"/>
    </row>
    <row r="338" spans="2:13" s="6" customFormat="1">
      <c r="B338" s="7"/>
      <c r="C338" s="7"/>
      <c r="E338" s="8"/>
      <c r="F338" s="8"/>
      <c r="H338" s="8"/>
      <c r="I338" s="12"/>
      <c r="J338" s="12"/>
      <c r="K338" s="12"/>
      <c r="L338" s="12"/>
      <c r="M338" s="12"/>
    </row>
    <row r="339" spans="2:13" s="6" customFormat="1">
      <c r="B339" s="7"/>
      <c r="C339" s="7"/>
      <c r="E339" s="8"/>
      <c r="F339" s="8"/>
      <c r="H339" s="8"/>
      <c r="I339" s="12"/>
      <c r="J339" s="12"/>
      <c r="K339" s="12"/>
      <c r="L339" s="12"/>
      <c r="M339" s="12"/>
    </row>
    <row r="340" spans="2:13" s="6" customFormat="1">
      <c r="B340" s="7"/>
      <c r="C340" s="7"/>
      <c r="E340" s="8"/>
      <c r="F340" s="8"/>
      <c r="H340" s="8"/>
      <c r="I340" s="12"/>
      <c r="J340" s="12"/>
      <c r="K340" s="12"/>
      <c r="L340" s="12"/>
      <c r="M340" s="12"/>
    </row>
    <row r="341" spans="2:13" s="6" customFormat="1">
      <c r="B341" s="7"/>
      <c r="C341" s="7"/>
      <c r="E341" s="8"/>
      <c r="F341" s="8"/>
      <c r="H341" s="8"/>
      <c r="I341" s="12"/>
      <c r="J341" s="12"/>
      <c r="K341" s="12"/>
      <c r="L341" s="12"/>
      <c r="M341" s="12"/>
    </row>
    <row r="342" spans="2:13" s="6" customFormat="1">
      <c r="B342" s="7"/>
      <c r="C342" s="7"/>
      <c r="E342" s="8"/>
      <c r="F342" s="8"/>
      <c r="H342" s="8"/>
      <c r="I342" s="12"/>
      <c r="J342" s="12"/>
      <c r="K342" s="12"/>
      <c r="L342" s="12"/>
      <c r="M342" s="12"/>
    </row>
    <row r="343" spans="2:13" s="6" customFormat="1">
      <c r="B343" s="7"/>
      <c r="C343" s="7"/>
      <c r="E343" s="8"/>
      <c r="F343" s="8"/>
      <c r="H343" s="8"/>
      <c r="I343" s="12"/>
      <c r="J343" s="12"/>
      <c r="K343" s="12"/>
      <c r="L343" s="12"/>
      <c r="M343" s="12"/>
    </row>
    <row r="344" spans="2:13" s="6" customFormat="1">
      <c r="B344" s="7"/>
      <c r="C344" s="7"/>
      <c r="E344" s="8"/>
      <c r="F344" s="8"/>
      <c r="H344" s="8"/>
      <c r="I344" s="12"/>
      <c r="J344" s="12"/>
      <c r="K344" s="12"/>
      <c r="L344" s="12"/>
      <c r="M344" s="12"/>
    </row>
    <row r="345" spans="2:13" s="6" customFormat="1">
      <c r="B345" s="7"/>
      <c r="C345" s="7"/>
      <c r="E345" s="8"/>
      <c r="F345" s="8"/>
      <c r="H345" s="8"/>
      <c r="I345" s="12"/>
      <c r="J345" s="12"/>
      <c r="K345" s="12"/>
      <c r="L345" s="12"/>
      <c r="M345" s="12"/>
    </row>
    <row r="346" spans="2:13" s="6" customFormat="1">
      <c r="B346" s="7"/>
      <c r="C346" s="7"/>
      <c r="E346" s="8"/>
      <c r="F346" s="8"/>
      <c r="H346" s="8"/>
      <c r="I346" s="12"/>
      <c r="J346" s="12"/>
      <c r="K346" s="12"/>
      <c r="L346" s="12"/>
      <c r="M346" s="12"/>
    </row>
    <row r="347" spans="2:13" s="6" customFormat="1">
      <c r="B347" s="7"/>
      <c r="C347" s="7"/>
      <c r="E347" s="8"/>
      <c r="F347" s="8"/>
      <c r="H347" s="8"/>
      <c r="I347" s="12"/>
      <c r="J347" s="12"/>
      <c r="K347" s="12"/>
      <c r="L347" s="12"/>
      <c r="M347" s="12"/>
    </row>
    <row r="348" spans="2:13" s="6" customFormat="1">
      <c r="B348" s="7"/>
      <c r="C348" s="7"/>
      <c r="E348" s="8"/>
      <c r="F348" s="8"/>
      <c r="H348" s="8"/>
      <c r="I348" s="12"/>
      <c r="J348" s="12"/>
      <c r="K348" s="12"/>
      <c r="L348" s="12"/>
      <c r="M348" s="12"/>
    </row>
    <row r="349" spans="2:13" s="6" customFormat="1">
      <c r="B349" s="7"/>
      <c r="C349" s="7"/>
      <c r="E349" s="8"/>
      <c r="F349" s="8"/>
      <c r="H349" s="8"/>
      <c r="I349" s="12"/>
      <c r="J349" s="12"/>
      <c r="K349" s="12"/>
      <c r="L349" s="12"/>
      <c r="M349" s="12"/>
    </row>
    <row r="350" spans="2:13" s="6" customFormat="1">
      <c r="B350" s="7"/>
      <c r="C350" s="7"/>
      <c r="E350" s="8"/>
      <c r="F350" s="8"/>
      <c r="H350" s="8"/>
      <c r="I350" s="12"/>
      <c r="J350" s="12"/>
      <c r="K350" s="12"/>
      <c r="L350" s="12"/>
      <c r="M350" s="12"/>
    </row>
    <row r="351" spans="2:13" s="6" customFormat="1">
      <c r="B351" s="7"/>
      <c r="C351" s="7"/>
      <c r="E351" s="8"/>
      <c r="F351" s="8"/>
      <c r="H351" s="8"/>
      <c r="I351" s="12"/>
      <c r="J351" s="12"/>
      <c r="K351" s="12"/>
      <c r="L351" s="12"/>
      <c r="M351" s="12"/>
    </row>
    <row r="352" spans="2:13" s="6" customFormat="1">
      <c r="B352" s="7"/>
      <c r="C352" s="7"/>
      <c r="E352" s="8"/>
      <c r="F352" s="8"/>
      <c r="H352" s="8"/>
      <c r="I352" s="12"/>
      <c r="J352" s="12"/>
      <c r="K352" s="12"/>
      <c r="L352" s="12"/>
      <c r="M352" s="12"/>
    </row>
    <row r="353" spans="2:13" s="6" customFormat="1">
      <c r="B353" s="7"/>
      <c r="C353" s="7"/>
      <c r="E353" s="8"/>
      <c r="F353" s="8"/>
      <c r="H353" s="8"/>
      <c r="I353" s="12"/>
      <c r="J353" s="12"/>
      <c r="K353" s="12"/>
      <c r="L353" s="12"/>
      <c r="M353" s="12"/>
    </row>
    <row r="354" spans="2:13" s="6" customFormat="1">
      <c r="B354" s="7"/>
      <c r="C354" s="7"/>
      <c r="E354" s="8"/>
      <c r="F354" s="8"/>
      <c r="H354" s="8"/>
      <c r="I354" s="12"/>
      <c r="J354" s="12"/>
      <c r="K354" s="12"/>
      <c r="L354" s="12"/>
      <c r="M354" s="12"/>
    </row>
    <row r="355" spans="2:13" s="6" customFormat="1">
      <c r="B355" s="7"/>
      <c r="C355" s="7"/>
      <c r="E355" s="8"/>
      <c r="F355" s="8"/>
      <c r="H355" s="8"/>
      <c r="I355" s="12"/>
      <c r="J355" s="12"/>
      <c r="K355" s="12"/>
      <c r="L355" s="12"/>
      <c r="M355" s="12"/>
    </row>
    <row r="356" spans="2:13" s="6" customFormat="1">
      <c r="B356" s="7"/>
      <c r="C356" s="7"/>
      <c r="E356" s="8"/>
      <c r="F356" s="8"/>
      <c r="H356" s="8"/>
      <c r="I356" s="12"/>
      <c r="J356" s="12"/>
      <c r="K356" s="12"/>
      <c r="L356" s="12"/>
      <c r="M356" s="12"/>
    </row>
    <row r="357" spans="2:13" s="6" customFormat="1">
      <c r="B357" s="7"/>
      <c r="C357" s="7"/>
      <c r="E357" s="8"/>
      <c r="F357" s="8"/>
      <c r="H357" s="8"/>
      <c r="I357" s="12"/>
      <c r="J357" s="12"/>
      <c r="K357" s="12"/>
      <c r="L357" s="12"/>
      <c r="M357" s="12"/>
    </row>
    <row r="358" spans="2:13" s="6" customFormat="1">
      <c r="B358" s="7"/>
      <c r="C358" s="7"/>
      <c r="E358" s="8"/>
      <c r="F358" s="8"/>
      <c r="H358" s="8"/>
      <c r="I358" s="12"/>
      <c r="J358" s="12"/>
      <c r="K358" s="12"/>
      <c r="L358" s="12"/>
      <c r="M358" s="12"/>
    </row>
    <row r="359" spans="2:13" s="6" customFormat="1">
      <c r="B359" s="7"/>
      <c r="C359" s="7"/>
      <c r="E359" s="8"/>
      <c r="F359" s="8"/>
      <c r="H359" s="8"/>
      <c r="I359" s="12"/>
      <c r="J359" s="12"/>
      <c r="K359" s="12"/>
      <c r="L359" s="12"/>
      <c r="M359" s="12"/>
    </row>
    <row r="360" spans="2:13" s="6" customFormat="1">
      <c r="B360" s="7"/>
      <c r="C360" s="7"/>
      <c r="E360" s="8"/>
      <c r="F360" s="8"/>
      <c r="H360" s="8"/>
      <c r="I360" s="12"/>
      <c r="J360" s="12"/>
      <c r="K360" s="12"/>
      <c r="L360" s="12"/>
      <c r="M360" s="12"/>
    </row>
    <row r="361" spans="2:13" s="6" customFormat="1">
      <c r="B361" s="7"/>
      <c r="C361" s="7"/>
      <c r="E361" s="8"/>
      <c r="F361" s="8"/>
      <c r="H361" s="8"/>
      <c r="I361" s="12"/>
      <c r="J361" s="12"/>
      <c r="K361" s="12"/>
      <c r="L361" s="12"/>
      <c r="M361" s="12"/>
    </row>
    <row r="362" spans="2:13" s="6" customFormat="1">
      <c r="B362" s="7"/>
      <c r="C362" s="7"/>
      <c r="E362" s="8"/>
      <c r="F362" s="8"/>
      <c r="H362" s="8"/>
      <c r="I362" s="12"/>
      <c r="J362" s="12"/>
      <c r="K362" s="12"/>
      <c r="L362" s="12"/>
      <c r="M362" s="12"/>
    </row>
    <row r="363" spans="2:13" s="6" customFormat="1">
      <c r="B363" s="7"/>
      <c r="C363" s="7"/>
      <c r="E363" s="8"/>
      <c r="F363" s="8"/>
      <c r="H363" s="8"/>
      <c r="I363" s="12"/>
      <c r="J363" s="12"/>
      <c r="K363" s="12"/>
      <c r="L363" s="12"/>
      <c r="M363" s="12"/>
    </row>
    <row r="364" spans="2:13" s="6" customFormat="1">
      <c r="B364" s="7"/>
      <c r="C364" s="7"/>
      <c r="E364" s="8"/>
      <c r="F364" s="8"/>
      <c r="H364" s="8"/>
      <c r="I364" s="12"/>
      <c r="J364" s="12"/>
      <c r="K364" s="12"/>
      <c r="L364" s="12"/>
      <c r="M364" s="12"/>
    </row>
    <row r="365" spans="2:13" s="6" customFormat="1">
      <c r="B365" s="7"/>
      <c r="C365" s="7"/>
      <c r="E365" s="8"/>
      <c r="F365" s="8"/>
      <c r="H365" s="8"/>
      <c r="I365" s="12"/>
      <c r="J365" s="12"/>
      <c r="K365" s="12"/>
      <c r="L365" s="12"/>
      <c r="M365" s="12"/>
    </row>
    <row r="366" spans="2:13" s="6" customFormat="1">
      <c r="B366" s="7"/>
      <c r="C366" s="7"/>
      <c r="E366" s="8"/>
      <c r="F366" s="8"/>
      <c r="H366" s="8"/>
      <c r="I366" s="12"/>
      <c r="J366" s="12"/>
      <c r="K366" s="12"/>
      <c r="L366" s="12"/>
      <c r="M366" s="12"/>
    </row>
    <row r="367" spans="2:13" s="6" customFormat="1">
      <c r="B367" s="7"/>
      <c r="C367" s="7"/>
      <c r="E367" s="8"/>
      <c r="F367" s="8"/>
      <c r="H367" s="8"/>
      <c r="I367" s="12"/>
      <c r="J367" s="12"/>
      <c r="K367" s="12"/>
      <c r="L367" s="12"/>
      <c r="M367" s="12"/>
    </row>
    <row r="368" spans="2:13" s="6" customFormat="1">
      <c r="B368" s="7"/>
      <c r="C368" s="7"/>
      <c r="E368" s="8"/>
      <c r="F368" s="8"/>
      <c r="H368" s="8"/>
      <c r="I368" s="12"/>
      <c r="J368" s="12"/>
      <c r="K368" s="12"/>
      <c r="L368" s="12"/>
      <c r="M368" s="12"/>
    </row>
    <row r="369" spans="2:13" s="6" customFormat="1">
      <c r="B369" s="7"/>
      <c r="C369" s="7"/>
      <c r="E369" s="8"/>
      <c r="F369" s="8"/>
      <c r="H369" s="8"/>
      <c r="I369" s="12"/>
      <c r="J369" s="12"/>
      <c r="K369" s="12"/>
      <c r="L369" s="12"/>
      <c r="M369" s="12"/>
    </row>
    <row r="370" spans="2:13" s="6" customFormat="1">
      <c r="B370" s="7"/>
      <c r="C370" s="7"/>
      <c r="E370" s="8"/>
      <c r="F370" s="8"/>
      <c r="H370" s="8"/>
      <c r="I370" s="12"/>
      <c r="J370" s="12"/>
      <c r="K370" s="12"/>
      <c r="L370" s="12"/>
      <c r="M370" s="12"/>
    </row>
    <row r="371" spans="2:13" s="6" customFormat="1">
      <c r="B371" s="7"/>
      <c r="C371" s="7"/>
      <c r="E371" s="8"/>
      <c r="F371" s="8"/>
      <c r="H371" s="8"/>
      <c r="I371" s="12"/>
      <c r="J371" s="12"/>
      <c r="K371" s="12"/>
      <c r="L371" s="12"/>
      <c r="M371" s="12"/>
    </row>
    <row r="372" spans="2:13" s="6" customFormat="1">
      <c r="B372" s="7"/>
      <c r="C372" s="7"/>
      <c r="E372" s="8"/>
      <c r="F372" s="8"/>
      <c r="H372" s="8"/>
      <c r="I372" s="12"/>
      <c r="J372" s="12"/>
      <c r="K372" s="12"/>
      <c r="L372" s="12"/>
      <c r="M372" s="12"/>
    </row>
    <row r="373" spans="2:13" s="6" customFormat="1">
      <c r="B373" s="7"/>
      <c r="C373" s="7"/>
      <c r="E373" s="8"/>
      <c r="F373" s="8"/>
      <c r="H373" s="8"/>
      <c r="I373" s="12"/>
      <c r="J373" s="12"/>
      <c r="K373" s="12"/>
      <c r="L373" s="12"/>
      <c r="M373" s="12"/>
    </row>
    <row r="374" spans="2:13" s="6" customFormat="1">
      <c r="B374" s="7"/>
      <c r="C374" s="7"/>
      <c r="E374" s="8"/>
      <c r="F374" s="8"/>
      <c r="H374" s="8"/>
      <c r="I374" s="12"/>
      <c r="J374" s="12"/>
      <c r="K374" s="12"/>
      <c r="L374" s="12"/>
      <c r="M374" s="12"/>
    </row>
    <row r="375" spans="2:13" s="6" customFormat="1">
      <c r="B375" s="7"/>
      <c r="C375" s="7"/>
      <c r="E375" s="8"/>
      <c r="F375" s="8"/>
      <c r="H375" s="8"/>
      <c r="I375" s="12"/>
      <c r="J375" s="12"/>
      <c r="K375" s="12"/>
      <c r="L375" s="12"/>
      <c r="M375" s="12"/>
    </row>
    <row r="376" spans="2:13" s="6" customFormat="1">
      <c r="B376" s="7"/>
      <c r="C376" s="7"/>
      <c r="E376" s="8"/>
      <c r="F376" s="8"/>
      <c r="H376" s="8"/>
      <c r="I376" s="12"/>
      <c r="J376" s="12"/>
      <c r="K376" s="12"/>
      <c r="L376" s="12"/>
      <c r="M376" s="12"/>
    </row>
    <row r="377" spans="2:13" s="6" customFormat="1">
      <c r="B377" s="7"/>
      <c r="C377" s="7"/>
      <c r="E377" s="8"/>
      <c r="F377" s="8"/>
      <c r="H377" s="8"/>
      <c r="I377" s="12"/>
      <c r="J377" s="12"/>
      <c r="K377" s="12"/>
      <c r="L377" s="12"/>
      <c r="M377" s="12"/>
    </row>
    <row r="378" spans="2:13" s="6" customFormat="1">
      <c r="B378" s="7"/>
      <c r="C378" s="7"/>
      <c r="E378" s="8"/>
      <c r="F378" s="8"/>
      <c r="H378" s="8"/>
      <c r="I378" s="12"/>
      <c r="J378" s="12"/>
      <c r="K378" s="12"/>
      <c r="L378" s="12"/>
      <c r="M378" s="12"/>
    </row>
    <row r="379" spans="2:13" s="6" customFormat="1">
      <c r="B379" s="7"/>
      <c r="C379" s="7"/>
      <c r="E379" s="8"/>
      <c r="F379" s="8"/>
      <c r="H379" s="8"/>
      <c r="I379" s="12"/>
      <c r="J379" s="12"/>
      <c r="K379" s="12"/>
      <c r="L379" s="12"/>
      <c r="M379" s="12"/>
    </row>
    <row r="380" spans="2:13" s="6" customFormat="1">
      <c r="B380" s="7"/>
      <c r="C380" s="7"/>
      <c r="E380" s="8"/>
      <c r="F380" s="8"/>
      <c r="H380" s="8"/>
      <c r="I380" s="12"/>
      <c r="J380" s="12"/>
      <c r="K380" s="12"/>
      <c r="L380" s="12"/>
      <c r="M380" s="12"/>
    </row>
    <row r="381" spans="2:13" s="6" customFormat="1">
      <c r="B381" s="7"/>
      <c r="C381" s="7"/>
      <c r="E381" s="8"/>
      <c r="F381" s="8"/>
      <c r="H381" s="8"/>
      <c r="I381" s="12"/>
      <c r="J381" s="12"/>
      <c r="K381" s="12"/>
      <c r="L381" s="12"/>
      <c r="M381" s="12"/>
    </row>
    <row r="382" spans="2:13" s="6" customFormat="1">
      <c r="B382" s="7"/>
      <c r="C382" s="7"/>
      <c r="E382" s="8"/>
      <c r="F382" s="8"/>
      <c r="H382" s="8"/>
      <c r="I382" s="12"/>
      <c r="J382" s="12"/>
      <c r="K382" s="12"/>
      <c r="L382" s="12"/>
      <c r="M382" s="12"/>
    </row>
    <row r="383" spans="2:13" s="6" customFormat="1">
      <c r="B383" s="7"/>
      <c r="C383" s="7"/>
      <c r="E383" s="8"/>
      <c r="F383" s="8"/>
      <c r="H383" s="8"/>
      <c r="I383" s="12"/>
      <c r="J383" s="12"/>
      <c r="K383" s="12"/>
      <c r="L383" s="12"/>
      <c r="M383" s="12"/>
    </row>
    <row r="384" spans="2:13" s="6" customFormat="1">
      <c r="B384" s="7"/>
      <c r="C384" s="7"/>
      <c r="E384" s="8"/>
      <c r="F384" s="8"/>
      <c r="H384" s="8"/>
      <c r="I384" s="12"/>
      <c r="J384" s="12"/>
      <c r="K384" s="12"/>
      <c r="L384" s="12"/>
      <c r="M384" s="12"/>
    </row>
    <row r="385" spans="2:13" s="6" customFormat="1">
      <c r="B385" s="7"/>
      <c r="C385" s="7"/>
      <c r="E385" s="8"/>
      <c r="F385" s="8"/>
      <c r="H385" s="8"/>
      <c r="I385" s="12"/>
      <c r="J385" s="12"/>
      <c r="K385" s="12"/>
      <c r="L385" s="12"/>
      <c r="M385" s="12"/>
    </row>
    <row r="386" spans="2:13" s="6" customFormat="1">
      <c r="B386" s="7"/>
      <c r="C386" s="7"/>
      <c r="E386" s="8"/>
      <c r="F386" s="8"/>
      <c r="H386" s="8"/>
      <c r="I386" s="12"/>
      <c r="J386" s="12"/>
      <c r="K386" s="12"/>
      <c r="L386" s="12"/>
      <c r="M386" s="12"/>
    </row>
    <row r="387" spans="2:13" s="6" customFormat="1">
      <c r="B387" s="7"/>
      <c r="C387" s="7"/>
      <c r="E387" s="8"/>
      <c r="F387" s="8"/>
      <c r="H387" s="8"/>
      <c r="I387" s="12"/>
      <c r="J387" s="12"/>
      <c r="K387" s="12"/>
      <c r="L387" s="12"/>
      <c r="M387" s="12"/>
    </row>
    <row r="388" spans="2:13" s="6" customFormat="1">
      <c r="B388" s="7"/>
      <c r="C388" s="7"/>
      <c r="E388" s="8"/>
      <c r="F388" s="8"/>
      <c r="H388" s="8"/>
      <c r="I388" s="12"/>
      <c r="J388" s="12"/>
      <c r="K388" s="12"/>
      <c r="L388" s="12"/>
      <c r="M388" s="12"/>
    </row>
    <row r="389" spans="2:13" s="6" customFormat="1">
      <c r="B389" s="7"/>
      <c r="C389" s="7"/>
      <c r="E389" s="8"/>
      <c r="F389" s="8"/>
      <c r="H389" s="8"/>
      <c r="I389" s="12"/>
      <c r="J389" s="12"/>
      <c r="K389" s="12"/>
      <c r="L389" s="12"/>
      <c r="M389" s="12"/>
    </row>
    <row r="390" spans="2:13" s="6" customFormat="1">
      <c r="B390" s="7"/>
      <c r="C390" s="7"/>
      <c r="E390" s="8"/>
      <c r="F390" s="8"/>
      <c r="H390" s="8"/>
      <c r="I390" s="12"/>
      <c r="J390" s="12"/>
      <c r="K390" s="12"/>
      <c r="L390" s="12"/>
      <c r="M390" s="12"/>
    </row>
    <row r="391" spans="2:13" s="6" customFormat="1">
      <c r="B391" s="7"/>
      <c r="C391" s="7"/>
      <c r="E391" s="8"/>
      <c r="F391" s="8"/>
      <c r="H391" s="8"/>
      <c r="I391" s="12"/>
      <c r="J391" s="12"/>
      <c r="K391" s="12"/>
      <c r="L391" s="12"/>
      <c r="M391" s="12"/>
    </row>
    <row r="392" spans="2:13" s="6" customFormat="1">
      <c r="B392" s="7"/>
      <c r="C392" s="7"/>
      <c r="E392" s="8"/>
      <c r="F392" s="8"/>
      <c r="H392" s="8"/>
      <c r="I392" s="12"/>
      <c r="J392" s="12"/>
      <c r="K392" s="12"/>
      <c r="L392" s="12"/>
      <c r="M392" s="12"/>
    </row>
    <row r="393" spans="2:13" s="6" customFormat="1">
      <c r="B393" s="7"/>
      <c r="C393" s="7"/>
      <c r="E393" s="8"/>
      <c r="F393" s="8"/>
      <c r="H393" s="8"/>
      <c r="I393" s="12"/>
      <c r="J393" s="12"/>
      <c r="K393" s="12"/>
      <c r="L393" s="12"/>
      <c r="M393" s="12"/>
    </row>
    <row r="394" spans="2:13" s="6" customFormat="1">
      <c r="B394" s="7"/>
      <c r="C394" s="7"/>
      <c r="E394" s="8"/>
      <c r="F394" s="8"/>
      <c r="H394" s="8"/>
      <c r="I394" s="12"/>
      <c r="J394" s="12"/>
      <c r="K394" s="12"/>
      <c r="L394" s="12"/>
      <c r="M394" s="12"/>
    </row>
    <row r="395" spans="2:13" s="6" customFormat="1">
      <c r="B395" s="7"/>
      <c r="C395" s="7"/>
      <c r="E395" s="8"/>
      <c r="F395" s="8"/>
      <c r="H395" s="8"/>
      <c r="I395" s="12"/>
      <c r="J395" s="12"/>
      <c r="K395" s="12"/>
      <c r="L395" s="12"/>
      <c r="M395" s="12"/>
    </row>
    <row r="396" spans="2:13" s="6" customFormat="1">
      <c r="B396" s="7"/>
      <c r="C396" s="7"/>
      <c r="E396" s="8"/>
      <c r="F396" s="8"/>
      <c r="H396" s="8"/>
      <c r="I396" s="12"/>
      <c r="J396" s="12"/>
      <c r="K396" s="12"/>
      <c r="L396" s="12"/>
      <c r="M396" s="12"/>
    </row>
    <row r="397" spans="2:13" s="6" customFormat="1">
      <c r="B397" s="7"/>
      <c r="C397" s="7"/>
      <c r="E397" s="8"/>
      <c r="F397" s="8"/>
      <c r="H397" s="8"/>
      <c r="I397" s="12"/>
      <c r="J397" s="12"/>
      <c r="K397" s="12"/>
      <c r="L397" s="12"/>
      <c r="M397" s="12"/>
    </row>
    <row r="398" spans="2:13" s="6" customFormat="1">
      <c r="B398" s="7"/>
      <c r="C398" s="7"/>
      <c r="E398" s="8"/>
      <c r="F398" s="8"/>
      <c r="H398" s="8"/>
      <c r="I398" s="12"/>
      <c r="J398" s="12"/>
      <c r="K398" s="12"/>
      <c r="L398" s="12"/>
      <c r="M398" s="12"/>
    </row>
    <row r="399" spans="2:13" s="6" customFormat="1">
      <c r="B399" s="7"/>
      <c r="C399" s="7"/>
      <c r="E399" s="8"/>
      <c r="F399" s="8"/>
      <c r="H399" s="8"/>
      <c r="I399" s="12"/>
      <c r="J399" s="12"/>
      <c r="K399" s="12"/>
      <c r="L399" s="12"/>
      <c r="M399" s="12"/>
    </row>
    <row r="400" spans="2:13" s="6" customFormat="1">
      <c r="B400" s="7"/>
      <c r="C400" s="7"/>
      <c r="E400" s="8"/>
      <c r="F400" s="8"/>
      <c r="H400" s="8"/>
      <c r="I400" s="12"/>
      <c r="J400" s="12"/>
      <c r="K400" s="12"/>
      <c r="L400" s="12"/>
      <c r="M400" s="12"/>
    </row>
    <row r="401" spans="2:13" s="6" customFormat="1">
      <c r="B401" s="7"/>
      <c r="C401" s="7"/>
      <c r="E401" s="8"/>
      <c r="F401" s="8"/>
      <c r="H401" s="8"/>
      <c r="I401" s="12"/>
      <c r="J401" s="12"/>
      <c r="K401" s="12"/>
      <c r="L401" s="12"/>
      <c r="M401" s="12"/>
    </row>
    <row r="402" spans="2:13" s="6" customFormat="1">
      <c r="B402" s="7"/>
      <c r="C402" s="7"/>
      <c r="E402" s="8"/>
      <c r="F402" s="8"/>
      <c r="H402" s="8"/>
      <c r="I402" s="12"/>
      <c r="J402" s="12"/>
      <c r="K402" s="12"/>
      <c r="L402" s="12"/>
      <c r="M402" s="12"/>
    </row>
    <row r="403" spans="2:13" s="6" customFormat="1">
      <c r="B403" s="7"/>
      <c r="C403" s="7"/>
      <c r="E403" s="8"/>
      <c r="F403" s="8"/>
      <c r="H403" s="8"/>
      <c r="I403" s="12"/>
      <c r="J403" s="12"/>
      <c r="K403" s="12"/>
      <c r="L403" s="12"/>
      <c r="M403" s="12"/>
    </row>
    <row r="404" spans="2:13" s="6" customFormat="1">
      <c r="B404" s="7"/>
      <c r="C404" s="7"/>
      <c r="E404" s="8"/>
      <c r="F404" s="8"/>
      <c r="H404" s="8"/>
      <c r="I404" s="12"/>
      <c r="J404" s="12"/>
      <c r="K404" s="12"/>
      <c r="L404" s="12"/>
      <c r="M404" s="12"/>
    </row>
    <row r="405" spans="2:13" s="6" customFormat="1">
      <c r="B405" s="7"/>
      <c r="C405" s="7"/>
      <c r="E405" s="8"/>
      <c r="F405" s="8"/>
      <c r="H405" s="8"/>
      <c r="I405" s="12"/>
      <c r="J405" s="12"/>
      <c r="K405" s="12"/>
      <c r="L405" s="12"/>
      <c r="M405" s="12"/>
    </row>
    <row r="406" spans="2:13" s="6" customFormat="1">
      <c r="B406" s="7"/>
      <c r="C406" s="7"/>
      <c r="E406" s="8"/>
      <c r="F406" s="8"/>
      <c r="H406" s="8"/>
      <c r="I406" s="12"/>
      <c r="J406" s="12"/>
      <c r="K406" s="12"/>
      <c r="L406" s="12"/>
      <c r="M406" s="12"/>
    </row>
    <row r="407" spans="2:13" s="6" customFormat="1">
      <c r="B407" s="7"/>
      <c r="C407" s="7"/>
      <c r="E407" s="8"/>
      <c r="F407" s="8"/>
      <c r="H407" s="8"/>
      <c r="I407" s="12"/>
      <c r="J407" s="12"/>
      <c r="K407" s="12"/>
      <c r="L407" s="12"/>
      <c r="M407" s="12"/>
    </row>
    <row r="408" spans="2:13" s="6" customFormat="1">
      <c r="B408" s="7"/>
      <c r="C408" s="7"/>
      <c r="E408" s="8"/>
      <c r="F408" s="8"/>
      <c r="H408" s="8"/>
      <c r="I408" s="12"/>
      <c r="J408" s="12"/>
      <c r="K408" s="12"/>
      <c r="L408" s="12"/>
      <c r="M408" s="12"/>
    </row>
    <row r="409" spans="2:13" s="6" customFormat="1">
      <c r="B409" s="7"/>
      <c r="C409" s="7"/>
      <c r="E409" s="8"/>
      <c r="F409" s="8"/>
      <c r="H409" s="8"/>
      <c r="I409" s="12"/>
      <c r="J409" s="12"/>
      <c r="K409" s="12"/>
      <c r="L409" s="12"/>
      <c r="M409" s="12"/>
    </row>
    <row r="410" spans="2:13" s="6" customFormat="1">
      <c r="B410" s="7"/>
      <c r="C410" s="7"/>
      <c r="E410" s="8"/>
      <c r="F410" s="8"/>
      <c r="H410" s="8"/>
      <c r="I410" s="12"/>
      <c r="J410" s="12"/>
      <c r="K410" s="12"/>
      <c r="L410" s="12"/>
      <c r="M410" s="12"/>
    </row>
    <row r="411" spans="2:13" s="6" customFormat="1">
      <c r="B411" s="7"/>
      <c r="C411" s="7"/>
      <c r="E411" s="8"/>
      <c r="F411" s="8"/>
      <c r="H411" s="8"/>
      <c r="I411" s="12"/>
      <c r="J411" s="12"/>
      <c r="K411" s="12"/>
      <c r="L411" s="12"/>
      <c r="M411" s="12"/>
    </row>
    <row r="412" spans="2:13" s="6" customFormat="1">
      <c r="B412" s="7"/>
      <c r="C412" s="7"/>
      <c r="E412" s="8"/>
      <c r="F412" s="8"/>
      <c r="H412" s="8"/>
      <c r="I412" s="12"/>
      <c r="J412" s="12"/>
      <c r="K412" s="12"/>
      <c r="L412" s="12"/>
      <c r="M412" s="12"/>
    </row>
    <row r="413" spans="2:13" s="6" customFormat="1">
      <c r="B413" s="7"/>
      <c r="C413" s="7"/>
      <c r="E413" s="8"/>
      <c r="F413" s="8"/>
      <c r="H413" s="8"/>
      <c r="I413" s="12"/>
      <c r="J413" s="12"/>
      <c r="K413" s="12"/>
      <c r="L413" s="12"/>
      <c r="M413" s="12"/>
    </row>
    <row r="414" spans="2:13" s="6" customFormat="1">
      <c r="B414" s="7"/>
      <c r="C414" s="7"/>
      <c r="E414" s="8"/>
      <c r="F414" s="8"/>
      <c r="H414" s="8"/>
      <c r="I414" s="12"/>
      <c r="J414" s="12"/>
      <c r="K414" s="12"/>
      <c r="L414" s="12"/>
      <c r="M414" s="12"/>
    </row>
    <row r="415" spans="2:13" s="6" customFormat="1">
      <c r="B415" s="7"/>
      <c r="C415" s="7"/>
      <c r="E415" s="8"/>
      <c r="F415" s="8"/>
      <c r="H415" s="8"/>
      <c r="I415" s="12"/>
      <c r="J415" s="12"/>
      <c r="K415" s="12"/>
      <c r="L415" s="12"/>
      <c r="M415" s="12"/>
    </row>
    <row r="416" spans="2:13" s="6" customFormat="1">
      <c r="B416" s="7"/>
      <c r="C416" s="7"/>
      <c r="E416" s="8"/>
      <c r="F416" s="8"/>
      <c r="H416" s="8"/>
      <c r="I416" s="12"/>
      <c r="J416" s="12"/>
      <c r="K416" s="12"/>
      <c r="L416" s="12"/>
      <c r="M416" s="12"/>
    </row>
    <row r="417" spans="2:13" s="6" customFormat="1">
      <c r="B417" s="7"/>
      <c r="C417" s="7"/>
      <c r="E417" s="8"/>
      <c r="F417" s="8"/>
      <c r="H417" s="8"/>
      <c r="I417" s="12"/>
      <c r="J417" s="12"/>
      <c r="K417" s="12"/>
      <c r="L417" s="12"/>
      <c r="M417" s="12"/>
    </row>
    <row r="418" spans="2:13" s="6" customFormat="1">
      <c r="B418" s="7"/>
      <c r="C418" s="7"/>
      <c r="E418" s="8"/>
      <c r="F418" s="8"/>
      <c r="H418" s="8"/>
      <c r="I418" s="12"/>
      <c r="J418" s="12"/>
      <c r="K418" s="12"/>
      <c r="L418" s="12"/>
      <c r="M418" s="12"/>
    </row>
    <row r="419" spans="2:13" s="6" customFormat="1">
      <c r="B419" s="7"/>
      <c r="C419" s="7"/>
      <c r="E419" s="8"/>
      <c r="F419" s="8"/>
      <c r="H419" s="8"/>
      <c r="I419" s="12"/>
      <c r="J419" s="12"/>
      <c r="K419" s="12"/>
      <c r="L419" s="12"/>
      <c r="M419" s="12"/>
    </row>
    <row r="420" spans="2:13" s="6" customFormat="1">
      <c r="B420" s="7"/>
      <c r="C420" s="7"/>
      <c r="E420" s="8"/>
      <c r="F420" s="8"/>
      <c r="H420" s="8"/>
      <c r="I420" s="12"/>
      <c r="J420" s="12"/>
      <c r="K420" s="12"/>
      <c r="L420" s="12"/>
      <c r="M420" s="12"/>
    </row>
    <row r="421" spans="2:13" s="6" customFormat="1">
      <c r="B421" s="7"/>
      <c r="C421" s="7"/>
      <c r="E421" s="8"/>
      <c r="F421" s="8"/>
      <c r="H421" s="8"/>
      <c r="I421" s="12"/>
      <c r="J421" s="12"/>
      <c r="K421" s="12"/>
      <c r="L421" s="12"/>
      <c r="M421" s="12"/>
    </row>
    <row r="422" spans="2:13" s="6" customFormat="1">
      <c r="B422" s="7"/>
      <c r="C422" s="7"/>
      <c r="E422" s="8"/>
      <c r="F422" s="8"/>
      <c r="H422" s="8"/>
      <c r="I422" s="12"/>
      <c r="J422" s="12"/>
      <c r="K422" s="12"/>
      <c r="L422" s="12"/>
      <c r="M422" s="12"/>
    </row>
    <row r="423" spans="2:13" s="6" customFormat="1">
      <c r="B423" s="7"/>
      <c r="C423" s="7"/>
      <c r="E423" s="8"/>
      <c r="F423" s="8"/>
      <c r="H423" s="8"/>
      <c r="I423" s="12"/>
      <c r="J423" s="12"/>
      <c r="K423" s="12"/>
      <c r="L423" s="12"/>
      <c r="M423" s="12"/>
    </row>
    <row r="424" spans="2:13" s="6" customFormat="1">
      <c r="B424" s="7"/>
      <c r="C424" s="7"/>
      <c r="E424" s="8"/>
      <c r="F424" s="8"/>
      <c r="H424" s="8"/>
      <c r="I424" s="12"/>
      <c r="J424" s="12"/>
      <c r="K424" s="12"/>
      <c r="L424" s="12"/>
      <c r="M424" s="12"/>
    </row>
    <row r="425" spans="2:13" s="6" customFormat="1">
      <c r="B425" s="7"/>
      <c r="C425" s="7"/>
      <c r="E425" s="8"/>
      <c r="F425" s="8"/>
      <c r="H425" s="8"/>
      <c r="I425" s="12"/>
      <c r="J425" s="12"/>
      <c r="K425" s="12"/>
      <c r="L425" s="12"/>
      <c r="M425" s="12"/>
    </row>
    <row r="426" spans="2:13" s="6" customFormat="1">
      <c r="B426" s="7"/>
      <c r="C426" s="7"/>
      <c r="E426" s="8"/>
      <c r="F426" s="8"/>
      <c r="H426" s="8"/>
      <c r="I426" s="12"/>
      <c r="J426" s="12"/>
      <c r="K426" s="12"/>
      <c r="L426" s="12"/>
      <c r="M426" s="12"/>
    </row>
    <row r="427" spans="2:13" s="6" customFormat="1">
      <c r="B427" s="7"/>
      <c r="C427" s="7"/>
      <c r="E427" s="8"/>
      <c r="F427" s="8"/>
      <c r="H427" s="8"/>
      <c r="I427" s="12"/>
      <c r="J427" s="12"/>
      <c r="K427" s="12"/>
      <c r="L427" s="12"/>
      <c r="M427" s="12"/>
    </row>
    <row r="428" spans="2:13" s="6" customFormat="1">
      <c r="B428" s="7"/>
      <c r="C428" s="7"/>
      <c r="E428" s="8"/>
      <c r="F428" s="8"/>
      <c r="H428" s="8"/>
      <c r="I428" s="12"/>
      <c r="J428" s="12"/>
      <c r="K428" s="12"/>
      <c r="L428" s="12"/>
      <c r="M428" s="12"/>
    </row>
    <row r="429" spans="2:13" s="6" customFormat="1">
      <c r="B429" s="7"/>
      <c r="C429" s="7"/>
      <c r="E429" s="8"/>
      <c r="F429" s="8"/>
      <c r="H429" s="8"/>
      <c r="I429" s="12"/>
      <c r="J429" s="12"/>
      <c r="K429" s="12"/>
      <c r="L429" s="12"/>
      <c r="M429" s="12"/>
    </row>
    <row r="430" spans="2:13" s="6" customFormat="1">
      <c r="B430" s="7"/>
      <c r="C430" s="7"/>
      <c r="E430" s="8"/>
      <c r="F430" s="8"/>
      <c r="H430" s="8"/>
      <c r="I430" s="12"/>
      <c r="J430" s="12"/>
      <c r="K430" s="12"/>
      <c r="L430" s="12"/>
      <c r="M430" s="12"/>
    </row>
    <row r="431" spans="2:13" s="6" customFormat="1">
      <c r="B431" s="7"/>
      <c r="C431" s="7"/>
      <c r="E431" s="8"/>
      <c r="F431" s="8"/>
      <c r="H431" s="8"/>
      <c r="I431" s="12"/>
      <c r="J431" s="12"/>
      <c r="K431" s="12"/>
      <c r="L431" s="12"/>
      <c r="M431" s="12"/>
    </row>
    <row r="432" spans="2:13" s="6" customFormat="1">
      <c r="B432" s="7"/>
      <c r="C432" s="7"/>
      <c r="E432" s="8"/>
      <c r="F432" s="8"/>
      <c r="H432" s="8"/>
      <c r="I432" s="12"/>
      <c r="J432" s="12"/>
      <c r="K432" s="12"/>
      <c r="L432" s="12"/>
      <c r="M432" s="12"/>
    </row>
    <row r="433" spans="2:13" s="6" customFormat="1">
      <c r="B433" s="7"/>
      <c r="C433" s="7"/>
      <c r="E433" s="8"/>
      <c r="F433" s="8"/>
      <c r="H433" s="8"/>
      <c r="I433" s="12"/>
      <c r="J433" s="12"/>
      <c r="K433" s="12"/>
      <c r="L433" s="12"/>
      <c r="M433" s="12"/>
    </row>
    <row r="434" spans="2:13" s="6" customFormat="1">
      <c r="B434" s="7"/>
      <c r="C434" s="7"/>
      <c r="E434" s="8"/>
      <c r="F434" s="8"/>
      <c r="H434" s="8"/>
      <c r="I434" s="12"/>
      <c r="J434" s="12"/>
      <c r="K434" s="12"/>
      <c r="L434" s="12"/>
      <c r="M434" s="12"/>
    </row>
    <row r="435" spans="2:13" s="6" customFormat="1">
      <c r="B435" s="7"/>
      <c r="C435" s="7"/>
      <c r="E435" s="8"/>
      <c r="F435" s="8"/>
      <c r="H435" s="8"/>
      <c r="I435" s="12"/>
      <c r="J435" s="12"/>
      <c r="K435" s="12"/>
      <c r="L435" s="12"/>
      <c r="M435" s="12"/>
    </row>
    <row r="436" spans="2:13" s="6" customFormat="1">
      <c r="B436" s="7"/>
      <c r="C436" s="7"/>
      <c r="E436" s="8"/>
      <c r="F436" s="8"/>
      <c r="H436" s="8"/>
      <c r="I436" s="12"/>
      <c r="J436" s="12"/>
      <c r="K436" s="12"/>
      <c r="L436" s="12"/>
      <c r="M436" s="12"/>
    </row>
    <row r="437" spans="2:13" s="6" customFormat="1">
      <c r="B437" s="7"/>
      <c r="C437" s="7"/>
      <c r="E437" s="8"/>
      <c r="F437" s="8"/>
      <c r="H437" s="8"/>
      <c r="I437" s="12"/>
      <c r="J437" s="12"/>
      <c r="K437" s="12"/>
      <c r="L437" s="12"/>
      <c r="M437" s="12"/>
    </row>
    <row r="438" spans="2:13" s="6" customFormat="1">
      <c r="B438" s="7"/>
      <c r="C438" s="7"/>
      <c r="E438" s="8"/>
      <c r="F438" s="8"/>
      <c r="H438" s="8"/>
      <c r="I438" s="12"/>
      <c r="J438" s="12"/>
      <c r="K438" s="12"/>
      <c r="L438" s="12"/>
      <c r="M438" s="12"/>
    </row>
    <row r="439" spans="2:13" s="6" customFormat="1">
      <c r="B439" s="7"/>
      <c r="C439" s="7"/>
      <c r="E439" s="8"/>
      <c r="F439" s="8"/>
      <c r="H439" s="8"/>
      <c r="I439" s="12"/>
      <c r="J439" s="12"/>
      <c r="K439" s="12"/>
      <c r="L439" s="12"/>
      <c r="M439" s="12"/>
    </row>
    <row r="440" spans="2:13" s="6" customFormat="1">
      <c r="B440" s="7"/>
      <c r="C440" s="7"/>
      <c r="E440" s="8"/>
      <c r="F440" s="8"/>
      <c r="H440" s="8"/>
      <c r="I440" s="12"/>
      <c r="J440" s="12"/>
      <c r="K440" s="12"/>
      <c r="L440" s="12"/>
      <c r="M440" s="12"/>
    </row>
    <row r="441" spans="2:13" s="6" customFormat="1">
      <c r="B441" s="7"/>
      <c r="C441" s="7"/>
      <c r="E441" s="8"/>
      <c r="F441" s="8"/>
      <c r="H441" s="8"/>
      <c r="I441" s="12"/>
      <c r="J441" s="12"/>
      <c r="K441" s="12"/>
      <c r="L441" s="12"/>
      <c r="M441" s="12"/>
    </row>
    <row r="442" spans="2:13" s="6" customFormat="1">
      <c r="B442" s="7"/>
      <c r="C442" s="7"/>
      <c r="E442" s="8"/>
      <c r="F442" s="8"/>
      <c r="H442" s="8"/>
      <c r="I442" s="12"/>
      <c r="J442" s="12"/>
      <c r="K442" s="12"/>
      <c r="L442" s="12"/>
      <c r="M442" s="12"/>
    </row>
    <row r="443" spans="2:13" s="6" customFormat="1">
      <c r="B443" s="7"/>
      <c r="C443" s="7"/>
      <c r="E443" s="8"/>
      <c r="F443" s="8"/>
      <c r="H443" s="8"/>
      <c r="I443" s="12"/>
      <c r="J443" s="12"/>
      <c r="K443" s="12"/>
      <c r="L443" s="12"/>
      <c r="M443" s="12"/>
    </row>
    <row r="444" spans="2:13" s="6" customFormat="1">
      <c r="B444" s="7"/>
      <c r="C444" s="7"/>
      <c r="E444" s="8"/>
      <c r="F444" s="8"/>
      <c r="H444" s="8"/>
      <c r="I444" s="12"/>
      <c r="J444" s="12"/>
      <c r="K444" s="12"/>
      <c r="L444" s="12"/>
      <c r="M444" s="12"/>
    </row>
    <row r="445" spans="2:13" s="6" customFormat="1">
      <c r="B445" s="7"/>
      <c r="C445" s="7"/>
      <c r="E445" s="8"/>
      <c r="F445" s="8"/>
      <c r="H445" s="8"/>
      <c r="I445" s="12"/>
      <c r="J445" s="12"/>
      <c r="K445" s="12"/>
      <c r="L445" s="12"/>
      <c r="M445" s="12"/>
    </row>
    <row r="446" spans="2:13" s="6" customFormat="1">
      <c r="B446" s="7"/>
      <c r="C446" s="7"/>
      <c r="E446" s="8"/>
      <c r="F446" s="8"/>
      <c r="H446" s="8"/>
      <c r="I446" s="12"/>
      <c r="J446" s="12"/>
      <c r="K446" s="12"/>
      <c r="L446" s="12"/>
      <c r="M446" s="12"/>
    </row>
    <row r="447" spans="2:13" s="6" customFormat="1">
      <c r="B447" s="7"/>
      <c r="C447" s="7"/>
      <c r="E447" s="8"/>
      <c r="F447" s="8"/>
      <c r="H447" s="8"/>
      <c r="I447" s="12"/>
      <c r="J447" s="12"/>
      <c r="K447" s="12"/>
      <c r="L447" s="12"/>
      <c r="M447" s="12"/>
    </row>
    <row r="448" spans="2:13" s="6" customFormat="1">
      <c r="B448" s="7"/>
      <c r="C448" s="7"/>
      <c r="E448" s="8"/>
      <c r="F448" s="8"/>
      <c r="H448" s="8"/>
      <c r="I448" s="12"/>
      <c r="J448" s="12"/>
      <c r="K448" s="12"/>
      <c r="L448" s="12"/>
      <c r="M448" s="12"/>
    </row>
    <row r="449" spans="2:13" s="6" customFormat="1">
      <c r="B449" s="7"/>
      <c r="C449" s="7"/>
      <c r="E449" s="8"/>
      <c r="F449" s="8"/>
      <c r="H449" s="8"/>
      <c r="I449" s="12"/>
      <c r="J449" s="12"/>
      <c r="K449" s="12"/>
      <c r="L449" s="12"/>
      <c r="M449" s="12"/>
    </row>
    <row r="450" spans="2:13" s="6" customFormat="1">
      <c r="B450" s="7"/>
      <c r="C450" s="7"/>
      <c r="E450" s="8"/>
      <c r="F450" s="8"/>
      <c r="H450" s="8"/>
      <c r="I450" s="12"/>
      <c r="J450" s="12"/>
      <c r="K450" s="12"/>
      <c r="L450" s="12"/>
      <c r="M450" s="12"/>
    </row>
    <row r="451" spans="2:13" s="6" customFormat="1">
      <c r="B451" s="7"/>
      <c r="C451" s="7"/>
      <c r="E451" s="8"/>
      <c r="F451" s="8"/>
      <c r="H451" s="8"/>
      <c r="I451" s="12"/>
      <c r="J451" s="12"/>
      <c r="K451" s="12"/>
      <c r="L451" s="12"/>
      <c r="M451" s="12"/>
    </row>
    <row r="452" spans="2:13" s="6" customFormat="1">
      <c r="B452" s="7"/>
      <c r="C452" s="7"/>
      <c r="E452" s="8"/>
      <c r="F452" s="8"/>
      <c r="H452" s="8"/>
      <c r="I452" s="12"/>
      <c r="J452" s="12"/>
      <c r="K452" s="12"/>
      <c r="L452" s="12"/>
      <c r="M452" s="12"/>
    </row>
    <row r="453" spans="2:13" s="6" customFormat="1">
      <c r="B453" s="7"/>
      <c r="C453" s="7"/>
      <c r="E453" s="8"/>
      <c r="F453" s="8"/>
      <c r="H453" s="8"/>
      <c r="I453" s="12"/>
      <c r="J453" s="12"/>
      <c r="K453" s="12"/>
      <c r="L453" s="12"/>
      <c r="M453" s="12"/>
    </row>
    <row r="454" spans="2:13" s="6" customFormat="1">
      <c r="B454" s="7"/>
      <c r="C454" s="7"/>
      <c r="E454" s="8"/>
      <c r="F454" s="8"/>
      <c r="H454" s="8"/>
      <c r="I454" s="12"/>
      <c r="J454" s="12"/>
      <c r="K454" s="12"/>
      <c r="L454" s="12"/>
      <c r="M454" s="12"/>
    </row>
    <row r="455" spans="2:13" s="6" customFormat="1">
      <c r="B455" s="7"/>
      <c r="C455" s="7"/>
      <c r="E455" s="8"/>
      <c r="F455" s="8"/>
      <c r="H455" s="8"/>
      <c r="I455" s="12"/>
      <c r="J455" s="12"/>
      <c r="K455" s="12"/>
      <c r="L455" s="12"/>
      <c r="M455" s="12"/>
    </row>
    <row r="456" spans="2:13" s="6" customFormat="1">
      <c r="B456" s="7"/>
      <c r="C456" s="7"/>
      <c r="E456" s="8"/>
      <c r="F456" s="8"/>
      <c r="H456" s="8"/>
      <c r="I456" s="12"/>
      <c r="J456" s="12"/>
      <c r="K456" s="12"/>
      <c r="L456" s="12"/>
      <c r="M456" s="12"/>
    </row>
    <row r="457" spans="2:13" s="6" customFormat="1">
      <c r="B457" s="7"/>
      <c r="C457" s="7"/>
      <c r="E457" s="8"/>
      <c r="F457" s="8"/>
      <c r="H457" s="8"/>
      <c r="I457" s="12"/>
      <c r="J457" s="12"/>
      <c r="K457" s="12"/>
      <c r="L457" s="12"/>
      <c r="M457" s="12"/>
    </row>
    <row r="458" spans="2:13" s="6" customFormat="1">
      <c r="B458" s="7"/>
      <c r="C458" s="7"/>
      <c r="E458" s="8"/>
      <c r="F458" s="8"/>
      <c r="H458" s="8"/>
      <c r="I458" s="12"/>
      <c r="J458" s="12"/>
      <c r="K458" s="12"/>
      <c r="L458" s="12"/>
      <c r="M458" s="12"/>
    </row>
    <row r="459" spans="2:13" s="6" customFormat="1">
      <c r="B459" s="7"/>
      <c r="C459" s="7"/>
      <c r="E459" s="8"/>
      <c r="F459" s="8"/>
      <c r="H459" s="8"/>
      <c r="I459" s="12"/>
      <c r="J459" s="12"/>
      <c r="K459" s="12"/>
      <c r="L459" s="12"/>
      <c r="M459" s="12"/>
    </row>
    <row r="460" spans="2:13" s="6" customFormat="1">
      <c r="B460" s="7"/>
      <c r="C460" s="7"/>
      <c r="E460" s="8"/>
      <c r="F460" s="8"/>
      <c r="H460" s="8"/>
      <c r="I460" s="12"/>
      <c r="J460" s="12"/>
      <c r="K460" s="12"/>
      <c r="L460" s="12"/>
      <c r="M460" s="12"/>
    </row>
    <row r="461" spans="2:13" s="6" customFormat="1">
      <c r="B461" s="7"/>
      <c r="C461" s="7"/>
      <c r="E461" s="8"/>
      <c r="F461" s="8"/>
      <c r="H461" s="8"/>
      <c r="I461" s="12"/>
      <c r="J461" s="12"/>
      <c r="K461" s="12"/>
      <c r="L461" s="12"/>
      <c r="M461" s="12"/>
    </row>
  </sheetData>
  <mergeCells count="44">
    <mergeCell ref="F18:G18"/>
    <mergeCell ref="F23:G23"/>
    <mergeCell ref="C3:C17"/>
    <mergeCell ref="C20:C22"/>
    <mergeCell ref="D5:E5"/>
    <mergeCell ref="F75:G75"/>
    <mergeCell ref="D52:E52"/>
    <mergeCell ref="F76:G76"/>
    <mergeCell ref="D37:E37"/>
    <mergeCell ref="D38:E38"/>
    <mergeCell ref="D39:E39"/>
    <mergeCell ref="D40:E40"/>
    <mergeCell ref="B75:E75"/>
    <mergeCell ref="B50:E50"/>
    <mergeCell ref="D42:E42"/>
    <mergeCell ref="D43:E43"/>
    <mergeCell ref="D44:E44"/>
    <mergeCell ref="F45:G45"/>
    <mergeCell ref="F46:G46"/>
    <mergeCell ref="D46:E46"/>
    <mergeCell ref="B53:B67"/>
    <mergeCell ref="F67:G67"/>
    <mergeCell ref="D31:E31"/>
    <mergeCell ref="D32:E32"/>
    <mergeCell ref="D33:E33"/>
    <mergeCell ref="D34:E34"/>
    <mergeCell ref="D35:E35"/>
    <mergeCell ref="D36:E36"/>
    <mergeCell ref="F50:G50"/>
    <mergeCell ref="C25:C28"/>
    <mergeCell ref="C52:C67"/>
    <mergeCell ref="B76:E76"/>
    <mergeCell ref="D45:E45"/>
    <mergeCell ref="D30:E30"/>
    <mergeCell ref="D41:E41"/>
    <mergeCell ref="C69:C74"/>
    <mergeCell ref="C30:C49"/>
    <mergeCell ref="B31:B46"/>
    <mergeCell ref="D67:E67"/>
    <mergeCell ref="B5:B10"/>
    <mergeCell ref="B11:B13"/>
    <mergeCell ref="D11:E11"/>
    <mergeCell ref="B23:E23"/>
    <mergeCell ref="B18:E18"/>
  </mergeCells>
  <conditionalFormatting sqref="F4 F52:F66 F6 F22 H21:H22 H26:H28 H53:H67 H31:H48 H4 F69:F70 H69:H72">
    <cfRule type="cellIs" dxfId="220" priority="446" operator="equal">
      <formula>"More than 10 years"</formula>
    </cfRule>
    <cfRule type="cellIs" dxfId="219" priority="447" operator="equal">
      <formula>"5-10 years"</formula>
    </cfRule>
    <cfRule type="cellIs" dxfId="218" priority="448" operator="equal">
      <formula>"4 years"</formula>
    </cfRule>
    <cfRule type="cellIs" dxfId="217" priority="449" operator="equal">
      <formula>"3 years"</formula>
    </cfRule>
    <cfRule type="cellIs" dxfId="216" priority="450" operator="equal">
      <formula>"2 years or less"</formula>
    </cfRule>
  </conditionalFormatting>
  <conditionalFormatting sqref="F3 H3">
    <cfRule type="cellIs" dxfId="215" priority="441" operator="equal">
      <formula>"More than 10 years"</formula>
    </cfRule>
    <cfRule type="cellIs" dxfId="214" priority="442" operator="equal">
      <formula>"5-10 years"</formula>
    </cfRule>
    <cfRule type="cellIs" dxfId="213" priority="443" operator="equal">
      <formula>"4 years"</formula>
    </cfRule>
    <cfRule type="cellIs" dxfId="212" priority="444" operator="equal">
      <formula>"3 years"</formula>
    </cfRule>
    <cfRule type="cellIs" dxfId="211" priority="445" operator="equal">
      <formula>"2 years or less"</formula>
    </cfRule>
  </conditionalFormatting>
  <conditionalFormatting sqref="F21">
    <cfRule type="cellIs" dxfId="210" priority="436" operator="equal">
      <formula>"More than 10 years"</formula>
    </cfRule>
    <cfRule type="cellIs" dxfId="209" priority="437" operator="equal">
      <formula>"5-10 years"</formula>
    </cfRule>
    <cfRule type="cellIs" dxfId="208" priority="438" operator="equal">
      <formula>"4 years"</formula>
    </cfRule>
    <cfRule type="cellIs" dxfId="207" priority="439" operator="equal">
      <formula>"3 years"</formula>
    </cfRule>
    <cfRule type="cellIs" dxfId="206" priority="440" operator="equal">
      <formula>"2 years or less"</formula>
    </cfRule>
  </conditionalFormatting>
  <conditionalFormatting sqref="F25">
    <cfRule type="cellIs" dxfId="205" priority="431" operator="equal">
      <formula>"More than 10 years"</formula>
    </cfRule>
    <cfRule type="cellIs" dxfId="204" priority="432" operator="equal">
      <formula>"5-10 years"</formula>
    </cfRule>
    <cfRule type="cellIs" dxfId="203" priority="433" operator="equal">
      <formula>"4 years"</formula>
    </cfRule>
    <cfRule type="cellIs" dxfId="202" priority="434" operator="equal">
      <formula>"3 years"</formula>
    </cfRule>
    <cfRule type="cellIs" dxfId="201" priority="435" operator="equal">
      <formula>"2 years or less"</formula>
    </cfRule>
  </conditionalFormatting>
  <conditionalFormatting sqref="F28">
    <cfRule type="cellIs" dxfId="200" priority="426" operator="equal">
      <formula>"More than 10 years"</formula>
    </cfRule>
    <cfRule type="cellIs" dxfId="199" priority="427" operator="equal">
      <formula>"5-10 years"</formula>
    </cfRule>
    <cfRule type="cellIs" dxfId="198" priority="428" operator="equal">
      <formula>"4 years"</formula>
    </cfRule>
    <cfRule type="cellIs" dxfId="197" priority="429" operator="equal">
      <formula>"3 years"</formula>
    </cfRule>
    <cfRule type="cellIs" dxfId="196" priority="430" operator="equal">
      <formula>"2 years or less"</formula>
    </cfRule>
  </conditionalFormatting>
  <conditionalFormatting sqref="H14:H17">
    <cfRule type="cellIs" dxfId="195" priority="421" operator="equal">
      <formula>"More than 10 years"</formula>
    </cfRule>
    <cfRule type="cellIs" dxfId="194" priority="422" operator="equal">
      <formula>"5-10 years"</formula>
    </cfRule>
    <cfRule type="cellIs" dxfId="193" priority="423" operator="equal">
      <formula>"4 years"</formula>
    </cfRule>
    <cfRule type="cellIs" dxfId="192" priority="424" operator="equal">
      <formula>"3 years"</formula>
    </cfRule>
    <cfRule type="cellIs" dxfId="191" priority="425" operator="equal">
      <formula>"2 years or less"</formula>
    </cfRule>
  </conditionalFormatting>
  <conditionalFormatting sqref="H75">
    <cfRule type="cellIs" dxfId="190" priority="416" operator="equal">
      <formula>"More than 10 years"</formula>
    </cfRule>
    <cfRule type="cellIs" dxfId="189" priority="417" operator="equal">
      <formula>"5-10 years"</formula>
    </cfRule>
    <cfRule type="cellIs" dxfId="188" priority="418" operator="equal">
      <formula>"4 years"</formula>
    </cfRule>
    <cfRule type="cellIs" dxfId="187" priority="419" operator="equal">
      <formula>"3 years"</formula>
    </cfRule>
    <cfRule type="cellIs" dxfId="186" priority="420" operator="equal">
      <formula>"2 years or less"</formula>
    </cfRule>
  </conditionalFormatting>
  <conditionalFormatting sqref="H50">
    <cfRule type="cellIs" dxfId="185" priority="401" operator="equal">
      <formula>"More than 10 years"</formula>
    </cfRule>
    <cfRule type="cellIs" dxfId="184" priority="402" operator="equal">
      <formula>"5-10 years"</formula>
    </cfRule>
    <cfRule type="cellIs" dxfId="183" priority="403" operator="equal">
      <formula>"4 years"</formula>
    </cfRule>
    <cfRule type="cellIs" dxfId="182" priority="404" operator="equal">
      <formula>"3 years"</formula>
    </cfRule>
    <cfRule type="cellIs" dxfId="181" priority="405" operator="equal">
      <formula>"2 years or less"</formula>
    </cfRule>
  </conditionalFormatting>
  <conditionalFormatting sqref="F18 H18">
    <cfRule type="cellIs" dxfId="180" priority="391" operator="equal">
      <formula>"More than 10 years"</formula>
    </cfRule>
    <cfRule type="cellIs" dxfId="179" priority="392" operator="equal">
      <formula>"5-10 years"</formula>
    </cfRule>
    <cfRule type="cellIs" dxfId="178" priority="393" operator="equal">
      <formula>"4 years"</formula>
    </cfRule>
    <cfRule type="cellIs" dxfId="177" priority="394" operator="equal">
      <formula>"3 years"</formula>
    </cfRule>
    <cfRule type="cellIs" dxfId="176" priority="395" operator="equal">
      <formula>"2 years or less"</formula>
    </cfRule>
  </conditionalFormatting>
  <conditionalFormatting sqref="F7">
    <cfRule type="cellIs" dxfId="175" priority="331" operator="equal">
      <formula>"More than 10 years"</formula>
    </cfRule>
    <cfRule type="cellIs" dxfId="174" priority="332" operator="equal">
      <formula>"5-10 years"</formula>
    </cfRule>
    <cfRule type="cellIs" dxfId="173" priority="333" operator="equal">
      <formula>"4 years"</formula>
    </cfRule>
    <cfRule type="cellIs" dxfId="172" priority="334" operator="equal">
      <formula>"3 years"</formula>
    </cfRule>
    <cfRule type="cellIs" dxfId="171" priority="335" operator="equal">
      <formula>"2 years or less"</formula>
    </cfRule>
  </conditionalFormatting>
  <conditionalFormatting sqref="F8">
    <cfRule type="cellIs" dxfId="170" priority="326" operator="equal">
      <formula>"More than 10 years"</formula>
    </cfRule>
    <cfRule type="cellIs" dxfId="169" priority="327" operator="equal">
      <formula>"5-10 years"</formula>
    </cfRule>
    <cfRule type="cellIs" dxfId="168" priority="328" operator="equal">
      <formula>"4 years"</formula>
    </cfRule>
    <cfRule type="cellIs" dxfId="167" priority="329" operator="equal">
      <formula>"3 years"</formula>
    </cfRule>
    <cfRule type="cellIs" dxfId="166" priority="330" operator="equal">
      <formula>"2 years or less"</formula>
    </cfRule>
  </conditionalFormatting>
  <conditionalFormatting sqref="F10">
    <cfRule type="cellIs" dxfId="165" priority="321" operator="equal">
      <formula>"More than 10 years"</formula>
    </cfRule>
    <cfRule type="cellIs" dxfId="164" priority="322" operator="equal">
      <formula>"5-10 years"</formula>
    </cfRule>
    <cfRule type="cellIs" dxfId="163" priority="323" operator="equal">
      <formula>"4 years"</formula>
    </cfRule>
    <cfRule type="cellIs" dxfId="162" priority="324" operator="equal">
      <formula>"3 years"</formula>
    </cfRule>
    <cfRule type="cellIs" dxfId="161" priority="325" operator="equal">
      <formula>"2 years or less"</formula>
    </cfRule>
  </conditionalFormatting>
  <conditionalFormatting sqref="F9">
    <cfRule type="cellIs" dxfId="160" priority="311" operator="equal">
      <formula>"More than 10 years"</formula>
    </cfRule>
    <cfRule type="cellIs" dxfId="159" priority="312" operator="equal">
      <formula>"5-10 years"</formula>
    </cfRule>
    <cfRule type="cellIs" dxfId="158" priority="313" operator="equal">
      <formula>"4 years"</formula>
    </cfRule>
    <cfRule type="cellIs" dxfId="157" priority="314" operator="equal">
      <formula>"3 years"</formula>
    </cfRule>
    <cfRule type="cellIs" dxfId="156" priority="315" operator="equal">
      <formula>"2 years or less"</formula>
    </cfRule>
  </conditionalFormatting>
  <conditionalFormatting sqref="F12">
    <cfRule type="cellIs" dxfId="155" priority="306" operator="equal">
      <formula>"More than 10 years"</formula>
    </cfRule>
    <cfRule type="cellIs" dxfId="154" priority="307" operator="equal">
      <formula>"5-10 years"</formula>
    </cfRule>
    <cfRule type="cellIs" dxfId="153" priority="308" operator="equal">
      <formula>"4 years"</formula>
    </cfRule>
    <cfRule type="cellIs" dxfId="152" priority="309" operator="equal">
      <formula>"3 years"</formula>
    </cfRule>
    <cfRule type="cellIs" dxfId="151" priority="310" operator="equal">
      <formula>"2 years or less"</formula>
    </cfRule>
  </conditionalFormatting>
  <conditionalFormatting sqref="F13">
    <cfRule type="cellIs" dxfId="150" priority="296" operator="equal">
      <formula>"More than 10 years"</formula>
    </cfRule>
    <cfRule type="cellIs" dxfId="149" priority="297" operator="equal">
      <formula>"5-10 years"</formula>
    </cfRule>
    <cfRule type="cellIs" dxfId="148" priority="298" operator="equal">
      <formula>"4 years"</formula>
    </cfRule>
    <cfRule type="cellIs" dxfId="147" priority="299" operator="equal">
      <formula>"3 years"</formula>
    </cfRule>
    <cfRule type="cellIs" dxfId="146" priority="300" operator="equal">
      <formula>"2 years or less"</formula>
    </cfRule>
  </conditionalFormatting>
  <conditionalFormatting sqref="G3:G4">
    <cfRule type="cellIs" dxfId="145" priority="166" operator="equal">
      <formula>"More than 10 years"</formula>
    </cfRule>
    <cfRule type="cellIs" dxfId="144" priority="167" operator="equal">
      <formula>"5-10 years"</formula>
    </cfRule>
    <cfRule type="cellIs" dxfId="143" priority="168" operator="equal">
      <formula>"4 years"</formula>
    </cfRule>
    <cfRule type="cellIs" dxfId="142" priority="169" operator="equal">
      <formula>"3 years"</formula>
    </cfRule>
    <cfRule type="cellIs" dxfId="141" priority="170" operator="equal">
      <formula>"2 years or less"</formula>
    </cfRule>
  </conditionalFormatting>
  <conditionalFormatting sqref="G6">
    <cfRule type="cellIs" dxfId="140" priority="161" operator="equal">
      <formula>"More than 10 years"</formula>
    </cfRule>
    <cfRule type="cellIs" dxfId="139" priority="162" operator="equal">
      <formula>"5-10 years"</formula>
    </cfRule>
    <cfRule type="cellIs" dxfId="138" priority="163" operator="equal">
      <formula>"4 years"</formula>
    </cfRule>
    <cfRule type="cellIs" dxfId="137" priority="164" operator="equal">
      <formula>"3 years"</formula>
    </cfRule>
    <cfRule type="cellIs" dxfId="136" priority="165" operator="equal">
      <formula>"2 years or less"</formula>
    </cfRule>
  </conditionalFormatting>
  <conditionalFormatting sqref="G7">
    <cfRule type="cellIs" dxfId="135" priority="156" operator="equal">
      <formula>"More than 10 years"</formula>
    </cfRule>
    <cfRule type="cellIs" dxfId="134" priority="157" operator="equal">
      <formula>"5-10 years"</formula>
    </cfRule>
    <cfRule type="cellIs" dxfId="133" priority="158" operator="equal">
      <formula>"4 years"</formula>
    </cfRule>
    <cfRule type="cellIs" dxfId="132" priority="159" operator="equal">
      <formula>"3 years"</formula>
    </cfRule>
    <cfRule type="cellIs" dxfId="131" priority="160" operator="equal">
      <formula>"2 years or less"</formula>
    </cfRule>
  </conditionalFormatting>
  <conditionalFormatting sqref="G10">
    <cfRule type="cellIs" dxfId="130" priority="146" operator="equal">
      <formula>"More than 10 years"</formula>
    </cfRule>
    <cfRule type="cellIs" dxfId="129" priority="147" operator="equal">
      <formula>"5-10 years"</formula>
    </cfRule>
    <cfRule type="cellIs" dxfId="128" priority="148" operator="equal">
      <formula>"4 years"</formula>
    </cfRule>
    <cfRule type="cellIs" dxfId="127" priority="149" operator="equal">
      <formula>"3 years"</formula>
    </cfRule>
    <cfRule type="cellIs" dxfId="126" priority="150" operator="equal">
      <formula>"2 years or less"</formula>
    </cfRule>
  </conditionalFormatting>
  <conditionalFormatting sqref="G8">
    <cfRule type="cellIs" dxfId="125" priority="151" operator="equal">
      <formula>"More than 10 years"</formula>
    </cfRule>
    <cfRule type="cellIs" dxfId="124" priority="152" operator="equal">
      <formula>"5-10 years"</formula>
    </cfRule>
    <cfRule type="cellIs" dxfId="123" priority="153" operator="equal">
      <formula>"4 years"</formula>
    </cfRule>
    <cfRule type="cellIs" dxfId="122" priority="154" operator="equal">
      <formula>"3 years"</formula>
    </cfRule>
    <cfRule type="cellIs" dxfId="121" priority="155" operator="equal">
      <formula>"2 years or less"</formula>
    </cfRule>
  </conditionalFormatting>
  <conditionalFormatting sqref="G9">
    <cfRule type="cellIs" dxfId="120" priority="141" operator="equal">
      <formula>"More than 10 years"</formula>
    </cfRule>
    <cfRule type="cellIs" dxfId="119" priority="142" operator="equal">
      <formula>"5-10 years"</formula>
    </cfRule>
    <cfRule type="cellIs" dxfId="118" priority="143" operator="equal">
      <formula>"4 years"</formula>
    </cfRule>
    <cfRule type="cellIs" dxfId="117" priority="144" operator="equal">
      <formula>"3 years"</formula>
    </cfRule>
    <cfRule type="cellIs" dxfId="116" priority="145" operator="equal">
      <formula>"2 years or less"</formula>
    </cfRule>
  </conditionalFormatting>
  <conditionalFormatting sqref="G14">
    <cfRule type="cellIs" dxfId="115" priority="136" operator="equal">
      <formula>"More than 10 years"</formula>
    </cfRule>
    <cfRule type="cellIs" dxfId="114" priority="137" operator="equal">
      <formula>"5-10 years"</formula>
    </cfRule>
    <cfRule type="cellIs" dxfId="113" priority="138" operator="equal">
      <formula>"4 years"</formula>
    </cfRule>
    <cfRule type="cellIs" dxfId="112" priority="139" operator="equal">
      <formula>"3 years"</formula>
    </cfRule>
    <cfRule type="cellIs" dxfId="111" priority="140" operator="equal">
      <formula>"2 years or less"</formula>
    </cfRule>
  </conditionalFormatting>
  <conditionalFormatting sqref="G15">
    <cfRule type="cellIs" dxfId="110" priority="131" operator="equal">
      <formula>"More than 10 years"</formula>
    </cfRule>
    <cfRule type="cellIs" dxfId="109" priority="132" operator="equal">
      <formula>"5-10 years"</formula>
    </cfRule>
    <cfRule type="cellIs" dxfId="108" priority="133" operator="equal">
      <formula>"4 years"</formula>
    </cfRule>
    <cfRule type="cellIs" dxfId="107" priority="134" operator="equal">
      <formula>"3 years"</formula>
    </cfRule>
    <cfRule type="cellIs" dxfId="106" priority="135" operator="equal">
      <formula>"2 years or less"</formula>
    </cfRule>
  </conditionalFormatting>
  <conditionalFormatting sqref="G16">
    <cfRule type="cellIs" dxfId="105" priority="126" operator="equal">
      <formula>"More than 10 years"</formula>
    </cfRule>
    <cfRule type="cellIs" dxfId="104" priority="127" operator="equal">
      <formula>"5-10 years"</formula>
    </cfRule>
    <cfRule type="cellIs" dxfId="103" priority="128" operator="equal">
      <formula>"4 years"</formula>
    </cfRule>
    <cfRule type="cellIs" dxfId="102" priority="129" operator="equal">
      <formula>"3 years"</formula>
    </cfRule>
    <cfRule type="cellIs" dxfId="101" priority="130" operator="equal">
      <formula>"2 years or less"</formula>
    </cfRule>
  </conditionalFormatting>
  <conditionalFormatting sqref="G17">
    <cfRule type="cellIs" dxfId="100" priority="121" operator="equal">
      <formula>"More than 10 years"</formula>
    </cfRule>
    <cfRule type="cellIs" dxfId="99" priority="122" operator="equal">
      <formula>"5-10 years"</formula>
    </cfRule>
    <cfRule type="cellIs" dxfId="98" priority="123" operator="equal">
      <formula>"4 years"</formula>
    </cfRule>
    <cfRule type="cellIs" dxfId="97" priority="124" operator="equal">
      <formula>"3 years"</formula>
    </cfRule>
    <cfRule type="cellIs" dxfId="96" priority="125" operator="equal">
      <formula>"2 years or less"</formula>
    </cfRule>
  </conditionalFormatting>
  <conditionalFormatting sqref="G12">
    <cfRule type="cellIs" dxfId="95" priority="116" operator="equal">
      <formula>"More than 10 years"</formula>
    </cfRule>
    <cfRule type="cellIs" dxfId="94" priority="117" operator="equal">
      <formula>"5-10 years"</formula>
    </cfRule>
    <cfRule type="cellIs" dxfId="93" priority="118" operator="equal">
      <formula>"4 years"</formula>
    </cfRule>
    <cfRule type="cellIs" dxfId="92" priority="119" operator="equal">
      <formula>"3 years"</formula>
    </cfRule>
    <cfRule type="cellIs" dxfId="91" priority="120" operator="equal">
      <formula>"2 years or less"</formula>
    </cfRule>
  </conditionalFormatting>
  <conditionalFormatting sqref="G13">
    <cfRule type="cellIs" dxfId="90" priority="111" operator="equal">
      <formula>"More than 10 years"</formula>
    </cfRule>
    <cfRule type="cellIs" dxfId="89" priority="112" operator="equal">
      <formula>"5-10 years"</formula>
    </cfRule>
    <cfRule type="cellIs" dxfId="88" priority="113" operator="equal">
      <formula>"4 years"</formula>
    </cfRule>
    <cfRule type="cellIs" dxfId="87" priority="114" operator="equal">
      <formula>"3 years"</formula>
    </cfRule>
    <cfRule type="cellIs" dxfId="86" priority="115" operator="equal">
      <formula>"2 years or less"</formula>
    </cfRule>
  </conditionalFormatting>
  <conditionalFormatting sqref="G20:G22 G25:G28">
    <cfRule type="cellIs" dxfId="85" priority="106" operator="equal">
      <formula>"More than 10 years"</formula>
    </cfRule>
    <cfRule type="cellIs" dxfId="84" priority="107" operator="equal">
      <formula>"5-10 years"</formula>
    </cfRule>
    <cfRule type="cellIs" dxfId="83" priority="108" operator="equal">
      <formula>"4 years"</formula>
    </cfRule>
    <cfRule type="cellIs" dxfId="82" priority="109" operator="equal">
      <formula>"3 years"</formula>
    </cfRule>
    <cfRule type="cellIs" dxfId="81" priority="110" operator="equal">
      <formula>"2 years or less"</formula>
    </cfRule>
  </conditionalFormatting>
  <conditionalFormatting sqref="G47:G48">
    <cfRule type="cellIs" dxfId="80" priority="86" operator="equal">
      <formula>"More than 10 years"</formula>
    </cfRule>
    <cfRule type="cellIs" dxfId="79" priority="87" operator="equal">
      <formula>"5-10 years"</formula>
    </cfRule>
    <cfRule type="cellIs" dxfId="78" priority="88" operator="equal">
      <formula>"4 years"</formula>
    </cfRule>
    <cfRule type="cellIs" dxfId="77" priority="89" operator="equal">
      <formula>"3 years"</formula>
    </cfRule>
    <cfRule type="cellIs" dxfId="76" priority="90" operator="equal">
      <formula>"2 years or less"</formula>
    </cfRule>
  </conditionalFormatting>
  <conditionalFormatting sqref="G31:G44">
    <cfRule type="cellIs" dxfId="75" priority="91" operator="equal">
      <formula>"More than 10 years"</formula>
    </cfRule>
    <cfRule type="cellIs" dxfId="74" priority="92" operator="equal">
      <formula>"5-10 years"</formula>
    </cfRule>
    <cfRule type="cellIs" dxfId="73" priority="93" operator="equal">
      <formula>"4 years"</formula>
    </cfRule>
    <cfRule type="cellIs" dxfId="72" priority="94" operator="equal">
      <formula>"3 years"</formula>
    </cfRule>
    <cfRule type="cellIs" dxfId="71" priority="95" operator="equal">
      <formula>"2 years or less"</formula>
    </cfRule>
  </conditionalFormatting>
  <conditionalFormatting sqref="G71:G72">
    <cfRule type="cellIs" dxfId="70" priority="76" operator="equal">
      <formula>"More than 10 years"</formula>
    </cfRule>
    <cfRule type="cellIs" dxfId="69" priority="77" operator="equal">
      <formula>"5-10 years"</formula>
    </cfRule>
    <cfRule type="cellIs" dxfId="68" priority="78" operator="equal">
      <formula>"4 years"</formula>
    </cfRule>
    <cfRule type="cellIs" dxfId="67" priority="79" operator="equal">
      <formula>"3 years"</formula>
    </cfRule>
    <cfRule type="cellIs" dxfId="66" priority="80" operator="equal">
      <formula>"2 years or less"</formula>
    </cfRule>
  </conditionalFormatting>
  <conditionalFormatting sqref="G53:G66 G69">
    <cfRule type="cellIs" dxfId="65" priority="81" operator="equal">
      <formula>"More than 10 years"</formula>
    </cfRule>
    <cfRule type="cellIs" dxfId="64" priority="82" operator="equal">
      <formula>"5-10 years"</formula>
    </cfRule>
    <cfRule type="cellIs" dxfId="63" priority="83" operator="equal">
      <formula>"4 years"</formula>
    </cfRule>
    <cfRule type="cellIs" dxfId="62" priority="84" operator="equal">
      <formula>"3 years"</formula>
    </cfRule>
    <cfRule type="cellIs" dxfId="61" priority="85" operator="equal">
      <formula>"2 years or less"</formula>
    </cfRule>
  </conditionalFormatting>
  <conditionalFormatting sqref="F50">
    <cfRule type="cellIs" dxfId="60" priority="51" operator="equal">
      <formula>"More than 10 years"</formula>
    </cfRule>
    <cfRule type="cellIs" dxfId="59" priority="52" operator="equal">
      <formula>"5-10 years"</formula>
    </cfRule>
    <cfRule type="cellIs" dxfId="58" priority="53" operator="equal">
      <formula>"4 years"</formula>
    </cfRule>
    <cfRule type="cellIs" dxfId="57" priority="54" operator="equal">
      <formula>"3 years"</formula>
    </cfRule>
    <cfRule type="cellIs" dxfId="56" priority="55" operator="equal">
      <formula>"2 years or less"</formula>
    </cfRule>
  </conditionalFormatting>
  <conditionalFormatting sqref="G70">
    <cfRule type="cellIs" dxfId="55" priority="61" operator="equal">
      <formula>"More than 10 years"</formula>
    </cfRule>
    <cfRule type="cellIs" dxfId="54" priority="62" operator="equal">
      <formula>"5-10 years"</formula>
    </cfRule>
    <cfRule type="cellIs" dxfId="53" priority="63" operator="equal">
      <formula>"4 years"</formula>
    </cfRule>
    <cfRule type="cellIs" dxfId="52" priority="64" operator="equal">
      <formula>"3 years"</formula>
    </cfRule>
    <cfRule type="cellIs" dxfId="51" priority="65" operator="equal">
      <formula>"2 years or less"</formula>
    </cfRule>
  </conditionalFormatting>
  <conditionalFormatting sqref="F75">
    <cfRule type="cellIs" dxfId="50" priority="46" operator="equal">
      <formula>"More than 10 years"</formula>
    </cfRule>
    <cfRule type="cellIs" dxfId="49" priority="47" operator="equal">
      <formula>"5-10 years"</formula>
    </cfRule>
    <cfRule type="cellIs" dxfId="48" priority="48" operator="equal">
      <formula>"4 years"</formula>
    </cfRule>
    <cfRule type="cellIs" dxfId="47" priority="49" operator="equal">
      <formula>"3 years"</formula>
    </cfRule>
    <cfRule type="cellIs" dxfId="46" priority="50" operator="equal">
      <formula>"2 years or less"</formula>
    </cfRule>
  </conditionalFormatting>
  <conditionalFormatting sqref="F23">
    <cfRule type="cellIs" dxfId="45" priority="41" operator="equal">
      <formula>"More than 10 years"</formula>
    </cfRule>
    <cfRule type="cellIs" dxfId="44" priority="42" operator="equal">
      <formula>"5-10 years"</formula>
    </cfRule>
    <cfRule type="cellIs" dxfId="43" priority="43" operator="equal">
      <formula>"4 years"</formula>
    </cfRule>
    <cfRule type="cellIs" dxfId="42" priority="44" operator="equal">
      <formula>"3 years"</formula>
    </cfRule>
    <cfRule type="cellIs" dxfId="41" priority="45" operator="equal">
      <formula>"2 years or less"</formula>
    </cfRule>
  </conditionalFormatting>
  <conditionalFormatting sqref="H23">
    <cfRule type="cellIs" dxfId="40" priority="36" operator="equal">
      <formula>"More than 10 years"</formula>
    </cfRule>
    <cfRule type="cellIs" dxfId="39" priority="37" operator="equal">
      <formula>"5-10 years"</formula>
    </cfRule>
    <cfRule type="cellIs" dxfId="38" priority="38" operator="equal">
      <formula>"4 years"</formula>
    </cfRule>
    <cfRule type="cellIs" dxfId="37" priority="39" operator="equal">
      <formula>"3 years"</formula>
    </cfRule>
    <cfRule type="cellIs" dxfId="36" priority="40" operator="equal">
      <formula>"2 years or less"</formula>
    </cfRule>
  </conditionalFormatting>
  <conditionalFormatting sqref="H76">
    <cfRule type="cellIs" dxfId="35" priority="31" operator="equal">
      <formula>"More than 10 years"</formula>
    </cfRule>
    <cfRule type="cellIs" dxfId="34" priority="32" operator="equal">
      <formula>"5-10 years"</formula>
    </cfRule>
    <cfRule type="cellIs" dxfId="33" priority="33" operator="equal">
      <formula>"4 years"</formula>
    </cfRule>
    <cfRule type="cellIs" dxfId="32" priority="34" operator="equal">
      <formula>"3 years"</formula>
    </cfRule>
    <cfRule type="cellIs" dxfId="31" priority="35" operator="equal">
      <formula>"2 years or less"</formula>
    </cfRule>
  </conditionalFormatting>
  <conditionalFormatting sqref="H73">
    <cfRule type="cellIs" dxfId="30" priority="26" operator="equal">
      <formula>"More than 10 years"</formula>
    </cfRule>
    <cfRule type="cellIs" dxfId="29" priority="27" operator="equal">
      <formula>"5-10 years"</formula>
    </cfRule>
    <cfRule type="cellIs" dxfId="28" priority="28" operator="equal">
      <formula>"4 years"</formula>
    </cfRule>
    <cfRule type="cellIs" dxfId="27" priority="29" operator="equal">
      <formula>"3 years"</formula>
    </cfRule>
    <cfRule type="cellIs" dxfId="26" priority="30" operator="equal">
      <formula>"2 years or less"</formula>
    </cfRule>
  </conditionalFormatting>
  <conditionalFormatting sqref="G73">
    <cfRule type="cellIs" dxfId="25" priority="21" operator="equal">
      <formula>"More than 10 years"</formula>
    </cfRule>
    <cfRule type="cellIs" dxfId="24" priority="22" operator="equal">
      <formula>"5-10 years"</formula>
    </cfRule>
    <cfRule type="cellIs" dxfId="23" priority="23" operator="equal">
      <formula>"4 years"</formula>
    </cfRule>
    <cfRule type="cellIs" dxfId="22" priority="24" operator="equal">
      <formula>"3 years"</formula>
    </cfRule>
    <cfRule type="cellIs" dxfId="21" priority="25" operator="equal">
      <formula>"2 years or less"</formula>
    </cfRule>
  </conditionalFormatting>
  <conditionalFormatting sqref="H74">
    <cfRule type="cellIs" dxfId="20" priority="16" operator="equal">
      <formula>"More than 10 years"</formula>
    </cfRule>
    <cfRule type="cellIs" dxfId="19" priority="17" operator="equal">
      <formula>"5-10 years"</formula>
    </cfRule>
    <cfRule type="cellIs" dxfId="18" priority="18" operator="equal">
      <formula>"4 years"</formula>
    </cfRule>
    <cfRule type="cellIs" dxfId="17" priority="19" operator="equal">
      <formula>"3 years"</formula>
    </cfRule>
    <cfRule type="cellIs" dxfId="16" priority="20" operator="equal">
      <formula>"2 years or less"</formula>
    </cfRule>
  </conditionalFormatting>
  <conditionalFormatting sqref="G74">
    <cfRule type="cellIs" dxfId="15" priority="11" operator="equal">
      <formula>"More than 10 years"</formula>
    </cfRule>
    <cfRule type="cellIs" dxfId="14" priority="12" operator="equal">
      <formula>"5-10 years"</formula>
    </cfRule>
    <cfRule type="cellIs" dxfId="13" priority="13" operator="equal">
      <formula>"4 years"</formula>
    </cfRule>
    <cfRule type="cellIs" dxfId="12" priority="14" operator="equal">
      <formula>"3 years"</formula>
    </cfRule>
    <cfRule type="cellIs" dxfId="11" priority="15" operator="equal">
      <formula>"2 years or less"</formula>
    </cfRule>
  </conditionalFormatting>
  <conditionalFormatting sqref="H49">
    <cfRule type="cellIs" dxfId="10" priority="6" operator="equal">
      <formula>"More than 10 years"</formula>
    </cfRule>
    <cfRule type="cellIs" dxfId="9" priority="7" operator="equal">
      <formula>"5-10 years"</formula>
    </cfRule>
    <cfRule type="cellIs" dxfId="8" priority="8" operator="equal">
      <formula>"4 years"</formula>
    </cfRule>
    <cfRule type="cellIs" dxfId="7" priority="9" operator="equal">
      <formula>"3 years"</formula>
    </cfRule>
    <cfRule type="cellIs" dxfId="6" priority="10" operator="equal">
      <formula>"2 years or less"</formula>
    </cfRule>
  </conditionalFormatting>
  <conditionalFormatting sqref="G49">
    <cfRule type="cellIs" dxfId="5" priority="1" operator="equal">
      <formula>"More than 10 years"</formula>
    </cfRule>
    <cfRule type="cellIs" dxfId="4" priority="2" operator="equal">
      <formula>"5-10 years"</formula>
    </cfRule>
    <cfRule type="cellIs" dxfId="3" priority="3" operator="equal">
      <formula>"4 years"</formula>
    </cfRule>
    <cfRule type="cellIs" dxfId="2" priority="4" operator="equal">
      <formula>"3 years"</formula>
    </cfRule>
    <cfRule type="cellIs" dxfId="1" priority="5" operator="equal">
      <formula>"2 years or less"</formula>
    </cfRule>
  </conditionalFormatting>
  <pageMargins left="0.4" right="0.25" top="1" bottom="0.75" header="0.3" footer="0.3"/>
  <pageSetup scale="47" fitToHeight="0" orientation="landscape" r:id="rId1"/>
  <headerFooter>
    <oddHeader>&amp;L&amp;G&amp;C&amp;18&amp;A</oddHeader>
    <oddFooter>&amp;L&amp;14&amp;D&amp;C&amp;14Page &amp;P of &amp;N&amp;R&amp;F</oddFooter>
  </headerFooter>
  <rowBreaks count="4" manualBreakCount="4">
    <brk id="18" min="1" max="11" man="1"/>
    <brk id="28" min="1" max="11" man="1"/>
    <brk id="50" min="1" max="11" man="1"/>
    <brk id="67" min="1" max="11" man="1"/>
  </rowBreaks>
  <colBreaks count="1" manualBreakCount="1">
    <brk id="8" min="1" max="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6287C-5764-4703-B14E-AE75A4A6B2E4}">
  <sheetPr codeName="Sheet9">
    <tabColor rgb="FF005187"/>
  </sheetPr>
  <dimension ref="A1:BX237"/>
  <sheetViews>
    <sheetView showGridLines="0" showRowColHeaders="0" zoomScaleNormal="100" workbookViewId="0">
      <selection activeCell="L30" sqref="L30"/>
    </sheetView>
  </sheetViews>
  <sheetFormatPr defaultRowHeight="15"/>
  <cols>
    <col min="10" max="10" width="27.28515625" customWidth="1"/>
    <col min="11" max="11" width="23.140625" customWidth="1"/>
    <col min="12" max="12" width="27" customWidth="1"/>
    <col min="13" max="13" width="22" customWidth="1"/>
    <col min="14" max="14" width="21.140625" style="5" customWidth="1"/>
    <col min="15" max="15" width="14.42578125" style="5" customWidth="1"/>
    <col min="16" max="16" width="20.5703125" style="5" customWidth="1"/>
    <col min="17" max="17" width="18" style="5" hidden="1" customWidth="1"/>
    <col min="18" max="18" width="5.28515625" style="5" hidden="1" customWidth="1"/>
    <col min="19" max="19" width="17.42578125" style="5" hidden="1" customWidth="1"/>
    <col min="20" max="20" width="4.85546875" style="5" hidden="1" customWidth="1"/>
    <col min="21" max="21" width="4.5703125" style="5" hidden="1" customWidth="1"/>
    <col min="22" max="22" width="28" style="5" hidden="1" customWidth="1"/>
    <col min="23" max="24" width="9.140625" style="5" hidden="1" customWidth="1"/>
    <col min="25" max="76" width="9.140625" style="5"/>
  </cols>
  <sheetData>
    <row r="1" spans="1:64">
      <c r="A1" s="120"/>
      <c r="B1" s="120"/>
      <c r="C1" s="120"/>
      <c r="D1" s="120"/>
      <c r="E1" s="717" t="s">
        <v>526</v>
      </c>
      <c r="F1" s="120"/>
      <c r="G1" s="120"/>
      <c r="H1" s="120"/>
      <c r="I1" s="120"/>
      <c r="J1" s="120"/>
      <c r="K1" s="120"/>
      <c r="L1" s="120"/>
      <c r="M1" s="120"/>
      <c r="N1" s="120"/>
      <c r="O1" s="120"/>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row>
    <row r="2" spans="1:64" ht="15" customHeight="1">
      <c r="A2" s="120"/>
      <c r="B2" s="120"/>
      <c r="C2" s="120"/>
      <c r="D2" s="1790" t="s">
        <v>503</v>
      </c>
      <c r="E2" s="1790"/>
      <c r="F2" s="1790"/>
      <c r="G2" s="1790"/>
      <c r="H2" s="1790"/>
      <c r="I2" s="1790"/>
      <c r="J2" s="1790"/>
      <c r="K2" s="1790"/>
      <c r="L2" s="1789" t="s">
        <v>646</v>
      </c>
      <c r="M2" s="1789"/>
      <c r="N2" s="1789"/>
      <c r="O2" s="1789"/>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row>
    <row r="3" spans="1:64" ht="15" customHeight="1">
      <c r="A3" s="120"/>
      <c r="B3" s="120"/>
      <c r="C3" s="120"/>
      <c r="D3" s="1790"/>
      <c r="E3" s="1790"/>
      <c r="F3" s="1790"/>
      <c r="G3" s="1790"/>
      <c r="H3" s="1790"/>
      <c r="I3" s="1790"/>
      <c r="J3" s="1790"/>
      <c r="K3" s="1790"/>
      <c r="L3" s="1789"/>
      <c r="M3" s="1789"/>
      <c r="N3" s="1789"/>
      <c r="O3" s="1789"/>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row>
    <row r="4" spans="1:64" ht="8.25" customHeight="1">
      <c r="A4" s="120"/>
      <c r="B4" s="120"/>
      <c r="C4" s="120"/>
      <c r="D4" s="1790"/>
      <c r="E4" s="1790"/>
      <c r="F4" s="1790"/>
      <c r="G4" s="1790"/>
      <c r="H4" s="1790"/>
      <c r="I4" s="1790"/>
      <c r="J4" s="1790"/>
      <c r="K4" s="1790"/>
      <c r="L4" s="1789"/>
      <c r="M4" s="1789"/>
      <c r="N4" s="1789"/>
      <c r="O4" s="1789"/>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row>
    <row r="5" spans="1:64" ht="15" customHeight="1">
      <c r="A5" s="377"/>
      <c r="B5" s="377"/>
      <c r="C5" s="377"/>
      <c r="D5" s="377"/>
      <c r="E5" s="377"/>
      <c r="F5" s="377"/>
      <c r="G5" s="377"/>
      <c r="H5" s="377"/>
      <c r="I5" s="377"/>
      <c r="J5" s="377"/>
      <c r="K5" s="377"/>
      <c r="L5" s="377"/>
      <c r="M5" s="377"/>
      <c r="N5" s="377"/>
      <c r="O5" s="377"/>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row>
    <row r="6" spans="1:64" ht="15.75">
      <c r="A6" s="377"/>
      <c r="B6" s="394" t="s">
        <v>1238</v>
      </c>
      <c r="C6" s="377"/>
      <c r="D6" s="377"/>
      <c r="E6" s="377"/>
      <c r="F6" s="377"/>
      <c r="G6" s="377"/>
      <c r="H6" s="377"/>
      <c r="I6" s="377"/>
      <c r="J6" s="394" t="s">
        <v>192</v>
      </c>
      <c r="K6" s="377"/>
      <c r="L6" s="377"/>
      <c r="M6" s="377"/>
      <c r="N6" s="377"/>
      <c r="O6" s="377"/>
      <c r="P6" s="102"/>
      <c r="Q6" s="1662" t="s">
        <v>100</v>
      </c>
      <c r="R6" s="1662"/>
      <c r="S6" s="1662"/>
      <c r="T6" s="102"/>
      <c r="U6" s="102"/>
      <c r="V6" s="1662" t="s">
        <v>100</v>
      </c>
      <c r="W6" s="166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row>
    <row r="7" spans="1:64" ht="6.6" customHeight="1" thickBot="1">
      <c r="A7" s="377"/>
      <c r="B7" s="377"/>
      <c r="C7" s="377"/>
      <c r="D7" s="377"/>
      <c r="E7" s="377"/>
      <c r="F7" s="377"/>
      <c r="G7" s="377"/>
      <c r="H7" s="377"/>
      <c r="I7" s="377"/>
      <c r="J7" s="378"/>
      <c r="K7" s="377"/>
      <c r="L7" s="377"/>
      <c r="M7" s="377"/>
      <c r="N7" s="377"/>
      <c r="O7" s="377"/>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row>
    <row r="8" spans="1:64" ht="27.75" thickBot="1">
      <c r="A8" s="377"/>
      <c r="B8" s="377"/>
      <c r="C8" s="377"/>
      <c r="D8" s="377"/>
      <c r="E8" s="377"/>
      <c r="F8" s="377"/>
      <c r="G8" s="377"/>
      <c r="H8" s="377"/>
      <c r="I8" s="377"/>
      <c r="J8" s="379" t="s">
        <v>1237</v>
      </c>
      <c r="K8" s="380" t="s">
        <v>15</v>
      </c>
      <c r="L8" s="380" t="s">
        <v>19</v>
      </c>
      <c r="M8" s="380" t="s">
        <v>121</v>
      </c>
      <c r="N8" s="380" t="s">
        <v>122</v>
      </c>
      <c r="O8" s="381" t="s">
        <v>30</v>
      </c>
      <c r="P8" s="102"/>
      <c r="Q8" s="371" t="s">
        <v>71</v>
      </c>
      <c r="R8" s="102"/>
      <c r="S8" s="371" t="s">
        <v>189</v>
      </c>
      <c r="T8" s="102"/>
      <c r="U8" s="102"/>
      <c r="V8" s="372" t="s">
        <v>70</v>
      </c>
      <c r="W8" s="373">
        <v>0.999</v>
      </c>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row>
    <row r="9" spans="1:64" ht="40.5">
      <c r="A9" s="377"/>
      <c r="B9" s="377"/>
      <c r="C9" s="377"/>
      <c r="D9" s="377"/>
      <c r="E9" s="377"/>
      <c r="F9" s="377"/>
      <c r="G9" s="377"/>
      <c r="H9" s="377"/>
      <c r="I9" s="377"/>
      <c r="J9" s="382" t="s">
        <v>0</v>
      </c>
      <c r="K9" s="383" t="str">
        <f>'Evaluation Tool'!M19</f>
        <v>Section Incomplete</v>
      </c>
      <c r="L9" s="383">
        <f>'Evaluation Tool'!N19</f>
        <v>14.945040000000001</v>
      </c>
      <c r="M9" s="384">
        <f>(L9/'Evaluation Tool'!$N$73)</f>
        <v>0.1596479208419507</v>
      </c>
      <c r="N9" s="385">
        <v>0.15</v>
      </c>
      <c r="O9" s="383">
        <f>COUNTIF('Evaluation Tool'!C4:C18,"&gt;0")</f>
        <v>8</v>
      </c>
      <c r="P9" s="102"/>
      <c r="Q9" s="375">
        <f>N9-M9</f>
        <v>-9.6479208419507079E-3</v>
      </c>
      <c r="R9" s="102"/>
      <c r="S9" s="376">
        <v>0.44</v>
      </c>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row>
    <row r="10" spans="1:64" ht="23.45" customHeight="1">
      <c r="A10" s="377"/>
      <c r="B10" s="377"/>
      <c r="C10" s="377"/>
      <c r="D10" s="377"/>
      <c r="E10" s="377"/>
      <c r="F10" s="377"/>
      <c r="G10" s="377"/>
      <c r="H10" s="377"/>
      <c r="I10" s="377"/>
      <c r="J10" s="382" t="s">
        <v>13</v>
      </c>
      <c r="K10" s="383" t="str">
        <f>'Evaluation Tool'!M24</f>
        <v>Section Incomplete</v>
      </c>
      <c r="L10" s="383">
        <f>'Evaluation Tool'!N24</f>
        <v>15.024959999999998</v>
      </c>
      <c r="M10" s="384">
        <f>(L10/'Evaluation Tool'!$N$73)</f>
        <v>0.16050165303896646</v>
      </c>
      <c r="N10" s="385">
        <v>0.15</v>
      </c>
      <c r="O10" s="383">
        <f>COUNTIF('Evaluation Tool'!C21:C23,"&gt;0")</f>
        <v>3</v>
      </c>
      <c r="P10" s="102"/>
      <c r="Q10" s="374">
        <f t="shared" ref="Q10:Q12" si="0">N10-M10</f>
        <v>-1.0501653038966469E-2</v>
      </c>
      <c r="R10" s="102"/>
      <c r="S10" s="376">
        <v>1.88</v>
      </c>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row>
    <row r="11" spans="1:64" ht="27">
      <c r="A11" s="377"/>
      <c r="B11" s="377"/>
      <c r="C11" s="377"/>
      <c r="D11" s="377"/>
      <c r="E11" s="377"/>
      <c r="F11" s="377"/>
      <c r="G11" s="377"/>
      <c r="H11" s="377"/>
      <c r="I11" s="377"/>
      <c r="J11" s="382" t="s">
        <v>14</v>
      </c>
      <c r="K11" s="383" t="str">
        <f>'Evaluation Tool'!M48</f>
        <v>Section Incomplete</v>
      </c>
      <c r="L11" s="383">
        <f>'Evaluation Tool'!N48</f>
        <v>33.166799999999995</v>
      </c>
      <c r="M11" s="384">
        <f>(L11/'Evaluation Tool'!$N$73)</f>
        <v>0.35429886176154829</v>
      </c>
      <c r="N11" s="385">
        <v>0.4</v>
      </c>
      <c r="O11" s="383">
        <f>COUNTIF('Evaluation Tool'!C26:C47,"&gt;0")</f>
        <v>8</v>
      </c>
      <c r="P11" s="102"/>
      <c r="Q11" s="374">
        <f t="shared" si="0"/>
        <v>4.5701138238451733E-2</v>
      </c>
      <c r="R11" s="102"/>
      <c r="S11" s="376">
        <v>0.83</v>
      </c>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row>
    <row r="12" spans="1:64" ht="36.75" customHeight="1">
      <c r="A12" s="377"/>
      <c r="B12" s="377"/>
      <c r="C12" s="377"/>
      <c r="D12" s="377"/>
      <c r="E12" s="377"/>
      <c r="F12" s="377"/>
      <c r="G12" s="377"/>
      <c r="H12" s="377"/>
      <c r="I12" s="377"/>
      <c r="J12" s="382" t="s">
        <v>1</v>
      </c>
      <c r="K12" s="383" t="str">
        <f>'Evaluation Tool'!M72</f>
        <v>Section Incomplete</v>
      </c>
      <c r="L12" s="383">
        <f>'Evaluation Tool'!N72</f>
        <v>30.569399999999998</v>
      </c>
      <c r="M12" s="384">
        <f>(L12/'Evaluation Tool'!$N$73)</f>
        <v>0.3265525653585355</v>
      </c>
      <c r="N12" s="385">
        <v>0.3</v>
      </c>
      <c r="O12" s="383">
        <f>COUNTIF('Evaluation Tool'!C50:C71,"&gt;0")</f>
        <v>8</v>
      </c>
      <c r="P12" s="102"/>
      <c r="Q12" s="374">
        <f t="shared" si="0"/>
        <v>-2.6552565358535507E-2</v>
      </c>
      <c r="R12" s="102"/>
      <c r="S12" s="376">
        <v>0.85</v>
      </c>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row>
    <row r="13" spans="1:64" ht="27" customHeight="1" thickBot="1">
      <c r="A13" s="377"/>
      <c r="B13" s="377"/>
      <c r="C13" s="377"/>
      <c r="D13" s="377"/>
      <c r="E13" s="377"/>
      <c r="F13" s="377"/>
      <c r="G13" s="377"/>
      <c r="H13" s="377"/>
      <c r="I13" s="377"/>
      <c r="J13" s="386" t="s">
        <v>16</v>
      </c>
      <c r="K13" s="387">
        <f>SUM(K9:K12)</f>
        <v>0</v>
      </c>
      <c r="L13" s="387">
        <f>SUM(L9:L12)</f>
        <v>93.706199999999995</v>
      </c>
      <c r="M13" s="388">
        <f>SUM(M9:M12)</f>
        <v>1.0010010010010009</v>
      </c>
      <c r="N13" s="389">
        <f>SUM(N9:N12)</f>
        <v>1</v>
      </c>
      <c r="O13" s="390">
        <f>SUM(O9:O12)</f>
        <v>27</v>
      </c>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row>
    <row r="14" spans="1:64" ht="15.75">
      <c r="A14" s="377"/>
      <c r="B14" s="377"/>
      <c r="C14" s="377"/>
      <c r="D14" s="377"/>
      <c r="E14" s="377"/>
      <c r="F14" s="377"/>
      <c r="G14" s="377"/>
      <c r="H14" s="377"/>
      <c r="I14" s="377"/>
      <c r="J14" s="391"/>
      <c r="K14" s="1663"/>
      <c r="L14" s="1663"/>
      <c r="M14" s="152"/>
      <c r="N14" s="152"/>
      <c r="O14" s="377"/>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row>
    <row r="15" spans="1:64" ht="34.9" customHeight="1">
      <c r="A15" s="377"/>
      <c r="B15" s="377"/>
      <c r="C15" s="377"/>
      <c r="D15" s="377"/>
      <c r="E15" s="377"/>
      <c r="F15" s="377"/>
      <c r="G15" s="377"/>
      <c r="H15" s="377"/>
      <c r="I15" s="377"/>
      <c r="J15" s="391"/>
      <c r="K15" s="1663"/>
      <c r="L15" s="1663"/>
      <c r="M15" s="152"/>
      <c r="N15" s="152"/>
      <c r="O15" s="377"/>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64" ht="16.5" thickBot="1">
      <c r="A16" s="377"/>
      <c r="B16" s="377"/>
      <c r="C16" s="377"/>
      <c r="D16" s="377"/>
      <c r="E16" s="377"/>
      <c r="F16" s="377"/>
      <c r="G16" s="377"/>
      <c r="H16" s="377"/>
      <c r="I16" s="377"/>
      <c r="J16" s="394" t="s">
        <v>1270</v>
      </c>
      <c r="K16" s="377"/>
      <c r="L16" s="377"/>
      <c r="M16" s="377"/>
      <c r="N16" s="377"/>
      <c r="O16" s="377"/>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row>
    <row r="17" spans="1:64" ht="16.5" thickBot="1">
      <c r="A17" s="377"/>
      <c r="B17" s="377"/>
      <c r="C17" s="377"/>
      <c r="D17" s="377"/>
      <c r="E17" s="377"/>
      <c r="F17" s="377"/>
      <c r="G17" s="377"/>
      <c r="H17" s="377"/>
      <c r="I17" s="377"/>
      <c r="J17" s="1791" t="str">
        <f>J8</f>
        <v>Theme</v>
      </c>
      <c r="K17" s="1791"/>
      <c r="L17" s="392" t="str">
        <f t="shared" ref="L17:M22" si="1">K8</f>
        <v>Your Community's Score</v>
      </c>
      <c r="M17" s="392" t="str">
        <f t="shared" si="1"/>
        <v>Max Score</v>
      </c>
      <c r="N17" s="464" t="s">
        <v>205</v>
      </c>
      <c r="O17" s="377"/>
      <c r="P17" s="102"/>
      <c r="Q17" s="483">
        <v>0.9</v>
      </c>
      <c r="R17" s="483">
        <v>0.8</v>
      </c>
      <c r="S17" s="483">
        <v>0.7</v>
      </c>
      <c r="T17" s="483">
        <v>0.6</v>
      </c>
      <c r="U17" s="483">
        <v>0.5</v>
      </c>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row>
    <row r="18" spans="1:64" ht="30.75" customHeight="1" thickBot="1">
      <c r="A18" s="377"/>
      <c r="B18" s="377"/>
      <c r="C18" s="377"/>
      <c r="D18" s="377"/>
      <c r="E18" s="377"/>
      <c r="F18" s="377"/>
      <c r="G18" s="377"/>
      <c r="H18" s="377"/>
      <c r="I18" s="377"/>
      <c r="J18" s="1665" t="str">
        <f t="shared" ref="J18:J22" si="2">J9</f>
        <v>Floodplain Administrator Capability, Capacity, and Institutional Support</v>
      </c>
      <c r="K18" s="1665"/>
      <c r="L18" s="393" t="str">
        <f t="shared" si="1"/>
        <v>Section Incomplete</v>
      </c>
      <c r="M18" s="393">
        <f t="shared" si="1"/>
        <v>14.945040000000001</v>
      </c>
      <c r="N18" s="487" t="str">
        <f>IFERROR(L18/M18, "Section Incomplete")</f>
        <v>Section Incomplete</v>
      </c>
      <c r="O18" s="377"/>
      <c r="P18" s="102"/>
      <c r="Q18" s="484">
        <f>M18*0.9</f>
        <v>13.450536000000001</v>
      </c>
      <c r="R18" s="485">
        <f>0.8*M18</f>
        <v>11.956032</v>
      </c>
      <c r="S18" s="486">
        <f>0.7*M18</f>
        <v>10.461527999999999</v>
      </c>
      <c r="T18" s="485">
        <f>0.6*M18</f>
        <v>8.9670240000000003</v>
      </c>
      <c r="U18" s="485">
        <f>0.5*M18</f>
        <v>7.4725200000000003</v>
      </c>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row>
    <row r="19" spans="1:64" ht="16.5" customHeight="1" thickBot="1">
      <c r="A19" s="377"/>
      <c r="B19" s="377"/>
      <c r="C19" s="377"/>
      <c r="D19" s="377"/>
      <c r="E19" s="377"/>
      <c r="F19" s="377"/>
      <c r="G19" s="377"/>
      <c r="H19" s="377"/>
      <c r="I19" s="377"/>
      <c r="J19" s="1665" t="str">
        <f t="shared" si="2"/>
        <v>Map Availability and Accuracy</v>
      </c>
      <c r="K19" s="1665"/>
      <c r="L19" s="393" t="str">
        <f t="shared" si="1"/>
        <v>Section Incomplete</v>
      </c>
      <c r="M19" s="393">
        <f t="shared" si="1"/>
        <v>15.024959999999998</v>
      </c>
      <c r="N19" s="487" t="str">
        <f>IFERROR(L19/M19, "Section Incomplete")</f>
        <v>Section Incomplete</v>
      </c>
      <c r="O19" s="377"/>
      <c r="P19" s="102"/>
      <c r="Q19" s="484">
        <f t="shared" ref="Q19:Q21" si="3">M19*0.9</f>
        <v>13.522463999999999</v>
      </c>
      <c r="R19" s="485">
        <f t="shared" ref="R19:R21" si="4">0.8*M19</f>
        <v>12.019967999999999</v>
      </c>
      <c r="S19" s="486">
        <f t="shared" ref="S19:S21" si="5">0.7*M19</f>
        <v>10.517471999999998</v>
      </c>
      <c r="T19" s="485">
        <f t="shared" ref="T19:T21" si="6">0.6*M19</f>
        <v>9.014975999999999</v>
      </c>
      <c r="U19" s="485">
        <f t="shared" ref="U19:U21" si="7">0.5*M19</f>
        <v>7.5124799999999992</v>
      </c>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row>
    <row r="20" spans="1:64" ht="21.75" customHeight="1" thickBot="1">
      <c r="A20" s="377"/>
      <c r="B20" s="377"/>
      <c r="C20" s="377"/>
      <c r="D20" s="377"/>
      <c r="E20" s="377"/>
      <c r="F20" s="377"/>
      <c r="G20" s="377"/>
      <c r="H20" s="377"/>
      <c r="I20" s="377"/>
      <c r="J20" s="1665" t="str">
        <f t="shared" si="2"/>
        <v>Floodplain Management Regulations</v>
      </c>
      <c r="K20" s="1665"/>
      <c r="L20" s="393" t="str">
        <f t="shared" si="1"/>
        <v>Section Incomplete</v>
      </c>
      <c r="M20" s="393">
        <f t="shared" si="1"/>
        <v>33.166799999999995</v>
      </c>
      <c r="N20" s="487" t="str">
        <f>IFERROR(L20/M20, "Section Incomplete")</f>
        <v>Section Incomplete</v>
      </c>
      <c r="O20" s="377"/>
      <c r="P20" s="102"/>
      <c r="Q20" s="484">
        <f t="shared" si="3"/>
        <v>29.850119999999997</v>
      </c>
      <c r="R20" s="485">
        <f t="shared" si="4"/>
        <v>26.533439999999999</v>
      </c>
      <c r="S20" s="486">
        <f t="shared" si="5"/>
        <v>23.216759999999994</v>
      </c>
      <c r="T20" s="485">
        <f t="shared" si="6"/>
        <v>19.900079999999996</v>
      </c>
      <c r="U20" s="485">
        <f t="shared" si="7"/>
        <v>16.583399999999997</v>
      </c>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row>
    <row r="21" spans="1:64" ht="16.5" thickBot="1">
      <c r="A21" s="377"/>
      <c r="B21" s="377"/>
      <c r="C21" s="377"/>
      <c r="D21" s="377"/>
      <c r="E21" s="377"/>
      <c r="F21" s="377"/>
      <c r="G21" s="377"/>
      <c r="H21" s="377"/>
      <c r="I21" s="377"/>
      <c r="J21" s="1665" t="str">
        <f t="shared" si="2"/>
        <v>Standardized Processes</v>
      </c>
      <c r="K21" s="1665"/>
      <c r="L21" s="393" t="str">
        <f t="shared" si="1"/>
        <v>Section Incomplete</v>
      </c>
      <c r="M21" s="393">
        <f t="shared" si="1"/>
        <v>30.569399999999998</v>
      </c>
      <c r="N21" s="487" t="str">
        <f>IFERROR(L21/M21, "Section Incomplete")</f>
        <v>Section Incomplete</v>
      </c>
      <c r="O21" s="377"/>
      <c r="P21" s="102"/>
      <c r="Q21" s="484">
        <f t="shared" si="3"/>
        <v>27.512459999999997</v>
      </c>
      <c r="R21" s="485">
        <f t="shared" si="4"/>
        <v>24.45552</v>
      </c>
      <c r="S21" s="486">
        <f t="shared" si="5"/>
        <v>21.398579999999999</v>
      </c>
      <c r="T21" s="485">
        <f t="shared" si="6"/>
        <v>18.341639999999998</v>
      </c>
      <c r="U21" s="485">
        <f t="shared" si="7"/>
        <v>15.284699999999999</v>
      </c>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row>
    <row r="22" spans="1:64" ht="16.5" thickBot="1">
      <c r="A22" s="377"/>
      <c r="B22" s="377"/>
      <c r="C22" s="377"/>
      <c r="D22" s="377"/>
      <c r="E22" s="377"/>
      <c r="F22" s="377"/>
      <c r="G22" s="377"/>
      <c r="H22" s="377"/>
      <c r="I22" s="377"/>
      <c r="J22" s="1666" t="str">
        <f t="shared" si="2"/>
        <v>Total Score</v>
      </c>
      <c r="K22" s="1667"/>
      <c r="L22" s="393">
        <f t="shared" si="1"/>
        <v>0</v>
      </c>
      <c r="M22" s="393">
        <f t="shared" si="1"/>
        <v>93.706199999999995</v>
      </c>
      <c r="N22" s="487">
        <f t="shared" ref="N22" si="8">L22/M22</f>
        <v>0</v>
      </c>
      <c r="O22" s="377"/>
      <c r="P22" s="102"/>
      <c r="Q22" s="485"/>
      <c r="R22" s="485"/>
      <c r="S22" s="485"/>
      <c r="T22" s="485"/>
      <c r="U22" s="485"/>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row>
    <row r="23" spans="1:64" ht="15.75">
      <c r="A23" s="377"/>
      <c r="B23" s="377"/>
      <c r="C23" s="377"/>
      <c r="D23" s="377"/>
      <c r="E23" s="377"/>
      <c r="F23" s="377"/>
      <c r="G23" s="377"/>
      <c r="H23" s="377"/>
      <c r="I23" s="377"/>
      <c r="J23" s="377"/>
      <c r="K23" s="377"/>
      <c r="L23" s="377"/>
      <c r="M23" s="377"/>
      <c r="N23" s="377"/>
      <c r="O23" s="377"/>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row>
    <row r="24" spans="1:64" ht="15.75">
      <c r="A24" s="377"/>
      <c r="B24" s="377"/>
      <c r="C24" s="377"/>
      <c r="D24" s="377"/>
      <c r="E24" s="377"/>
      <c r="F24" s="377"/>
      <c r="G24" s="377"/>
      <c r="H24" s="377"/>
      <c r="I24" s="377"/>
      <c r="J24" s="377"/>
      <c r="K24" s="377"/>
      <c r="L24" s="377"/>
      <c r="M24" s="377"/>
      <c r="N24" s="377"/>
      <c r="O24" s="377"/>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row>
    <row r="25" spans="1:64" ht="15.75">
      <c r="A25" s="377"/>
      <c r="B25" s="377"/>
      <c r="C25" s="377"/>
      <c r="D25" s="377"/>
      <c r="E25" s="377"/>
      <c r="F25" s="377"/>
      <c r="G25" s="377"/>
      <c r="H25" s="377"/>
      <c r="I25" s="377"/>
      <c r="J25" s="377"/>
      <c r="K25" s="377"/>
      <c r="L25" s="377"/>
      <c r="M25" s="377"/>
      <c r="N25" s="377"/>
      <c r="O25" s="377"/>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row>
    <row r="26" spans="1:64" ht="15.75">
      <c r="A26" s="377"/>
      <c r="B26" s="377"/>
      <c r="C26" s="377"/>
      <c r="D26" s="377"/>
      <c r="E26" s="377"/>
      <c r="F26" s="377"/>
      <c r="G26" s="377"/>
      <c r="H26" s="377"/>
      <c r="I26" s="377"/>
      <c r="J26" s="377"/>
      <c r="K26" s="377"/>
      <c r="L26" s="377"/>
      <c r="M26" s="377"/>
      <c r="N26" s="377"/>
      <c r="O26" s="377"/>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row>
    <row r="27" spans="1:64" ht="15.75">
      <c r="A27" s="377"/>
      <c r="B27" s="377"/>
      <c r="C27" s="377"/>
      <c r="D27" s="377"/>
      <c r="E27" s="377"/>
      <c r="F27" s="377"/>
      <c r="G27" s="377"/>
      <c r="H27" s="377"/>
      <c r="I27" s="377"/>
      <c r="J27" s="377"/>
      <c r="K27" s="377"/>
      <c r="L27" s="377"/>
      <c r="M27" s="377"/>
      <c r="N27" s="377"/>
      <c r="O27" s="377"/>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row>
    <row r="28" spans="1:64" ht="15.75">
      <c r="A28" s="377"/>
      <c r="B28" s="377"/>
      <c r="C28" s="377"/>
      <c r="D28" s="377"/>
      <c r="E28" s="377"/>
      <c r="F28" s="377"/>
      <c r="G28" s="377"/>
      <c r="H28" s="377"/>
      <c r="I28" s="377"/>
      <c r="J28" s="377"/>
      <c r="K28" s="377"/>
      <c r="L28" s="377"/>
      <c r="M28" s="377"/>
      <c r="N28" s="377"/>
      <c r="O28" s="377"/>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64" ht="15.75">
      <c r="A29" s="377"/>
      <c r="B29" s="377"/>
      <c r="C29" s="377"/>
      <c r="D29" s="377"/>
      <c r="E29" s="377"/>
      <c r="F29" s="377"/>
      <c r="G29" s="377"/>
      <c r="H29" s="377"/>
      <c r="I29" s="377"/>
      <c r="J29" s="377"/>
      <c r="K29" s="377"/>
      <c r="L29" s="377"/>
      <c r="M29" s="377"/>
      <c r="N29" s="377"/>
      <c r="O29" s="377"/>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64" ht="15.75">
      <c r="A30" s="377"/>
      <c r="B30" s="377"/>
      <c r="C30" s="377"/>
      <c r="D30" s="377"/>
      <c r="E30" s="377"/>
      <c r="F30" s="377"/>
      <c r="G30" s="377"/>
      <c r="H30" s="377"/>
      <c r="I30" s="377"/>
      <c r="J30" s="377"/>
      <c r="K30" s="377"/>
      <c r="L30" s="377"/>
      <c r="M30" s="377"/>
      <c r="N30" s="377"/>
      <c r="O30" s="377"/>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row>
    <row r="31" spans="1:64" ht="15.75">
      <c r="A31" s="377"/>
      <c r="B31" s="377"/>
      <c r="C31" s="377"/>
      <c r="D31" s="377"/>
      <c r="E31" s="377"/>
      <c r="F31" s="377"/>
      <c r="G31" s="377"/>
      <c r="H31" s="377"/>
      <c r="I31" s="377"/>
      <c r="J31" s="377"/>
      <c r="K31" s="377"/>
      <c r="L31" s="377"/>
      <c r="M31" s="377"/>
      <c r="N31" s="377"/>
      <c r="O31" s="377"/>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64" ht="15.75">
      <c r="A32" s="377"/>
      <c r="B32" s="377"/>
      <c r="C32" s="377"/>
      <c r="D32" s="377"/>
      <c r="E32" s="377"/>
      <c r="F32" s="377"/>
      <c r="G32" s="377"/>
      <c r="H32" s="377"/>
      <c r="I32" s="377"/>
      <c r="J32" s="377"/>
      <c r="K32" s="377"/>
      <c r="L32" s="377"/>
      <c r="M32" s="377"/>
      <c r="N32" s="377"/>
      <c r="O32" s="377"/>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64" ht="15.75">
      <c r="A33" s="377"/>
      <c r="B33" s="377"/>
      <c r="C33" s="377"/>
      <c r="D33" s="377"/>
      <c r="E33" s="377"/>
      <c r="F33" s="377"/>
      <c r="G33" s="377"/>
      <c r="H33" s="377"/>
      <c r="I33" s="377"/>
      <c r="J33" s="377"/>
      <c r="K33" s="377"/>
      <c r="L33" s="377"/>
      <c r="M33" s="377"/>
      <c r="N33" s="377"/>
      <c r="O33" s="377"/>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64" ht="15.75">
      <c r="A34" s="377"/>
      <c r="B34" s="377"/>
      <c r="C34" s="377"/>
      <c r="D34" s="377"/>
      <c r="E34" s="377"/>
      <c r="F34" s="377"/>
      <c r="G34" s="377"/>
      <c r="H34" s="377"/>
      <c r="I34" s="377"/>
      <c r="J34" s="377"/>
      <c r="K34" s="377"/>
      <c r="L34" s="377"/>
      <c r="M34" s="377"/>
      <c r="N34" s="377"/>
      <c r="O34" s="377"/>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row>
    <row r="35" spans="1:64" ht="15.75">
      <c r="A35" s="377"/>
      <c r="B35" s="377"/>
      <c r="C35" s="377"/>
      <c r="D35" s="377"/>
      <c r="E35" s="377"/>
      <c r="F35" s="377"/>
      <c r="G35" s="377"/>
      <c r="H35" s="377"/>
      <c r="I35" s="377"/>
      <c r="J35" s="377"/>
      <c r="K35" s="377"/>
      <c r="L35" s="377"/>
      <c r="M35" s="377"/>
      <c r="N35" s="377"/>
      <c r="O35" s="377"/>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row>
    <row r="36" spans="1:64" ht="15.75">
      <c r="A36" s="377"/>
      <c r="B36" s="377"/>
      <c r="C36" s="377"/>
      <c r="D36" s="377"/>
      <c r="E36" s="377"/>
      <c r="F36" s="377"/>
      <c r="G36" s="377"/>
      <c r="H36" s="377"/>
      <c r="I36" s="377"/>
      <c r="J36" s="377"/>
      <c r="K36" s="377"/>
      <c r="L36" s="377"/>
      <c r="M36" s="377"/>
      <c r="N36" s="377"/>
      <c r="O36" s="377"/>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row>
    <row r="37" spans="1:64">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row>
    <row r="38" spans="1:64">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row>
    <row r="39" spans="1:64">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row>
    <row r="40" spans="1:64">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row>
    <row r="41" spans="1:64">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row>
    <row r="42" spans="1:64">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row>
    <row r="43" spans="1:64">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row>
    <row r="44" spans="1:64">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row>
    <row r="45" spans="1:64">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row>
    <row r="46" spans="1:64">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row>
    <row r="47" spans="1:64">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row>
    <row r="48" spans="1:64">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row>
    <row r="49" spans="1:64">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row>
    <row r="50" spans="1:64">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row>
    <row r="51" spans="1:64">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row>
    <row r="52" spans="1:64">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row>
    <row r="53" spans="1:64">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row>
    <row r="54" spans="1:64">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row>
    <row r="55" spans="1:64">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row>
    <row r="56" spans="1:64">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row>
    <row r="57" spans="1:64">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row>
    <row r="58" spans="1:64">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row>
    <row r="59" spans="1:64">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row>
    <row r="60" spans="1:64">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row>
    <row r="61" spans="1:64">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row>
    <row r="62" spans="1:64">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row>
    <row r="63" spans="1:64">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row>
    <row r="64" spans="1:64">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row>
    <row r="65" spans="1:64">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row>
    <row r="66" spans="1:64">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row>
    <row r="67" spans="1:64">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row>
    <row r="68" spans="1:64">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row>
    <row r="69" spans="1:64">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row>
    <row r="70" spans="1:64">
      <c r="A70" s="5"/>
      <c r="B70" s="5"/>
      <c r="C70" s="5"/>
      <c r="D70" s="5"/>
      <c r="E70" s="5"/>
      <c r="F70" s="5"/>
      <c r="G70" s="5"/>
      <c r="H70" s="5"/>
      <c r="I70" s="5"/>
      <c r="J70" s="5"/>
      <c r="K70" s="5"/>
      <c r="L70" s="5"/>
      <c r="M70" s="5"/>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row>
    <row r="71" spans="1:64">
      <c r="A71" s="5"/>
      <c r="B71" s="5"/>
      <c r="C71" s="5"/>
      <c r="D71" s="5"/>
      <c r="E71" s="5"/>
      <c r="F71" s="5"/>
      <c r="G71" s="5"/>
      <c r="H71" s="5"/>
      <c r="I71" s="5"/>
      <c r="J71" s="5"/>
      <c r="K71" s="5"/>
      <c r="L71" s="5"/>
      <c r="M71" s="5"/>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row>
    <row r="72" spans="1:64">
      <c r="A72" s="5"/>
      <c r="B72" s="5"/>
      <c r="C72" s="5"/>
      <c r="D72" s="5"/>
      <c r="E72" s="5"/>
      <c r="F72" s="5"/>
      <c r="G72" s="5"/>
      <c r="H72" s="5"/>
      <c r="I72" s="5"/>
      <c r="J72" s="5"/>
      <c r="K72" s="5"/>
      <c r="L72" s="5"/>
      <c r="M72" s="5"/>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row>
    <row r="73" spans="1:64">
      <c r="A73" s="5"/>
      <c r="B73" s="5"/>
      <c r="C73" s="5"/>
      <c r="D73" s="5"/>
      <c r="E73" s="5"/>
      <c r="F73" s="5"/>
      <c r="G73" s="5"/>
      <c r="H73" s="5"/>
      <c r="I73" s="5"/>
      <c r="J73" s="5"/>
      <c r="K73" s="5"/>
      <c r="L73" s="5"/>
      <c r="M73" s="5"/>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row>
    <row r="74" spans="1:64">
      <c r="A74" s="5"/>
      <c r="B74" s="5"/>
      <c r="C74" s="5"/>
      <c r="D74" s="5"/>
      <c r="E74" s="5"/>
      <c r="F74" s="5"/>
      <c r="G74" s="5"/>
      <c r="H74" s="5"/>
      <c r="I74" s="5"/>
      <c r="J74" s="5"/>
      <c r="K74" s="5"/>
      <c r="L74" s="5"/>
      <c r="M74" s="5"/>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row>
    <row r="75" spans="1:64">
      <c r="A75" s="5"/>
      <c r="B75" s="5"/>
      <c r="C75" s="5"/>
      <c r="D75" s="5"/>
      <c r="E75" s="5"/>
      <c r="F75" s="5"/>
      <c r="G75" s="5"/>
      <c r="H75" s="5"/>
      <c r="I75" s="5"/>
      <c r="J75" s="5"/>
      <c r="K75" s="5"/>
      <c r="L75" s="5"/>
      <c r="M75" s="5"/>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row>
    <row r="76" spans="1:64">
      <c r="A76" s="5"/>
      <c r="B76" s="5"/>
      <c r="C76" s="5"/>
      <c r="D76" s="5"/>
      <c r="E76" s="5"/>
      <c r="F76" s="5"/>
      <c r="G76" s="5"/>
      <c r="H76" s="5"/>
      <c r="I76" s="5"/>
      <c r="J76" s="5"/>
      <c r="K76" s="5"/>
      <c r="L76" s="5"/>
      <c r="M76" s="5"/>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row>
    <row r="77" spans="1:64">
      <c r="A77" s="5"/>
      <c r="B77" s="5"/>
      <c r="C77" s="5"/>
      <c r="D77" s="5"/>
      <c r="E77" s="5"/>
      <c r="F77" s="5"/>
      <c r="G77" s="5"/>
      <c r="H77" s="5"/>
      <c r="I77" s="5"/>
      <c r="J77" s="5"/>
      <c r="K77" s="5"/>
      <c r="L77" s="5"/>
      <c r="M77" s="5"/>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row>
    <row r="78" spans="1:64">
      <c r="A78" s="5"/>
      <c r="B78" s="5"/>
      <c r="C78" s="5"/>
      <c r="D78" s="5"/>
      <c r="E78" s="5"/>
      <c r="F78" s="5"/>
      <c r="G78" s="5"/>
      <c r="H78" s="5"/>
      <c r="I78" s="5"/>
      <c r="J78" s="5"/>
      <c r="K78" s="5"/>
      <c r="L78" s="5"/>
      <c r="M78" s="5"/>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row>
    <row r="79" spans="1:64">
      <c r="A79" s="5"/>
      <c r="B79" s="5"/>
      <c r="C79" s="5"/>
      <c r="D79" s="5"/>
      <c r="E79" s="5"/>
      <c r="F79" s="5"/>
      <c r="G79" s="5"/>
      <c r="H79" s="5"/>
      <c r="I79" s="5"/>
      <c r="J79" s="5"/>
      <c r="K79" s="5"/>
      <c r="L79" s="5"/>
      <c r="M79" s="5"/>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row>
    <row r="80" spans="1:64">
      <c r="A80" s="5"/>
      <c r="B80" s="5"/>
      <c r="C80" s="5"/>
      <c r="D80" s="5"/>
      <c r="E80" s="5"/>
      <c r="F80" s="5"/>
      <c r="G80" s="5"/>
      <c r="H80" s="5"/>
      <c r="I80" s="5"/>
      <c r="J80" s="5"/>
      <c r="K80" s="5"/>
      <c r="L80" s="5"/>
      <c r="M80" s="5"/>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row>
    <row r="81" spans="1:64">
      <c r="A81" s="5"/>
      <c r="B81" s="5"/>
      <c r="C81" s="5"/>
      <c r="D81" s="5"/>
      <c r="E81" s="5"/>
      <c r="F81" s="5"/>
      <c r="G81" s="5"/>
      <c r="H81" s="5"/>
      <c r="I81" s="5"/>
      <c r="J81" s="5"/>
      <c r="K81" s="5"/>
      <c r="L81" s="5"/>
      <c r="M81" s="5"/>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row>
    <row r="82" spans="1:64">
      <c r="A82" s="5"/>
      <c r="B82" s="5"/>
      <c r="C82" s="5"/>
      <c r="D82" s="5"/>
      <c r="E82" s="5"/>
      <c r="F82" s="5"/>
      <c r="G82" s="5"/>
      <c r="H82" s="5"/>
      <c r="I82" s="5"/>
      <c r="J82" s="5"/>
      <c r="K82" s="5"/>
      <c r="L82" s="5"/>
      <c r="M82" s="5"/>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row>
    <row r="83" spans="1:64">
      <c r="A83" s="5"/>
      <c r="B83" s="5"/>
      <c r="C83" s="5"/>
      <c r="D83" s="5"/>
      <c r="E83" s="5"/>
      <c r="F83" s="5"/>
      <c r="G83" s="5"/>
      <c r="H83" s="5"/>
      <c r="I83" s="5"/>
      <c r="J83" s="5"/>
      <c r="K83" s="5"/>
      <c r="L83" s="5"/>
      <c r="M83" s="5"/>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row>
    <row r="84" spans="1:64">
      <c r="A84" s="5"/>
      <c r="B84" s="5"/>
      <c r="C84" s="5"/>
      <c r="D84" s="5"/>
      <c r="E84" s="5"/>
      <c r="F84" s="5"/>
      <c r="G84" s="5"/>
      <c r="H84" s="5"/>
      <c r="I84" s="5"/>
      <c r="J84" s="5"/>
      <c r="K84" s="5"/>
      <c r="L84" s="5"/>
      <c r="M84" s="5"/>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row>
    <row r="85" spans="1:64">
      <c r="A85" s="5"/>
      <c r="B85" s="5"/>
      <c r="C85" s="5"/>
      <c r="D85" s="5"/>
      <c r="E85" s="5"/>
      <c r="F85" s="5"/>
      <c r="G85" s="5"/>
      <c r="H85" s="5"/>
      <c r="I85" s="5"/>
      <c r="J85" s="5"/>
      <c r="K85" s="5"/>
      <c r="L85" s="5"/>
      <c r="M85" s="5"/>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row>
    <row r="86" spans="1:64" s="102" customFormat="1"/>
    <row r="87" spans="1:64" s="102" customFormat="1"/>
    <row r="88" spans="1:64" s="102" customFormat="1"/>
    <row r="89" spans="1:64" s="102" customFormat="1"/>
    <row r="90" spans="1:64" s="102" customFormat="1"/>
    <row r="91" spans="1:64" s="102" customFormat="1"/>
    <row r="92" spans="1:64" s="102" customFormat="1"/>
    <row r="93" spans="1:64" s="102" customFormat="1"/>
    <row r="94" spans="1:64" s="102" customFormat="1"/>
    <row r="95" spans="1:64" s="102" customFormat="1"/>
    <row r="96" spans="1:64"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102" customFormat="1"/>
    <row r="194" s="102" customFormat="1"/>
    <row r="195" s="102" customFormat="1"/>
    <row r="196" s="102" customFormat="1"/>
    <row r="197" s="102" customFormat="1"/>
    <row r="198" s="102" customFormat="1"/>
    <row r="199" s="102" customFormat="1"/>
    <row r="200" s="102" customFormat="1"/>
    <row r="201" s="102" customFormat="1"/>
    <row r="202" s="102" customFormat="1"/>
    <row r="203" s="102" customFormat="1"/>
    <row r="204" s="102" customFormat="1"/>
    <row r="205" s="102" customFormat="1"/>
    <row r="206" s="102" customFormat="1"/>
    <row r="207" s="102" customFormat="1"/>
    <row r="208" s="102" customFormat="1"/>
    <row r="209" s="102" customFormat="1"/>
    <row r="210" s="102" customFormat="1"/>
    <row r="211" s="102" customFormat="1"/>
    <row r="212" s="102" customFormat="1"/>
    <row r="213" s="102" customFormat="1"/>
    <row r="214" s="102" customFormat="1"/>
    <row r="215" s="102" customFormat="1"/>
    <row r="216" s="102" customFormat="1"/>
    <row r="217" s="102" customFormat="1"/>
    <row r="218" s="102" customFormat="1"/>
    <row r="219" s="102" customFormat="1"/>
    <row r="220" s="102" customFormat="1"/>
    <row r="221" s="102" customFormat="1"/>
    <row r="222" s="102" customFormat="1"/>
    <row r="223" s="102" customFormat="1"/>
    <row r="224" s="102" customFormat="1"/>
    <row r="225" s="102" customFormat="1"/>
    <row r="226" s="102" customFormat="1"/>
    <row r="227" s="102" customFormat="1"/>
    <row r="228" s="102" customFormat="1"/>
    <row r="229" s="102" customFormat="1"/>
    <row r="230" s="102" customFormat="1"/>
    <row r="231" s="102" customFormat="1"/>
    <row r="232" s="102" customFormat="1"/>
    <row r="233" s="102" customFormat="1"/>
    <row r="234" s="102" customFormat="1"/>
    <row r="235" s="102" customFormat="1"/>
    <row r="236" s="102" customFormat="1"/>
    <row r="237" s="102" customFormat="1"/>
  </sheetData>
  <mergeCells count="12">
    <mergeCell ref="V6:W6"/>
    <mergeCell ref="J17:K17"/>
    <mergeCell ref="J18:K18"/>
    <mergeCell ref="Q6:S6"/>
    <mergeCell ref="J19:K19"/>
    <mergeCell ref="L2:O4"/>
    <mergeCell ref="D2:K4"/>
    <mergeCell ref="J20:K20"/>
    <mergeCell ref="J21:K21"/>
    <mergeCell ref="J22:K22"/>
    <mergeCell ref="K14:L14"/>
    <mergeCell ref="K15:L15"/>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8671-D517-4BA2-92FC-5D4DB084B0EC}">
  <sheetPr codeName="Sheet14"/>
  <dimension ref="A4:Q22"/>
  <sheetViews>
    <sheetView showGridLines="0" workbookViewId="0">
      <selection activeCell="K19" sqref="K19"/>
    </sheetView>
  </sheetViews>
  <sheetFormatPr defaultRowHeight="15"/>
  <cols>
    <col min="1" max="1" width="15.28515625" customWidth="1"/>
    <col min="2" max="2" width="29.28515625" customWidth="1"/>
    <col min="3" max="3" width="1.85546875" customWidth="1"/>
    <col min="4" max="4" width="27.42578125" customWidth="1"/>
    <col min="5" max="5" width="1.85546875" customWidth="1"/>
    <col min="6" max="6" width="28.7109375" customWidth="1"/>
    <col min="7" max="7" width="2.140625" customWidth="1"/>
    <col min="8" max="8" width="29.85546875" customWidth="1"/>
  </cols>
  <sheetData>
    <row r="4" spans="1:17" ht="92.45" customHeight="1">
      <c r="A4" s="966"/>
      <c r="B4" s="980" t="s">
        <v>1540</v>
      </c>
      <c r="C4" s="968"/>
      <c r="D4" s="980" t="s">
        <v>1541</v>
      </c>
      <c r="E4" s="968"/>
      <c r="F4" s="980" t="s">
        <v>1542</v>
      </c>
      <c r="G4" s="968"/>
      <c r="H4" s="980" t="s">
        <v>1543</v>
      </c>
    </row>
    <row r="5" spans="1:17">
      <c r="A5" s="966"/>
      <c r="I5" s="967" t="s">
        <v>256</v>
      </c>
    </row>
    <row r="6" spans="1:17" ht="30">
      <c r="A6" s="976" t="s">
        <v>1544</v>
      </c>
      <c r="B6" s="969">
        <v>0.15</v>
      </c>
      <c r="C6" s="970"/>
      <c r="D6" s="969">
        <v>0.15</v>
      </c>
      <c r="E6" s="970"/>
      <c r="F6" s="969">
        <v>0.4</v>
      </c>
      <c r="G6" s="970"/>
      <c r="H6" s="971">
        <v>0.3</v>
      </c>
      <c r="I6" s="978">
        <f>SUM(A6:H6)</f>
        <v>1</v>
      </c>
      <c r="J6" s="965"/>
    </row>
    <row r="7" spans="1:17">
      <c r="A7" s="109"/>
      <c r="I7" s="967"/>
      <c r="J7" s="109"/>
      <c r="K7" s="1795" t="s">
        <v>1853</v>
      </c>
      <c r="L7" s="1795"/>
      <c r="M7" s="1795"/>
      <c r="O7" s="1795" t="s">
        <v>1854</v>
      </c>
      <c r="P7" s="1795"/>
      <c r="Q7" s="1795"/>
    </row>
    <row r="8" spans="1:17" ht="180" customHeight="1">
      <c r="A8" s="976" t="s">
        <v>1545</v>
      </c>
      <c r="B8" s="972" t="s">
        <v>1547</v>
      </c>
      <c r="C8" s="973"/>
      <c r="D8" s="972" t="s">
        <v>1548</v>
      </c>
      <c r="E8" s="973"/>
      <c r="F8" s="972" t="s">
        <v>1849</v>
      </c>
      <c r="G8" s="973"/>
      <c r="H8" s="974" t="s">
        <v>1852</v>
      </c>
      <c r="I8" s="967"/>
      <c r="J8" s="109"/>
      <c r="K8" s="1792" t="s">
        <v>1850</v>
      </c>
      <c r="L8" s="1793"/>
      <c r="M8" s="1794"/>
      <c r="O8" s="1792" t="s">
        <v>1851</v>
      </c>
      <c r="P8" s="1793"/>
      <c r="Q8" s="1794"/>
    </row>
    <row r="9" spans="1:17">
      <c r="A9" s="109"/>
      <c r="I9" s="967"/>
      <c r="J9" s="109"/>
    </row>
    <row r="10" spans="1:17">
      <c r="A10" s="966"/>
      <c r="I10" s="967"/>
      <c r="J10" s="109"/>
    </row>
    <row r="11" spans="1:17" ht="30">
      <c r="A11" s="976" t="s">
        <v>1546</v>
      </c>
      <c r="B11" s="970">
        <v>15</v>
      </c>
      <c r="C11" s="970"/>
      <c r="D11" s="970">
        <v>15</v>
      </c>
      <c r="E11" s="970"/>
      <c r="F11" s="970">
        <v>40</v>
      </c>
      <c r="G11" s="970"/>
      <c r="H11" s="975">
        <v>30</v>
      </c>
      <c r="I11" s="979">
        <f>SUM(A11:H11)</f>
        <v>100</v>
      </c>
      <c r="J11" s="977"/>
    </row>
    <row r="12" spans="1:17">
      <c r="A12" s="966"/>
    </row>
    <row r="13" spans="1:17">
      <c r="A13" s="966"/>
    </row>
    <row r="14" spans="1:17">
      <c r="A14" s="966"/>
    </row>
    <row r="15" spans="1:17">
      <c r="A15" s="966"/>
    </row>
    <row r="16" spans="1:17">
      <c r="A16" s="966"/>
    </row>
    <row r="17" spans="1:1">
      <c r="A17" s="966"/>
    </row>
    <row r="18" spans="1:1">
      <c r="A18" s="966"/>
    </row>
    <row r="19" spans="1:1">
      <c r="A19" s="966"/>
    </row>
    <row r="20" spans="1:1">
      <c r="A20" s="966"/>
    </row>
    <row r="21" spans="1:1">
      <c r="A21" s="966"/>
    </row>
    <row r="22" spans="1:1">
      <c r="A22" s="966"/>
    </row>
  </sheetData>
  <mergeCells count="4">
    <mergeCell ref="K8:M8"/>
    <mergeCell ref="O8:Q8"/>
    <mergeCell ref="K7:M7"/>
    <mergeCell ref="O7:Q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63F85-0544-49E2-BD88-04AABF439B70}">
  <sheetPr codeName="Sheet2">
    <tabColor theme="8" tint="0.59999389629810485"/>
  </sheetPr>
  <dimension ref="A1:CC397"/>
  <sheetViews>
    <sheetView showGridLines="0" showRowColHeaders="0" topLeftCell="E13" zoomScaleNormal="100" workbookViewId="0">
      <selection activeCell="K47" sqref="K47:L47"/>
    </sheetView>
  </sheetViews>
  <sheetFormatPr defaultRowHeight="15"/>
  <cols>
    <col min="1" max="1" width="6.28515625" hidden="1" customWidth="1"/>
    <col min="2" max="2" width="28.28515625" hidden="1" customWidth="1"/>
    <col min="3" max="3" width="28" hidden="1" customWidth="1"/>
    <col min="4" max="4" width="4.28515625" style="102" hidden="1" customWidth="1"/>
    <col min="5" max="5" width="4.28515625" style="102" customWidth="1"/>
    <col min="6" max="6" width="2.140625" customWidth="1"/>
    <col min="7" max="7" width="2" customWidth="1"/>
    <col min="8" max="8" width="5.5703125" customWidth="1"/>
    <col min="9" max="9" width="3.140625" customWidth="1"/>
    <col min="10" max="10" width="6.28515625" hidden="1" customWidth="1"/>
    <col min="11" max="11" width="67.85546875" customWidth="1"/>
    <col min="12" max="12" width="38" customWidth="1"/>
    <col min="13" max="13" width="2.42578125" customWidth="1"/>
    <col min="14" max="14" width="22.7109375" customWidth="1"/>
    <col min="15" max="15" width="52.140625" customWidth="1"/>
    <col min="16" max="16" width="1.42578125" style="5" customWidth="1"/>
    <col min="17" max="17" width="18.5703125" style="5" customWidth="1"/>
    <col min="18" max="18" width="9.140625" style="5" customWidth="1"/>
    <col min="19" max="19" width="10.28515625" style="5" customWidth="1"/>
    <col min="20" max="20" width="7.42578125" style="5" customWidth="1"/>
    <col min="21" max="21" width="8.7109375" style="5" customWidth="1"/>
    <col min="22" max="22" width="13.140625" hidden="1" customWidth="1"/>
    <col min="23" max="23" width="15.5703125" hidden="1" customWidth="1"/>
    <col min="24" max="24" width="11.7109375" style="113" hidden="1" customWidth="1"/>
    <col min="25" max="25" width="11.28515625" style="109" hidden="1" customWidth="1"/>
    <col min="26" max="26" width="11.42578125" style="110" hidden="1" customWidth="1"/>
    <col min="27" max="27" width="8" style="111" hidden="1" customWidth="1"/>
    <col min="28" max="28" width="9.140625" style="112" hidden="1" customWidth="1"/>
    <col min="29" max="29" width="9.140625" style="102" hidden="1" customWidth="1"/>
    <col min="30" max="44" width="9.140625" style="102" customWidth="1"/>
    <col min="45" max="81" width="9.140625" style="102"/>
  </cols>
  <sheetData>
    <row r="1" spans="1:28" s="102" customFormat="1" ht="15" customHeight="1" thickBot="1">
      <c r="Q1" s="115"/>
      <c r="R1" s="115"/>
    </row>
    <row r="2" spans="1:28" ht="15" customHeight="1">
      <c r="A2" s="102"/>
      <c r="B2" s="102"/>
      <c r="C2" s="102"/>
      <c r="F2" s="180" t="s">
        <v>952</v>
      </c>
      <c r="G2" s="416"/>
      <c r="H2" s="181"/>
      <c r="I2" s="182"/>
      <c r="J2" s="183"/>
      <c r="K2" s="184"/>
      <c r="L2" s="184"/>
      <c r="M2" s="184"/>
      <c r="N2" s="184"/>
      <c r="O2" s="184"/>
      <c r="P2" s="185"/>
      <c r="Q2" s="115"/>
      <c r="R2" s="115"/>
      <c r="S2" s="102"/>
      <c r="T2" s="102"/>
      <c r="U2" s="102"/>
      <c r="V2" s="102"/>
      <c r="W2" s="102"/>
      <c r="X2" s="102"/>
      <c r="Y2" s="859"/>
      <c r="Z2" s="859"/>
      <c r="AA2" s="859"/>
      <c r="AB2" s="102"/>
    </row>
    <row r="3" spans="1:28" ht="15" customHeight="1">
      <c r="A3" s="102"/>
      <c r="B3" s="102"/>
      <c r="C3" s="102"/>
      <c r="F3" s="186"/>
      <c r="G3" s="144"/>
      <c r="H3" s="133" t="s">
        <v>1855</v>
      </c>
      <c r="I3" s="134"/>
      <c r="J3" s="138"/>
      <c r="K3" s="139"/>
      <c r="L3" s="139"/>
      <c r="M3" s="139"/>
      <c r="N3" s="140"/>
      <c r="O3" s="139"/>
      <c r="P3" s="187"/>
      <c r="Q3" s="115"/>
      <c r="R3" s="115"/>
      <c r="S3" s="102"/>
      <c r="T3" s="102"/>
      <c r="U3" s="102"/>
      <c r="V3" s="102"/>
      <c r="W3" s="102"/>
      <c r="X3" s="102"/>
      <c r="Y3" s="859"/>
      <c r="Z3" s="859"/>
      <c r="AA3" s="859"/>
      <c r="AB3" s="102"/>
    </row>
    <row r="4" spans="1:28" ht="7.5" customHeight="1">
      <c r="A4" s="102"/>
      <c r="B4" s="102"/>
      <c r="C4" s="102"/>
      <c r="F4" s="188"/>
      <c r="G4" s="135"/>
      <c r="H4" s="135"/>
      <c r="I4" s="135"/>
      <c r="J4" s="126"/>
      <c r="K4" s="126"/>
      <c r="L4" s="126"/>
      <c r="M4" s="126"/>
      <c r="N4" s="126"/>
      <c r="O4" s="126"/>
      <c r="P4" s="187"/>
      <c r="Q4" s="102"/>
      <c r="R4" s="102"/>
      <c r="S4" s="102"/>
      <c r="T4" s="102"/>
      <c r="U4" s="102"/>
      <c r="V4" s="102"/>
      <c r="W4" s="102"/>
      <c r="X4" s="102"/>
      <c r="Y4" s="859"/>
      <c r="Z4" s="859"/>
      <c r="AA4" s="859"/>
      <c r="AB4" s="102"/>
    </row>
    <row r="5" spans="1:28" ht="15.75">
      <c r="A5" s="102"/>
      <c r="B5" s="102"/>
      <c r="C5" s="102"/>
      <c r="F5" s="189"/>
      <c r="G5" s="143"/>
      <c r="H5" s="133" t="s">
        <v>1487</v>
      </c>
      <c r="I5" s="133"/>
      <c r="J5" s="133"/>
      <c r="K5" s="133"/>
      <c r="L5" s="133"/>
      <c r="M5" s="133"/>
      <c r="N5" s="128"/>
      <c r="O5" s="128"/>
      <c r="P5" s="187"/>
      <c r="Q5" s="170"/>
      <c r="R5" s="102"/>
      <c r="S5" s="102"/>
      <c r="T5" s="102"/>
      <c r="U5" s="102"/>
      <c r="V5" s="102"/>
      <c r="W5" s="102"/>
      <c r="X5" s="102"/>
      <c r="Y5" s="859"/>
      <c r="Z5" s="859"/>
      <c r="AA5" s="859"/>
      <c r="AB5" s="102"/>
    </row>
    <row r="6" spans="1:28" ht="16.5" thickBot="1">
      <c r="A6" s="102"/>
      <c r="B6" s="102"/>
      <c r="C6" s="102"/>
      <c r="F6" s="194"/>
      <c r="G6" s="154"/>
      <c r="H6" s="215"/>
      <c r="I6" s="215"/>
      <c r="J6" s="905"/>
      <c r="K6" s="215"/>
      <c r="L6" s="215"/>
      <c r="M6" s="215"/>
      <c r="N6" s="165"/>
      <c r="O6" s="165"/>
      <c r="P6" s="187"/>
      <c r="Q6" s="170"/>
      <c r="R6" s="102"/>
      <c r="S6" s="102"/>
      <c r="T6" s="102"/>
      <c r="U6" s="102"/>
      <c r="V6" s="102"/>
      <c r="W6" s="102"/>
      <c r="X6" s="102"/>
      <c r="Y6" s="859"/>
      <c r="Z6" s="859"/>
      <c r="AA6" s="859"/>
      <c r="AB6" s="102"/>
    </row>
    <row r="7" spans="1:28" ht="16.5">
      <c r="A7" s="102"/>
      <c r="B7" s="102"/>
      <c r="C7" s="102"/>
      <c r="F7" s="190"/>
      <c r="G7" s="148"/>
      <c r="H7" s="145"/>
      <c r="I7" s="146"/>
      <c r="J7" s="141"/>
      <c r="K7" s="910" t="s">
        <v>1444</v>
      </c>
      <c r="L7" s="1197"/>
      <c r="M7" s="533"/>
      <c r="N7" s="533" t="s">
        <v>308</v>
      </c>
      <c r="O7" s="1194"/>
      <c r="P7" s="187"/>
      <c r="Q7" s="170"/>
      <c r="R7" s="102"/>
      <c r="S7" s="102"/>
      <c r="T7" s="102"/>
      <c r="U7" s="102"/>
      <c r="V7" s="102"/>
      <c r="W7" s="102"/>
      <c r="X7" s="102"/>
      <c r="Y7" s="859"/>
      <c r="Z7" s="859"/>
      <c r="AA7" s="859"/>
      <c r="AB7" s="102"/>
    </row>
    <row r="8" spans="1:28" ht="16.5">
      <c r="A8" s="102"/>
      <c r="B8" s="102"/>
      <c r="C8" s="102"/>
      <c r="F8" s="190"/>
      <c r="G8" s="148"/>
      <c r="H8" s="145"/>
      <c r="I8" s="146"/>
      <c r="J8" s="141"/>
      <c r="K8" s="916" t="s">
        <v>22</v>
      </c>
      <c r="L8" s="1198"/>
      <c r="M8" s="534"/>
      <c r="N8" s="534" t="s">
        <v>24</v>
      </c>
      <c r="O8" s="1195"/>
      <c r="P8" s="187"/>
      <c r="Q8" s="170"/>
      <c r="R8" s="102"/>
      <c r="S8" s="102"/>
      <c r="T8" s="102"/>
      <c r="U8" s="102"/>
      <c r="V8" s="1310" t="s">
        <v>338</v>
      </c>
      <c r="W8" s="1310"/>
      <c r="X8" s="1310"/>
      <c r="Y8" s="1310"/>
      <c r="Z8" s="1310"/>
      <c r="AA8" s="1310"/>
      <c r="AB8" s="1310"/>
    </row>
    <row r="9" spans="1:28" ht="17.25" thickBot="1">
      <c r="A9" s="102"/>
      <c r="B9" s="102"/>
      <c r="C9" s="102"/>
      <c r="F9" s="190"/>
      <c r="G9" s="148"/>
      <c r="H9" s="145"/>
      <c r="I9" s="146"/>
      <c r="J9" s="141"/>
      <c r="K9" s="916" t="s">
        <v>1502</v>
      </c>
      <c r="L9" s="1246"/>
      <c r="M9" s="1243"/>
      <c r="N9" s="1243" t="s">
        <v>1453</v>
      </c>
      <c r="O9" s="1247"/>
      <c r="P9" s="187"/>
      <c r="Q9" s="170"/>
      <c r="R9" s="102"/>
      <c r="S9" s="102"/>
      <c r="T9" s="102"/>
      <c r="U9" s="102"/>
      <c r="V9" s="604" t="s">
        <v>1460</v>
      </c>
      <c r="W9" s="604" t="s">
        <v>221</v>
      </c>
      <c r="X9" s="102"/>
      <c r="Y9" s="859"/>
      <c r="Z9" s="859"/>
      <c r="AA9" s="859"/>
      <c r="AB9" s="102"/>
    </row>
    <row r="10" spans="1:28" ht="16.5">
      <c r="A10" s="102"/>
      <c r="B10" s="102"/>
      <c r="C10" s="102"/>
      <c r="F10" s="190"/>
      <c r="G10" s="148"/>
      <c r="H10" s="145"/>
      <c r="I10" s="146"/>
      <c r="J10" s="141"/>
      <c r="K10" s="917" t="s">
        <v>1454</v>
      </c>
      <c r="L10" s="1245"/>
      <c r="M10" s="1242"/>
      <c r="N10" s="1242" t="s">
        <v>1458</v>
      </c>
      <c r="O10" s="1244"/>
      <c r="P10" s="187"/>
      <c r="Q10" s="170"/>
      <c r="R10" s="102"/>
      <c r="S10" s="102"/>
      <c r="T10" s="102"/>
      <c r="U10" s="102"/>
      <c r="V10" s="690" t="s">
        <v>1461</v>
      </c>
      <c r="W10" s="610" t="b">
        <v>0</v>
      </c>
    </row>
    <row r="11" spans="1:28" ht="17.25" thickBot="1">
      <c r="A11" s="102"/>
      <c r="B11" s="102"/>
      <c r="C11" s="102"/>
      <c r="F11" s="190"/>
      <c r="G11" s="148"/>
      <c r="H11" s="145"/>
      <c r="I11" s="146"/>
      <c r="J11" s="141"/>
      <c r="K11" s="918" t="s">
        <v>1455</v>
      </c>
      <c r="L11" s="1199"/>
      <c r="M11" s="920"/>
      <c r="N11" s="920" t="s">
        <v>1459</v>
      </c>
      <c r="O11" s="1196"/>
      <c r="P11" s="187"/>
      <c r="Q11" s="170"/>
      <c r="R11" s="102"/>
      <c r="S11" s="102"/>
      <c r="T11" s="102"/>
      <c r="U11" s="102"/>
      <c r="V11" s="604" t="s">
        <v>228</v>
      </c>
      <c r="W11" s="604" t="s">
        <v>221</v>
      </c>
      <c r="X11" s="605"/>
      <c r="Y11" s="606"/>
      <c r="Z11" s="607"/>
      <c r="AA11" s="608"/>
      <c r="AB11" s="609"/>
    </row>
    <row r="12" spans="1:28" ht="20.25" customHeight="1">
      <c r="A12" s="102"/>
      <c r="B12" s="102"/>
      <c r="C12" s="102"/>
      <c r="F12" s="190"/>
      <c r="G12" s="148"/>
      <c r="H12" s="145"/>
      <c r="I12" s="146"/>
      <c r="J12" s="141"/>
      <c r="K12" s="912" t="s">
        <v>1456</v>
      </c>
      <c r="L12" s="1197"/>
      <c r="M12" s="913"/>
      <c r="N12" s="533" t="s">
        <v>1458</v>
      </c>
      <c r="O12" s="1194"/>
      <c r="P12" s="187"/>
      <c r="Q12" s="170"/>
      <c r="R12" s="102"/>
      <c r="S12" s="102"/>
      <c r="T12" s="102"/>
      <c r="U12" s="102"/>
      <c r="V12" s="610" t="s">
        <v>235</v>
      </c>
      <c r="W12" s="610" t="b">
        <v>0</v>
      </c>
      <c r="X12" s="605"/>
      <c r="Y12" s="606"/>
      <c r="Z12" s="607"/>
      <c r="AA12" s="608"/>
      <c r="AB12" s="609"/>
    </row>
    <row r="13" spans="1:28" ht="17.25" thickBot="1">
      <c r="A13" s="102"/>
      <c r="B13" s="102"/>
      <c r="C13" s="102"/>
      <c r="F13" s="190"/>
      <c r="G13" s="148"/>
      <c r="H13" s="145"/>
      <c r="I13" s="146"/>
      <c r="J13" s="141"/>
      <c r="K13" s="914" t="s">
        <v>1457</v>
      </c>
      <c r="L13" s="1199"/>
      <c r="M13" s="915"/>
      <c r="N13" s="911" t="s">
        <v>1459</v>
      </c>
      <c r="O13" s="1196"/>
      <c r="P13" s="187"/>
      <c r="Q13" s="170"/>
      <c r="R13" s="102"/>
      <c r="S13" s="102"/>
      <c r="T13" s="102"/>
      <c r="U13" s="102"/>
      <c r="V13" s="612" t="s">
        <v>335</v>
      </c>
      <c r="W13" s="610" t="b">
        <v>0</v>
      </c>
      <c r="X13" s="605"/>
      <c r="Y13" s="606"/>
      <c r="Z13" s="607"/>
      <c r="AA13" s="608"/>
      <c r="AB13" s="609"/>
    </row>
    <row r="14" spans="1:28" ht="16.5">
      <c r="A14" s="102"/>
      <c r="B14" s="102"/>
      <c r="C14" s="102"/>
      <c r="F14" s="190"/>
      <c r="G14" s="148"/>
      <c r="H14" s="145"/>
      <c r="I14" s="146"/>
      <c r="J14" s="141"/>
      <c r="K14" s="921" t="s">
        <v>1503</v>
      </c>
      <c r="L14" s="1197"/>
      <c r="M14" s="923"/>
      <c r="N14" s="919" t="s">
        <v>1505</v>
      </c>
      <c r="O14" s="1194"/>
      <c r="P14" s="187"/>
      <c r="Q14" s="170"/>
      <c r="R14" s="102"/>
      <c r="S14" s="102"/>
      <c r="T14" s="102"/>
      <c r="U14" s="102"/>
      <c r="V14" s="612" t="s">
        <v>1462</v>
      </c>
      <c r="W14" s="610" t="b">
        <v>0</v>
      </c>
    </row>
    <row r="15" spans="1:28" ht="17.25" thickBot="1">
      <c r="A15" s="102"/>
      <c r="B15" s="102"/>
      <c r="C15" s="102"/>
      <c r="F15" s="190"/>
      <c r="G15" s="148"/>
      <c r="H15" s="145"/>
      <c r="I15" s="146"/>
      <c r="J15" s="141"/>
      <c r="K15" s="922" t="s">
        <v>1504</v>
      </c>
      <c r="L15" s="1199"/>
      <c r="M15" s="924"/>
      <c r="N15" s="920" t="s">
        <v>1459</v>
      </c>
      <c r="O15" s="1196"/>
      <c r="P15" s="187"/>
      <c r="Q15" s="170"/>
      <c r="R15" s="102"/>
      <c r="S15" s="102"/>
      <c r="T15" s="102"/>
      <c r="U15" s="102"/>
      <c r="V15" s="614" t="s">
        <v>234</v>
      </c>
      <c r="W15" s="614" t="s">
        <v>221</v>
      </c>
      <c r="X15" s="605"/>
      <c r="Y15" s="615"/>
      <c r="Z15" s="615"/>
      <c r="AA15" s="615"/>
      <c r="AB15" s="616"/>
    </row>
    <row r="16" spans="1:28" ht="16.5">
      <c r="A16" s="102"/>
      <c r="B16" s="102"/>
      <c r="C16" s="102"/>
      <c r="F16" s="190"/>
      <c r="G16" s="148"/>
      <c r="H16" s="145"/>
      <c r="I16" s="146"/>
      <c r="J16" s="141"/>
      <c r="K16" s="160"/>
      <c r="L16" s="160"/>
      <c r="M16" s="160"/>
      <c r="N16" s="904"/>
      <c r="O16" s="909"/>
      <c r="P16" s="187"/>
      <c r="Q16" s="170"/>
      <c r="R16" s="102"/>
      <c r="S16" s="102"/>
      <c r="T16" s="102"/>
      <c r="U16" s="102"/>
      <c r="V16" s="610" t="s">
        <v>229</v>
      </c>
      <c r="W16" s="610" t="b">
        <v>0</v>
      </c>
      <c r="X16" s="605"/>
      <c r="Y16" s="858">
        <f>IF(W16=TRUE,-1,0)</f>
        <v>0</v>
      </c>
      <c r="Z16" s="607"/>
      <c r="AA16" s="608" t="str">
        <f>IF(W16=TRUE,1,"")</f>
        <v/>
      </c>
      <c r="AB16" s="609"/>
    </row>
    <row r="17" spans="1:28" ht="7.5" customHeight="1">
      <c r="A17" s="102"/>
      <c r="B17" s="102"/>
      <c r="C17" s="102"/>
      <c r="F17" s="191"/>
      <c r="G17" s="126"/>
      <c r="H17" s="126"/>
      <c r="I17" s="126"/>
      <c r="J17" s="126"/>
      <c r="K17" s="126"/>
      <c r="L17" s="126"/>
      <c r="M17" s="126"/>
      <c r="N17" s="126"/>
      <c r="O17" s="126"/>
      <c r="P17" s="187"/>
      <c r="Q17" s="170"/>
      <c r="R17" s="102"/>
      <c r="S17" s="102"/>
      <c r="T17" s="102"/>
      <c r="U17" s="102"/>
      <c r="V17" s="610" t="s">
        <v>230</v>
      </c>
      <c r="W17" s="610" t="b">
        <v>0</v>
      </c>
      <c r="X17" s="605"/>
      <c r="Y17" s="858">
        <f>IF(W17=TRUE,1,0)</f>
        <v>0</v>
      </c>
      <c r="Z17" s="607"/>
      <c r="AA17" s="608"/>
      <c r="AB17" s="609"/>
    </row>
    <row r="18" spans="1:28" ht="15.75" customHeight="1">
      <c r="A18" s="102"/>
      <c r="B18" s="102"/>
      <c r="C18" s="102"/>
      <c r="F18" s="189"/>
      <c r="G18" s="133">
        <v>1</v>
      </c>
      <c r="H18" s="908" t="s">
        <v>1445</v>
      </c>
      <c r="I18" s="133" t="s">
        <v>1443</v>
      </c>
      <c r="J18" s="128"/>
      <c r="K18" s="128"/>
      <c r="L18" s="128"/>
      <c r="M18" s="128"/>
      <c r="N18" s="143"/>
      <c r="O18" s="143"/>
      <c r="P18" s="187"/>
      <c r="Q18" s="170"/>
      <c r="R18" s="102"/>
      <c r="S18" s="102"/>
      <c r="T18" s="102"/>
      <c r="U18" s="102"/>
      <c r="V18" s="617" t="s">
        <v>231</v>
      </c>
      <c r="W18" s="610" t="b">
        <v>0</v>
      </c>
      <c r="X18" s="605"/>
      <c r="Y18" s="611">
        <f>IF(W18=TRUE,2,0)</f>
        <v>0</v>
      </c>
      <c r="Z18" s="607"/>
      <c r="AA18" s="608"/>
      <c r="AB18" s="609"/>
    </row>
    <row r="19" spans="1:28" ht="15.75" customHeight="1">
      <c r="A19" s="102"/>
      <c r="B19" s="102"/>
      <c r="C19" s="102"/>
      <c r="F19" s="189"/>
      <c r="G19" s="142"/>
      <c r="H19" s="142"/>
      <c r="I19" s="1289" t="s">
        <v>1483</v>
      </c>
      <c r="J19" s="1289"/>
      <c r="K19" s="1289"/>
      <c r="L19" s="1289"/>
      <c r="M19" s="1289"/>
      <c r="N19" s="1289"/>
      <c r="O19" s="1289"/>
      <c r="P19" s="187"/>
      <c r="Q19" s="170"/>
      <c r="R19" s="102"/>
      <c r="S19" s="102"/>
      <c r="T19" s="102"/>
      <c r="U19" s="102"/>
      <c r="V19" s="610" t="s">
        <v>232</v>
      </c>
      <c r="W19" s="610" t="b">
        <v>0</v>
      </c>
      <c r="X19" s="605"/>
      <c r="Y19" s="611">
        <f>IF(W19=TRUE,3,0)</f>
        <v>0</v>
      </c>
      <c r="Z19" s="607"/>
      <c r="AA19" s="608"/>
      <c r="AB19" s="609"/>
    </row>
    <row r="20" spans="1:28" ht="16.5">
      <c r="A20" s="102"/>
      <c r="B20" s="102"/>
      <c r="C20" s="102"/>
      <c r="F20" s="190"/>
      <c r="G20" s="148"/>
      <c r="H20" s="907"/>
      <c r="I20" s="225"/>
      <c r="J20" s="141"/>
      <c r="K20" s="903"/>
      <c r="L20" s="903"/>
      <c r="M20" s="903"/>
      <c r="N20" s="904"/>
      <c r="O20" s="1200"/>
      <c r="P20" s="187"/>
      <c r="Q20" s="170"/>
      <c r="R20" s="102"/>
      <c r="S20" s="102"/>
      <c r="T20" s="102"/>
      <c r="U20" s="102"/>
      <c r="V20" s="610" t="s">
        <v>233</v>
      </c>
      <c r="W20" s="610" t="b">
        <v>0</v>
      </c>
      <c r="X20" s="605"/>
      <c r="Y20" s="611">
        <f>IF(W20=TRUE,4,0)</f>
        <v>0</v>
      </c>
      <c r="Z20" s="607"/>
      <c r="AA20" s="608"/>
      <c r="AB20" s="609"/>
    </row>
    <row r="21" spans="1:28" ht="15.75" customHeight="1">
      <c r="A21" s="462" t="s">
        <v>722</v>
      </c>
      <c r="B21" s="418" t="s">
        <v>12</v>
      </c>
      <c r="C21" s="471" t="s">
        <v>733</v>
      </c>
      <c r="F21" s="190"/>
      <c r="G21" s="148"/>
      <c r="H21" s="151">
        <v>1.1000000000000001</v>
      </c>
      <c r="I21" s="115"/>
      <c r="J21" s="11"/>
      <c r="K21" s="152" t="s">
        <v>1498</v>
      </c>
      <c r="L21" s="152"/>
      <c r="M21" s="152"/>
      <c r="N21" s="550"/>
      <c r="O21" s="1200"/>
      <c r="P21" s="187"/>
      <c r="Q21" s="170"/>
      <c r="R21" s="102"/>
      <c r="S21" s="102"/>
      <c r="T21" s="102"/>
      <c r="U21" s="102"/>
      <c r="V21" s="614" t="s">
        <v>1450</v>
      </c>
      <c r="W21" s="614" t="s">
        <v>221</v>
      </c>
      <c r="X21" s="605"/>
      <c r="Y21" s="611"/>
      <c r="Z21" s="607"/>
      <c r="AA21" s="608"/>
      <c r="AB21" s="609"/>
    </row>
    <row r="22" spans="1:28" ht="15.75" customHeight="1">
      <c r="A22" s="470">
        <v>1.1000000000000001</v>
      </c>
      <c r="B22" s="462" t="s">
        <v>720</v>
      </c>
      <c r="C22" s="462">
        <v>1.1000000000000001</v>
      </c>
      <c r="F22" s="190"/>
      <c r="G22" s="148"/>
      <c r="H22" s="151"/>
      <c r="I22" s="102"/>
      <c r="K22" s="102"/>
      <c r="L22" s="102"/>
      <c r="M22" s="102"/>
      <c r="N22" s="102"/>
      <c r="O22" s="102"/>
      <c r="P22" s="187"/>
      <c r="Q22" s="170"/>
      <c r="R22" s="102"/>
      <c r="S22" s="102"/>
      <c r="T22" s="102"/>
      <c r="U22" s="102"/>
      <c r="V22" s="612" t="s">
        <v>271</v>
      </c>
      <c r="W22" s="610" t="b">
        <v>0</v>
      </c>
      <c r="X22" s="605"/>
      <c r="Y22" s="611"/>
      <c r="Z22" s="607"/>
      <c r="AA22" s="608"/>
      <c r="AB22" s="609"/>
    </row>
    <row r="23" spans="1:28" ht="15.75" customHeight="1">
      <c r="A23" s="102"/>
      <c r="B23" s="102"/>
      <c r="C23" s="102"/>
      <c r="F23" s="190"/>
      <c r="G23" s="148"/>
      <c r="H23" s="151">
        <v>1.2</v>
      </c>
      <c r="I23" s="102"/>
      <c r="K23" s="149" t="s">
        <v>1463</v>
      </c>
      <c r="L23" s="149"/>
      <c r="M23" s="149"/>
      <c r="N23" s="149"/>
      <c r="O23" s="102"/>
      <c r="P23" s="187"/>
      <c r="Q23" s="170"/>
      <c r="R23" s="102"/>
      <c r="S23" s="102"/>
      <c r="T23" s="102"/>
      <c r="U23" s="102"/>
      <c r="V23" s="612" t="s">
        <v>336</v>
      </c>
      <c r="W23" s="610" t="b">
        <v>0</v>
      </c>
      <c r="X23" s="605"/>
      <c r="Y23" s="611"/>
      <c r="Z23" s="607"/>
      <c r="AA23" s="608"/>
      <c r="AB23" s="609"/>
    </row>
    <row r="24" spans="1:28" ht="15.75" customHeight="1">
      <c r="A24" s="470">
        <v>1.2</v>
      </c>
      <c r="B24" s="462" t="s">
        <v>720</v>
      </c>
      <c r="C24" s="462" t="s">
        <v>734</v>
      </c>
      <c r="F24" s="190"/>
      <c r="G24" s="148"/>
      <c r="H24" s="102"/>
      <c r="I24" s="102"/>
      <c r="J24" s="102"/>
      <c r="K24" s="102"/>
      <c r="L24" s="102"/>
      <c r="M24" s="102"/>
      <c r="N24" s="1299" t="s">
        <v>358</v>
      </c>
      <c r="O24" s="1300"/>
      <c r="P24" s="187"/>
      <c r="Q24" s="170"/>
      <c r="R24" s="102"/>
      <c r="S24" s="102"/>
      <c r="T24" s="102"/>
      <c r="U24" s="102"/>
      <c r="V24" s="933" t="s">
        <v>1495</v>
      </c>
      <c r="W24" t="b">
        <v>0</v>
      </c>
    </row>
    <row r="25" spans="1:28" ht="15.75" customHeight="1">
      <c r="A25" s="102"/>
      <c r="B25" s="102"/>
      <c r="C25" s="102"/>
      <c r="F25" s="190"/>
      <c r="G25" s="148"/>
      <c r="H25" s="151">
        <v>1.3</v>
      </c>
      <c r="I25" s="225"/>
      <c r="J25" s="899"/>
      <c r="K25" s="149" t="s">
        <v>334</v>
      </c>
      <c r="L25" s="149"/>
      <c r="M25" s="149"/>
      <c r="N25" s="1301"/>
      <c r="O25" s="1302"/>
      <c r="P25" s="187"/>
      <c r="Q25" s="170"/>
      <c r="R25" s="102"/>
      <c r="S25" s="102"/>
      <c r="T25" s="102"/>
      <c r="U25" s="102"/>
      <c r="V25" s="614" t="s">
        <v>1451</v>
      </c>
      <c r="W25" s="614" t="s">
        <v>221</v>
      </c>
      <c r="X25" s="605"/>
      <c r="Y25" s="611"/>
      <c r="Z25" s="607"/>
      <c r="AA25" s="608"/>
      <c r="AB25" s="609"/>
    </row>
    <row r="26" spans="1:28" ht="15.75" customHeight="1">
      <c r="A26" s="102"/>
      <c r="B26" s="102"/>
      <c r="C26" s="102"/>
      <c r="F26" s="190"/>
      <c r="G26" s="148"/>
      <c r="H26" s="907"/>
      <c r="I26" s="225"/>
      <c r="J26" s="899"/>
      <c r="K26" s="102"/>
      <c r="L26" s="102"/>
      <c r="M26" s="102"/>
      <c r="N26" s="1301"/>
      <c r="O26" s="1302"/>
      <c r="P26" s="187"/>
      <c r="Q26" s="170"/>
      <c r="R26" s="102"/>
      <c r="S26" s="102"/>
      <c r="T26" s="102"/>
      <c r="U26" s="102"/>
      <c r="V26" s="612" t="s">
        <v>2</v>
      </c>
      <c r="W26" s="610" t="b">
        <v>0</v>
      </c>
      <c r="X26" s="605"/>
      <c r="Y26" s="858"/>
      <c r="Z26" s="607"/>
      <c r="AA26" s="608"/>
      <c r="AB26" s="609"/>
    </row>
    <row r="27" spans="1:28" ht="15.75" customHeight="1">
      <c r="A27" s="102"/>
      <c r="B27" s="102"/>
      <c r="C27" s="102"/>
      <c r="F27" s="190"/>
      <c r="G27" s="148"/>
      <c r="H27" s="151">
        <v>1.4</v>
      </c>
      <c r="I27" s="225"/>
      <c r="J27" s="899"/>
      <c r="K27" s="149" t="s">
        <v>488</v>
      </c>
      <c r="L27" s="149"/>
      <c r="M27" s="149"/>
      <c r="N27" s="1303"/>
      <c r="O27" s="1304"/>
      <c r="P27" s="187"/>
      <c r="Q27" s="170"/>
      <c r="R27" s="102"/>
      <c r="S27" s="102"/>
      <c r="T27" s="102"/>
      <c r="U27" s="102"/>
      <c r="V27" s="612" t="s">
        <v>309</v>
      </c>
      <c r="W27" s="610" t="b">
        <v>0</v>
      </c>
      <c r="X27" s="605"/>
      <c r="Y27" s="858"/>
      <c r="Z27" s="607"/>
      <c r="AA27" s="608"/>
      <c r="AB27" s="609"/>
    </row>
    <row r="28" spans="1:28" ht="16.5">
      <c r="A28" s="102"/>
      <c r="B28" s="102"/>
      <c r="C28" s="102"/>
      <c r="F28" s="190"/>
      <c r="G28" s="148"/>
      <c r="H28" s="145"/>
      <c r="I28" s="146"/>
      <c r="J28" s="141"/>
      <c r="K28" s="156"/>
      <c r="L28" s="156"/>
      <c r="M28" s="156"/>
      <c r="N28" s="156"/>
      <c r="O28" s="156"/>
      <c r="P28" s="187"/>
      <c r="Q28" s="170"/>
      <c r="R28" s="170"/>
      <c r="S28" s="170"/>
      <c r="T28" s="170"/>
      <c r="U28" s="170"/>
      <c r="V28" s="102"/>
      <c r="W28" s="102"/>
      <c r="X28" s="102"/>
      <c r="Y28" s="859"/>
      <c r="Z28" s="859"/>
      <c r="AA28" s="859"/>
      <c r="AB28" s="102"/>
    </row>
    <row r="29" spans="1:28" ht="7.5" customHeight="1">
      <c r="A29" s="102"/>
      <c r="B29" s="102"/>
      <c r="C29" s="102"/>
      <c r="F29" s="191"/>
      <c r="G29" s="126"/>
      <c r="H29" s="126"/>
      <c r="I29" s="126"/>
      <c r="J29" s="126"/>
      <c r="K29" s="126"/>
      <c r="L29" s="126"/>
      <c r="M29" s="126"/>
      <c r="N29" s="126"/>
      <c r="O29" s="126"/>
      <c r="P29" s="187"/>
      <c r="Q29" s="170"/>
      <c r="R29" s="170"/>
      <c r="S29" s="170"/>
      <c r="T29" s="170"/>
      <c r="U29" s="170"/>
      <c r="V29" s="102"/>
      <c r="W29" s="102"/>
      <c r="X29" s="102"/>
      <c r="Y29" s="859"/>
      <c r="Z29" s="859"/>
      <c r="AA29" s="859"/>
      <c r="AB29" s="102"/>
    </row>
    <row r="30" spans="1:28" ht="15.75" customHeight="1">
      <c r="A30" s="102"/>
      <c r="B30" s="102"/>
      <c r="C30" s="102"/>
      <c r="F30" s="189"/>
      <c r="G30" s="143"/>
      <c r="H30" s="908" t="s">
        <v>1446</v>
      </c>
      <c r="I30" s="133" t="s">
        <v>311</v>
      </c>
      <c r="J30" s="128"/>
      <c r="K30" s="128"/>
      <c r="L30" s="128"/>
      <c r="M30" s="128"/>
      <c r="N30" s="143"/>
      <c r="O30" s="143"/>
      <c r="P30" s="187"/>
      <c r="Q30" s="906"/>
      <c r="R30" s="170"/>
      <c r="S30" s="170"/>
      <c r="T30" s="170"/>
      <c r="U30" s="170"/>
      <c r="V30" s="102"/>
      <c r="W30" s="102"/>
      <c r="X30" s="102"/>
      <c r="Y30" s="859"/>
      <c r="Z30" s="859"/>
      <c r="AA30" s="859"/>
      <c r="AB30" s="102"/>
    </row>
    <row r="31" spans="1:28" ht="15.75">
      <c r="A31" s="102"/>
      <c r="B31" s="102"/>
      <c r="C31" s="102"/>
      <c r="F31" s="189"/>
      <c r="G31" s="143"/>
      <c r="H31" s="142"/>
      <c r="I31" s="144" t="s">
        <v>1485</v>
      </c>
      <c r="J31" s="128"/>
      <c r="K31" s="128"/>
      <c r="L31" s="128"/>
      <c r="M31" s="128"/>
      <c r="N31" s="143"/>
      <c r="O31" s="143"/>
      <c r="P31" s="187"/>
      <c r="Q31" s="170"/>
      <c r="R31" s="170"/>
      <c r="S31" s="170"/>
      <c r="T31" s="170"/>
      <c r="U31" s="170"/>
      <c r="V31" s="102"/>
      <c r="W31" s="102"/>
      <c r="X31" s="102"/>
      <c r="Y31" s="102"/>
      <c r="Z31" s="102"/>
      <c r="AA31" s="102"/>
      <c r="AB31" s="102"/>
    </row>
    <row r="32" spans="1:28" ht="15.75">
      <c r="A32" s="102"/>
      <c r="B32" s="102"/>
      <c r="C32" s="102"/>
      <c r="F32" s="192"/>
      <c r="G32" s="417"/>
      <c r="H32" s="157"/>
      <c r="I32" s="158"/>
      <c r="J32" s="159"/>
      <c r="K32" s="159"/>
      <c r="L32" s="159"/>
      <c r="M32" s="159"/>
      <c r="N32" s="1305" t="s">
        <v>1834</v>
      </c>
      <c r="O32" s="1305"/>
      <c r="P32" s="187"/>
      <c r="Q32" s="170"/>
      <c r="R32" s="170"/>
      <c r="S32" s="170"/>
      <c r="T32" s="170"/>
      <c r="U32" s="170"/>
      <c r="V32" s="610" t="s">
        <v>236</v>
      </c>
      <c r="W32" s="610" t="b">
        <v>1</v>
      </c>
      <c r="X32" s="598"/>
      <c r="Y32" s="619"/>
      <c r="Z32" s="619"/>
      <c r="AA32" s="619"/>
      <c r="AB32" s="598"/>
    </row>
    <row r="33" spans="1:28" ht="15.75" customHeight="1">
      <c r="A33" s="470">
        <v>2.1</v>
      </c>
      <c r="B33" s="462" t="s">
        <v>404</v>
      </c>
      <c r="C33" s="462" t="s">
        <v>776</v>
      </c>
      <c r="F33" s="190"/>
      <c r="G33" s="148"/>
      <c r="H33" s="147">
        <v>2.1</v>
      </c>
      <c r="I33" s="148"/>
      <c r="J33" s="148" t="b">
        <v>0</v>
      </c>
      <c r="K33" s="149" t="s">
        <v>1497</v>
      </c>
      <c r="L33" s="149"/>
      <c r="M33" s="149"/>
      <c r="N33" s="1291"/>
      <c r="O33" s="1292"/>
      <c r="P33" s="187"/>
      <c r="Q33" s="170"/>
      <c r="R33" s="170"/>
      <c r="S33" s="170"/>
      <c r="T33" s="170"/>
      <c r="U33" s="170"/>
      <c r="V33" s="610" t="s">
        <v>1310</v>
      </c>
      <c r="W33" s="610" t="b">
        <v>0</v>
      </c>
      <c r="X33" s="598"/>
      <c r="Y33" s="619"/>
      <c r="Z33" s="619"/>
      <c r="AA33" s="619"/>
      <c r="AB33" s="598"/>
    </row>
    <row r="34" spans="1:28" ht="16.5" customHeight="1">
      <c r="A34" s="102"/>
      <c r="B34" s="102"/>
      <c r="C34" s="102"/>
      <c r="F34" s="190"/>
      <c r="G34" s="148"/>
      <c r="H34" s="147"/>
      <c r="I34" s="150"/>
      <c r="J34" s="150" t="b">
        <v>0</v>
      </c>
      <c r="K34" s="149"/>
      <c r="L34" s="149"/>
      <c r="M34" s="149"/>
      <c r="N34" s="1305" t="s">
        <v>1835</v>
      </c>
      <c r="O34" s="1305"/>
      <c r="P34" s="187" t="s">
        <v>99</v>
      </c>
      <c r="Q34" s="170"/>
      <c r="R34" s="170"/>
      <c r="S34" s="170"/>
      <c r="T34" s="170"/>
      <c r="U34" s="170"/>
      <c r="V34" s="613" t="s">
        <v>210</v>
      </c>
      <c r="W34" s="610" t="b">
        <v>0</v>
      </c>
      <c r="X34" s="598"/>
      <c r="Y34" s="619"/>
      <c r="Z34" s="619"/>
      <c r="AA34" s="619"/>
      <c r="AB34" s="598"/>
    </row>
    <row r="35" spans="1:28" ht="18" customHeight="1">
      <c r="A35" s="470">
        <v>2.2000000000000002</v>
      </c>
      <c r="B35" s="462" t="s">
        <v>777</v>
      </c>
      <c r="C35" s="462"/>
      <c r="F35" s="193"/>
      <c r="G35" s="115"/>
      <c r="H35" s="151">
        <v>2.2000000000000002</v>
      </c>
      <c r="I35" s="115"/>
      <c r="J35" s="115" t="b">
        <v>0</v>
      </c>
      <c r="K35" s="152" t="s">
        <v>1464</v>
      </c>
      <c r="L35" s="152"/>
      <c r="M35" s="152"/>
      <c r="N35" s="1306"/>
      <c r="O35" s="1307"/>
      <c r="P35" s="187"/>
      <c r="Q35" s="170"/>
      <c r="R35" s="170"/>
      <c r="S35" s="170"/>
      <c r="T35" s="170"/>
      <c r="U35" s="170"/>
      <c r="V35" s="614" t="s">
        <v>310</v>
      </c>
      <c r="W35" s="614" t="s">
        <v>221</v>
      </c>
      <c r="X35" s="605"/>
      <c r="Y35" s="611"/>
      <c r="Z35" s="607"/>
      <c r="AA35" s="608"/>
      <c r="AB35" s="609"/>
    </row>
    <row r="36" spans="1:28" ht="15.75">
      <c r="A36" s="102"/>
      <c r="B36" s="102"/>
      <c r="C36" s="102"/>
      <c r="F36" s="193"/>
      <c r="G36" s="115"/>
      <c r="H36" s="153"/>
      <c r="I36" s="115"/>
      <c r="J36" s="115" t="b">
        <v>0</v>
      </c>
      <c r="K36" s="152" t="s">
        <v>1298</v>
      </c>
      <c r="L36" s="152"/>
      <c r="M36" s="152"/>
      <c r="N36" s="1305" t="s">
        <v>1836</v>
      </c>
      <c r="O36" s="1305"/>
      <c r="P36" s="187"/>
      <c r="Q36" s="170"/>
      <c r="R36" s="170"/>
      <c r="S36" s="170"/>
      <c r="T36" s="170"/>
      <c r="U36" s="170"/>
      <c r="V36" s="620">
        <v>2.1</v>
      </c>
      <c r="W36" s="620" t="b">
        <v>0</v>
      </c>
      <c r="X36" s="605"/>
      <c r="Y36" s="858"/>
      <c r="Z36" s="607"/>
      <c r="AA36" s="608"/>
      <c r="AB36" s="609"/>
    </row>
    <row r="37" spans="1:28" ht="15.75">
      <c r="A37" s="102"/>
      <c r="B37" s="102"/>
      <c r="C37" s="102"/>
      <c r="F37" s="193"/>
      <c r="G37" s="115"/>
      <c r="H37" s="153"/>
      <c r="I37" s="115"/>
      <c r="J37" s="115"/>
      <c r="K37" s="115"/>
      <c r="L37" s="115"/>
      <c r="M37" s="115"/>
      <c r="N37" s="1291"/>
      <c r="O37" s="1292"/>
      <c r="P37" s="187"/>
      <c r="Q37" s="170"/>
      <c r="R37" s="170"/>
      <c r="S37" s="170"/>
      <c r="T37" s="170"/>
      <c r="U37" s="170"/>
      <c r="V37" s="621" t="s">
        <v>313</v>
      </c>
      <c r="W37" s="620" t="b">
        <v>0</v>
      </c>
      <c r="X37" s="605"/>
      <c r="Y37" s="858"/>
      <c r="Z37" s="607"/>
      <c r="AA37" s="608"/>
      <c r="AB37" s="609"/>
    </row>
    <row r="38" spans="1:28" ht="15.75" customHeight="1">
      <c r="A38" s="470">
        <v>2.2999999999999998</v>
      </c>
      <c r="B38" s="462" t="s">
        <v>735</v>
      </c>
      <c r="C38" s="462"/>
      <c r="F38" s="193"/>
      <c r="G38" s="115"/>
      <c r="H38" s="151">
        <v>2.2999999999999998</v>
      </c>
      <c r="I38" s="115"/>
      <c r="J38" s="115"/>
      <c r="K38" s="1290" t="s">
        <v>1331</v>
      </c>
      <c r="L38" s="1290"/>
      <c r="M38" s="854"/>
      <c r="N38" s="1276" t="s">
        <v>1837</v>
      </c>
      <c r="O38" s="1276"/>
      <c r="P38" s="187"/>
      <c r="Q38" s="170"/>
      <c r="R38" s="170"/>
      <c r="S38" s="170"/>
      <c r="T38" s="170"/>
      <c r="U38" s="170"/>
      <c r="V38" s="621" t="s">
        <v>527</v>
      </c>
      <c r="W38" s="844">
        <f>N33</f>
        <v>0</v>
      </c>
      <c r="X38" s="845"/>
      <c r="Y38" s="845"/>
      <c r="Z38" s="845"/>
      <c r="AA38" s="845"/>
      <c r="AB38" s="846"/>
    </row>
    <row r="39" spans="1:28" ht="15" customHeight="1">
      <c r="A39" s="102"/>
      <c r="B39" s="102"/>
      <c r="C39" s="102"/>
      <c r="F39" s="193"/>
      <c r="G39" s="115"/>
      <c r="H39" s="153"/>
      <c r="I39" s="115"/>
      <c r="J39" s="115" t="b">
        <v>0</v>
      </c>
      <c r="K39" s="1290" t="s">
        <v>1465</v>
      </c>
      <c r="L39" s="1290"/>
      <c r="M39" s="854"/>
      <c r="N39" s="1311"/>
      <c r="O39" s="1312"/>
      <c r="P39" s="187"/>
      <c r="Q39" s="170"/>
      <c r="R39" s="170"/>
      <c r="S39" s="170"/>
      <c r="T39" s="170"/>
      <c r="U39" s="170"/>
      <c r="V39" s="621" t="s">
        <v>528</v>
      </c>
      <c r="W39" s="847"/>
      <c r="X39" s="848"/>
      <c r="Y39" s="848"/>
      <c r="Z39" s="848"/>
      <c r="AA39" s="848"/>
      <c r="AB39" s="849"/>
    </row>
    <row r="40" spans="1:28" ht="15" customHeight="1">
      <c r="A40" s="102"/>
      <c r="B40" s="102"/>
      <c r="C40" s="102"/>
      <c r="F40" s="193"/>
      <c r="G40" s="115"/>
      <c r="H40" s="153"/>
      <c r="I40" s="115"/>
      <c r="J40" s="115" t="b">
        <v>0</v>
      </c>
      <c r="K40" s="925"/>
      <c r="L40" s="854"/>
      <c r="M40" s="854"/>
      <c r="N40" s="1240"/>
      <c r="O40" s="1240"/>
      <c r="P40" s="187"/>
      <c r="Q40" s="170"/>
      <c r="R40" s="170"/>
      <c r="S40" s="170"/>
      <c r="T40" s="170"/>
      <c r="U40" s="170"/>
      <c r="V40" s="620">
        <v>2.2000000000000002</v>
      </c>
      <c r="W40" s="620" t="b">
        <v>0</v>
      </c>
      <c r="X40" s="605"/>
      <c r="Y40" s="858"/>
      <c r="Z40" s="607"/>
      <c r="AA40" s="608"/>
      <c r="AB40" s="609"/>
    </row>
    <row r="41" spans="1:28" ht="15.75" customHeight="1">
      <c r="A41" s="470">
        <v>2.4</v>
      </c>
      <c r="B41" s="462" t="s">
        <v>735</v>
      </c>
      <c r="C41" s="462"/>
      <c r="F41" s="193"/>
      <c r="G41" s="115"/>
      <c r="H41" s="151">
        <v>2.4</v>
      </c>
      <c r="I41" s="115"/>
      <c r="J41" s="115"/>
      <c r="K41" s="1275" t="s">
        <v>1332</v>
      </c>
      <c r="L41" s="855"/>
      <c r="M41" s="855"/>
      <c r="N41" s="1276" t="s">
        <v>1838</v>
      </c>
      <c r="O41" s="1276"/>
      <c r="P41" s="187"/>
      <c r="Q41" s="170"/>
      <c r="R41" s="170"/>
      <c r="S41" s="170"/>
      <c r="T41" s="170"/>
      <c r="U41" s="170"/>
      <c r="V41" s="621" t="s">
        <v>314</v>
      </c>
      <c r="W41" s="620" t="b">
        <v>0</v>
      </c>
      <c r="X41" s="605"/>
      <c r="Y41" s="858"/>
      <c r="Z41" s="607"/>
      <c r="AA41" s="608"/>
      <c r="AB41" s="609"/>
    </row>
    <row r="42" spans="1:28" ht="15" customHeight="1">
      <c r="A42" s="102"/>
      <c r="B42" s="102"/>
      <c r="C42" s="102"/>
      <c r="F42" s="193"/>
      <c r="G42" s="115"/>
      <c r="H42" s="153"/>
      <c r="I42" s="115"/>
      <c r="J42" s="115" t="b">
        <v>0</v>
      </c>
      <c r="K42" s="1275"/>
      <c r="L42" s="855"/>
      <c r="M42" s="855"/>
      <c r="N42" s="1277"/>
      <c r="O42" s="1278"/>
      <c r="P42" s="187"/>
      <c r="Q42" s="170"/>
      <c r="R42" s="170"/>
      <c r="S42" s="170"/>
      <c r="T42" s="170"/>
      <c r="U42" s="170"/>
      <c r="V42" s="621">
        <v>2.2000000000000002</v>
      </c>
      <c r="W42" s="844">
        <f>N37</f>
        <v>0</v>
      </c>
      <c r="X42" s="845"/>
      <c r="Y42" s="845"/>
      <c r="Z42" s="845"/>
      <c r="AA42" s="845"/>
      <c r="AB42" s="846"/>
    </row>
    <row r="43" spans="1:28" ht="15" customHeight="1">
      <c r="A43" s="102"/>
      <c r="B43" s="102"/>
      <c r="C43" s="102"/>
      <c r="F43" s="193"/>
      <c r="G43" s="115"/>
      <c r="H43" s="153"/>
      <c r="I43" s="115"/>
      <c r="J43" s="115" t="b">
        <v>0</v>
      </c>
      <c r="K43" s="155"/>
      <c r="L43" s="155"/>
      <c r="M43" s="155"/>
      <c r="N43" s="1240"/>
      <c r="O43" s="1240"/>
      <c r="P43" s="187"/>
      <c r="Q43" s="170"/>
      <c r="R43" s="170"/>
      <c r="S43" s="170"/>
      <c r="T43" s="170"/>
      <c r="U43" s="170"/>
      <c r="V43" s="620">
        <v>2.2999999999999998</v>
      </c>
      <c r="W43" s="622">
        <f>N39</f>
        <v>0</v>
      </c>
      <c r="X43" s="605"/>
      <c r="Y43" s="858"/>
      <c r="Z43" s="607"/>
      <c r="AA43" s="608"/>
      <c r="AB43" s="609"/>
    </row>
    <row r="44" spans="1:28" ht="15.75" customHeight="1">
      <c r="A44" s="470">
        <v>2.5</v>
      </c>
      <c r="B44" s="462" t="s">
        <v>404</v>
      </c>
      <c r="C44" s="462">
        <v>3.6</v>
      </c>
      <c r="F44" s="193"/>
      <c r="G44" s="115"/>
      <c r="H44" s="151">
        <v>2.5</v>
      </c>
      <c r="I44" s="115"/>
      <c r="J44" s="115"/>
      <c r="K44" s="1279" t="s">
        <v>1466</v>
      </c>
      <c r="L44" s="1279"/>
      <c r="M44" s="856"/>
      <c r="N44" s="1276" t="s">
        <v>1839</v>
      </c>
      <c r="O44" s="1276"/>
      <c r="P44" s="187"/>
      <c r="Q44" s="170"/>
      <c r="R44" s="170"/>
      <c r="S44" s="170"/>
      <c r="T44" s="170"/>
      <c r="U44" s="170"/>
      <c r="V44" s="620">
        <v>2.4</v>
      </c>
      <c r="W44" s="622">
        <f>N42</f>
        <v>0</v>
      </c>
      <c r="X44" s="605"/>
      <c r="Y44" s="858"/>
      <c r="Z44" s="607"/>
      <c r="AA44" s="608"/>
      <c r="AB44" s="609"/>
    </row>
    <row r="45" spans="1:28" ht="15" customHeight="1">
      <c r="A45" s="102"/>
      <c r="B45" s="102"/>
      <c r="C45" s="102"/>
      <c r="F45" s="193"/>
      <c r="G45" s="115"/>
      <c r="H45" s="153"/>
      <c r="I45" s="115"/>
      <c r="J45" s="115" t="b">
        <v>0</v>
      </c>
      <c r="K45" s="1279" t="s">
        <v>1467</v>
      </c>
      <c r="L45" s="1279"/>
      <c r="M45" s="856"/>
      <c r="N45" s="1277"/>
      <c r="O45" s="1278"/>
      <c r="P45" s="187"/>
      <c r="Q45" s="170"/>
      <c r="R45" s="170"/>
      <c r="S45" s="170"/>
      <c r="T45" s="170"/>
      <c r="U45" s="170"/>
      <c r="V45" s="620">
        <v>2.5</v>
      </c>
      <c r="W45" s="622">
        <f>N45</f>
        <v>0</v>
      </c>
      <c r="X45" s="605"/>
      <c r="Y45" s="858"/>
      <c r="Z45" s="607"/>
      <c r="AA45" s="608"/>
      <c r="AB45" s="609"/>
    </row>
    <row r="46" spans="1:28" ht="15.75" customHeight="1">
      <c r="A46" s="102"/>
      <c r="B46" s="102"/>
      <c r="C46" s="102"/>
      <c r="F46" s="193"/>
      <c r="G46" s="115"/>
      <c r="H46" s="153"/>
      <c r="I46" s="115"/>
      <c r="J46" s="115"/>
      <c r="K46" s="400"/>
      <c r="L46" s="856"/>
      <c r="M46" s="856"/>
      <c r="N46" s="1240"/>
      <c r="O46" s="1240"/>
      <c r="P46" s="187"/>
      <c r="Q46" s="170"/>
      <c r="R46" s="170"/>
      <c r="S46" s="170"/>
      <c r="T46" s="170"/>
      <c r="U46" s="170"/>
      <c r="V46" s="620">
        <v>2.6</v>
      </c>
      <c r="W46" s="620" t="b">
        <v>0</v>
      </c>
      <c r="X46" s="605"/>
      <c r="Y46" s="858"/>
      <c r="Z46" s="607"/>
      <c r="AA46" s="608"/>
      <c r="AB46" s="609"/>
    </row>
    <row r="47" spans="1:28" ht="15.75" customHeight="1">
      <c r="A47" s="470">
        <v>2.6</v>
      </c>
      <c r="B47" s="462" t="s">
        <v>747</v>
      </c>
      <c r="C47" s="462" t="s">
        <v>748</v>
      </c>
      <c r="F47" s="193"/>
      <c r="G47" s="115"/>
      <c r="H47" s="151">
        <v>2.6</v>
      </c>
      <c r="I47" s="115"/>
      <c r="J47" s="115"/>
      <c r="K47" s="1279" t="s">
        <v>1857</v>
      </c>
      <c r="L47" s="1279"/>
      <c r="M47" s="856"/>
      <c r="N47" s="1293" t="s">
        <v>359</v>
      </c>
      <c r="O47" s="1294"/>
      <c r="P47" s="187"/>
      <c r="Q47" s="102"/>
      <c r="R47" s="102"/>
      <c r="S47" s="102"/>
      <c r="T47" s="102"/>
      <c r="U47" s="102"/>
      <c r="V47" s="621" t="s">
        <v>312</v>
      </c>
      <c r="W47" s="620" t="b">
        <v>0</v>
      </c>
      <c r="X47" s="605"/>
      <c r="Y47" s="858"/>
      <c r="Z47" s="607"/>
      <c r="AA47" s="608"/>
      <c r="AB47" s="609"/>
    </row>
    <row r="48" spans="1:28" ht="15" customHeight="1">
      <c r="A48" s="102"/>
      <c r="B48" s="102"/>
      <c r="C48" s="102"/>
      <c r="F48" s="193"/>
      <c r="G48" s="115"/>
      <c r="H48" s="153"/>
      <c r="I48" s="115"/>
      <c r="J48" s="115" t="b">
        <v>0</v>
      </c>
      <c r="K48" s="400" t="s">
        <v>1468</v>
      </c>
      <c r="L48" s="856"/>
      <c r="M48" s="856"/>
      <c r="N48" s="1295"/>
      <c r="O48" s="1296"/>
      <c r="P48" s="187"/>
      <c r="Q48" s="102"/>
      <c r="R48" s="102"/>
      <c r="S48" s="102"/>
      <c r="T48" s="102"/>
      <c r="U48" s="102"/>
      <c r="V48" s="621" t="s">
        <v>1499</v>
      </c>
      <c r="W48" s="620" t="b">
        <v>0</v>
      </c>
    </row>
    <row r="49" spans="1:28" ht="15.75" customHeight="1">
      <c r="A49" s="102"/>
      <c r="B49" s="102"/>
      <c r="C49" s="102"/>
      <c r="F49" s="193"/>
      <c r="G49" s="115"/>
      <c r="H49" s="153"/>
      <c r="I49" s="115"/>
      <c r="J49" s="115"/>
      <c r="K49" s="402"/>
      <c r="L49" s="855"/>
      <c r="M49" s="855"/>
      <c r="N49" s="1295"/>
      <c r="O49" s="1296"/>
      <c r="P49" s="187"/>
      <c r="Q49" s="102"/>
      <c r="R49" s="102"/>
      <c r="S49" s="102"/>
      <c r="T49" s="102"/>
      <c r="U49" s="102"/>
      <c r="V49" s="621" t="s">
        <v>1488</v>
      </c>
      <c r="W49" s="620" t="b">
        <v>0</v>
      </c>
      <c r="X49" s="605"/>
      <c r="Y49" s="858"/>
      <c r="Z49" s="607"/>
      <c r="AA49" s="608"/>
      <c r="AB49" s="609"/>
    </row>
    <row r="50" spans="1:28" ht="15" customHeight="1">
      <c r="A50" s="470">
        <v>2.7</v>
      </c>
      <c r="B50" s="462" t="s">
        <v>404</v>
      </c>
      <c r="C50" s="462" t="s">
        <v>749</v>
      </c>
      <c r="F50" s="193"/>
      <c r="G50" s="115"/>
      <c r="H50" s="151">
        <v>2.7</v>
      </c>
      <c r="I50" s="115"/>
      <c r="J50" s="115"/>
      <c r="K50" s="1275" t="s">
        <v>1469</v>
      </c>
      <c r="L50" s="1275"/>
      <c r="M50" s="155"/>
      <c r="N50" s="1295"/>
      <c r="O50" s="1296"/>
      <c r="P50" s="187"/>
      <c r="Q50" s="102"/>
      <c r="R50" s="102"/>
      <c r="S50" s="102"/>
      <c r="T50" s="102"/>
      <c r="U50" s="102"/>
      <c r="V50" s="621" t="s">
        <v>1489</v>
      </c>
      <c r="W50" s="620" t="b">
        <v>0</v>
      </c>
      <c r="X50" s="605"/>
      <c r="Y50" s="858"/>
      <c r="Z50" s="607"/>
      <c r="AA50" s="608"/>
      <c r="AB50" s="609"/>
    </row>
    <row r="51" spans="1:28" ht="15" customHeight="1">
      <c r="A51" s="102"/>
      <c r="B51" s="102"/>
      <c r="C51" s="102"/>
      <c r="F51" s="193"/>
      <c r="G51" s="115"/>
      <c r="H51" s="151"/>
      <c r="I51" s="115"/>
      <c r="J51" s="115"/>
      <c r="K51" s="152" t="s">
        <v>1470</v>
      </c>
      <c r="L51" s="152"/>
      <c r="M51" s="152"/>
      <c r="N51" s="1297"/>
      <c r="O51" s="1298"/>
      <c r="P51" s="187"/>
      <c r="Q51" s="102"/>
      <c r="R51" s="102"/>
      <c r="S51" s="102"/>
      <c r="T51" s="102"/>
      <c r="U51" s="102"/>
      <c r="V51" s="621" t="s">
        <v>1490</v>
      </c>
      <c r="W51" s="620" t="b">
        <v>0</v>
      </c>
    </row>
    <row r="52" spans="1:28" ht="15" customHeight="1">
      <c r="A52" s="102"/>
      <c r="B52" s="102"/>
      <c r="C52" s="102"/>
      <c r="F52" s="193"/>
      <c r="G52" s="115"/>
      <c r="H52" s="151"/>
      <c r="I52" s="115"/>
      <c r="J52" s="115"/>
      <c r="K52" s="152"/>
      <c r="L52" s="152"/>
      <c r="M52" s="152"/>
      <c r="N52" s="1241" t="s">
        <v>1840</v>
      </c>
      <c r="O52" s="1240"/>
      <c r="P52" s="187"/>
      <c r="Q52" s="102"/>
      <c r="R52" s="102"/>
      <c r="S52" s="102"/>
      <c r="T52" s="102"/>
      <c r="U52" s="102"/>
      <c r="V52" s="621" t="s">
        <v>1311</v>
      </c>
      <c r="W52" s="620" t="b">
        <v>0</v>
      </c>
      <c r="X52" s="605"/>
      <c r="Y52" s="858"/>
      <c r="Z52" s="607"/>
      <c r="AA52" s="608"/>
      <c r="AB52" s="609"/>
    </row>
    <row r="53" spans="1:28" ht="15" customHeight="1">
      <c r="A53" s="102"/>
      <c r="B53" s="102"/>
      <c r="C53" s="102"/>
      <c r="F53" s="193"/>
      <c r="G53" s="115"/>
      <c r="H53" s="151">
        <v>2.8</v>
      </c>
      <c r="I53" s="115"/>
      <c r="J53" s="115"/>
      <c r="K53" s="152" t="s">
        <v>1471</v>
      </c>
      <c r="L53" s="152"/>
      <c r="M53" s="152"/>
      <c r="N53" s="1280"/>
      <c r="O53" s="1281"/>
      <c r="P53" s="187"/>
      <c r="Q53" s="102"/>
      <c r="R53" s="102"/>
      <c r="S53" s="102"/>
      <c r="T53" s="102"/>
      <c r="U53" s="102"/>
      <c r="V53" s="621" t="s">
        <v>1312</v>
      </c>
      <c r="W53" s="620" t="b">
        <v>0</v>
      </c>
      <c r="X53" s="605"/>
      <c r="Y53" s="858"/>
      <c r="Z53" s="607"/>
      <c r="AA53" s="608"/>
      <c r="AB53" s="609"/>
    </row>
    <row r="54" spans="1:28" ht="15" customHeight="1">
      <c r="A54" s="102"/>
      <c r="B54" s="102"/>
      <c r="C54" s="102"/>
      <c r="F54" s="193"/>
      <c r="G54" s="115"/>
      <c r="H54" s="151"/>
      <c r="I54" s="115"/>
      <c r="J54" s="115"/>
      <c r="K54" s="152"/>
      <c r="L54" s="152"/>
      <c r="M54" s="152"/>
      <c r="N54" s="1240"/>
      <c r="O54" s="1240"/>
      <c r="P54" s="187"/>
      <c r="Q54" s="102"/>
      <c r="R54" s="102"/>
      <c r="S54" s="102"/>
      <c r="T54" s="102"/>
      <c r="U54" s="102"/>
      <c r="V54" s="621" t="s">
        <v>1313</v>
      </c>
      <c r="W54" s="620" t="b">
        <v>0</v>
      </c>
      <c r="X54" s="605"/>
      <c r="Y54" s="858"/>
      <c r="Z54" s="607"/>
      <c r="AA54" s="608"/>
      <c r="AB54" s="609"/>
    </row>
    <row r="55" spans="1:28" ht="7.5" customHeight="1">
      <c r="A55" s="102"/>
      <c r="B55" s="102"/>
      <c r="C55" s="102"/>
      <c r="F55" s="191"/>
      <c r="G55" s="126"/>
      <c r="H55" s="126"/>
      <c r="I55" s="126"/>
      <c r="J55" s="126"/>
      <c r="K55" s="126"/>
      <c r="L55" s="126"/>
      <c r="M55" s="126"/>
      <c r="N55" s="126"/>
      <c r="O55" s="126"/>
      <c r="P55" s="187"/>
      <c r="Q55" s="102"/>
      <c r="R55" s="102"/>
      <c r="S55" s="102"/>
      <c r="T55" s="102"/>
      <c r="U55" s="102"/>
      <c r="V55" s="621" t="s">
        <v>1314</v>
      </c>
      <c r="W55" s="620" t="b">
        <v>0</v>
      </c>
      <c r="X55" s="605"/>
      <c r="Y55" s="858"/>
      <c r="Z55" s="607"/>
      <c r="AA55" s="608"/>
      <c r="AB55" s="609"/>
    </row>
    <row r="56" spans="1:28" ht="15" customHeight="1">
      <c r="A56" s="102"/>
      <c r="B56" s="102"/>
      <c r="C56" s="102"/>
      <c r="F56" s="189"/>
      <c r="G56" s="143"/>
      <c r="H56" s="908" t="s">
        <v>1447</v>
      </c>
      <c r="I56" s="133" t="s">
        <v>13</v>
      </c>
      <c r="J56" s="128"/>
      <c r="K56" s="128"/>
      <c r="L56" s="128"/>
      <c r="M56" s="128"/>
      <c r="N56" s="143"/>
      <c r="O56" s="143"/>
      <c r="P56" s="187"/>
      <c r="Q56" s="102"/>
      <c r="R56" s="102"/>
      <c r="S56" s="102"/>
      <c r="T56" s="102"/>
      <c r="U56" s="102"/>
      <c r="V56" s="614" t="s">
        <v>339</v>
      </c>
      <c r="W56" s="614" t="s">
        <v>221</v>
      </c>
      <c r="X56" s="605"/>
      <c r="Y56" s="611"/>
      <c r="Z56" s="607"/>
      <c r="AA56" s="608"/>
      <c r="AB56" s="609"/>
    </row>
    <row r="57" spans="1:28" ht="15.75" customHeight="1">
      <c r="A57" s="102"/>
      <c r="B57" s="102"/>
      <c r="C57" s="102"/>
      <c r="F57" s="189"/>
      <c r="G57" s="143"/>
      <c r="H57" s="142"/>
      <c r="I57" s="144" t="s">
        <v>1484</v>
      </c>
      <c r="J57" s="128"/>
      <c r="K57" s="128"/>
      <c r="L57" s="128"/>
      <c r="M57" s="128"/>
      <c r="N57" s="143"/>
      <c r="O57" s="143"/>
      <c r="P57" s="187"/>
      <c r="Q57" s="102"/>
      <c r="R57" s="102"/>
      <c r="S57" s="102"/>
      <c r="T57" s="102"/>
      <c r="U57" s="102"/>
      <c r="V57" s="620">
        <v>3.1</v>
      </c>
      <c r="W57" s="623">
        <f>N59</f>
        <v>0</v>
      </c>
      <c r="X57" s="605"/>
      <c r="Y57" s="611"/>
      <c r="Z57" s="607"/>
      <c r="AA57" s="608"/>
      <c r="AB57" s="609"/>
    </row>
    <row r="58" spans="1:28" ht="15" customHeight="1">
      <c r="A58" s="102"/>
      <c r="B58" s="102"/>
      <c r="C58" s="102"/>
      <c r="F58" s="193"/>
      <c r="G58" s="115"/>
      <c r="H58" s="115"/>
      <c r="I58" s="115"/>
      <c r="J58" s="115"/>
      <c r="K58" s="115"/>
      <c r="L58" s="115"/>
      <c r="M58" s="115"/>
      <c r="N58" s="1287" t="s">
        <v>394</v>
      </c>
      <c r="O58" s="1287"/>
      <c r="P58" s="187"/>
      <c r="Q58" s="102"/>
      <c r="R58" s="102"/>
      <c r="S58" s="102"/>
      <c r="T58" s="102"/>
      <c r="U58" s="102"/>
      <c r="V58" s="621" t="s">
        <v>1492</v>
      </c>
      <c r="W58" s="620" t="b">
        <v>0</v>
      </c>
    </row>
    <row r="59" spans="1:28" ht="31.5" customHeight="1">
      <c r="A59" s="470">
        <v>3.1</v>
      </c>
      <c r="B59" s="462" t="s">
        <v>755</v>
      </c>
      <c r="C59" s="462"/>
      <c r="F59" s="193"/>
      <c r="G59" s="115"/>
      <c r="H59" s="162">
        <v>3.1</v>
      </c>
      <c r="I59" s="115"/>
      <c r="J59" s="115"/>
      <c r="K59" s="1275" t="s">
        <v>495</v>
      </c>
      <c r="L59" s="1275"/>
      <c r="M59" s="155"/>
      <c r="N59" s="1282"/>
      <c r="O59" s="1283"/>
      <c r="P59" s="187"/>
      <c r="Q59" s="102"/>
      <c r="R59" s="102"/>
      <c r="S59" s="102"/>
      <c r="T59" s="102"/>
      <c r="U59" s="102"/>
      <c r="V59" s="620">
        <v>3.2</v>
      </c>
      <c r="W59" s="623">
        <f>N61</f>
        <v>0</v>
      </c>
      <c r="X59" s="605"/>
      <c r="Y59" s="611"/>
      <c r="Z59" s="607"/>
      <c r="AA59" s="608"/>
      <c r="AB59" s="609"/>
    </row>
    <row r="60" spans="1:28">
      <c r="A60" s="102"/>
      <c r="B60" s="102"/>
      <c r="C60" s="102"/>
      <c r="F60" s="193"/>
      <c r="G60" s="115"/>
      <c r="H60" s="115"/>
      <c r="I60" s="115"/>
      <c r="J60" s="115"/>
      <c r="K60" s="115"/>
      <c r="L60" s="115"/>
      <c r="M60" s="115"/>
      <c r="N60" s="1287" t="s">
        <v>497</v>
      </c>
      <c r="O60" s="1287"/>
      <c r="P60" s="187"/>
      <c r="Q60" s="102"/>
      <c r="R60" s="102"/>
      <c r="S60" s="102"/>
      <c r="T60" s="102"/>
      <c r="U60" s="102"/>
      <c r="V60" s="621" t="s">
        <v>1493</v>
      </c>
      <c r="W60" s="620" t="b">
        <v>0</v>
      </c>
    </row>
    <row r="61" spans="1:28" ht="31.5" customHeight="1">
      <c r="A61" s="470">
        <v>3.2</v>
      </c>
      <c r="B61" s="462" t="s">
        <v>755</v>
      </c>
      <c r="C61" s="462"/>
      <c r="F61" s="193"/>
      <c r="G61" s="115"/>
      <c r="H61" s="162">
        <v>3.2</v>
      </c>
      <c r="I61" s="115"/>
      <c r="J61" s="115"/>
      <c r="K61" s="1275" t="s">
        <v>496</v>
      </c>
      <c r="L61" s="1275"/>
      <c r="M61" s="155"/>
      <c r="N61" s="1288"/>
      <c r="O61" s="1288"/>
      <c r="P61" s="187"/>
      <c r="Q61" s="102"/>
      <c r="R61" s="102"/>
      <c r="S61" s="102"/>
      <c r="T61" s="102"/>
      <c r="U61" s="102"/>
      <c r="V61" s="621">
        <v>3.3</v>
      </c>
      <c r="W61" s="623">
        <f>N63</f>
        <v>0</v>
      </c>
      <c r="X61" s="605"/>
      <c r="Y61" s="611"/>
      <c r="Z61" s="607"/>
      <c r="AA61" s="608"/>
      <c r="AB61" s="609"/>
    </row>
    <row r="62" spans="1:28">
      <c r="A62" s="102"/>
      <c r="B62" s="102"/>
      <c r="C62" s="102"/>
      <c r="F62" s="193"/>
      <c r="G62" s="115"/>
      <c r="H62" s="161"/>
      <c r="I62" s="115"/>
      <c r="J62" s="115"/>
      <c r="K62" s="116"/>
      <c r="L62" s="116"/>
      <c r="M62" s="116"/>
      <c r="N62" s="1287" t="s">
        <v>529</v>
      </c>
      <c r="O62" s="1287"/>
      <c r="P62" s="187"/>
      <c r="Q62" s="102"/>
      <c r="R62" s="102"/>
      <c r="S62" s="102"/>
      <c r="T62" s="102"/>
      <c r="U62" s="102"/>
      <c r="V62" s="621" t="s">
        <v>1491</v>
      </c>
      <c r="W62" s="620" t="b">
        <v>0</v>
      </c>
    </row>
    <row r="63" spans="1:28" ht="31.5" customHeight="1">
      <c r="A63" s="470">
        <v>3.3</v>
      </c>
      <c r="B63" s="462" t="s">
        <v>755</v>
      </c>
      <c r="C63" s="462"/>
      <c r="F63" s="193"/>
      <c r="G63" s="115"/>
      <c r="H63" s="162">
        <v>3.3</v>
      </c>
      <c r="I63" s="115"/>
      <c r="J63" s="115"/>
      <c r="K63" s="155" t="s">
        <v>489</v>
      </c>
      <c r="L63" s="155"/>
      <c r="M63" s="155"/>
      <c r="N63" s="1288"/>
      <c r="O63" s="1288"/>
      <c r="P63" s="187"/>
      <c r="Q63" s="102"/>
      <c r="R63" s="102"/>
      <c r="S63" s="102"/>
      <c r="T63" s="102"/>
      <c r="U63" s="102"/>
      <c r="V63" s="621" t="s">
        <v>315</v>
      </c>
      <c r="W63" s="626">
        <f>N63-N59</f>
        <v>0</v>
      </c>
      <c r="X63" s="605"/>
      <c r="Y63" s="611"/>
      <c r="Z63" s="607"/>
      <c r="AA63" s="608"/>
      <c r="AB63" s="609"/>
    </row>
    <row r="64" spans="1:28" ht="15.75" customHeight="1">
      <c r="A64" s="102"/>
      <c r="B64" s="102"/>
      <c r="C64" s="102"/>
      <c r="F64" s="193"/>
      <c r="G64" s="115"/>
      <c r="H64" s="161"/>
      <c r="I64" s="115"/>
      <c r="J64" s="115"/>
      <c r="K64" s="155"/>
      <c r="L64" s="155"/>
      <c r="M64" s="115"/>
      <c r="N64" s="1308"/>
      <c r="O64" s="1308"/>
      <c r="P64" s="187"/>
      <c r="Q64" s="102"/>
      <c r="R64" s="102"/>
      <c r="S64" s="102"/>
      <c r="T64" s="102"/>
      <c r="U64" s="102"/>
      <c r="V64" s="621">
        <v>3.4</v>
      </c>
      <c r="W64" s="620" t="b">
        <v>0</v>
      </c>
      <c r="X64" s="605"/>
      <c r="Y64" s="858"/>
      <c r="Z64" s="607"/>
      <c r="AA64" s="608"/>
      <c r="AB64" s="609"/>
    </row>
    <row r="65" spans="1:81" ht="15.75" customHeight="1">
      <c r="A65" s="102"/>
      <c r="B65" s="102"/>
      <c r="C65" s="102"/>
      <c r="F65" s="193"/>
      <c r="G65" s="115"/>
      <c r="H65" s="162">
        <v>3.4</v>
      </c>
      <c r="I65" s="115"/>
      <c r="J65" s="115"/>
      <c r="K65" s="1279" t="s">
        <v>1299</v>
      </c>
      <c r="L65" s="1279"/>
      <c r="M65" s="115"/>
      <c r="N65" s="1309" t="s">
        <v>1239</v>
      </c>
      <c r="O65" s="1309"/>
      <c r="P65" s="187"/>
      <c r="Q65" s="102"/>
      <c r="R65" s="102"/>
      <c r="S65" s="102"/>
      <c r="T65" s="102"/>
      <c r="U65" s="102"/>
      <c r="V65" s="621" t="s">
        <v>316</v>
      </c>
      <c r="W65" s="620" t="b">
        <v>0</v>
      </c>
      <c r="X65" s="605"/>
      <c r="Y65" s="858"/>
      <c r="Z65" s="607"/>
      <c r="AA65" s="608"/>
      <c r="AB65" s="609"/>
    </row>
    <row r="66" spans="1:81" ht="31.5" customHeight="1">
      <c r="A66" s="470">
        <v>3.4</v>
      </c>
      <c r="B66" s="462" t="s">
        <v>752</v>
      </c>
      <c r="C66" s="462" t="s">
        <v>753</v>
      </c>
      <c r="F66" s="193"/>
      <c r="G66" s="115"/>
      <c r="H66" s="772"/>
      <c r="I66" s="115"/>
      <c r="J66" s="115"/>
      <c r="K66" s="1279"/>
      <c r="L66" s="1279"/>
      <c r="M66" s="155"/>
      <c r="N66" s="1284"/>
      <c r="O66" s="1284"/>
      <c r="P66" s="187"/>
      <c r="Q66" s="102"/>
      <c r="R66" s="102"/>
      <c r="S66" s="102"/>
      <c r="T66" s="102"/>
      <c r="U66" s="102"/>
      <c r="V66" s="851">
        <f>N66</f>
        <v>0</v>
      </c>
      <c r="W66" s="852"/>
      <c r="X66" s="852"/>
      <c r="Y66" s="852"/>
      <c r="Z66" s="852"/>
      <c r="AA66" s="852"/>
      <c r="AB66" s="853"/>
    </row>
    <row r="67" spans="1:81" ht="15.75" customHeight="1">
      <c r="A67" s="470"/>
      <c r="B67" s="462"/>
      <c r="C67" s="462"/>
      <c r="F67" s="193"/>
      <c r="G67" s="115"/>
      <c r="H67" s="772"/>
      <c r="I67" s="115"/>
      <c r="J67" s="115"/>
      <c r="K67" s="856"/>
      <c r="L67" s="856"/>
      <c r="M67" s="155"/>
      <c r="N67" s="850"/>
      <c r="O67" s="850"/>
      <c r="P67" s="187"/>
      <c r="Q67" s="102"/>
      <c r="R67" s="102"/>
      <c r="S67" s="102"/>
      <c r="T67" s="102"/>
      <c r="U67" s="102"/>
      <c r="V67" s="620">
        <v>3.5</v>
      </c>
      <c r="W67" s="620" t="b">
        <v>0</v>
      </c>
      <c r="X67" s="605"/>
      <c r="Y67" s="858"/>
      <c r="Z67" s="607"/>
      <c r="AA67" s="608"/>
      <c r="AB67" s="609"/>
    </row>
    <row r="68" spans="1:81" s="930" customFormat="1" ht="31.5" customHeight="1">
      <c r="A68" s="926">
        <v>3.5</v>
      </c>
      <c r="B68" s="927" t="s">
        <v>752</v>
      </c>
      <c r="C68" s="927" t="s">
        <v>754</v>
      </c>
      <c r="D68" s="469"/>
      <c r="E68" s="469"/>
      <c r="F68" s="928"/>
      <c r="G68" s="588"/>
      <c r="H68" s="772">
        <v>3.5</v>
      </c>
      <c r="I68" s="588"/>
      <c r="J68" s="588"/>
      <c r="K68" s="1279" t="s">
        <v>1494</v>
      </c>
      <c r="L68" s="1279"/>
      <c r="M68" s="856"/>
      <c r="N68" s="1285" t="s">
        <v>359</v>
      </c>
      <c r="O68" s="1286"/>
      <c r="P68" s="929"/>
      <c r="Q68" s="469"/>
      <c r="R68" s="469"/>
      <c r="S68" s="469"/>
      <c r="T68" s="469"/>
      <c r="U68" s="469"/>
      <c r="V68" s="621" t="s">
        <v>317</v>
      </c>
      <c r="W68" s="620" t="b">
        <v>0</v>
      </c>
      <c r="X68" s="605"/>
      <c r="Y68" s="858"/>
      <c r="Z68" s="607"/>
      <c r="AA68" s="608"/>
      <c r="AB68" s="609"/>
      <c r="AC68" s="469"/>
      <c r="AD68" s="469"/>
      <c r="AE68" s="469"/>
      <c r="AF68" s="469"/>
      <c r="AG68" s="469"/>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row>
    <row r="69" spans="1:81" s="930" customFormat="1" ht="15" customHeight="1">
      <c r="A69" s="994"/>
      <c r="B69" s="588"/>
      <c r="C69" s="588"/>
      <c r="D69" s="469"/>
      <c r="E69" s="469"/>
      <c r="F69" s="928"/>
      <c r="G69" s="588"/>
      <c r="H69" s="772"/>
      <c r="I69" s="588"/>
      <c r="J69" s="588"/>
      <c r="K69" s="988"/>
      <c r="L69" s="988"/>
      <c r="M69" s="988"/>
      <c r="N69" s="115"/>
      <c r="O69" s="115"/>
      <c r="P69" s="929"/>
      <c r="Q69" s="469"/>
      <c r="R69" s="469"/>
      <c r="S69" s="469"/>
      <c r="T69" s="469"/>
      <c r="U69" s="469"/>
      <c r="V69" s="620">
        <v>3.6</v>
      </c>
      <c r="W69" s="620" t="s">
        <v>1589</v>
      </c>
      <c r="X69" s="605"/>
      <c r="Y69" s="989"/>
      <c r="Z69" s="607"/>
      <c r="AA69" s="608"/>
      <c r="AB69" s="609"/>
      <c r="AC69" s="469"/>
      <c r="AD69" s="469"/>
      <c r="AE69" s="469"/>
      <c r="AF69" s="469"/>
      <c r="AG69" s="469"/>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row>
    <row r="70" spans="1:81" s="930" customFormat="1" ht="15" customHeight="1">
      <c r="A70" s="994"/>
      <c r="B70" s="588"/>
      <c r="C70" s="588"/>
      <c r="D70" s="469"/>
      <c r="E70" s="469"/>
      <c r="F70" s="928"/>
      <c r="G70" s="588"/>
      <c r="H70" s="772">
        <v>3.6</v>
      </c>
      <c r="I70" s="588"/>
      <c r="J70" s="588"/>
      <c r="K70" s="1279" t="s">
        <v>1588</v>
      </c>
      <c r="L70" s="1279"/>
      <c r="M70" s="988"/>
      <c r="N70" s="115"/>
      <c r="O70" s="115"/>
      <c r="P70" s="929"/>
      <c r="Q70" s="469"/>
      <c r="R70" s="469"/>
      <c r="S70" s="469"/>
      <c r="T70" s="469"/>
      <c r="U70" s="469"/>
      <c r="V70" s="621" t="s">
        <v>1590</v>
      </c>
      <c r="W70" s="620" t="b">
        <v>0</v>
      </c>
      <c r="X70" s="605"/>
      <c r="Y70" s="989"/>
      <c r="Z70" s="607"/>
      <c r="AA70" s="608"/>
      <c r="AB70" s="609"/>
      <c r="AC70" s="469"/>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row>
    <row r="71" spans="1:81" s="930" customFormat="1" ht="15" customHeight="1">
      <c r="A71" s="994"/>
      <c r="B71" s="588"/>
      <c r="C71" s="588"/>
      <c r="D71" s="469"/>
      <c r="E71" s="469"/>
      <c r="F71" s="928"/>
      <c r="G71" s="588"/>
      <c r="H71" s="772"/>
      <c r="I71" s="588"/>
      <c r="J71" s="588"/>
      <c r="K71" s="988"/>
      <c r="L71" s="988"/>
      <c r="M71" s="988"/>
      <c r="N71" s="115"/>
      <c r="O71" s="115"/>
      <c r="P71" s="929"/>
      <c r="Q71" s="469"/>
      <c r="R71" s="469"/>
      <c r="S71" s="469"/>
      <c r="T71" s="469"/>
      <c r="U71" s="469"/>
      <c r="V71" s="621" t="s">
        <v>1591</v>
      </c>
      <c r="W71" s="620" t="b">
        <v>0</v>
      </c>
      <c r="X71" s="605"/>
      <c r="Y71" s="989"/>
      <c r="Z71" s="607"/>
      <c r="AA71" s="608"/>
      <c r="AB71" s="609"/>
      <c r="AC71" s="469"/>
      <c r="AD71" s="469"/>
      <c r="AE71" s="469"/>
      <c r="AF71" s="469"/>
      <c r="AG71" s="469"/>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row>
    <row r="72" spans="1:81" s="930" customFormat="1" ht="15" customHeight="1">
      <c r="A72" s="994"/>
      <c r="B72" s="588"/>
      <c r="C72" s="588"/>
      <c r="D72" s="469"/>
      <c r="E72" s="469"/>
      <c r="F72" s="928"/>
      <c r="G72" s="588"/>
      <c r="H72" s="772"/>
      <c r="I72" s="588"/>
      <c r="J72" s="588"/>
      <c r="K72" s="988"/>
      <c r="L72" s="988"/>
      <c r="M72" s="988"/>
      <c r="N72" s="115"/>
      <c r="O72" s="115"/>
      <c r="P72" s="929"/>
      <c r="Q72" s="469"/>
      <c r="R72" s="469"/>
      <c r="S72" s="469"/>
      <c r="T72" s="469"/>
      <c r="U72" s="469"/>
      <c r="V72" s="621" t="s">
        <v>1592</v>
      </c>
      <c r="W72" s="620" t="b">
        <v>0</v>
      </c>
      <c r="X72" s="605"/>
      <c r="Y72" s="989"/>
      <c r="Z72" s="607"/>
      <c r="AA72" s="608"/>
      <c r="AB72" s="609"/>
      <c r="AC72" s="469"/>
      <c r="AD72" s="469"/>
      <c r="AE72" s="469"/>
      <c r="AF72" s="469"/>
      <c r="AG72" s="469"/>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row>
    <row r="73" spans="1:81" s="930" customFormat="1" ht="15" customHeight="1">
      <c r="A73" s="994"/>
      <c r="B73" s="588"/>
      <c r="C73" s="588"/>
      <c r="D73" s="469"/>
      <c r="E73" s="469"/>
      <c r="F73" s="928"/>
      <c r="G73" s="588"/>
      <c r="H73" s="772"/>
      <c r="I73" s="588"/>
      <c r="J73" s="588"/>
      <c r="K73" s="988"/>
      <c r="L73" s="988"/>
      <c r="M73" s="988"/>
      <c r="N73" s="115"/>
      <c r="O73" s="115"/>
      <c r="P73" s="929"/>
      <c r="Q73" s="469"/>
      <c r="R73" s="469"/>
      <c r="S73" s="469"/>
      <c r="T73" s="469"/>
      <c r="U73" s="469"/>
      <c r="V73" s="621" t="s">
        <v>1593</v>
      </c>
      <c r="W73" s="620" t="b">
        <v>0</v>
      </c>
      <c r="X73" s="605"/>
      <c r="Y73" s="989"/>
      <c r="Z73" s="607"/>
      <c r="AA73" s="608"/>
      <c r="AB73" s="609"/>
      <c r="AC73" s="469"/>
      <c r="AD73" s="469"/>
      <c r="AE73" s="469"/>
      <c r="AF73" s="469"/>
      <c r="AG73" s="469"/>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row>
    <row r="74" spans="1:81" s="930" customFormat="1" ht="15" customHeight="1">
      <c r="A74" s="994"/>
      <c r="B74" s="588"/>
      <c r="C74" s="588"/>
      <c r="D74" s="469"/>
      <c r="E74" s="469"/>
      <c r="F74" s="928"/>
      <c r="G74" s="588"/>
      <c r="H74" s="772"/>
      <c r="I74" s="588"/>
      <c r="J74" s="588"/>
      <c r="K74" s="988"/>
      <c r="L74" s="988"/>
      <c r="M74" s="988"/>
      <c r="N74" s="115"/>
      <c r="O74" s="115"/>
      <c r="P74" s="929"/>
      <c r="Q74" s="469"/>
      <c r="R74" s="469"/>
      <c r="S74" s="469"/>
      <c r="T74" s="469"/>
      <c r="U74" s="469"/>
      <c r="V74" s="621" t="s">
        <v>1594</v>
      </c>
      <c r="W74" s="620" t="b">
        <v>0</v>
      </c>
      <c r="X74" s="605"/>
      <c r="Y74" s="989"/>
      <c r="Z74" s="607"/>
      <c r="AA74" s="608"/>
      <c r="AB74" s="60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row>
    <row r="75" spans="1:81" s="930" customFormat="1" ht="15" customHeight="1">
      <c r="A75" s="994"/>
      <c r="B75" s="588"/>
      <c r="C75" s="588"/>
      <c r="D75" s="469"/>
      <c r="E75" s="469"/>
      <c r="F75" s="928"/>
      <c r="G75" s="588"/>
      <c r="H75" s="772"/>
      <c r="I75" s="588"/>
      <c r="J75" s="588"/>
      <c r="K75" s="988"/>
      <c r="L75" s="988"/>
      <c r="M75" s="988"/>
      <c r="N75" s="115"/>
      <c r="O75" s="115"/>
      <c r="P75" s="929"/>
      <c r="Q75" s="469"/>
      <c r="R75" s="469"/>
      <c r="S75" s="469"/>
      <c r="T75" s="469"/>
      <c r="U75" s="469"/>
      <c r="V75" s="621" t="s">
        <v>1595</v>
      </c>
      <c r="W75" s="620" t="b">
        <v>0</v>
      </c>
      <c r="X75" s="605"/>
      <c r="Y75" s="989"/>
      <c r="Z75" s="607"/>
      <c r="AA75" s="608"/>
      <c r="AB75" s="609"/>
      <c r="AC75" s="469"/>
      <c r="AD75" s="469"/>
      <c r="AE75" s="469"/>
      <c r="AF75" s="469"/>
      <c r="AG75" s="469"/>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row>
    <row r="76" spans="1:81" ht="7.5" customHeight="1">
      <c r="A76" s="102"/>
      <c r="B76" s="102"/>
      <c r="C76" s="102"/>
      <c r="F76" s="191"/>
      <c r="G76" s="126"/>
      <c r="H76" s="126"/>
      <c r="I76" s="126"/>
      <c r="J76" s="126"/>
      <c r="K76" s="126"/>
      <c r="L76" s="126"/>
      <c r="M76" s="126"/>
      <c r="N76" s="126"/>
      <c r="O76" s="126"/>
      <c r="P76" s="187"/>
      <c r="Q76" s="102"/>
      <c r="R76" s="102"/>
      <c r="S76" s="102"/>
      <c r="T76" s="102"/>
      <c r="U76" s="102"/>
      <c r="V76" s="621"/>
      <c r="W76" s="620"/>
      <c r="X76" s="605"/>
      <c r="Y76" s="989"/>
      <c r="Z76" s="607"/>
      <c r="AA76" s="608"/>
      <c r="AB76" s="609"/>
    </row>
    <row r="77" spans="1:81" ht="15.75">
      <c r="A77" s="102"/>
      <c r="B77" s="102"/>
      <c r="C77" s="102"/>
      <c r="F77" s="189"/>
      <c r="G77" s="143"/>
      <c r="H77" s="908" t="s">
        <v>1448</v>
      </c>
      <c r="I77" s="133" t="s">
        <v>1</v>
      </c>
      <c r="J77" s="128"/>
      <c r="K77" s="128"/>
      <c r="L77" s="128"/>
      <c r="M77" s="128"/>
      <c r="N77" s="143"/>
      <c r="O77" s="143"/>
      <c r="P77" s="187"/>
      <c r="Q77" s="102"/>
      <c r="R77" s="102"/>
      <c r="S77" s="102"/>
      <c r="T77" s="102"/>
      <c r="U77" s="102"/>
      <c r="V77" s="621" t="s">
        <v>1596</v>
      </c>
      <c r="W77" s="620" t="b">
        <v>0</v>
      </c>
      <c r="X77" s="605"/>
      <c r="Y77" s="989"/>
      <c r="Z77" s="607"/>
      <c r="AA77" s="608"/>
      <c r="AB77" s="609"/>
    </row>
    <row r="78" spans="1:81" ht="15.75">
      <c r="A78" s="102"/>
      <c r="B78" s="102"/>
      <c r="C78" s="102"/>
      <c r="F78" s="189"/>
      <c r="G78" s="143"/>
      <c r="H78" s="142"/>
      <c r="I78" s="144" t="s">
        <v>1486</v>
      </c>
      <c r="J78" s="128"/>
      <c r="K78" s="128"/>
      <c r="L78" s="128"/>
      <c r="M78" s="128"/>
      <c r="N78" s="143"/>
      <c r="O78" s="143"/>
      <c r="P78" s="187"/>
      <c r="Q78" s="102"/>
      <c r="R78" s="102"/>
      <c r="S78" s="102"/>
      <c r="T78" s="102"/>
      <c r="U78" s="102"/>
      <c r="V78" s="621" t="s">
        <v>1597</v>
      </c>
      <c r="W78" s="620" t="b">
        <v>0</v>
      </c>
      <c r="X78" s="605"/>
      <c r="Y78" s="989"/>
      <c r="Z78" s="607"/>
      <c r="AA78" s="608"/>
      <c r="AB78" s="609"/>
    </row>
    <row r="79" spans="1:81" ht="15.75">
      <c r="A79" s="102"/>
      <c r="B79" s="102"/>
      <c r="C79" s="102"/>
      <c r="F79" s="194"/>
      <c r="G79" s="154"/>
      <c r="H79" s="163"/>
      <c r="I79" s="164"/>
      <c r="J79" s="165"/>
      <c r="K79" s="455"/>
      <c r="L79" s="455"/>
      <c r="M79" s="455"/>
      <c r="N79" s="449"/>
      <c r="O79" s="449"/>
      <c r="P79" s="187"/>
      <c r="Q79" s="102"/>
      <c r="R79" s="102"/>
      <c r="S79" s="102"/>
      <c r="T79" s="102"/>
      <c r="U79" s="102"/>
      <c r="V79" s="621" t="s">
        <v>1598</v>
      </c>
      <c r="W79" s="620" t="b">
        <v>0</v>
      </c>
      <c r="X79" s="605"/>
      <c r="Y79" s="989"/>
      <c r="Z79" s="607"/>
      <c r="AA79" s="608"/>
      <c r="AB79" s="609"/>
    </row>
    <row r="80" spans="1:81" ht="15.75" customHeight="1">
      <c r="A80" s="470">
        <v>4.0999999999999996</v>
      </c>
      <c r="B80" s="462" t="s">
        <v>755</v>
      </c>
      <c r="C80" s="462"/>
      <c r="F80" s="193"/>
      <c r="G80" s="115"/>
      <c r="H80" s="162">
        <v>4.0999999999999996</v>
      </c>
      <c r="I80" s="115"/>
      <c r="J80" s="11" t="b">
        <v>0</v>
      </c>
      <c r="K80" s="155" t="s">
        <v>318</v>
      </c>
      <c r="L80" s="155"/>
      <c r="M80" s="155"/>
      <c r="N80" s="1266" t="s">
        <v>358</v>
      </c>
      <c r="O80" s="1268"/>
      <c r="P80" s="187"/>
      <c r="Q80" s="102"/>
      <c r="R80" s="102"/>
      <c r="S80" s="102"/>
      <c r="T80" s="102"/>
      <c r="U80" s="102"/>
      <c r="V80" s="621" t="s">
        <v>1599</v>
      </c>
      <c r="W80" s="620" t="b">
        <v>0</v>
      </c>
      <c r="X80" s="605"/>
      <c r="Y80" s="989"/>
      <c r="Z80" s="607"/>
      <c r="AA80" s="608"/>
      <c r="AB80" s="609"/>
    </row>
    <row r="81" spans="1:28" ht="15.75">
      <c r="A81" s="102"/>
      <c r="B81" s="102"/>
      <c r="C81" s="102"/>
      <c r="F81" s="193"/>
      <c r="G81" s="115"/>
      <c r="H81" s="161"/>
      <c r="I81" s="115"/>
      <c r="J81" s="11"/>
      <c r="K81" s="152"/>
      <c r="L81" s="152"/>
      <c r="M81" s="152"/>
      <c r="N81" s="1269"/>
      <c r="O81" s="1271"/>
      <c r="P81" s="187"/>
      <c r="Q81" s="102"/>
      <c r="R81" s="102"/>
      <c r="S81" s="102"/>
      <c r="T81" s="102"/>
      <c r="U81" s="102"/>
      <c r="V81" s="621" t="s">
        <v>1600</v>
      </c>
      <c r="W81" s="620" t="b">
        <v>0</v>
      </c>
      <c r="X81" s="605"/>
      <c r="Y81" s="989"/>
      <c r="Z81" s="607"/>
      <c r="AA81" s="608"/>
      <c r="AB81" s="609"/>
    </row>
    <row r="82" spans="1:28" ht="15.75">
      <c r="A82" s="470">
        <v>4.2</v>
      </c>
      <c r="B82" s="462" t="s">
        <v>720</v>
      </c>
      <c r="C82" s="462" t="s">
        <v>756</v>
      </c>
      <c r="F82" s="193"/>
      <c r="G82" s="115"/>
      <c r="H82" s="162">
        <v>4.2</v>
      </c>
      <c r="I82" s="115"/>
      <c r="J82" s="11"/>
      <c r="K82" s="155" t="s">
        <v>1452</v>
      </c>
      <c r="L82" s="155"/>
      <c r="M82" s="155"/>
      <c r="N82" s="1272"/>
      <c r="O82" s="1274"/>
      <c r="P82" s="187"/>
      <c r="Q82" s="102"/>
      <c r="R82" s="102"/>
      <c r="S82" s="102"/>
      <c r="T82" s="102"/>
      <c r="U82" s="102"/>
      <c r="V82" s="621" t="s">
        <v>1601</v>
      </c>
      <c r="W82" s="620" t="b">
        <v>0</v>
      </c>
      <c r="X82" s="605"/>
      <c r="Y82" s="989"/>
      <c r="Z82" s="607"/>
      <c r="AA82" s="608"/>
      <c r="AB82" s="609"/>
    </row>
    <row r="83" spans="1:28" ht="15.75">
      <c r="A83" s="102"/>
      <c r="B83" s="102"/>
      <c r="C83" s="102"/>
      <c r="F83" s="193"/>
      <c r="G83" s="115"/>
      <c r="H83" s="161"/>
      <c r="I83" s="115"/>
      <c r="J83" s="115"/>
      <c r="K83" s="152"/>
      <c r="L83" s="152"/>
      <c r="M83" s="152"/>
      <c r="N83" s="152"/>
      <c r="O83" s="152"/>
      <c r="P83" s="187"/>
      <c r="Q83" s="102"/>
      <c r="R83" s="102"/>
      <c r="S83" s="102"/>
      <c r="T83" s="102"/>
      <c r="U83" s="102"/>
      <c r="V83" s="614" t="s">
        <v>340</v>
      </c>
      <c r="W83" s="614" t="s">
        <v>221</v>
      </c>
      <c r="X83" s="605"/>
      <c r="Y83" s="611"/>
      <c r="Z83" s="607"/>
      <c r="AA83" s="608"/>
      <c r="AB83" s="609"/>
    </row>
    <row r="84" spans="1:28" ht="15.75">
      <c r="A84" s="470">
        <v>4.3</v>
      </c>
      <c r="B84" s="462" t="s">
        <v>721</v>
      </c>
      <c r="C84" s="462" t="s">
        <v>746</v>
      </c>
      <c r="F84" s="193"/>
      <c r="G84" s="115"/>
      <c r="H84" s="162">
        <v>4.3</v>
      </c>
      <c r="I84" s="115"/>
      <c r="J84" s="115"/>
      <c r="K84" s="1275" t="s">
        <v>1472</v>
      </c>
      <c r="L84" s="1275"/>
      <c r="M84" s="155"/>
      <c r="N84" s="152"/>
      <c r="O84" s="152"/>
      <c r="P84" s="187"/>
      <c r="Q84" s="102"/>
      <c r="R84" s="102"/>
      <c r="S84" s="102"/>
      <c r="T84" s="102"/>
      <c r="U84" s="102"/>
      <c r="V84" s="620">
        <v>4.0999999999999996</v>
      </c>
      <c r="W84" s="620" t="b">
        <v>0</v>
      </c>
      <c r="X84" s="605"/>
      <c r="Y84" s="611"/>
      <c r="Z84" s="607"/>
      <c r="AA84" s="608"/>
      <c r="AB84" s="609"/>
    </row>
    <row r="85" spans="1:28" ht="15.75">
      <c r="A85" s="931"/>
      <c r="B85" s="467"/>
      <c r="C85" s="467"/>
      <c r="F85" s="193"/>
      <c r="G85" s="115"/>
      <c r="H85" s="162"/>
      <c r="I85" s="115"/>
      <c r="J85" s="115"/>
      <c r="K85" s="855" t="s">
        <v>1496</v>
      </c>
      <c r="L85" s="855"/>
      <c r="M85" s="155"/>
      <c r="N85" s="152"/>
      <c r="O85" s="152"/>
      <c r="P85" s="187"/>
      <c r="Q85" s="102"/>
      <c r="R85" s="102"/>
      <c r="S85" s="102"/>
      <c r="T85" s="102"/>
      <c r="U85" s="102"/>
      <c r="V85" s="621" t="s">
        <v>319</v>
      </c>
      <c r="W85" s="620" t="b">
        <v>0</v>
      </c>
      <c r="X85" s="605"/>
      <c r="Y85" s="611"/>
      <c r="Z85" s="607"/>
      <c r="AA85" s="608"/>
      <c r="AB85" s="609"/>
    </row>
    <row r="86" spans="1:28" ht="15.75">
      <c r="A86" s="102"/>
      <c r="B86" s="102"/>
      <c r="C86" s="102"/>
      <c r="F86" s="193"/>
      <c r="G86" s="115"/>
      <c r="H86" s="161"/>
      <c r="I86" s="115"/>
      <c r="J86" s="115"/>
      <c r="K86" s="152"/>
      <c r="L86" s="152"/>
      <c r="M86" s="152"/>
      <c r="N86" s="152"/>
      <c r="O86" s="152"/>
      <c r="P86" s="187"/>
      <c r="Q86" s="102"/>
      <c r="R86" s="102"/>
      <c r="S86" s="102"/>
      <c r="T86" s="102"/>
      <c r="U86" s="102"/>
      <c r="V86" s="620">
        <v>4.2</v>
      </c>
      <c r="W86" s="620" t="b">
        <v>0</v>
      </c>
      <c r="X86" s="605"/>
      <c r="Y86" s="611"/>
      <c r="Z86" s="607"/>
      <c r="AA86" s="608"/>
      <c r="AB86" s="609"/>
    </row>
    <row r="87" spans="1:28" ht="15.75">
      <c r="A87" s="470">
        <v>4.4000000000000004</v>
      </c>
      <c r="B87" s="462" t="s">
        <v>721</v>
      </c>
      <c r="C87" s="462" t="s">
        <v>745</v>
      </c>
      <c r="F87" s="193"/>
      <c r="G87" s="115"/>
      <c r="H87" s="162">
        <v>4.4000000000000004</v>
      </c>
      <c r="I87" s="115"/>
      <c r="J87" s="115"/>
      <c r="K87" s="1275" t="s">
        <v>1473</v>
      </c>
      <c r="L87" s="1275"/>
      <c r="M87" s="155"/>
      <c r="N87" s="152"/>
      <c r="O87" s="152"/>
      <c r="P87" s="187"/>
      <c r="Q87" s="102"/>
      <c r="R87" s="102"/>
      <c r="S87" s="102"/>
      <c r="T87" s="102"/>
      <c r="U87" s="102"/>
      <c r="V87" s="621" t="s">
        <v>320</v>
      </c>
      <c r="W87" s="620" t="b">
        <v>0</v>
      </c>
      <c r="X87" s="605"/>
      <c r="Y87" s="611"/>
      <c r="Z87" s="607"/>
      <c r="AA87" s="608"/>
      <c r="AB87" s="609"/>
    </row>
    <row r="88" spans="1:28" ht="15.75">
      <c r="A88" s="931"/>
      <c r="B88" s="467"/>
      <c r="C88" s="467"/>
      <c r="F88" s="193"/>
      <c r="G88" s="115"/>
      <c r="H88" s="162"/>
      <c r="I88" s="115"/>
      <c r="J88" s="115"/>
      <c r="K88" s="855" t="s">
        <v>1474</v>
      </c>
      <c r="L88" s="760"/>
      <c r="M88" s="155"/>
      <c r="N88" s="152"/>
      <c r="O88" s="152"/>
      <c r="P88" s="187"/>
      <c r="Q88" s="102"/>
      <c r="R88" s="102"/>
      <c r="S88" s="102"/>
      <c r="T88" s="102"/>
      <c r="U88" s="102"/>
      <c r="V88" s="621" t="s">
        <v>321</v>
      </c>
      <c r="W88" s="620" t="b">
        <v>0</v>
      </c>
      <c r="X88" s="605"/>
      <c r="Y88" s="611"/>
      <c r="Z88" s="607"/>
      <c r="AA88" s="608"/>
      <c r="AB88" s="609"/>
    </row>
    <row r="89" spans="1:28" ht="15.75">
      <c r="A89" s="102"/>
      <c r="B89" s="102"/>
      <c r="C89" s="102"/>
      <c r="F89" s="193"/>
      <c r="G89" s="115"/>
      <c r="H89" s="161"/>
      <c r="I89" s="115"/>
      <c r="J89" s="115"/>
      <c r="K89" s="152"/>
      <c r="L89" s="152"/>
      <c r="M89" s="152"/>
      <c r="N89" s="152"/>
      <c r="O89" s="152"/>
      <c r="P89" s="187"/>
      <c r="Q89" s="102"/>
      <c r="R89" s="102"/>
      <c r="S89" s="102"/>
      <c r="T89" s="102"/>
      <c r="U89" s="102"/>
      <c r="V89" s="621">
        <v>4.3</v>
      </c>
      <c r="W89" s="610" t="s">
        <v>169</v>
      </c>
      <c r="X89" s="605"/>
      <c r="Y89" s="611"/>
      <c r="Z89" s="607"/>
      <c r="AA89" s="608"/>
      <c r="AB89" s="609"/>
    </row>
    <row r="90" spans="1:28" ht="15.75">
      <c r="A90" s="470">
        <v>4.5</v>
      </c>
      <c r="B90" s="462" t="s">
        <v>721</v>
      </c>
      <c r="C90" s="462" t="s">
        <v>739</v>
      </c>
      <c r="F90" s="193"/>
      <c r="G90" s="115"/>
      <c r="H90" s="162">
        <v>4.5</v>
      </c>
      <c r="I90" s="115"/>
      <c r="J90" s="115" t="b">
        <v>0</v>
      </c>
      <c r="K90" s="1275" t="s">
        <v>1473</v>
      </c>
      <c r="L90" s="1275"/>
      <c r="M90" s="155"/>
      <c r="N90" s="152"/>
      <c r="O90" s="152"/>
      <c r="P90" s="187"/>
      <c r="Q90" s="102"/>
      <c r="R90" s="102"/>
      <c r="S90" s="102"/>
      <c r="T90" s="102"/>
      <c r="U90" s="102"/>
      <c r="V90" s="621" t="s">
        <v>322</v>
      </c>
      <c r="W90" s="610" t="b">
        <v>0</v>
      </c>
      <c r="X90" s="605"/>
      <c r="Y90" s="611"/>
      <c r="Z90" s="607"/>
      <c r="AA90" s="608"/>
      <c r="AB90" s="609"/>
    </row>
    <row r="91" spans="1:28" ht="15.75">
      <c r="A91" s="931"/>
      <c r="B91" s="467"/>
      <c r="C91" s="467"/>
      <c r="F91" s="193"/>
      <c r="G91" s="115"/>
      <c r="H91" s="162"/>
      <c r="I91" s="115"/>
      <c r="J91" s="115"/>
      <c r="K91" s="155" t="s">
        <v>1475</v>
      </c>
      <c r="L91" s="155"/>
      <c r="M91" s="155"/>
      <c r="N91" s="152"/>
      <c r="O91" s="152"/>
      <c r="P91" s="187"/>
      <c r="Q91" s="102"/>
      <c r="R91" s="102"/>
      <c r="S91" s="102"/>
      <c r="T91" s="102"/>
      <c r="U91" s="102"/>
      <c r="V91" s="621" t="s">
        <v>323</v>
      </c>
      <c r="W91" s="610" t="b">
        <v>0</v>
      </c>
      <c r="X91" s="605"/>
      <c r="Y91" s="611"/>
      <c r="Z91" s="607"/>
      <c r="AA91" s="608"/>
      <c r="AB91" s="609"/>
    </row>
    <row r="92" spans="1:28" ht="15.75">
      <c r="A92" s="102"/>
      <c r="B92" s="102"/>
      <c r="C92" s="102"/>
      <c r="F92" s="193"/>
      <c r="G92" s="115"/>
      <c r="H92" s="161"/>
      <c r="I92" s="115"/>
      <c r="J92" s="115"/>
      <c r="K92" s="449"/>
      <c r="L92" s="449"/>
      <c r="M92" s="449"/>
      <c r="N92" s="152"/>
      <c r="O92" s="152"/>
      <c r="P92" s="187"/>
      <c r="Q92" s="102"/>
      <c r="R92" s="102"/>
      <c r="S92" s="102"/>
      <c r="T92" s="102"/>
      <c r="U92" s="102"/>
      <c r="V92" s="934" t="s">
        <v>1315</v>
      </c>
      <c r="W92" s="610" t="b">
        <v>0</v>
      </c>
    </row>
    <row r="93" spans="1:28" ht="7.5" customHeight="1">
      <c r="A93" s="102"/>
      <c r="B93" s="102"/>
      <c r="C93" s="102"/>
      <c r="F93" s="191"/>
      <c r="G93" s="126"/>
      <c r="H93" s="126"/>
      <c r="I93" s="126"/>
      <c r="J93" s="126"/>
      <c r="K93" s="126"/>
      <c r="L93" s="126"/>
      <c r="M93" s="126"/>
      <c r="N93" s="126"/>
      <c r="O93" s="126"/>
      <c r="P93" s="187"/>
      <c r="Q93" s="102"/>
      <c r="R93" s="102"/>
      <c r="S93" s="102"/>
      <c r="T93" s="102"/>
      <c r="U93" s="102"/>
      <c r="V93" s="621" t="s">
        <v>1501</v>
      </c>
      <c r="W93" s="610" t="b">
        <v>0</v>
      </c>
      <c r="X93" s="605"/>
      <c r="Y93" s="753"/>
      <c r="Z93" s="607"/>
      <c r="AA93" s="608"/>
      <c r="AB93" s="609"/>
    </row>
    <row r="94" spans="1:28" s="102" customFormat="1" ht="15.75">
      <c r="F94" s="189"/>
      <c r="G94" s="143"/>
      <c r="H94" s="908" t="s">
        <v>1449</v>
      </c>
      <c r="I94" s="133" t="s">
        <v>1500</v>
      </c>
      <c r="J94" s="128"/>
      <c r="K94" s="128"/>
      <c r="L94" s="128"/>
      <c r="M94" s="128"/>
      <c r="N94" s="143"/>
      <c r="O94" s="143"/>
      <c r="P94" s="187"/>
      <c r="V94" s="621">
        <v>4.4000000000000004</v>
      </c>
      <c r="W94" s="610" t="s">
        <v>169</v>
      </c>
      <c r="X94" s="605"/>
      <c r="Y94" s="611"/>
      <c r="Z94" s="607"/>
      <c r="AA94" s="608"/>
      <c r="AB94" s="609"/>
    </row>
    <row r="95" spans="1:28" s="102" customFormat="1" ht="15.75">
      <c r="F95" s="189"/>
      <c r="G95" s="143"/>
      <c r="H95" s="142"/>
      <c r="I95" s="144" t="s">
        <v>1240</v>
      </c>
      <c r="J95" s="128"/>
      <c r="K95" s="128"/>
      <c r="L95" s="128"/>
      <c r="M95" s="128"/>
      <c r="N95" s="143"/>
      <c r="O95" s="143"/>
      <c r="P95" s="187"/>
      <c r="V95" s="621" t="s">
        <v>329</v>
      </c>
      <c r="W95" s="610" t="b">
        <v>0</v>
      </c>
      <c r="X95" s="605"/>
      <c r="Y95" s="858"/>
      <c r="Z95" s="607"/>
      <c r="AA95" s="608"/>
      <c r="AB95" s="609"/>
    </row>
    <row r="96" spans="1:28" s="102" customFormat="1">
      <c r="F96" s="193"/>
      <c r="P96" s="187"/>
      <c r="V96" s="621" t="s">
        <v>324</v>
      </c>
      <c r="W96" s="610" t="b">
        <v>0</v>
      </c>
      <c r="X96" s="605"/>
      <c r="Y96" s="858"/>
      <c r="Z96" s="607"/>
      <c r="AA96" s="608"/>
      <c r="AB96" s="609"/>
    </row>
    <row r="97" spans="1:28" s="102" customFormat="1" ht="15.75">
      <c r="A97" s="470">
        <v>5.0999999999999996</v>
      </c>
      <c r="B97" s="462" t="s">
        <v>737</v>
      </c>
      <c r="C97" s="462"/>
      <c r="F97" s="193"/>
      <c r="G97" s="377"/>
      <c r="H97" s="378">
        <v>5.0999999999999996</v>
      </c>
      <c r="I97" s="377" t="s">
        <v>1476</v>
      </c>
      <c r="J97" s="377"/>
      <c r="K97" s="454"/>
      <c r="L97" s="454"/>
      <c r="M97" s="454"/>
      <c r="N97" s="1266" t="s">
        <v>359</v>
      </c>
      <c r="O97" s="1268"/>
      <c r="P97" s="187"/>
      <c r="V97" s="621" t="s">
        <v>325</v>
      </c>
      <c r="W97" s="610" t="b">
        <v>0</v>
      </c>
      <c r="X97" s="605"/>
      <c r="Y97" s="858"/>
      <c r="Z97" s="607"/>
      <c r="AA97" s="608"/>
      <c r="AB97" s="609"/>
    </row>
    <row r="98" spans="1:28" s="102" customFormat="1" ht="15.75">
      <c r="F98" s="193"/>
      <c r="G98" s="377"/>
      <c r="H98" s="377"/>
      <c r="I98" s="377"/>
      <c r="J98" s="377"/>
      <c r="K98" s="454"/>
      <c r="L98" s="454"/>
      <c r="M98" s="454"/>
      <c r="N98" s="1272"/>
      <c r="O98" s="1274"/>
      <c r="P98" s="187"/>
      <c r="V98" s="621" t="s">
        <v>1317</v>
      </c>
      <c r="W98" s="610" t="b">
        <v>0</v>
      </c>
      <c r="X98" s="605"/>
      <c r="Y98" s="858"/>
      <c r="Z98" s="607"/>
      <c r="AA98" s="608"/>
      <c r="AB98" s="609"/>
    </row>
    <row r="99" spans="1:28" s="102" customFormat="1" ht="15.75">
      <c r="A99" s="470">
        <v>5.2</v>
      </c>
      <c r="B99" s="462" t="s">
        <v>737</v>
      </c>
      <c r="C99" s="462"/>
      <c r="F99" s="193"/>
      <c r="G99" s="377"/>
      <c r="H99" s="378">
        <v>5.2</v>
      </c>
      <c r="I99" s="377" t="s">
        <v>565</v>
      </c>
      <c r="J99" s="377"/>
      <c r="K99" s="377"/>
      <c r="L99" s="377"/>
      <c r="M99" s="377"/>
      <c r="N99" s="1178" t="s">
        <v>641</v>
      </c>
      <c r="O99" s="377"/>
      <c r="P99" s="187"/>
      <c r="V99" s="624">
        <v>4.5</v>
      </c>
      <c r="W99" s="604" t="s">
        <v>169</v>
      </c>
      <c r="X99" s="605"/>
      <c r="Y99" s="858"/>
      <c r="Z99" s="607"/>
      <c r="AA99" s="608"/>
      <c r="AB99" s="609"/>
    </row>
    <row r="100" spans="1:28" s="102" customFormat="1" ht="31.5" customHeight="1">
      <c r="F100" s="193"/>
      <c r="G100" s="377"/>
      <c r="H100" s="377"/>
      <c r="I100" s="377"/>
      <c r="J100" s="377"/>
      <c r="K100" s="377"/>
      <c r="L100" s="377"/>
      <c r="M100" s="377"/>
      <c r="N100" s="1262"/>
      <c r="O100" s="1263"/>
      <c r="P100" s="187"/>
      <c r="V100" s="621" t="s">
        <v>326</v>
      </c>
      <c r="W100" s="610" t="b">
        <v>0</v>
      </c>
      <c r="X100" s="605"/>
      <c r="Y100" s="858"/>
      <c r="Z100" s="607"/>
      <c r="AA100" s="608"/>
      <c r="AB100" s="609"/>
    </row>
    <row r="101" spans="1:28" s="102" customFormat="1" ht="15.75">
      <c r="F101" s="193"/>
      <c r="G101" s="377"/>
      <c r="H101" s="377"/>
      <c r="I101" s="377"/>
      <c r="J101" s="377"/>
      <c r="K101" s="377"/>
      <c r="L101" s="377"/>
      <c r="M101" s="377"/>
      <c r="N101" s="1264"/>
      <c r="O101" s="1265"/>
      <c r="P101" s="187"/>
      <c r="V101" s="621" t="s">
        <v>327</v>
      </c>
      <c r="W101" s="610" t="b">
        <v>0</v>
      </c>
      <c r="X101" s="605"/>
      <c r="Y101" s="858"/>
      <c r="Z101" s="607"/>
      <c r="AA101" s="608"/>
      <c r="AB101" s="609"/>
    </row>
    <row r="102" spans="1:28" s="102" customFormat="1" ht="15.75">
      <c r="A102" s="470">
        <v>5.3</v>
      </c>
      <c r="B102" s="462" t="s">
        <v>737</v>
      </c>
      <c r="C102" s="462"/>
      <c r="F102" s="193"/>
      <c r="G102" s="377"/>
      <c r="H102" s="378">
        <v>5.3</v>
      </c>
      <c r="I102" s="377" t="s">
        <v>1737</v>
      </c>
      <c r="J102" s="377"/>
      <c r="K102" s="377"/>
      <c r="L102" s="377"/>
      <c r="M102" s="377"/>
      <c r="N102" s="377"/>
      <c r="O102" s="377"/>
      <c r="P102" s="187"/>
      <c r="V102" s="621" t="s">
        <v>328</v>
      </c>
      <c r="W102" s="610" t="b">
        <v>0</v>
      </c>
      <c r="X102" s="605"/>
      <c r="Y102" s="858"/>
      <c r="Z102" s="607"/>
      <c r="AA102" s="608"/>
      <c r="AB102" s="609"/>
    </row>
    <row r="103" spans="1:28" s="102" customFormat="1" ht="15.75">
      <c r="F103" s="193"/>
      <c r="G103" s="377"/>
      <c r="H103" s="1266"/>
      <c r="I103" s="1267"/>
      <c r="J103" s="1267"/>
      <c r="K103" s="1267"/>
      <c r="L103" s="1267"/>
      <c r="M103" s="1267"/>
      <c r="N103" s="1267"/>
      <c r="O103" s="1268"/>
      <c r="P103" s="187"/>
      <c r="V103" s="621" t="s">
        <v>1316</v>
      </c>
      <c r="W103" s="610" t="b">
        <v>0</v>
      </c>
      <c r="X103" s="605"/>
      <c r="Y103" s="858"/>
      <c r="Z103" s="607"/>
      <c r="AA103" s="608"/>
      <c r="AB103" s="609"/>
    </row>
    <row r="104" spans="1:28" s="102" customFormat="1" ht="15.75">
      <c r="F104" s="193"/>
      <c r="G104" s="377"/>
      <c r="H104" s="1269"/>
      <c r="I104" s="1270"/>
      <c r="J104" s="1270"/>
      <c r="K104" s="1270"/>
      <c r="L104" s="1270"/>
      <c r="M104" s="1270"/>
      <c r="N104" s="1270"/>
      <c r="O104" s="1271"/>
      <c r="P104" s="187"/>
      <c r="V104" s="614" t="s">
        <v>360</v>
      </c>
      <c r="W104" s="614" t="s">
        <v>221</v>
      </c>
      <c r="X104" s="605"/>
      <c r="Y104" s="858"/>
      <c r="Z104" s="607"/>
      <c r="AA104" s="608"/>
      <c r="AB104" s="609"/>
    </row>
    <row r="105" spans="1:28" s="102" customFormat="1" ht="15.75">
      <c r="F105" s="193"/>
      <c r="G105" s="377"/>
      <c r="H105" s="1269"/>
      <c r="I105" s="1270"/>
      <c r="J105" s="1270"/>
      <c r="K105" s="1270"/>
      <c r="L105" s="1270"/>
      <c r="M105" s="1270"/>
      <c r="N105" s="1270"/>
      <c r="O105" s="1271"/>
      <c r="P105" s="187"/>
      <c r="V105" s="621">
        <v>5.0999999999999996</v>
      </c>
      <c r="W105" s="610" t="b">
        <v>0</v>
      </c>
      <c r="X105" s="605"/>
      <c r="Y105" s="858"/>
      <c r="Z105" s="607"/>
      <c r="AA105" s="608"/>
      <c r="AB105" s="609"/>
    </row>
    <row r="106" spans="1:28" s="102" customFormat="1" ht="15.75">
      <c r="F106" s="193"/>
      <c r="G106" s="377"/>
      <c r="H106" s="1269"/>
      <c r="I106" s="1270"/>
      <c r="J106" s="1270"/>
      <c r="K106" s="1270"/>
      <c r="L106" s="1270"/>
      <c r="M106" s="1270"/>
      <c r="N106" s="1270"/>
      <c r="O106" s="1271"/>
      <c r="P106" s="187"/>
      <c r="V106" s="621" t="s">
        <v>566</v>
      </c>
      <c r="W106" s="610" t="b">
        <v>0</v>
      </c>
      <c r="X106" s="605"/>
      <c r="Y106" s="858"/>
      <c r="Z106" s="607"/>
      <c r="AA106" s="608"/>
      <c r="AB106" s="609"/>
    </row>
    <row r="107" spans="1:28" s="102" customFormat="1" ht="15.75">
      <c r="F107" s="193"/>
      <c r="G107" s="377"/>
      <c r="H107" s="1269"/>
      <c r="I107" s="1270"/>
      <c r="J107" s="1270"/>
      <c r="K107" s="1270"/>
      <c r="L107" s="1270"/>
      <c r="M107" s="1270"/>
      <c r="N107" s="1270"/>
      <c r="O107" s="1271"/>
      <c r="P107" s="187"/>
      <c r="V107" s="621">
        <v>5.2</v>
      </c>
      <c r="W107" s="610" t="b">
        <v>0</v>
      </c>
      <c r="X107" s="605"/>
      <c r="Y107" s="858"/>
      <c r="Z107" s="607"/>
      <c r="AA107" s="608"/>
      <c r="AB107" s="609"/>
    </row>
    <row r="108" spans="1:28" s="102" customFormat="1" ht="15.75">
      <c r="F108" s="193"/>
      <c r="G108" s="377"/>
      <c r="H108" s="1272"/>
      <c r="I108" s="1273"/>
      <c r="J108" s="1273"/>
      <c r="K108" s="1273"/>
      <c r="L108" s="1273"/>
      <c r="M108" s="1273"/>
      <c r="N108" s="1273"/>
      <c r="O108" s="1274"/>
      <c r="P108" s="187"/>
      <c r="V108" s="621" t="s">
        <v>567</v>
      </c>
      <c r="W108" s="610" t="b">
        <v>0</v>
      </c>
      <c r="X108" s="605"/>
      <c r="Y108" s="858"/>
      <c r="Z108" s="607"/>
      <c r="AA108" s="608"/>
      <c r="AB108" s="609"/>
    </row>
    <row r="109" spans="1:28" s="102" customFormat="1">
      <c r="F109" s="193"/>
      <c r="G109" s="115"/>
      <c r="H109" s="115"/>
      <c r="I109" s="115"/>
      <c r="J109" s="115"/>
      <c r="K109" s="115"/>
      <c r="L109" s="115"/>
      <c r="M109" s="115"/>
      <c r="N109" s="115"/>
      <c r="O109" s="115"/>
      <c r="P109" s="187"/>
      <c r="V109" s="832">
        <f>N100</f>
        <v>0</v>
      </c>
      <c r="W109" s="833"/>
      <c r="X109" s="833"/>
      <c r="Y109" s="833"/>
      <c r="Z109" s="833"/>
      <c r="AA109" s="833"/>
      <c r="AB109" s="834"/>
    </row>
    <row r="110" spans="1:28" s="102" customFormat="1" ht="7.5" customHeight="1" thickBot="1">
      <c r="F110" s="425"/>
      <c r="G110" s="426"/>
      <c r="H110" s="426"/>
      <c r="I110" s="426"/>
      <c r="J110" s="426"/>
      <c r="K110" s="426"/>
      <c r="L110" s="426"/>
      <c r="M110" s="426"/>
      <c r="N110" s="426"/>
      <c r="O110" s="426"/>
      <c r="P110" s="195"/>
      <c r="V110" s="621">
        <v>5.3</v>
      </c>
      <c r="W110" s="610"/>
      <c r="X110" s="605"/>
      <c r="Y110" s="858"/>
      <c r="Z110" s="607"/>
      <c r="AA110" s="608"/>
      <c r="AB110" s="609"/>
    </row>
    <row r="111" spans="1:28" s="102" customFormat="1">
      <c r="V111" s="835">
        <f>N103</f>
        <v>0</v>
      </c>
      <c r="W111" s="836"/>
      <c r="X111" s="836"/>
      <c r="Y111" s="836"/>
      <c r="Z111" s="836"/>
      <c r="AA111" s="836"/>
      <c r="AB111" s="837"/>
    </row>
    <row r="112" spans="1:28" s="102" customFormat="1">
      <c r="V112" s="838"/>
      <c r="W112" s="839"/>
      <c r="X112" s="839"/>
      <c r="Y112" s="839"/>
      <c r="Z112" s="839"/>
      <c r="AA112" s="839"/>
      <c r="AB112" s="840"/>
    </row>
    <row r="113" spans="22:28" s="102" customFormat="1">
      <c r="V113" s="838"/>
      <c r="W113" s="839"/>
      <c r="X113" s="839"/>
      <c r="Y113" s="839"/>
      <c r="Z113" s="839"/>
      <c r="AA113" s="839"/>
      <c r="AB113" s="840"/>
    </row>
    <row r="114" spans="22:28" s="102" customFormat="1">
      <c r="V114" s="838"/>
      <c r="W114" s="839"/>
      <c r="X114" s="839"/>
      <c r="Y114" s="839"/>
      <c r="Z114" s="839"/>
      <c r="AA114" s="839"/>
      <c r="AB114" s="840"/>
    </row>
    <row r="115" spans="22:28" s="102" customFormat="1">
      <c r="V115" s="838"/>
      <c r="W115" s="839"/>
      <c r="X115" s="839"/>
      <c r="Y115" s="839"/>
      <c r="Z115" s="839"/>
      <c r="AA115" s="839"/>
      <c r="AB115" s="840"/>
    </row>
    <row r="116" spans="22:28" s="102" customFormat="1">
      <c r="V116" s="838"/>
      <c r="W116" s="839"/>
      <c r="X116" s="839"/>
      <c r="Y116" s="839"/>
      <c r="Z116" s="839"/>
      <c r="AA116" s="839"/>
      <c r="AB116" s="840"/>
    </row>
    <row r="117" spans="22:28" s="102" customFormat="1">
      <c r="V117" s="838"/>
      <c r="W117" s="839"/>
      <c r="X117" s="839"/>
      <c r="Y117" s="839"/>
      <c r="Z117" s="839"/>
      <c r="AA117" s="839"/>
      <c r="AB117" s="840"/>
    </row>
    <row r="118" spans="22:28" s="102" customFormat="1">
      <c r="V118" s="838"/>
      <c r="W118" s="839"/>
      <c r="X118" s="839"/>
      <c r="Y118" s="839"/>
      <c r="Z118" s="839"/>
      <c r="AA118" s="839"/>
      <c r="AB118" s="840"/>
    </row>
    <row r="119" spans="22:28" s="102" customFormat="1">
      <c r="V119" s="838"/>
      <c r="W119" s="839"/>
      <c r="X119" s="839"/>
      <c r="Y119" s="839"/>
      <c r="Z119" s="839"/>
      <c r="AA119" s="839"/>
      <c r="AB119" s="840"/>
    </row>
    <row r="120" spans="22:28" s="102" customFormat="1">
      <c r="V120" s="841"/>
      <c r="W120" s="842"/>
      <c r="X120" s="842"/>
      <c r="Y120" s="842"/>
      <c r="Z120" s="842"/>
      <c r="AA120" s="842"/>
      <c r="AB120" s="843"/>
    </row>
    <row r="121" spans="22:28" s="102" customFormat="1"/>
    <row r="122" spans="22:28" s="102" customFormat="1"/>
    <row r="123" spans="22:28" s="102" customFormat="1"/>
    <row r="124" spans="22:28" s="102" customFormat="1"/>
    <row r="125" spans="22:28" s="102" customFormat="1"/>
    <row r="126" spans="22:28" s="102" customFormat="1"/>
    <row r="127" spans="22:28" s="102" customFormat="1"/>
    <row r="128" spans="22:28" s="102" customFormat="1"/>
    <row r="129" spans="22:28" s="102" customFormat="1"/>
    <row r="130" spans="22:28" s="102" customFormat="1"/>
    <row r="131" spans="22:28" s="102" customFormat="1"/>
    <row r="132" spans="22:28" s="102" customFormat="1"/>
    <row r="133" spans="22:28" s="102" customFormat="1"/>
    <row r="134" spans="22:28" s="102" customFormat="1"/>
    <row r="135" spans="22:28" s="102" customFormat="1"/>
    <row r="136" spans="22:28" s="102" customFormat="1"/>
    <row r="137" spans="22:28" s="102" customFormat="1"/>
    <row r="138" spans="22:28" s="102" customFormat="1"/>
    <row r="139" spans="22:28" s="102" customFormat="1"/>
    <row r="140" spans="22:28" s="102" customFormat="1">
      <c r="V140" s="598"/>
      <c r="W140" s="598"/>
      <c r="X140" s="598"/>
      <c r="Y140" s="619"/>
      <c r="Z140" s="619"/>
      <c r="AA140" s="619"/>
      <c r="AB140" s="598"/>
    </row>
    <row r="141" spans="22:28" s="102" customFormat="1">
      <c r="V141" s="598"/>
      <c r="W141" s="598"/>
      <c r="X141" s="598"/>
      <c r="Y141" s="619"/>
      <c r="Z141" s="619"/>
      <c r="AA141" s="619"/>
      <c r="AB141" s="598"/>
    </row>
    <row r="142" spans="22:28" s="102" customFormat="1">
      <c r="V142" s="598"/>
      <c r="W142" s="598"/>
      <c r="X142" s="598"/>
      <c r="Y142" s="619"/>
      <c r="Z142" s="619"/>
      <c r="AA142" s="619"/>
      <c r="AB142" s="598"/>
    </row>
    <row r="143" spans="22:28" s="102" customFormat="1">
      <c r="V143" s="598"/>
      <c r="W143" s="598"/>
      <c r="X143" s="598"/>
      <c r="Y143" s="619"/>
      <c r="Z143" s="619"/>
      <c r="AA143" s="619"/>
      <c r="AB143" s="598"/>
    </row>
    <row r="144" spans="22:28" s="102" customFormat="1">
      <c r="V144" s="598"/>
      <c r="W144" s="598"/>
      <c r="X144" s="598"/>
      <c r="Y144" s="619"/>
      <c r="Z144" s="619"/>
      <c r="AA144" s="619"/>
      <c r="AB144" s="598"/>
    </row>
    <row r="145" spans="22:28" s="102" customFormat="1">
      <c r="V145" s="598"/>
      <c r="W145" s="598"/>
      <c r="X145" s="598"/>
      <c r="Y145" s="619"/>
      <c r="Z145" s="619"/>
      <c r="AA145" s="619"/>
      <c r="AB145" s="598"/>
    </row>
    <row r="146" spans="22:28" s="102" customFormat="1">
      <c r="V146" s="598"/>
      <c r="W146" s="598"/>
      <c r="X146" s="598"/>
      <c r="Y146" s="619"/>
      <c r="Z146" s="619"/>
      <c r="AA146" s="619"/>
      <c r="AB146" s="598"/>
    </row>
    <row r="147" spans="22:28" s="102" customFormat="1">
      <c r="V147" s="598"/>
      <c r="W147" s="598"/>
      <c r="X147" s="598"/>
      <c r="Y147" s="619"/>
      <c r="Z147" s="619"/>
      <c r="AA147" s="619"/>
      <c r="AB147" s="598"/>
    </row>
    <row r="148" spans="22:28" s="102" customFormat="1">
      <c r="V148" s="598"/>
      <c r="W148" s="598"/>
      <c r="X148" s="598"/>
      <c r="Y148" s="619"/>
      <c r="Z148" s="619"/>
      <c r="AA148" s="619"/>
      <c r="AB148" s="598"/>
    </row>
    <row r="149" spans="22:28" s="102" customFormat="1">
      <c r="V149" s="598"/>
      <c r="W149" s="598"/>
      <c r="X149" s="598"/>
      <c r="Y149" s="619"/>
      <c r="Z149" s="619"/>
      <c r="AA149" s="619"/>
      <c r="AB149" s="598"/>
    </row>
    <row r="150" spans="22:28" s="102" customFormat="1">
      <c r="V150" s="598"/>
      <c r="W150" s="598"/>
      <c r="X150" s="598"/>
      <c r="Y150" s="619"/>
      <c r="Z150" s="619"/>
      <c r="AA150" s="619"/>
      <c r="AB150" s="598"/>
    </row>
    <row r="151" spans="22:28" s="102" customFormat="1">
      <c r="V151" s="598"/>
      <c r="W151" s="598"/>
      <c r="X151" s="598"/>
      <c r="Y151" s="619"/>
      <c r="Z151" s="619"/>
      <c r="AA151" s="619"/>
      <c r="AB151" s="598"/>
    </row>
    <row r="152" spans="22:28" s="102" customFormat="1"/>
    <row r="153" spans="22:28" s="102" customFormat="1"/>
    <row r="154" spans="22:28" s="102" customFormat="1"/>
    <row r="155" spans="22:28" s="102" customFormat="1"/>
    <row r="156" spans="22:28" s="102" customFormat="1"/>
    <row r="157" spans="22:28" s="102" customFormat="1"/>
    <row r="158" spans="22:28" s="102" customFormat="1"/>
    <row r="159" spans="22:28" s="102" customFormat="1"/>
    <row r="160" spans="22:28" s="102" customFormat="1"/>
    <row r="161" spans="22:28" s="102" customFormat="1"/>
    <row r="162" spans="22:28" s="102" customFormat="1">
      <c r="V162" s="598"/>
      <c r="W162" s="598"/>
      <c r="X162" s="598"/>
      <c r="Y162" s="619"/>
      <c r="Z162" s="619"/>
      <c r="AA162" s="619"/>
      <c r="AB162" s="598"/>
    </row>
    <row r="163" spans="22:28" s="102" customFormat="1">
      <c r="V163" s="598"/>
      <c r="W163" s="598"/>
      <c r="X163" s="598"/>
      <c r="Y163" s="619"/>
      <c r="Z163" s="619"/>
      <c r="AA163" s="619"/>
      <c r="AB163" s="598"/>
    </row>
    <row r="164" spans="22:28" s="102" customFormat="1">
      <c r="V164" s="598"/>
      <c r="W164" s="598"/>
      <c r="X164" s="598"/>
      <c r="Y164" s="619"/>
      <c r="Z164" s="619"/>
      <c r="AA164" s="619"/>
      <c r="AB164" s="598"/>
    </row>
    <row r="165" spans="22:28" s="102" customFormat="1"/>
    <row r="166" spans="22:28" s="102" customFormat="1"/>
    <row r="167" spans="22:28" s="102" customFormat="1"/>
    <row r="168" spans="22:28" s="102" customFormat="1"/>
    <row r="169" spans="22:28" s="102" customFormat="1"/>
    <row r="170" spans="22:28" s="102" customFormat="1"/>
    <row r="171" spans="22:28" s="102" customFormat="1"/>
    <row r="172" spans="22:28" s="102" customFormat="1"/>
    <row r="173" spans="22:28" s="102" customFormat="1"/>
    <row r="174" spans="22:28" s="102" customFormat="1"/>
    <row r="175" spans="22:28" s="102" customFormat="1"/>
    <row r="176" spans="22:28"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pans="25:27" s="102" customFormat="1"/>
    <row r="194" spans="25:27" s="102" customFormat="1"/>
    <row r="195" spans="25:27" s="102" customFormat="1"/>
    <row r="196" spans="25:27" s="102" customFormat="1"/>
    <row r="197" spans="25:27" s="102" customFormat="1"/>
    <row r="198" spans="25:27" s="102" customFormat="1"/>
    <row r="199" spans="25:27" s="102" customFormat="1"/>
    <row r="200" spans="25:27" s="102" customFormat="1"/>
    <row r="201" spans="25:27" s="102" customFormat="1"/>
    <row r="202" spans="25:27" s="102" customFormat="1"/>
    <row r="203" spans="25:27" s="102" customFormat="1"/>
    <row r="204" spans="25:27" s="102" customFormat="1">
      <c r="Y204" s="403"/>
      <c r="Z204" s="403"/>
      <c r="AA204" s="403"/>
    </row>
    <row r="205" spans="25:27" s="102" customFormat="1">
      <c r="Y205" s="403"/>
      <c r="Z205" s="403"/>
      <c r="AA205" s="403"/>
    </row>
    <row r="206" spans="25:27" s="102" customFormat="1">
      <c r="Y206" s="403"/>
      <c r="Z206" s="403"/>
      <c r="AA206" s="403"/>
    </row>
    <row r="207" spans="25:27" s="102" customFormat="1">
      <c r="Y207" s="403"/>
      <c r="Z207" s="403"/>
      <c r="AA207" s="403"/>
    </row>
    <row r="208" spans="25:27" s="102" customFormat="1">
      <c r="Y208" s="403"/>
      <c r="Z208" s="403"/>
      <c r="AA208" s="403"/>
    </row>
    <row r="209" spans="25:27" s="102" customFormat="1">
      <c r="Y209" s="403"/>
      <c r="Z209" s="403"/>
      <c r="AA209" s="403"/>
    </row>
    <row r="210" spans="25:27" s="102" customFormat="1">
      <c r="Y210" s="403"/>
      <c r="Z210" s="403"/>
      <c r="AA210" s="403"/>
    </row>
    <row r="211" spans="25:27" s="102" customFormat="1">
      <c r="Y211" s="403"/>
      <c r="Z211" s="403"/>
      <c r="AA211" s="403"/>
    </row>
    <row r="212" spans="25:27" s="102" customFormat="1">
      <c r="Y212" s="403"/>
      <c r="Z212" s="403"/>
      <c r="AA212" s="403"/>
    </row>
    <row r="213" spans="25:27" s="102" customFormat="1">
      <c r="Y213" s="403"/>
      <c r="Z213" s="403"/>
      <c r="AA213" s="403"/>
    </row>
    <row r="214" spans="25:27" s="102" customFormat="1">
      <c r="Y214" s="403"/>
      <c r="Z214" s="403"/>
      <c r="AA214" s="403"/>
    </row>
    <row r="215" spans="25:27" s="102" customFormat="1">
      <c r="Y215" s="403"/>
      <c r="Z215" s="403"/>
      <c r="AA215" s="403"/>
    </row>
    <row r="216" spans="25:27" s="102" customFormat="1">
      <c r="Y216" s="403"/>
      <c r="Z216" s="403"/>
      <c r="AA216" s="403"/>
    </row>
    <row r="217" spans="25:27" s="102" customFormat="1">
      <c r="Y217" s="403"/>
      <c r="Z217" s="403"/>
      <c r="AA217" s="403"/>
    </row>
    <row r="218" spans="25:27" s="102" customFormat="1">
      <c r="Y218" s="403"/>
      <c r="Z218" s="403"/>
      <c r="AA218" s="403"/>
    </row>
    <row r="219" spans="25:27" s="102" customFormat="1">
      <c r="Y219" s="403"/>
      <c r="Z219" s="403"/>
      <c r="AA219" s="403"/>
    </row>
    <row r="220" spans="25:27" s="102" customFormat="1">
      <c r="Y220" s="403"/>
      <c r="Z220" s="403"/>
      <c r="AA220" s="403"/>
    </row>
    <row r="221" spans="25:27" s="102" customFormat="1">
      <c r="Y221" s="403"/>
      <c r="Z221" s="403"/>
      <c r="AA221" s="403"/>
    </row>
    <row r="222" spans="25:27" s="102" customFormat="1">
      <c r="Y222" s="403"/>
      <c r="Z222" s="403"/>
      <c r="AA222" s="403"/>
    </row>
    <row r="223" spans="25:27" s="102" customFormat="1">
      <c r="Y223" s="403"/>
      <c r="Z223" s="403"/>
      <c r="AA223" s="403"/>
    </row>
    <row r="224" spans="25:27" s="102" customFormat="1">
      <c r="Y224" s="403"/>
      <c r="Z224" s="403"/>
      <c r="AA224" s="403"/>
    </row>
    <row r="225" spans="25:27" s="102" customFormat="1">
      <c r="Y225" s="403"/>
      <c r="Z225" s="403"/>
      <c r="AA225" s="403"/>
    </row>
    <row r="226" spans="25:27" s="102" customFormat="1">
      <c r="Y226" s="403"/>
      <c r="Z226" s="403"/>
      <c r="AA226" s="403"/>
    </row>
    <row r="227" spans="25:27" s="102" customFormat="1">
      <c r="Y227" s="403"/>
      <c r="Z227" s="403"/>
      <c r="AA227" s="403"/>
    </row>
    <row r="228" spans="25:27" s="102" customFormat="1">
      <c r="Y228" s="403"/>
      <c r="Z228" s="403"/>
      <c r="AA228" s="403"/>
    </row>
    <row r="229" spans="25:27" s="102" customFormat="1">
      <c r="Y229" s="403"/>
      <c r="Z229" s="403"/>
      <c r="AA229" s="403"/>
    </row>
    <row r="230" spans="25:27" s="102" customFormat="1">
      <c r="Y230" s="403"/>
      <c r="Z230" s="403"/>
      <c r="AA230" s="403"/>
    </row>
    <row r="231" spans="25:27" s="102" customFormat="1">
      <c r="Y231" s="403"/>
      <c r="Z231" s="403"/>
      <c r="AA231" s="403"/>
    </row>
    <row r="232" spans="25:27" s="102" customFormat="1">
      <c r="Y232" s="403"/>
      <c r="Z232" s="403"/>
      <c r="AA232" s="403"/>
    </row>
    <row r="233" spans="25:27" s="102" customFormat="1">
      <c r="Y233" s="403"/>
      <c r="Z233" s="403"/>
      <c r="AA233" s="403"/>
    </row>
    <row r="234" spans="25:27" s="102" customFormat="1">
      <c r="Y234" s="403"/>
      <c r="Z234" s="403"/>
      <c r="AA234" s="403"/>
    </row>
    <row r="235" spans="25:27" s="102" customFormat="1">
      <c r="Y235" s="403"/>
      <c r="Z235" s="403"/>
      <c r="AA235" s="403"/>
    </row>
    <row r="236" spans="25:27" s="102" customFormat="1">
      <c r="Y236" s="403"/>
      <c r="Z236" s="403"/>
      <c r="AA236" s="403"/>
    </row>
    <row r="237" spans="25:27" s="102" customFormat="1">
      <c r="Y237" s="403"/>
      <c r="Z237" s="403"/>
      <c r="AA237" s="403"/>
    </row>
    <row r="238" spans="25:27" s="102" customFormat="1">
      <c r="Y238" s="403"/>
      <c r="Z238" s="403"/>
      <c r="AA238" s="403"/>
    </row>
    <row r="239" spans="25:27" s="102" customFormat="1">
      <c r="Y239" s="403"/>
      <c r="Z239" s="403"/>
      <c r="AA239" s="403"/>
    </row>
    <row r="240" spans="25:27" s="102" customFormat="1">
      <c r="Y240" s="403"/>
      <c r="Z240" s="403"/>
      <c r="AA240" s="403"/>
    </row>
    <row r="241" spans="25:27" s="102" customFormat="1">
      <c r="Y241" s="403"/>
      <c r="Z241" s="403"/>
      <c r="AA241" s="403"/>
    </row>
    <row r="242" spans="25:27" s="102" customFormat="1">
      <c r="Y242" s="403"/>
      <c r="Z242" s="403"/>
      <c r="AA242" s="403"/>
    </row>
    <row r="243" spans="25:27" s="102" customFormat="1">
      <c r="Y243" s="403"/>
      <c r="Z243" s="403"/>
      <c r="AA243" s="403"/>
    </row>
    <row r="244" spans="25:27" s="102" customFormat="1">
      <c r="Y244" s="403"/>
      <c r="Z244" s="403"/>
      <c r="AA244" s="403"/>
    </row>
    <row r="245" spans="25:27" s="102" customFormat="1">
      <c r="Y245" s="403"/>
      <c r="Z245" s="403"/>
      <c r="AA245" s="403"/>
    </row>
    <row r="246" spans="25:27" s="102" customFormat="1">
      <c r="Y246" s="403"/>
      <c r="Z246" s="403"/>
      <c r="AA246" s="403"/>
    </row>
    <row r="247" spans="25:27" s="102" customFormat="1">
      <c r="Y247" s="403"/>
      <c r="Z247" s="403"/>
      <c r="AA247" s="403"/>
    </row>
    <row r="248" spans="25:27" s="102" customFormat="1">
      <c r="Y248" s="403"/>
      <c r="Z248" s="403"/>
      <c r="AA248" s="403"/>
    </row>
    <row r="249" spans="25:27" s="102" customFormat="1">
      <c r="Y249" s="403"/>
      <c r="Z249" s="403"/>
      <c r="AA249" s="403"/>
    </row>
    <row r="250" spans="25:27" s="102" customFormat="1">
      <c r="Y250" s="403"/>
      <c r="Z250" s="403"/>
      <c r="AA250" s="403"/>
    </row>
    <row r="251" spans="25:27" s="102" customFormat="1">
      <c r="Y251" s="403"/>
      <c r="Z251" s="403"/>
      <c r="AA251" s="403"/>
    </row>
    <row r="252" spans="25:27" s="102" customFormat="1">
      <c r="Y252" s="403"/>
      <c r="Z252" s="403"/>
      <c r="AA252" s="403"/>
    </row>
    <row r="253" spans="25:27" s="102" customFormat="1">
      <c r="Y253" s="403"/>
      <c r="Z253" s="403"/>
      <c r="AA253" s="403"/>
    </row>
    <row r="254" spans="25:27" s="102" customFormat="1">
      <c r="Y254" s="403"/>
      <c r="Z254" s="403"/>
      <c r="AA254" s="403"/>
    </row>
    <row r="255" spans="25:27" s="102" customFormat="1">
      <c r="Y255" s="403"/>
      <c r="Z255" s="403"/>
      <c r="AA255" s="403"/>
    </row>
    <row r="256" spans="25:27" s="102" customFormat="1">
      <c r="Y256" s="403"/>
      <c r="Z256" s="403"/>
      <c r="AA256" s="403"/>
    </row>
    <row r="257" spans="25:27" s="102" customFormat="1">
      <c r="Y257" s="403"/>
      <c r="Z257" s="403"/>
      <c r="AA257" s="403"/>
    </row>
    <row r="258" spans="25:27" s="102" customFormat="1">
      <c r="Y258" s="403"/>
      <c r="Z258" s="403"/>
      <c r="AA258" s="403"/>
    </row>
    <row r="259" spans="25:27" s="102" customFormat="1">
      <c r="Y259" s="403"/>
      <c r="Z259" s="403"/>
      <c r="AA259" s="403"/>
    </row>
    <row r="260" spans="25:27" s="102" customFormat="1">
      <c r="Y260" s="403"/>
      <c r="Z260" s="403"/>
      <c r="AA260" s="403"/>
    </row>
    <row r="261" spans="25:27" s="102" customFormat="1">
      <c r="Y261" s="403"/>
      <c r="Z261" s="403"/>
      <c r="AA261" s="403"/>
    </row>
    <row r="262" spans="25:27" s="102" customFormat="1">
      <c r="Y262" s="403"/>
      <c r="Z262" s="403"/>
      <c r="AA262" s="403"/>
    </row>
    <row r="263" spans="25:27" s="102" customFormat="1">
      <c r="Y263" s="403"/>
      <c r="Z263" s="403"/>
      <c r="AA263" s="403"/>
    </row>
    <row r="264" spans="25:27" s="102" customFormat="1">
      <c r="Y264" s="403"/>
      <c r="Z264" s="403"/>
      <c r="AA264" s="403"/>
    </row>
    <row r="265" spans="25:27" s="102" customFormat="1">
      <c r="Y265" s="403"/>
      <c r="Z265" s="403"/>
      <c r="AA265" s="403"/>
    </row>
    <row r="266" spans="25:27" s="102" customFormat="1">
      <c r="Y266" s="403"/>
      <c r="Z266" s="403"/>
      <c r="AA266" s="403"/>
    </row>
    <row r="267" spans="25:27" s="102" customFormat="1">
      <c r="Y267" s="403"/>
      <c r="Z267" s="403"/>
      <c r="AA267" s="403"/>
    </row>
    <row r="268" spans="25:27" s="102" customFormat="1">
      <c r="Y268" s="403"/>
      <c r="Z268" s="403"/>
      <c r="AA268" s="403"/>
    </row>
    <row r="269" spans="25:27" s="102" customFormat="1">
      <c r="Y269" s="403"/>
      <c r="Z269" s="403"/>
      <c r="AA269" s="403"/>
    </row>
    <row r="270" spans="25:27" s="102" customFormat="1">
      <c r="Y270" s="403"/>
      <c r="Z270" s="403"/>
      <c r="AA270" s="403"/>
    </row>
    <row r="271" spans="25:27" s="102" customFormat="1">
      <c r="Y271" s="403"/>
      <c r="Z271" s="403"/>
      <c r="AA271" s="403"/>
    </row>
    <row r="272" spans="25:27" s="102" customFormat="1">
      <c r="Y272" s="403"/>
      <c r="Z272" s="403"/>
      <c r="AA272" s="403"/>
    </row>
    <row r="273" spans="25:27" s="102" customFormat="1">
      <c r="Y273" s="403"/>
      <c r="Z273" s="403"/>
      <c r="AA273" s="403"/>
    </row>
    <row r="274" spans="25:27" s="102" customFormat="1">
      <c r="Y274" s="403"/>
      <c r="Z274" s="403"/>
      <c r="AA274" s="403"/>
    </row>
    <row r="275" spans="25:27" s="102" customFormat="1">
      <c r="Y275" s="403"/>
      <c r="Z275" s="403"/>
      <c r="AA275" s="403"/>
    </row>
    <row r="276" spans="25:27" s="102" customFormat="1">
      <c r="Y276" s="403"/>
      <c r="Z276" s="403"/>
      <c r="AA276" s="403"/>
    </row>
    <row r="277" spans="25:27" s="102" customFormat="1">
      <c r="Y277" s="403"/>
      <c r="Z277" s="403"/>
      <c r="AA277" s="403"/>
    </row>
    <row r="278" spans="25:27" s="102" customFormat="1">
      <c r="Y278" s="403"/>
      <c r="Z278" s="403"/>
      <c r="AA278" s="403"/>
    </row>
    <row r="279" spans="25:27" s="102" customFormat="1">
      <c r="Y279" s="403"/>
      <c r="Z279" s="403"/>
      <c r="AA279" s="403"/>
    </row>
    <row r="280" spans="25:27" s="102" customFormat="1">
      <c r="Y280" s="403"/>
      <c r="Z280" s="403"/>
      <c r="AA280" s="403"/>
    </row>
    <row r="281" spans="25:27" s="102" customFormat="1">
      <c r="Y281" s="403"/>
      <c r="Z281" s="403"/>
      <c r="AA281" s="403"/>
    </row>
    <row r="282" spans="25:27" s="102" customFormat="1">
      <c r="Y282" s="403"/>
      <c r="Z282" s="403"/>
      <c r="AA282" s="403"/>
    </row>
    <row r="283" spans="25:27" s="102" customFormat="1">
      <c r="Y283" s="403"/>
      <c r="Z283" s="403"/>
      <c r="AA283" s="403"/>
    </row>
    <row r="284" spans="25:27" s="102" customFormat="1">
      <c r="Y284" s="403"/>
      <c r="Z284" s="403"/>
      <c r="AA284" s="403"/>
    </row>
    <row r="285" spans="25:27" s="102" customFormat="1">
      <c r="Y285" s="403"/>
      <c r="Z285" s="403"/>
      <c r="AA285" s="403"/>
    </row>
    <row r="286" spans="25:27" s="102" customFormat="1">
      <c r="Y286" s="403"/>
      <c r="Z286" s="403"/>
      <c r="AA286" s="403"/>
    </row>
    <row r="287" spans="25:27" s="102" customFormat="1">
      <c r="Y287" s="403"/>
      <c r="Z287" s="403"/>
      <c r="AA287" s="403"/>
    </row>
    <row r="288" spans="25:27" s="102" customFormat="1">
      <c r="Y288" s="403"/>
      <c r="Z288" s="403"/>
      <c r="AA288" s="403"/>
    </row>
    <row r="289" spans="25:27" s="102" customFormat="1">
      <c r="Y289" s="403"/>
      <c r="Z289" s="403"/>
      <c r="AA289" s="403"/>
    </row>
    <row r="290" spans="25:27" s="102" customFormat="1">
      <c r="Y290" s="403"/>
      <c r="Z290" s="403"/>
      <c r="AA290" s="403"/>
    </row>
    <row r="291" spans="25:27" s="102" customFormat="1">
      <c r="Y291" s="403"/>
      <c r="Z291" s="403"/>
      <c r="AA291" s="403"/>
    </row>
    <row r="292" spans="25:27" s="102" customFormat="1">
      <c r="Y292" s="403"/>
      <c r="Z292" s="403"/>
      <c r="AA292" s="403"/>
    </row>
    <row r="293" spans="25:27" s="102" customFormat="1">
      <c r="Y293" s="403"/>
      <c r="Z293" s="403"/>
      <c r="AA293" s="403"/>
    </row>
    <row r="294" spans="25:27" s="102" customFormat="1">
      <c r="Y294" s="403"/>
      <c r="Z294" s="403"/>
      <c r="AA294" s="403"/>
    </row>
    <row r="295" spans="25:27" s="102" customFormat="1">
      <c r="Y295" s="403"/>
      <c r="Z295" s="403"/>
      <c r="AA295" s="403"/>
    </row>
    <row r="296" spans="25:27" s="102" customFormat="1">
      <c r="Y296" s="403"/>
      <c r="Z296" s="403"/>
      <c r="AA296" s="403"/>
    </row>
    <row r="297" spans="25:27" s="102" customFormat="1">
      <c r="Y297" s="403"/>
      <c r="Z297" s="403"/>
      <c r="AA297" s="403"/>
    </row>
    <row r="298" spans="25:27" s="102" customFormat="1">
      <c r="Y298" s="403"/>
      <c r="Z298" s="403"/>
      <c r="AA298" s="403"/>
    </row>
    <row r="299" spans="25:27" s="102" customFormat="1">
      <c r="Y299" s="403"/>
      <c r="Z299" s="403"/>
      <c r="AA299" s="403"/>
    </row>
    <row r="300" spans="25:27" s="102" customFormat="1">
      <c r="Y300" s="403"/>
      <c r="Z300" s="403"/>
      <c r="AA300" s="403"/>
    </row>
    <row r="301" spans="25:27" s="102" customFormat="1">
      <c r="Y301" s="403"/>
      <c r="Z301" s="403"/>
      <c r="AA301" s="403"/>
    </row>
    <row r="302" spans="25:27" s="102" customFormat="1">
      <c r="Y302" s="403"/>
      <c r="Z302" s="403"/>
      <c r="AA302" s="403"/>
    </row>
    <row r="303" spans="25:27" s="102" customFormat="1">
      <c r="Y303" s="403"/>
      <c r="Z303" s="403"/>
      <c r="AA303" s="403"/>
    </row>
    <row r="304" spans="25:27" s="102" customFormat="1">
      <c r="Y304" s="403"/>
      <c r="Z304" s="403"/>
      <c r="AA304" s="403"/>
    </row>
    <row r="305" spans="25:27" s="102" customFormat="1">
      <c r="Y305" s="403"/>
      <c r="Z305" s="403"/>
      <c r="AA305" s="403"/>
    </row>
    <row r="306" spans="25:27" s="102" customFormat="1">
      <c r="Y306" s="403"/>
      <c r="Z306" s="403"/>
      <c r="AA306" s="403"/>
    </row>
    <row r="307" spans="25:27" s="102" customFormat="1">
      <c r="Y307" s="403"/>
      <c r="Z307" s="403"/>
      <c r="AA307" s="403"/>
    </row>
    <row r="308" spans="25:27" s="102" customFormat="1">
      <c r="Y308" s="403"/>
      <c r="Z308" s="403"/>
      <c r="AA308" s="403"/>
    </row>
    <row r="309" spans="25:27" s="102" customFormat="1">
      <c r="Y309" s="403"/>
      <c r="Z309" s="403"/>
      <c r="AA309" s="403"/>
    </row>
    <row r="310" spans="25:27" s="102" customFormat="1">
      <c r="Y310" s="403"/>
      <c r="Z310" s="403"/>
      <c r="AA310" s="403"/>
    </row>
    <row r="311" spans="25:27" s="102" customFormat="1">
      <c r="Y311" s="403"/>
      <c r="Z311" s="403"/>
      <c r="AA311" s="403"/>
    </row>
    <row r="312" spans="25:27" s="102" customFormat="1">
      <c r="Y312" s="403"/>
      <c r="Z312" s="403"/>
      <c r="AA312" s="403"/>
    </row>
    <row r="313" spans="25:27" s="102" customFormat="1">
      <c r="Y313" s="403"/>
      <c r="Z313" s="403"/>
      <c r="AA313" s="403"/>
    </row>
    <row r="314" spans="25:27" s="102" customFormat="1">
      <c r="Y314" s="403"/>
      <c r="Z314" s="403"/>
      <c r="AA314" s="403"/>
    </row>
    <row r="315" spans="25:27" s="102" customFormat="1">
      <c r="Y315" s="403"/>
      <c r="Z315" s="403"/>
      <c r="AA315" s="403"/>
    </row>
    <row r="316" spans="25:27" s="102" customFormat="1">
      <c r="Y316" s="403"/>
      <c r="Z316" s="403"/>
      <c r="AA316" s="403"/>
    </row>
    <row r="317" spans="25:27" s="102" customFormat="1">
      <c r="Y317" s="403"/>
      <c r="Z317" s="403"/>
      <c r="AA317" s="403"/>
    </row>
    <row r="318" spans="25:27" s="102" customFormat="1">
      <c r="Y318" s="403"/>
      <c r="Z318" s="403"/>
      <c r="AA318" s="403"/>
    </row>
    <row r="319" spans="25:27" s="102" customFormat="1">
      <c r="Y319" s="403"/>
      <c r="Z319" s="403"/>
      <c r="AA319" s="403"/>
    </row>
    <row r="320" spans="25:27" s="102" customFormat="1">
      <c r="Y320" s="403"/>
      <c r="Z320" s="403"/>
      <c r="AA320" s="403"/>
    </row>
    <row r="321" spans="25:27" s="102" customFormat="1">
      <c r="Y321" s="403"/>
      <c r="Z321" s="403"/>
      <c r="AA321" s="403"/>
    </row>
    <row r="322" spans="25:27" s="102" customFormat="1">
      <c r="Y322" s="403"/>
      <c r="Z322" s="403"/>
      <c r="AA322" s="403"/>
    </row>
    <row r="323" spans="25:27" s="102" customFormat="1">
      <c r="Y323" s="403"/>
      <c r="Z323" s="403"/>
      <c r="AA323" s="403"/>
    </row>
    <row r="324" spans="25:27" s="102" customFormat="1">
      <c r="Y324" s="403"/>
      <c r="Z324" s="403"/>
      <c r="AA324" s="403"/>
    </row>
    <row r="325" spans="25:27" s="102" customFormat="1">
      <c r="Y325" s="403"/>
      <c r="Z325" s="403"/>
      <c r="AA325" s="403"/>
    </row>
    <row r="326" spans="25:27" s="102" customFormat="1">
      <c r="Y326" s="403"/>
      <c r="Z326" s="403"/>
      <c r="AA326" s="403"/>
    </row>
    <row r="327" spans="25:27" s="102" customFormat="1">
      <c r="Y327" s="403"/>
      <c r="Z327" s="403"/>
      <c r="AA327" s="403"/>
    </row>
    <row r="328" spans="25:27" s="102" customFormat="1">
      <c r="Y328" s="403"/>
      <c r="Z328" s="403"/>
      <c r="AA328" s="403"/>
    </row>
    <row r="329" spans="25:27" s="102" customFormat="1">
      <c r="Y329" s="403"/>
      <c r="Z329" s="403"/>
      <c r="AA329" s="403"/>
    </row>
    <row r="330" spans="25:27" s="102" customFormat="1">
      <c r="Y330" s="403"/>
      <c r="Z330" s="403"/>
      <c r="AA330" s="403"/>
    </row>
    <row r="331" spans="25:27" s="102" customFormat="1">
      <c r="Y331" s="403"/>
      <c r="Z331" s="403"/>
      <c r="AA331" s="403"/>
    </row>
    <row r="332" spans="25:27" s="102" customFormat="1">
      <c r="Y332" s="403"/>
      <c r="Z332" s="403"/>
      <c r="AA332" s="403"/>
    </row>
    <row r="333" spans="25:27" s="102" customFormat="1">
      <c r="Y333" s="403"/>
      <c r="Z333" s="403"/>
      <c r="AA333" s="403"/>
    </row>
    <row r="334" spans="25:27" s="102" customFormat="1">
      <c r="Y334" s="403"/>
      <c r="Z334" s="403"/>
      <c r="AA334" s="403"/>
    </row>
    <row r="335" spans="25:27" s="102" customFormat="1">
      <c r="Y335" s="403"/>
      <c r="Z335" s="403"/>
      <c r="AA335" s="403"/>
    </row>
    <row r="336" spans="25:27" s="102" customFormat="1">
      <c r="Y336" s="403"/>
      <c r="Z336" s="403"/>
      <c r="AA336" s="403"/>
    </row>
    <row r="337" spans="25:27" s="102" customFormat="1">
      <c r="Y337" s="403"/>
      <c r="Z337" s="403"/>
      <c r="AA337" s="403"/>
    </row>
    <row r="338" spans="25:27" s="102" customFormat="1">
      <c r="Y338" s="403"/>
      <c r="Z338" s="403"/>
      <c r="AA338" s="403"/>
    </row>
    <row r="339" spans="25:27" s="102" customFormat="1">
      <c r="Y339" s="403"/>
      <c r="Z339" s="403"/>
      <c r="AA339" s="403"/>
    </row>
    <row r="340" spans="25:27" s="102" customFormat="1">
      <c r="Y340" s="403"/>
      <c r="Z340" s="403"/>
      <c r="AA340" s="403"/>
    </row>
    <row r="341" spans="25:27" s="102" customFormat="1">
      <c r="Y341" s="403"/>
      <c r="Z341" s="403"/>
      <c r="AA341" s="403"/>
    </row>
    <row r="342" spans="25:27" s="102" customFormat="1">
      <c r="Y342" s="403"/>
      <c r="Z342" s="403"/>
      <c r="AA342" s="403"/>
    </row>
    <row r="343" spans="25:27" s="102" customFormat="1">
      <c r="Y343" s="403"/>
      <c r="Z343" s="403"/>
      <c r="AA343" s="403"/>
    </row>
    <row r="344" spans="25:27" s="102" customFormat="1">
      <c r="Y344" s="403"/>
      <c r="Z344" s="403"/>
      <c r="AA344" s="403"/>
    </row>
    <row r="345" spans="25:27" s="102" customFormat="1">
      <c r="Y345" s="403"/>
      <c r="Z345" s="403"/>
      <c r="AA345" s="403"/>
    </row>
    <row r="346" spans="25:27" s="102" customFormat="1">
      <c r="Y346" s="403"/>
      <c r="Z346" s="403"/>
      <c r="AA346" s="403"/>
    </row>
    <row r="347" spans="25:27" s="102" customFormat="1">
      <c r="Y347" s="403"/>
      <c r="Z347" s="403"/>
      <c r="AA347" s="403"/>
    </row>
    <row r="348" spans="25:27" s="102" customFormat="1">
      <c r="Y348" s="403"/>
      <c r="Z348" s="403"/>
      <c r="AA348" s="403"/>
    </row>
    <row r="349" spans="25:27" s="102" customFormat="1">
      <c r="Y349" s="403"/>
      <c r="Z349" s="403"/>
      <c r="AA349" s="403"/>
    </row>
    <row r="350" spans="25:27" s="102" customFormat="1">
      <c r="Y350" s="403"/>
      <c r="Z350" s="403"/>
      <c r="AA350" s="403"/>
    </row>
    <row r="351" spans="25:27" s="102" customFormat="1">
      <c r="Y351" s="403"/>
      <c r="Z351" s="403"/>
      <c r="AA351" s="403"/>
    </row>
    <row r="352" spans="25:27" s="102" customFormat="1">
      <c r="Y352" s="403"/>
      <c r="Z352" s="403"/>
      <c r="AA352" s="403"/>
    </row>
    <row r="353" spans="22:28" s="102" customFormat="1">
      <c r="Y353" s="403"/>
      <c r="Z353" s="403"/>
      <c r="AA353" s="403"/>
    </row>
    <row r="354" spans="22:28" s="102" customFormat="1">
      <c r="Y354" s="403"/>
      <c r="Z354" s="403"/>
      <c r="AA354" s="403"/>
    </row>
    <row r="355" spans="22:28">
      <c r="V355" s="5"/>
      <c r="W355" s="5"/>
      <c r="X355" s="5"/>
      <c r="Y355" s="101"/>
      <c r="Z355" s="101"/>
      <c r="AA355" s="101"/>
      <c r="AB355" s="5"/>
    </row>
    <row r="356" spans="22:28">
      <c r="V356" s="5"/>
      <c r="W356" s="5"/>
      <c r="X356" s="5"/>
      <c r="Y356" s="101"/>
      <c r="Z356" s="101"/>
      <c r="AA356" s="101"/>
      <c r="AB356" s="5"/>
    </row>
    <row r="357" spans="22:28">
      <c r="V357" s="5"/>
      <c r="W357" s="5"/>
      <c r="X357" s="5"/>
      <c r="Y357" s="101"/>
      <c r="Z357" s="101"/>
      <c r="AA357" s="101"/>
      <c r="AB357" s="5"/>
    </row>
    <row r="358" spans="22:28">
      <c r="V358" s="5"/>
      <c r="W358" s="5"/>
      <c r="X358" s="5"/>
      <c r="Y358" s="101"/>
      <c r="Z358" s="101"/>
      <c r="AA358" s="101"/>
      <c r="AB358" s="5"/>
    </row>
    <row r="359" spans="22:28">
      <c r="V359" s="5"/>
      <c r="W359" s="5"/>
      <c r="X359" s="5"/>
      <c r="Y359" s="101"/>
      <c r="Z359" s="101"/>
      <c r="AA359" s="101"/>
      <c r="AB359" s="5"/>
    </row>
    <row r="360" spans="22:28">
      <c r="V360" s="5"/>
      <c r="W360" s="5"/>
      <c r="X360" s="5"/>
      <c r="Y360" s="101"/>
      <c r="Z360" s="101"/>
      <c r="AA360" s="101"/>
      <c r="AB360" s="5"/>
    </row>
    <row r="361" spans="22:28">
      <c r="V361" s="5"/>
      <c r="W361" s="5"/>
      <c r="X361" s="5"/>
      <c r="Y361" s="101"/>
      <c r="Z361" s="101"/>
      <c r="AA361" s="101"/>
      <c r="AB361" s="5"/>
    </row>
    <row r="362" spans="22:28">
      <c r="V362" s="5"/>
      <c r="W362" s="5"/>
      <c r="X362" s="5"/>
      <c r="Y362" s="101"/>
      <c r="Z362" s="101"/>
      <c r="AA362" s="101"/>
      <c r="AB362" s="5"/>
    </row>
    <row r="363" spans="22:28">
      <c r="V363" s="5"/>
      <c r="W363" s="5"/>
      <c r="X363" s="5"/>
      <c r="Y363" s="101"/>
      <c r="Z363" s="101"/>
      <c r="AA363" s="101"/>
      <c r="AB363" s="5"/>
    </row>
    <row r="364" spans="22:28">
      <c r="V364" s="5"/>
      <c r="W364" s="5"/>
      <c r="X364" s="5"/>
      <c r="Y364" s="101"/>
      <c r="Z364" s="101"/>
      <c r="AA364" s="101"/>
      <c r="AB364" s="5"/>
    </row>
    <row r="365" spans="22:28">
      <c r="V365" s="5"/>
      <c r="W365" s="5"/>
      <c r="X365" s="5"/>
      <c r="Y365" s="101"/>
      <c r="Z365" s="101"/>
      <c r="AA365" s="101"/>
      <c r="AB365" s="5"/>
    </row>
    <row r="366" spans="22:28">
      <c r="V366" s="5"/>
      <c r="W366" s="5"/>
      <c r="X366" s="5"/>
      <c r="Y366" s="101"/>
      <c r="Z366" s="101"/>
      <c r="AA366" s="101"/>
      <c r="AB366" s="5"/>
    </row>
    <row r="367" spans="22:28">
      <c r="V367" s="5"/>
      <c r="W367" s="5"/>
      <c r="X367" s="5"/>
      <c r="Y367" s="101"/>
      <c r="Z367" s="101"/>
      <c r="AA367" s="101"/>
      <c r="AB367" s="5"/>
    </row>
    <row r="368" spans="22:28">
      <c r="V368" s="5"/>
      <c r="W368" s="5"/>
      <c r="X368" s="5"/>
      <c r="Y368" s="101"/>
      <c r="Z368" s="101"/>
      <c r="AA368" s="101"/>
      <c r="AB368" s="5"/>
    </row>
    <row r="369" spans="22:28">
      <c r="V369" s="5"/>
      <c r="W369" s="5"/>
      <c r="X369" s="5"/>
      <c r="Y369" s="101"/>
      <c r="Z369" s="101"/>
      <c r="AA369" s="101"/>
      <c r="AB369" s="5"/>
    </row>
    <row r="370" spans="22:28">
      <c r="V370" s="5"/>
      <c r="W370" s="5"/>
      <c r="X370" s="5"/>
      <c r="Y370" s="101"/>
      <c r="Z370" s="101"/>
      <c r="AA370" s="101"/>
      <c r="AB370" s="5"/>
    </row>
    <row r="371" spans="22:28">
      <c r="V371" s="5"/>
      <c r="W371" s="5"/>
      <c r="X371" s="5"/>
      <c r="Y371" s="101"/>
      <c r="Z371" s="101"/>
      <c r="AA371" s="101"/>
      <c r="AB371" s="5"/>
    </row>
    <row r="372" spans="22:28">
      <c r="V372" s="5"/>
      <c r="W372" s="5"/>
      <c r="X372" s="5"/>
      <c r="Y372" s="101"/>
      <c r="Z372" s="101"/>
      <c r="AA372" s="101"/>
      <c r="AB372" s="5"/>
    </row>
    <row r="373" spans="22:28">
      <c r="V373" s="5"/>
      <c r="W373" s="5"/>
      <c r="X373" s="5"/>
      <c r="Y373" s="101"/>
      <c r="Z373" s="101"/>
      <c r="AA373" s="101"/>
      <c r="AB373" s="5"/>
    </row>
    <row r="374" spans="22:28">
      <c r="V374" s="5"/>
      <c r="W374" s="5"/>
      <c r="X374" s="5"/>
      <c r="Y374" s="101"/>
      <c r="Z374" s="101"/>
      <c r="AA374" s="101"/>
      <c r="AB374" s="5"/>
    </row>
    <row r="375" spans="22:28">
      <c r="V375" s="5"/>
      <c r="W375" s="5"/>
      <c r="X375" s="5"/>
      <c r="Y375" s="101"/>
      <c r="Z375" s="101"/>
      <c r="AA375" s="101"/>
      <c r="AB375" s="5"/>
    </row>
    <row r="376" spans="22:28">
      <c r="V376" s="5"/>
      <c r="W376" s="5"/>
      <c r="X376" s="5"/>
      <c r="Y376" s="101"/>
      <c r="Z376" s="101"/>
      <c r="AA376" s="101"/>
      <c r="AB376" s="5"/>
    </row>
    <row r="377" spans="22:28">
      <c r="V377" s="5"/>
      <c r="W377" s="5"/>
      <c r="X377" s="5"/>
      <c r="Y377" s="101"/>
      <c r="Z377" s="101"/>
      <c r="AA377" s="101"/>
      <c r="AB377" s="5"/>
    </row>
    <row r="378" spans="22:28">
      <c r="V378" s="5"/>
      <c r="W378" s="5"/>
      <c r="X378" s="5"/>
      <c r="Y378" s="101"/>
      <c r="Z378" s="101"/>
      <c r="AA378" s="101"/>
      <c r="AB378" s="5"/>
    </row>
    <row r="379" spans="22:28">
      <c r="V379" s="5"/>
      <c r="W379" s="5"/>
      <c r="X379" s="5"/>
      <c r="Y379" s="101"/>
      <c r="Z379" s="101"/>
      <c r="AA379" s="101"/>
      <c r="AB379" s="5"/>
    </row>
    <row r="380" spans="22:28">
      <c r="V380" s="5"/>
      <c r="W380" s="5"/>
      <c r="X380" s="5"/>
      <c r="Y380" s="101"/>
      <c r="Z380" s="101"/>
      <c r="AA380" s="101"/>
      <c r="AB380" s="5"/>
    </row>
    <row r="381" spans="22:28">
      <c r="V381" s="5"/>
      <c r="W381" s="5"/>
      <c r="X381" s="5"/>
      <c r="Y381" s="101"/>
      <c r="Z381" s="101"/>
      <c r="AA381" s="101"/>
      <c r="AB381" s="5"/>
    </row>
    <row r="382" spans="22:28">
      <c r="V382" s="5"/>
      <c r="W382" s="5"/>
      <c r="X382" s="5"/>
      <c r="Y382" s="101"/>
      <c r="Z382" s="101"/>
      <c r="AA382" s="101"/>
      <c r="AB382" s="5"/>
    </row>
    <row r="383" spans="22:28">
      <c r="V383" s="5"/>
      <c r="W383" s="5"/>
      <c r="X383" s="5"/>
      <c r="Y383" s="101"/>
      <c r="Z383" s="101"/>
      <c r="AA383" s="101"/>
      <c r="AB383" s="5"/>
    </row>
    <row r="384" spans="22:28">
      <c r="V384" s="5"/>
      <c r="W384" s="5"/>
      <c r="X384" s="5"/>
      <c r="Y384" s="101"/>
      <c r="Z384" s="101"/>
      <c r="AA384" s="101"/>
      <c r="AB384" s="5"/>
    </row>
    <row r="385" spans="22:28">
      <c r="V385" s="5"/>
      <c r="W385" s="5"/>
      <c r="X385" s="5"/>
      <c r="Y385" s="101"/>
      <c r="Z385" s="101"/>
      <c r="AA385" s="101"/>
      <c r="AB385" s="5"/>
    </row>
    <row r="386" spans="22:28">
      <c r="V386" s="5"/>
      <c r="W386" s="5"/>
      <c r="X386" s="5"/>
      <c r="Y386" s="101"/>
      <c r="Z386" s="101"/>
      <c r="AA386" s="101"/>
      <c r="AB386" s="5"/>
    </row>
    <row r="387" spans="22:28">
      <c r="V387" s="5"/>
      <c r="W387" s="5"/>
      <c r="X387" s="5"/>
      <c r="Y387" s="101"/>
      <c r="Z387" s="101"/>
      <c r="AA387" s="101"/>
      <c r="AB387" s="5"/>
    </row>
    <row r="388" spans="22:28">
      <c r="V388" s="5"/>
      <c r="W388" s="5"/>
      <c r="X388" s="5"/>
      <c r="Y388" s="101"/>
      <c r="Z388" s="101"/>
      <c r="AA388" s="101"/>
      <c r="AB388" s="5"/>
    </row>
    <row r="389" spans="22:28">
      <c r="V389" s="5"/>
      <c r="W389" s="5"/>
      <c r="X389" s="5"/>
      <c r="Y389" s="101"/>
      <c r="Z389" s="101"/>
      <c r="AA389" s="101"/>
      <c r="AB389" s="5"/>
    </row>
    <row r="390" spans="22:28">
      <c r="V390" s="5"/>
      <c r="W390" s="5"/>
      <c r="X390" s="5"/>
      <c r="Y390" s="101"/>
      <c r="Z390" s="101"/>
      <c r="AA390" s="101"/>
      <c r="AB390" s="5"/>
    </row>
    <row r="391" spans="22:28">
      <c r="V391" s="5"/>
      <c r="W391" s="5"/>
      <c r="X391" s="5"/>
      <c r="Y391" s="101"/>
      <c r="Z391" s="101"/>
      <c r="AA391" s="101"/>
      <c r="AB391" s="5"/>
    </row>
    <row r="392" spans="22:28">
      <c r="V392" s="5"/>
      <c r="W392" s="5"/>
      <c r="X392" s="5"/>
      <c r="Y392" s="101"/>
      <c r="Z392" s="101"/>
      <c r="AA392" s="101"/>
      <c r="AB392" s="5"/>
    </row>
    <row r="393" spans="22:28">
      <c r="V393" s="5"/>
      <c r="W393" s="5"/>
      <c r="X393" s="5"/>
      <c r="Y393" s="101"/>
      <c r="Z393" s="101"/>
      <c r="AA393" s="101"/>
      <c r="AB393" s="5"/>
    </row>
    <row r="394" spans="22:28">
      <c r="V394" s="5"/>
      <c r="W394" s="5"/>
      <c r="X394" s="5"/>
      <c r="Y394" s="101"/>
      <c r="Z394" s="101"/>
      <c r="AA394" s="101"/>
      <c r="AB394" s="5"/>
    </row>
    <row r="395" spans="22:28">
      <c r="V395" s="5"/>
      <c r="W395" s="5"/>
      <c r="X395" s="5"/>
      <c r="Y395" s="101"/>
      <c r="Z395" s="101"/>
      <c r="AA395" s="101"/>
      <c r="AB395" s="5"/>
    </row>
    <row r="396" spans="22:28">
      <c r="V396" s="5"/>
      <c r="W396" s="5"/>
      <c r="X396" s="5"/>
      <c r="Y396" s="101"/>
      <c r="Z396" s="101"/>
      <c r="AA396" s="101"/>
      <c r="AB396" s="5"/>
    </row>
    <row r="397" spans="22:28">
      <c r="V397" s="5"/>
      <c r="W397" s="5"/>
      <c r="X397" s="5"/>
      <c r="Y397" s="101"/>
      <c r="Z397" s="101"/>
      <c r="AA397" s="101"/>
      <c r="AB397" s="5"/>
    </row>
  </sheetData>
  <mergeCells count="46">
    <mergeCell ref="N34:O34"/>
    <mergeCell ref="N35:O35"/>
    <mergeCell ref="N64:O64"/>
    <mergeCell ref="N65:O65"/>
    <mergeCell ref="V8:AB8"/>
    <mergeCell ref="N36:O36"/>
    <mergeCell ref="N38:O38"/>
    <mergeCell ref="N39:O39"/>
    <mergeCell ref="K59:L59"/>
    <mergeCell ref="K61:L61"/>
    <mergeCell ref="K65:L66"/>
    <mergeCell ref="I19:O19"/>
    <mergeCell ref="K39:L39"/>
    <mergeCell ref="N37:O37"/>
    <mergeCell ref="N47:O51"/>
    <mergeCell ref="N24:O27"/>
    <mergeCell ref="K38:L38"/>
    <mergeCell ref="K44:L44"/>
    <mergeCell ref="K45:L45"/>
    <mergeCell ref="N32:O32"/>
    <mergeCell ref="N33:O33"/>
    <mergeCell ref="N44:O44"/>
    <mergeCell ref="N45:O45"/>
    <mergeCell ref="N58:O58"/>
    <mergeCell ref="N66:O66"/>
    <mergeCell ref="N68:O68"/>
    <mergeCell ref="N60:O60"/>
    <mergeCell ref="N61:O61"/>
    <mergeCell ref="N62:O62"/>
    <mergeCell ref="N63:O63"/>
    <mergeCell ref="N100:O101"/>
    <mergeCell ref="H103:O108"/>
    <mergeCell ref="N97:O98"/>
    <mergeCell ref="K41:K42"/>
    <mergeCell ref="N41:O41"/>
    <mergeCell ref="N42:O42"/>
    <mergeCell ref="K68:L68"/>
    <mergeCell ref="K84:L84"/>
    <mergeCell ref="K70:L70"/>
    <mergeCell ref="K87:L87"/>
    <mergeCell ref="K90:L90"/>
    <mergeCell ref="N80:O82"/>
    <mergeCell ref="K47:L47"/>
    <mergeCell ref="K50:L50"/>
    <mergeCell ref="N53:O53"/>
    <mergeCell ref="N59:O59"/>
  </mergeCells>
  <phoneticPr fontId="16" type="noConversion"/>
  <dataValidations count="5">
    <dataValidation type="date" allowBlank="1" showInputMessage="1" showErrorMessage="1" error="Please enter a date in numerical format: e.g., 1/1/2022" sqref="N63:O63 N59:O59 N61:O61" xr:uid="{7B29FE35-D059-4E92-B724-C0B0B2B34E8F}">
      <formula1>1</formula1>
      <formula2>63920</formula2>
    </dataValidation>
    <dataValidation type="whole" allowBlank="1" showInputMessage="1" showErrorMessage="1" error="Enter a whole number between 0 and the number of ordinance variances_x000a_" sqref="N45:O45" xr:uid="{7A6E7045-8A26-4569-8094-459CE27D856B}">
      <formula1>0</formula1>
      <formula2>100000</formula2>
    </dataValidation>
    <dataValidation type="whole" allowBlank="1" showInputMessage="1" showErrorMessage="1" error="Enter a whole number between 0 and the number of permits" sqref="N39:O39 N42:O42" xr:uid="{E845FAB6-BBB4-4154-A0CC-0DA0F0BCA248}">
      <formula1>0</formula1>
      <formula2>100000</formula2>
    </dataValidation>
    <dataValidation allowBlank="1" showInputMessage="1" showErrorMessage="1" error="_x000a_" sqref="N53:O53" xr:uid="{E593CAEF-D64A-4E5E-B65F-42452A901DB6}"/>
    <dataValidation type="date" allowBlank="1" showInputMessage="1" showErrorMessage="1" error="Please enter a date in numerical format: e.g., 1/1/2022" sqref="N35:O35 N66:O66" xr:uid="{1500C894-ED46-4C8B-B760-3240220466BB}">
      <formula1>1</formula1>
      <formula2>117610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13</xdr:col>
                    <xdr:colOff>304800</xdr:colOff>
                    <xdr:row>21</xdr:row>
                    <xdr:rowOff>152400</xdr:rowOff>
                  </from>
                  <to>
                    <xdr:col>13</xdr:col>
                    <xdr:colOff>857250</xdr:colOff>
                    <xdr:row>22</xdr:row>
                    <xdr:rowOff>152400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13</xdr:col>
                    <xdr:colOff>1181100</xdr:colOff>
                    <xdr:row>21</xdr:row>
                    <xdr:rowOff>133350</xdr:rowOff>
                  </from>
                  <to>
                    <xdr:col>14</xdr:col>
                    <xdr:colOff>257175</xdr:colOff>
                    <xdr:row>22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14</xdr:col>
                    <xdr:colOff>542925</xdr:colOff>
                    <xdr:row>21</xdr:row>
                    <xdr:rowOff>152400</xdr:rowOff>
                  </from>
                  <to>
                    <xdr:col>14</xdr:col>
                    <xdr:colOff>1181100</xdr:colOff>
                    <xdr:row>22</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14</xdr:col>
                    <xdr:colOff>1419225</xdr:colOff>
                    <xdr:row>21</xdr:row>
                    <xdr:rowOff>152400</xdr:rowOff>
                  </from>
                  <to>
                    <xdr:col>14</xdr:col>
                    <xdr:colOff>2190750</xdr:colOff>
                    <xdr:row>22</xdr:row>
                    <xdr:rowOff>180975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11</xdr:col>
                    <xdr:colOff>1781175</xdr:colOff>
                    <xdr:row>21</xdr:row>
                    <xdr:rowOff>152400</xdr:rowOff>
                  </from>
                  <to>
                    <xdr:col>12</xdr:col>
                    <xdr:colOff>85725</xdr:colOff>
                    <xdr:row>22</xdr:row>
                    <xdr:rowOff>161925</xdr:rowOff>
                  </to>
                </anchor>
              </controlPr>
            </control>
          </mc:Choice>
        </mc:AlternateContent>
        <mc:AlternateContent xmlns:mc="http://schemas.openxmlformats.org/markup-compatibility/2006">
          <mc:Choice Requires="x14">
            <control shapeId="25608" r:id="rId9" name="Check Box 8">
              <controlPr defaultSize="0" autoFill="0" autoLine="0" autoPict="0">
                <anchor moveWithCells="1">
                  <from>
                    <xdr:col>11</xdr:col>
                    <xdr:colOff>1695450</xdr:colOff>
                    <xdr:row>25</xdr:row>
                    <xdr:rowOff>180975</xdr:rowOff>
                  </from>
                  <to>
                    <xdr:col>11</xdr:col>
                    <xdr:colOff>2000250</xdr:colOff>
                    <xdr:row>27</xdr:row>
                    <xdr:rowOff>9525</xdr:rowOff>
                  </to>
                </anchor>
              </controlPr>
            </control>
          </mc:Choice>
        </mc:AlternateContent>
        <mc:AlternateContent xmlns:mc="http://schemas.openxmlformats.org/markup-compatibility/2006">
          <mc:Choice Requires="x14">
            <control shapeId="25609" r:id="rId10" name="Check Box 9">
              <controlPr defaultSize="0" autoFill="0" autoLine="0" autoPict="0">
                <anchor moveWithCells="1">
                  <from>
                    <xdr:col>11</xdr:col>
                    <xdr:colOff>2114550</xdr:colOff>
                    <xdr:row>25</xdr:row>
                    <xdr:rowOff>190500</xdr:rowOff>
                  </from>
                  <to>
                    <xdr:col>11</xdr:col>
                    <xdr:colOff>2428875</xdr:colOff>
                    <xdr:row>27</xdr:row>
                    <xdr:rowOff>9525</xdr:rowOff>
                  </to>
                </anchor>
              </controlPr>
            </control>
          </mc:Choice>
        </mc:AlternateContent>
        <mc:AlternateContent xmlns:mc="http://schemas.openxmlformats.org/markup-compatibility/2006">
          <mc:Choice Requires="x14">
            <control shapeId="25610" r:id="rId11" name="Check Box 10">
              <controlPr defaultSize="0" autoFill="0" autoLine="0" autoPict="0" altText="0-20%_x000a_">
                <anchor moveWithCells="1">
                  <from>
                    <xdr:col>11</xdr:col>
                    <xdr:colOff>781050</xdr:colOff>
                    <xdr:row>81</xdr:row>
                    <xdr:rowOff>190500</xdr:rowOff>
                  </from>
                  <to>
                    <xdr:col>11</xdr:col>
                    <xdr:colOff>2219325</xdr:colOff>
                    <xdr:row>84</xdr:row>
                    <xdr:rowOff>180975</xdr:rowOff>
                  </to>
                </anchor>
              </controlPr>
            </control>
          </mc:Choice>
        </mc:AlternateContent>
        <mc:AlternateContent xmlns:mc="http://schemas.openxmlformats.org/markup-compatibility/2006">
          <mc:Choice Requires="x14">
            <control shapeId="25611" r:id="rId12" name="Check Box 11">
              <controlPr defaultSize="0" autoFill="0" autoLine="0" autoPict="0" altText="0-20%_x000a_">
                <anchor moveWithCells="1">
                  <from>
                    <xdr:col>11</xdr:col>
                    <xdr:colOff>2247900</xdr:colOff>
                    <xdr:row>81</xdr:row>
                    <xdr:rowOff>180975</xdr:rowOff>
                  </from>
                  <to>
                    <xdr:col>13</xdr:col>
                    <xdr:colOff>733425</xdr:colOff>
                    <xdr:row>85</xdr:row>
                    <xdr:rowOff>0</xdr:rowOff>
                  </to>
                </anchor>
              </controlPr>
            </control>
          </mc:Choice>
        </mc:AlternateContent>
        <mc:AlternateContent xmlns:mc="http://schemas.openxmlformats.org/markup-compatibility/2006">
          <mc:Choice Requires="x14">
            <control shapeId="25612" r:id="rId13" name="Check Box 12">
              <controlPr defaultSize="0" autoFill="0" autoLine="0" autoPict="0">
                <anchor moveWithCells="1">
                  <from>
                    <xdr:col>10</xdr:col>
                    <xdr:colOff>3105150</xdr:colOff>
                    <xdr:row>46</xdr:row>
                    <xdr:rowOff>190500</xdr:rowOff>
                  </from>
                  <to>
                    <xdr:col>10</xdr:col>
                    <xdr:colOff>3419475</xdr:colOff>
                    <xdr:row>48</xdr:row>
                    <xdr:rowOff>19050</xdr:rowOff>
                  </to>
                </anchor>
              </controlPr>
            </control>
          </mc:Choice>
        </mc:AlternateContent>
        <mc:AlternateContent xmlns:mc="http://schemas.openxmlformats.org/markup-compatibility/2006">
          <mc:Choice Requires="x14">
            <control shapeId="25613" r:id="rId14" name="Check Box 13">
              <controlPr defaultSize="0" autoFill="0" autoLine="0" autoPict="0">
                <anchor moveWithCells="1">
                  <from>
                    <xdr:col>10</xdr:col>
                    <xdr:colOff>3629025</xdr:colOff>
                    <xdr:row>47</xdr:row>
                    <xdr:rowOff>0</xdr:rowOff>
                  </from>
                  <to>
                    <xdr:col>10</xdr:col>
                    <xdr:colOff>3933825</xdr:colOff>
                    <xdr:row>48</xdr:row>
                    <xdr:rowOff>19050</xdr:rowOff>
                  </to>
                </anchor>
              </controlPr>
            </control>
          </mc:Choice>
        </mc:AlternateContent>
        <mc:AlternateContent xmlns:mc="http://schemas.openxmlformats.org/markup-compatibility/2006">
          <mc:Choice Requires="x14">
            <control shapeId="25614" r:id="rId15" name="Check Box 14">
              <controlPr defaultSize="0" autoFill="0" autoLine="0" autoPict="0">
                <anchor moveWithCells="1">
                  <from>
                    <xdr:col>10</xdr:col>
                    <xdr:colOff>2828925</xdr:colOff>
                    <xdr:row>49</xdr:row>
                    <xdr:rowOff>180975</xdr:rowOff>
                  </from>
                  <to>
                    <xdr:col>10</xdr:col>
                    <xdr:colOff>4371975</xdr:colOff>
                    <xdr:row>51</xdr:row>
                    <xdr:rowOff>47625</xdr:rowOff>
                  </to>
                </anchor>
              </controlPr>
            </control>
          </mc:Choice>
        </mc:AlternateContent>
        <mc:AlternateContent xmlns:mc="http://schemas.openxmlformats.org/markup-compatibility/2006">
          <mc:Choice Requires="x14">
            <control shapeId="25615" r:id="rId16" name="Check Box 15">
              <controlPr defaultSize="0" autoFill="0" autoLine="0" autoPict="0">
                <anchor moveWithCells="1">
                  <from>
                    <xdr:col>11</xdr:col>
                    <xdr:colOff>1943100</xdr:colOff>
                    <xdr:row>50</xdr:row>
                    <xdr:rowOff>28575</xdr:rowOff>
                  </from>
                  <to>
                    <xdr:col>11</xdr:col>
                    <xdr:colOff>2238375</xdr:colOff>
                    <xdr:row>51</xdr:row>
                    <xdr:rowOff>47625</xdr:rowOff>
                  </to>
                </anchor>
              </controlPr>
            </control>
          </mc:Choice>
        </mc:AlternateContent>
        <mc:AlternateContent xmlns:mc="http://schemas.openxmlformats.org/markup-compatibility/2006">
          <mc:Choice Requires="x14">
            <control shapeId="25616" r:id="rId17" name="Check Box 16">
              <controlPr defaultSize="0" autoFill="0" autoLine="0" autoPict="0">
                <anchor moveWithCells="1">
                  <from>
                    <xdr:col>11</xdr:col>
                    <xdr:colOff>114300</xdr:colOff>
                    <xdr:row>31</xdr:row>
                    <xdr:rowOff>180975</xdr:rowOff>
                  </from>
                  <to>
                    <xdr:col>11</xdr:col>
                    <xdr:colOff>419100</xdr:colOff>
                    <xdr:row>33</xdr:row>
                    <xdr:rowOff>0</xdr:rowOff>
                  </to>
                </anchor>
              </controlPr>
            </control>
          </mc:Choice>
        </mc:AlternateContent>
        <mc:AlternateContent xmlns:mc="http://schemas.openxmlformats.org/markup-compatibility/2006">
          <mc:Choice Requires="x14">
            <control shapeId="25617" r:id="rId18" name="Check Box 17">
              <controlPr defaultSize="0" autoFill="0" autoLine="0" autoPict="0">
                <anchor moveWithCells="1">
                  <from>
                    <xdr:col>11</xdr:col>
                    <xdr:colOff>742950</xdr:colOff>
                    <xdr:row>31</xdr:row>
                    <xdr:rowOff>180975</xdr:rowOff>
                  </from>
                  <to>
                    <xdr:col>11</xdr:col>
                    <xdr:colOff>1047750</xdr:colOff>
                    <xdr:row>32</xdr:row>
                    <xdr:rowOff>190500</xdr:rowOff>
                  </to>
                </anchor>
              </controlPr>
            </control>
          </mc:Choice>
        </mc:AlternateContent>
        <mc:AlternateContent xmlns:mc="http://schemas.openxmlformats.org/markup-compatibility/2006">
          <mc:Choice Requires="x14">
            <control shapeId="25618" r:id="rId19" name="Check Box 18">
              <controlPr defaultSize="0" autoFill="0" autoLine="0" autoPict="0">
                <anchor moveWithCells="1">
                  <from>
                    <xdr:col>11</xdr:col>
                    <xdr:colOff>523875</xdr:colOff>
                    <xdr:row>34</xdr:row>
                    <xdr:rowOff>19050</xdr:rowOff>
                  </from>
                  <to>
                    <xdr:col>11</xdr:col>
                    <xdr:colOff>828675</xdr:colOff>
                    <xdr:row>35</xdr:row>
                    <xdr:rowOff>9525</xdr:rowOff>
                  </to>
                </anchor>
              </controlPr>
            </control>
          </mc:Choice>
        </mc:AlternateContent>
        <mc:AlternateContent xmlns:mc="http://schemas.openxmlformats.org/markup-compatibility/2006">
          <mc:Choice Requires="x14">
            <control shapeId="25619" r:id="rId20" name="Check Box 19">
              <controlPr defaultSize="0" autoFill="0" autoLine="0" autoPict="0">
                <anchor moveWithCells="1">
                  <from>
                    <xdr:col>11</xdr:col>
                    <xdr:colOff>1028700</xdr:colOff>
                    <xdr:row>34</xdr:row>
                    <xdr:rowOff>19050</xdr:rowOff>
                  </from>
                  <to>
                    <xdr:col>11</xdr:col>
                    <xdr:colOff>1333500</xdr:colOff>
                    <xdr:row>35</xdr:row>
                    <xdr:rowOff>9525</xdr:rowOff>
                  </to>
                </anchor>
              </controlPr>
            </control>
          </mc:Choice>
        </mc:AlternateContent>
        <mc:AlternateContent xmlns:mc="http://schemas.openxmlformats.org/markup-compatibility/2006">
          <mc:Choice Requires="x14">
            <control shapeId="25620" r:id="rId21" name="Check Box 20">
              <controlPr defaultSize="0" autoFill="0" autoLine="0" autoPict="0">
                <anchor moveWithCells="1">
                  <from>
                    <xdr:col>11</xdr:col>
                    <xdr:colOff>1343025</xdr:colOff>
                    <xdr:row>64</xdr:row>
                    <xdr:rowOff>161925</xdr:rowOff>
                  </from>
                  <to>
                    <xdr:col>11</xdr:col>
                    <xdr:colOff>1647825</xdr:colOff>
                    <xdr:row>65</xdr:row>
                    <xdr:rowOff>190500</xdr:rowOff>
                  </to>
                </anchor>
              </controlPr>
            </control>
          </mc:Choice>
        </mc:AlternateContent>
        <mc:AlternateContent xmlns:mc="http://schemas.openxmlformats.org/markup-compatibility/2006">
          <mc:Choice Requires="x14">
            <control shapeId="25621" r:id="rId22" name="Check Box 21">
              <controlPr defaultSize="0" autoFill="0" autoLine="0" autoPict="0">
                <anchor moveWithCells="1">
                  <from>
                    <xdr:col>11</xdr:col>
                    <xdr:colOff>1971675</xdr:colOff>
                    <xdr:row>64</xdr:row>
                    <xdr:rowOff>161925</xdr:rowOff>
                  </from>
                  <to>
                    <xdr:col>11</xdr:col>
                    <xdr:colOff>2276475</xdr:colOff>
                    <xdr:row>65</xdr:row>
                    <xdr:rowOff>190500</xdr:rowOff>
                  </to>
                </anchor>
              </controlPr>
            </control>
          </mc:Choice>
        </mc:AlternateContent>
        <mc:AlternateContent xmlns:mc="http://schemas.openxmlformats.org/markup-compatibility/2006">
          <mc:Choice Requires="x14">
            <control shapeId="25622" r:id="rId23" name="Check Box 22">
              <controlPr defaultSize="0" autoFill="0" autoLine="0" autoPict="0">
                <anchor moveWithCells="1">
                  <from>
                    <xdr:col>10</xdr:col>
                    <xdr:colOff>2209800</xdr:colOff>
                    <xdr:row>67</xdr:row>
                    <xdr:rowOff>171450</xdr:rowOff>
                  </from>
                  <to>
                    <xdr:col>10</xdr:col>
                    <xdr:colOff>2514600</xdr:colOff>
                    <xdr:row>68</xdr:row>
                    <xdr:rowOff>9525</xdr:rowOff>
                  </to>
                </anchor>
              </controlPr>
            </control>
          </mc:Choice>
        </mc:AlternateContent>
        <mc:AlternateContent xmlns:mc="http://schemas.openxmlformats.org/markup-compatibility/2006">
          <mc:Choice Requires="x14">
            <control shapeId="25623" r:id="rId24" name="Check Box 23">
              <controlPr defaultSize="0" autoFill="0" autoLine="0" autoPict="0">
                <anchor moveWithCells="1">
                  <from>
                    <xdr:col>10</xdr:col>
                    <xdr:colOff>2838450</xdr:colOff>
                    <xdr:row>67</xdr:row>
                    <xdr:rowOff>171450</xdr:rowOff>
                  </from>
                  <to>
                    <xdr:col>10</xdr:col>
                    <xdr:colOff>3143250</xdr:colOff>
                    <xdr:row>68</xdr:row>
                    <xdr:rowOff>9525</xdr:rowOff>
                  </to>
                </anchor>
              </controlPr>
            </control>
          </mc:Choice>
        </mc:AlternateContent>
        <mc:AlternateContent xmlns:mc="http://schemas.openxmlformats.org/markup-compatibility/2006">
          <mc:Choice Requires="x14">
            <control shapeId="25624" r:id="rId25" name="Check Box 24">
              <controlPr defaultSize="0" autoFill="0" autoLine="0" autoPict="0">
                <anchor moveWithCells="1">
                  <from>
                    <xdr:col>11</xdr:col>
                    <xdr:colOff>676275</xdr:colOff>
                    <xdr:row>78</xdr:row>
                    <xdr:rowOff>171450</xdr:rowOff>
                  </from>
                  <to>
                    <xdr:col>11</xdr:col>
                    <xdr:colOff>981075</xdr:colOff>
                    <xdr:row>80</xdr:row>
                    <xdr:rowOff>9525</xdr:rowOff>
                  </to>
                </anchor>
              </controlPr>
            </control>
          </mc:Choice>
        </mc:AlternateContent>
        <mc:AlternateContent xmlns:mc="http://schemas.openxmlformats.org/markup-compatibility/2006">
          <mc:Choice Requires="x14">
            <control shapeId="25625" r:id="rId26" name="Check Box 25">
              <controlPr defaultSize="0" autoFill="0" autoLine="0" autoPict="0">
                <anchor moveWithCells="1">
                  <from>
                    <xdr:col>10</xdr:col>
                    <xdr:colOff>4533900</xdr:colOff>
                    <xdr:row>80</xdr:row>
                    <xdr:rowOff>152400</xdr:rowOff>
                  </from>
                  <to>
                    <xdr:col>11</xdr:col>
                    <xdr:colOff>304800</xdr:colOff>
                    <xdr:row>82</xdr:row>
                    <xdr:rowOff>0</xdr:rowOff>
                  </to>
                </anchor>
              </controlPr>
            </control>
          </mc:Choice>
        </mc:AlternateContent>
        <mc:AlternateContent xmlns:mc="http://schemas.openxmlformats.org/markup-compatibility/2006">
          <mc:Choice Requires="x14">
            <control shapeId="25626" r:id="rId27" name="Check Box 26">
              <controlPr defaultSize="0" autoFill="0" autoLine="0" autoPict="0">
                <anchor moveWithCells="1">
                  <from>
                    <xdr:col>11</xdr:col>
                    <xdr:colOff>676275</xdr:colOff>
                    <xdr:row>80</xdr:row>
                    <xdr:rowOff>152400</xdr:rowOff>
                  </from>
                  <to>
                    <xdr:col>11</xdr:col>
                    <xdr:colOff>981075</xdr:colOff>
                    <xdr:row>82</xdr:row>
                    <xdr:rowOff>0</xdr:rowOff>
                  </to>
                </anchor>
              </controlPr>
            </control>
          </mc:Choice>
        </mc:AlternateContent>
        <mc:AlternateContent xmlns:mc="http://schemas.openxmlformats.org/markup-compatibility/2006">
          <mc:Choice Requires="x14">
            <control shapeId="25627" r:id="rId28" name="Check Box 27">
              <controlPr defaultSize="0" autoFill="0" autoLine="0" autoPict="0">
                <anchor moveWithCells="1">
                  <from>
                    <xdr:col>11</xdr:col>
                    <xdr:colOff>1257300</xdr:colOff>
                    <xdr:row>80</xdr:row>
                    <xdr:rowOff>152400</xdr:rowOff>
                  </from>
                  <to>
                    <xdr:col>11</xdr:col>
                    <xdr:colOff>1562100</xdr:colOff>
                    <xdr:row>82</xdr:row>
                    <xdr:rowOff>0</xdr:rowOff>
                  </to>
                </anchor>
              </controlPr>
            </control>
          </mc:Choice>
        </mc:AlternateContent>
        <mc:AlternateContent xmlns:mc="http://schemas.openxmlformats.org/markup-compatibility/2006">
          <mc:Choice Requires="x14">
            <control shapeId="25628" r:id="rId29" name="Check Box 28">
              <controlPr defaultSize="0" autoFill="0" autoLine="0" autoPict="0" altText="0-20%_x000a_">
                <anchor moveWithCells="1">
                  <from>
                    <xdr:col>11</xdr:col>
                    <xdr:colOff>790575</xdr:colOff>
                    <xdr:row>85</xdr:row>
                    <xdr:rowOff>114300</xdr:rowOff>
                  </from>
                  <to>
                    <xdr:col>11</xdr:col>
                    <xdr:colOff>1714500</xdr:colOff>
                    <xdr:row>87</xdr:row>
                    <xdr:rowOff>95250</xdr:rowOff>
                  </to>
                </anchor>
              </controlPr>
            </control>
          </mc:Choice>
        </mc:AlternateContent>
        <mc:AlternateContent xmlns:mc="http://schemas.openxmlformats.org/markup-compatibility/2006">
          <mc:Choice Requires="x14">
            <control shapeId="25629" r:id="rId30" name="Check Box 29">
              <controlPr defaultSize="0" autoFill="0" autoLine="0" autoPict="0" altText="0-20%_x000a_">
                <anchor moveWithCells="1">
                  <from>
                    <xdr:col>13</xdr:col>
                    <xdr:colOff>714375</xdr:colOff>
                    <xdr:row>85</xdr:row>
                    <xdr:rowOff>114300</xdr:rowOff>
                  </from>
                  <to>
                    <xdr:col>14</xdr:col>
                    <xdr:colOff>800100</xdr:colOff>
                    <xdr:row>87</xdr:row>
                    <xdr:rowOff>95250</xdr:rowOff>
                  </to>
                </anchor>
              </controlPr>
            </control>
          </mc:Choice>
        </mc:AlternateContent>
        <mc:AlternateContent xmlns:mc="http://schemas.openxmlformats.org/markup-compatibility/2006">
          <mc:Choice Requires="x14">
            <control shapeId="25630" r:id="rId31" name="Check Box 30">
              <controlPr defaultSize="0" autoFill="0" autoLine="0" autoPict="0" altText="0-20%_x000a_">
                <anchor moveWithCells="1">
                  <from>
                    <xdr:col>11</xdr:col>
                    <xdr:colOff>1771650</xdr:colOff>
                    <xdr:row>85</xdr:row>
                    <xdr:rowOff>114300</xdr:rowOff>
                  </from>
                  <to>
                    <xdr:col>13</xdr:col>
                    <xdr:colOff>504825</xdr:colOff>
                    <xdr:row>87</xdr:row>
                    <xdr:rowOff>95250</xdr:rowOff>
                  </to>
                </anchor>
              </controlPr>
            </control>
          </mc:Choice>
        </mc:AlternateContent>
        <mc:AlternateContent xmlns:mc="http://schemas.openxmlformats.org/markup-compatibility/2006">
          <mc:Choice Requires="x14">
            <control shapeId="25634" r:id="rId32" name="Check Box 34">
              <controlPr defaultSize="0" autoFill="0" autoLine="0" autoPict="0">
                <anchor moveWithCells="1">
                  <from>
                    <xdr:col>11</xdr:col>
                    <xdr:colOff>1771650</xdr:colOff>
                    <xdr:row>19</xdr:row>
                    <xdr:rowOff>209550</xdr:rowOff>
                  </from>
                  <to>
                    <xdr:col>11</xdr:col>
                    <xdr:colOff>2076450</xdr:colOff>
                    <xdr:row>21</xdr:row>
                    <xdr:rowOff>19050</xdr:rowOff>
                  </to>
                </anchor>
              </controlPr>
            </control>
          </mc:Choice>
        </mc:AlternateContent>
        <mc:AlternateContent xmlns:mc="http://schemas.openxmlformats.org/markup-compatibility/2006">
          <mc:Choice Requires="x14">
            <control shapeId="25635" r:id="rId33" name="Check Box 35">
              <controlPr defaultSize="0" autoFill="0" autoLine="0" autoPict="0">
                <anchor moveWithCells="1">
                  <from>
                    <xdr:col>11</xdr:col>
                    <xdr:colOff>2295525</xdr:colOff>
                    <xdr:row>19</xdr:row>
                    <xdr:rowOff>209550</xdr:rowOff>
                  </from>
                  <to>
                    <xdr:col>12</xdr:col>
                    <xdr:colOff>57150</xdr:colOff>
                    <xdr:row>21</xdr:row>
                    <xdr:rowOff>19050</xdr:rowOff>
                  </to>
                </anchor>
              </controlPr>
            </control>
          </mc:Choice>
        </mc:AlternateContent>
        <mc:AlternateContent xmlns:mc="http://schemas.openxmlformats.org/markup-compatibility/2006">
          <mc:Choice Requires="x14">
            <control shapeId="25636" r:id="rId34" name="Check Box 36">
              <controlPr defaultSize="0" autoFill="0" autoLine="0" autoPict="0">
                <anchor moveWithCells="1">
                  <from>
                    <xdr:col>10</xdr:col>
                    <xdr:colOff>3248025</xdr:colOff>
                    <xdr:row>23</xdr:row>
                    <xdr:rowOff>180975</xdr:rowOff>
                  </from>
                  <to>
                    <xdr:col>10</xdr:col>
                    <xdr:colOff>3552825</xdr:colOff>
                    <xdr:row>25</xdr:row>
                    <xdr:rowOff>0</xdr:rowOff>
                  </to>
                </anchor>
              </controlPr>
            </control>
          </mc:Choice>
        </mc:AlternateContent>
        <mc:AlternateContent xmlns:mc="http://schemas.openxmlformats.org/markup-compatibility/2006">
          <mc:Choice Requires="x14">
            <control shapeId="25637" r:id="rId35" name="Check Box 37">
              <controlPr defaultSize="0" autoFill="0" autoLine="0" autoPict="0">
                <anchor moveWithCells="1">
                  <from>
                    <xdr:col>10</xdr:col>
                    <xdr:colOff>3876675</xdr:colOff>
                    <xdr:row>23</xdr:row>
                    <xdr:rowOff>180975</xdr:rowOff>
                  </from>
                  <to>
                    <xdr:col>10</xdr:col>
                    <xdr:colOff>4181475</xdr:colOff>
                    <xdr:row>24</xdr:row>
                    <xdr:rowOff>190500</xdr:rowOff>
                  </to>
                </anchor>
              </controlPr>
            </control>
          </mc:Choice>
        </mc:AlternateContent>
        <mc:AlternateContent xmlns:mc="http://schemas.openxmlformats.org/markup-compatibility/2006">
          <mc:Choice Requires="x14">
            <control shapeId="25638" r:id="rId36" name="Check Box 38">
              <controlPr defaultSize="0" autoFill="0" autoLine="0" autoPict="0">
                <anchor moveWithCells="1">
                  <from>
                    <xdr:col>10</xdr:col>
                    <xdr:colOff>4533900</xdr:colOff>
                    <xdr:row>78</xdr:row>
                    <xdr:rowOff>171450</xdr:rowOff>
                  </from>
                  <to>
                    <xdr:col>11</xdr:col>
                    <xdr:colOff>304800</xdr:colOff>
                    <xdr:row>80</xdr:row>
                    <xdr:rowOff>9525</xdr:rowOff>
                  </to>
                </anchor>
              </controlPr>
            </control>
          </mc:Choice>
        </mc:AlternateContent>
        <mc:AlternateContent xmlns:mc="http://schemas.openxmlformats.org/markup-compatibility/2006">
          <mc:Choice Requires="x14">
            <control shapeId="25640" r:id="rId37" name="Check Box 40">
              <controlPr defaultSize="0" autoFill="0" autoLine="0" autoPict="0">
                <anchor moveWithCells="1">
                  <from>
                    <xdr:col>11</xdr:col>
                    <xdr:colOff>1571625</xdr:colOff>
                    <xdr:row>95</xdr:row>
                    <xdr:rowOff>161925</xdr:rowOff>
                  </from>
                  <to>
                    <xdr:col>11</xdr:col>
                    <xdr:colOff>1876425</xdr:colOff>
                    <xdr:row>97</xdr:row>
                    <xdr:rowOff>9525</xdr:rowOff>
                  </to>
                </anchor>
              </controlPr>
            </control>
          </mc:Choice>
        </mc:AlternateContent>
        <mc:AlternateContent xmlns:mc="http://schemas.openxmlformats.org/markup-compatibility/2006">
          <mc:Choice Requires="x14">
            <control shapeId="25641" r:id="rId38" name="Check Box 41">
              <controlPr defaultSize="0" autoFill="0" autoLine="0" autoPict="0">
                <anchor moveWithCells="1">
                  <from>
                    <xdr:col>11</xdr:col>
                    <xdr:colOff>2057400</xdr:colOff>
                    <xdr:row>95</xdr:row>
                    <xdr:rowOff>161925</xdr:rowOff>
                  </from>
                  <to>
                    <xdr:col>11</xdr:col>
                    <xdr:colOff>2362200</xdr:colOff>
                    <xdr:row>97</xdr:row>
                    <xdr:rowOff>9525</xdr:rowOff>
                  </to>
                </anchor>
              </controlPr>
            </control>
          </mc:Choice>
        </mc:AlternateContent>
        <mc:AlternateContent xmlns:mc="http://schemas.openxmlformats.org/markup-compatibility/2006">
          <mc:Choice Requires="x14">
            <control shapeId="25642" r:id="rId39" name="Check Box 42">
              <controlPr defaultSize="0" autoFill="0" autoLine="0" autoPict="0">
                <anchor moveWithCells="1">
                  <from>
                    <xdr:col>11</xdr:col>
                    <xdr:colOff>314325</xdr:colOff>
                    <xdr:row>97</xdr:row>
                    <xdr:rowOff>180975</xdr:rowOff>
                  </from>
                  <to>
                    <xdr:col>11</xdr:col>
                    <xdr:colOff>619125</xdr:colOff>
                    <xdr:row>99</xdr:row>
                    <xdr:rowOff>19050</xdr:rowOff>
                  </to>
                </anchor>
              </controlPr>
            </control>
          </mc:Choice>
        </mc:AlternateContent>
        <mc:AlternateContent xmlns:mc="http://schemas.openxmlformats.org/markup-compatibility/2006">
          <mc:Choice Requires="x14">
            <control shapeId="25643" r:id="rId40" name="Check Box 43">
              <controlPr defaultSize="0" autoFill="0" autoLine="0" autoPict="0">
                <anchor moveWithCells="1">
                  <from>
                    <xdr:col>11</xdr:col>
                    <xdr:colOff>942975</xdr:colOff>
                    <xdr:row>97</xdr:row>
                    <xdr:rowOff>180975</xdr:rowOff>
                  </from>
                  <to>
                    <xdr:col>11</xdr:col>
                    <xdr:colOff>1247775</xdr:colOff>
                    <xdr:row>99</xdr:row>
                    <xdr:rowOff>19050</xdr:rowOff>
                  </to>
                </anchor>
              </controlPr>
            </control>
          </mc:Choice>
        </mc:AlternateContent>
        <mc:AlternateContent xmlns:mc="http://schemas.openxmlformats.org/markup-compatibility/2006">
          <mc:Choice Requires="x14">
            <control shapeId="25645" r:id="rId41" name="Check Box 45">
              <controlPr defaultSize="0" autoFill="0" autoLine="0" autoPict="0">
                <anchor moveWithCells="1">
                  <from>
                    <xdr:col>10</xdr:col>
                    <xdr:colOff>3362325</xdr:colOff>
                    <xdr:row>52</xdr:row>
                    <xdr:rowOff>19050</xdr:rowOff>
                  </from>
                  <to>
                    <xdr:col>10</xdr:col>
                    <xdr:colOff>4057650</xdr:colOff>
                    <xdr:row>53</xdr:row>
                    <xdr:rowOff>0</xdr:rowOff>
                  </to>
                </anchor>
              </controlPr>
            </control>
          </mc:Choice>
        </mc:AlternateContent>
        <mc:AlternateContent xmlns:mc="http://schemas.openxmlformats.org/markup-compatibility/2006">
          <mc:Choice Requires="x14">
            <control shapeId="25646" r:id="rId42" name="Check Box 46">
              <controlPr defaultSize="0" autoFill="0" autoLine="0" autoPict="0">
                <anchor moveWithCells="1">
                  <from>
                    <xdr:col>11</xdr:col>
                    <xdr:colOff>2038350</xdr:colOff>
                    <xdr:row>52</xdr:row>
                    <xdr:rowOff>9525</xdr:rowOff>
                  </from>
                  <to>
                    <xdr:col>11</xdr:col>
                    <xdr:colOff>2514600</xdr:colOff>
                    <xdr:row>53</xdr:row>
                    <xdr:rowOff>0</xdr:rowOff>
                  </to>
                </anchor>
              </controlPr>
            </control>
          </mc:Choice>
        </mc:AlternateContent>
        <mc:AlternateContent xmlns:mc="http://schemas.openxmlformats.org/markup-compatibility/2006">
          <mc:Choice Requires="x14">
            <control shapeId="25647" r:id="rId43" name="Check Box 47">
              <controlPr defaultSize="0" autoFill="0" autoLine="0" autoPict="0">
                <anchor moveWithCells="1">
                  <from>
                    <xdr:col>11</xdr:col>
                    <xdr:colOff>857250</xdr:colOff>
                    <xdr:row>52</xdr:row>
                    <xdr:rowOff>38100</xdr:rowOff>
                  </from>
                  <to>
                    <xdr:col>11</xdr:col>
                    <xdr:colOff>1981200</xdr:colOff>
                    <xdr:row>53</xdr:row>
                    <xdr:rowOff>0</xdr:rowOff>
                  </to>
                </anchor>
              </controlPr>
            </control>
          </mc:Choice>
        </mc:AlternateContent>
        <mc:AlternateContent xmlns:mc="http://schemas.openxmlformats.org/markup-compatibility/2006">
          <mc:Choice Requires="x14">
            <control shapeId="25648" r:id="rId44" name="Check Box 48">
              <controlPr defaultSize="0" autoFill="0" autoLine="0" autoPict="0">
                <anchor moveWithCells="1">
                  <from>
                    <xdr:col>10</xdr:col>
                    <xdr:colOff>4114800</xdr:colOff>
                    <xdr:row>52</xdr:row>
                    <xdr:rowOff>9525</xdr:rowOff>
                  </from>
                  <to>
                    <xdr:col>11</xdr:col>
                    <xdr:colOff>790575</xdr:colOff>
                    <xdr:row>53</xdr:row>
                    <xdr:rowOff>0</xdr:rowOff>
                  </to>
                </anchor>
              </controlPr>
            </control>
          </mc:Choice>
        </mc:AlternateContent>
        <mc:AlternateContent xmlns:mc="http://schemas.openxmlformats.org/markup-compatibility/2006">
          <mc:Choice Requires="x14">
            <control shapeId="25649" r:id="rId45" name="Check Box 49">
              <controlPr defaultSize="0" autoFill="0" autoLine="0" autoPict="0" altText="0-20%_x000a_">
                <anchor moveWithCells="1">
                  <from>
                    <xdr:col>14</xdr:col>
                    <xdr:colOff>857250</xdr:colOff>
                    <xdr:row>81</xdr:row>
                    <xdr:rowOff>171450</xdr:rowOff>
                  </from>
                  <to>
                    <xdr:col>14</xdr:col>
                    <xdr:colOff>2381250</xdr:colOff>
                    <xdr:row>85</xdr:row>
                    <xdr:rowOff>0</xdr:rowOff>
                  </to>
                </anchor>
              </controlPr>
            </control>
          </mc:Choice>
        </mc:AlternateContent>
        <mc:AlternateContent xmlns:mc="http://schemas.openxmlformats.org/markup-compatibility/2006">
          <mc:Choice Requires="x14">
            <control shapeId="25650" r:id="rId46" name="Check Box 50">
              <controlPr defaultSize="0" autoFill="0" autoLine="0" autoPict="0" altText="0-20%_x000a_">
                <anchor moveWithCells="1">
                  <from>
                    <xdr:col>14</xdr:col>
                    <xdr:colOff>866775</xdr:colOff>
                    <xdr:row>85</xdr:row>
                    <xdr:rowOff>114300</xdr:rowOff>
                  </from>
                  <to>
                    <xdr:col>14</xdr:col>
                    <xdr:colOff>2305050</xdr:colOff>
                    <xdr:row>87</xdr:row>
                    <xdr:rowOff>95250</xdr:rowOff>
                  </to>
                </anchor>
              </controlPr>
            </control>
          </mc:Choice>
        </mc:AlternateContent>
        <mc:AlternateContent xmlns:mc="http://schemas.openxmlformats.org/markup-compatibility/2006">
          <mc:Choice Requires="x14">
            <control shapeId="25651" r:id="rId47" name="Check Box 51">
              <controlPr defaultSize="0" autoFill="0" autoLine="0" autoPict="0" altText="0-20%_x000a_">
                <anchor moveWithCells="1">
                  <from>
                    <xdr:col>11</xdr:col>
                    <xdr:colOff>790575</xdr:colOff>
                    <xdr:row>88</xdr:row>
                    <xdr:rowOff>114300</xdr:rowOff>
                  </from>
                  <to>
                    <xdr:col>11</xdr:col>
                    <xdr:colOff>1714500</xdr:colOff>
                    <xdr:row>90</xdr:row>
                    <xdr:rowOff>95250</xdr:rowOff>
                  </to>
                </anchor>
              </controlPr>
            </control>
          </mc:Choice>
        </mc:AlternateContent>
        <mc:AlternateContent xmlns:mc="http://schemas.openxmlformats.org/markup-compatibility/2006">
          <mc:Choice Requires="x14">
            <control shapeId="25652" r:id="rId48" name="Check Box 52">
              <controlPr defaultSize="0" autoFill="0" autoLine="0" autoPict="0" altText="0-20%_x000a_">
                <anchor moveWithCells="1">
                  <from>
                    <xdr:col>13</xdr:col>
                    <xdr:colOff>723900</xdr:colOff>
                    <xdr:row>88</xdr:row>
                    <xdr:rowOff>114300</xdr:rowOff>
                  </from>
                  <to>
                    <xdr:col>14</xdr:col>
                    <xdr:colOff>809625</xdr:colOff>
                    <xdr:row>90</xdr:row>
                    <xdr:rowOff>95250</xdr:rowOff>
                  </to>
                </anchor>
              </controlPr>
            </control>
          </mc:Choice>
        </mc:AlternateContent>
        <mc:AlternateContent xmlns:mc="http://schemas.openxmlformats.org/markup-compatibility/2006">
          <mc:Choice Requires="x14">
            <control shapeId="25653" r:id="rId49" name="Check Box 53">
              <controlPr defaultSize="0" autoFill="0" autoLine="0" autoPict="0" altText="0-20%_x000a_">
                <anchor moveWithCells="1">
                  <from>
                    <xdr:col>11</xdr:col>
                    <xdr:colOff>1781175</xdr:colOff>
                    <xdr:row>88</xdr:row>
                    <xdr:rowOff>114300</xdr:rowOff>
                  </from>
                  <to>
                    <xdr:col>13</xdr:col>
                    <xdr:colOff>504825</xdr:colOff>
                    <xdr:row>90</xdr:row>
                    <xdr:rowOff>95250</xdr:rowOff>
                  </to>
                </anchor>
              </controlPr>
            </control>
          </mc:Choice>
        </mc:AlternateContent>
        <mc:AlternateContent xmlns:mc="http://schemas.openxmlformats.org/markup-compatibility/2006">
          <mc:Choice Requires="x14">
            <control shapeId="25654" r:id="rId50" name="Check Box 54">
              <controlPr defaultSize="0" autoFill="0" autoLine="0" autoPict="0" altText="0-20%_x000a_">
                <anchor moveWithCells="1">
                  <from>
                    <xdr:col>14</xdr:col>
                    <xdr:colOff>876300</xdr:colOff>
                    <xdr:row>88</xdr:row>
                    <xdr:rowOff>114300</xdr:rowOff>
                  </from>
                  <to>
                    <xdr:col>14</xdr:col>
                    <xdr:colOff>2314575</xdr:colOff>
                    <xdr:row>90</xdr:row>
                    <xdr:rowOff>95250</xdr:rowOff>
                  </to>
                </anchor>
              </controlPr>
            </control>
          </mc:Choice>
        </mc:AlternateContent>
        <mc:AlternateContent xmlns:mc="http://schemas.openxmlformats.org/markup-compatibility/2006">
          <mc:Choice Requires="x14">
            <control shapeId="25655" r:id="rId51" name="Check Box 55">
              <controlPr defaultSize="0" autoFill="0" autoLine="0" autoPict="0">
                <anchor moveWithCells="1">
                  <from>
                    <xdr:col>10</xdr:col>
                    <xdr:colOff>28575</xdr:colOff>
                    <xdr:row>10</xdr:row>
                    <xdr:rowOff>161925</xdr:rowOff>
                  </from>
                  <to>
                    <xdr:col>10</xdr:col>
                    <xdr:colOff>866775</xdr:colOff>
                    <xdr:row>12</xdr:row>
                    <xdr:rowOff>200025</xdr:rowOff>
                  </to>
                </anchor>
              </controlPr>
            </control>
          </mc:Choice>
        </mc:AlternateContent>
        <mc:AlternateContent xmlns:mc="http://schemas.openxmlformats.org/markup-compatibility/2006">
          <mc:Choice Requires="x14">
            <control shapeId="25656" r:id="rId52" name="Check Box 56">
              <controlPr defaultSize="0" autoFill="0" autoLine="0" autoPict="0">
                <anchor moveWithCells="1">
                  <from>
                    <xdr:col>13</xdr:col>
                    <xdr:colOff>266700</xdr:colOff>
                    <xdr:row>19</xdr:row>
                    <xdr:rowOff>209550</xdr:rowOff>
                  </from>
                  <to>
                    <xdr:col>14</xdr:col>
                    <xdr:colOff>2038350</xdr:colOff>
                    <xdr:row>21</xdr:row>
                    <xdr:rowOff>19050</xdr:rowOff>
                  </to>
                </anchor>
              </controlPr>
            </control>
          </mc:Choice>
        </mc:AlternateContent>
        <mc:AlternateContent xmlns:mc="http://schemas.openxmlformats.org/markup-compatibility/2006">
          <mc:Choice Requires="x14">
            <control shapeId="25657" r:id="rId53" name="Check Box 57">
              <controlPr defaultSize="0" autoFill="0" autoLine="0" autoPict="0">
                <anchor moveWithCells="1">
                  <from>
                    <xdr:col>11</xdr:col>
                    <xdr:colOff>190500</xdr:colOff>
                    <xdr:row>49</xdr:row>
                    <xdr:rowOff>180975</xdr:rowOff>
                  </from>
                  <to>
                    <xdr:col>11</xdr:col>
                    <xdr:colOff>1733550</xdr:colOff>
                    <xdr:row>51</xdr:row>
                    <xdr:rowOff>47625</xdr:rowOff>
                  </to>
                </anchor>
              </controlPr>
            </control>
          </mc:Choice>
        </mc:AlternateContent>
        <mc:AlternateContent xmlns:mc="http://schemas.openxmlformats.org/markup-compatibility/2006">
          <mc:Choice Requires="x14">
            <control shapeId="25658" r:id="rId54" name="Check Box 58">
              <controlPr defaultSize="0" autoFill="0" autoLine="0" autoPict="0">
                <anchor moveWithCells="1">
                  <from>
                    <xdr:col>11</xdr:col>
                    <xdr:colOff>1066800</xdr:colOff>
                    <xdr:row>62</xdr:row>
                    <xdr:rowOff>76200</xdr:rowOff>
                  </from>
                  <to>
                    <xdr:col>12</xdr:col>
                    <xdr:colOff>76200</xdr:colOff>
                    <xdr:row>62</xdr:row>
                    <xdr:rowOff>323850</xdr:rowOff>
                  </to>
                </anchor>
              </controlPr>
            </control>
          </mc:Choice>
        </mc:AlternateContent>
        <mc:AlternateContent xmlns:mc="http://schemas.openxmlformats.org/markup-compatibility/2006">
          <mc:Choice Requires="x14">
            <control shapeId="25659" r:id="rId55" name="Check Box 59">
              <controlPr defaultSize="0" autoFill="0" autoLine="0" autoPict="0">
                <anchor moveWithCells="1">
                  <from>
                    <xdr:col>11</xdr:col>
                    <xdr:colOff>1066800</xdr:colOff>
                    <xdr:row>60</xdr:row>
                    <xdr:rowOff>57150</xdr:rowOff>
                  </from>
                  <to>
                    <xdr:col>12</xdr:col>
                    <xdr:colOff>85725</xdr:colOff>
                    <xdr:row>60</xdr:row>
                    <xdr:rowOff>304800</xdr:rowOff>
                  </to>
                </anchor>
              </controlPr>
            </control>
          </mc:Choice>
        </mc:AlternateContent>
        <mc:AlternateContent xmlns:mc="http://schemas.openxmlformats.org/markup-compatibility/2006">
          <mc:Choice Requires="x14">
            <control shapeId="25660" r:id="rId56" name="Check Box 60">
              <controlPr defaultSize="0" autoFill="0" autoLine="0" autoPict="0">
                <anchor moveWithCells="1">
                  <from>
                    <xdr:col>11</xdr:col>
                    <xdr:colOff>1066800</xdr:colOff>
                    <xdr:row>58</xdr:row>
                    <xdr:rowOff>85725</xdr:rowOff>
                  </from>
                  <to>
                    <xdr:col>12</xdr:col>
                    <xdr:colOff>85725</xdr:colOff>
                    <xdr:row>58</xdr:row>
                    <xdr:rowOff>333375</xdr:rowOff>
                  </to>
                </anchor>
              </controlPr>
            </control>
          </mc:Choice>
        </mc:AlternateContent>
        <mc:AlternateContent xmlns:mc="http://schemas.openxmlformats.org/markup-compatibility/2006">
          <mc:Choice Requires="x14">
            <control shapeId="25661" r:id="rId57" name="Check Box 61">
              <controlPr defaultSize="0" autoFill="0" autoLine="0" autoPict="0">
                <anchor moveWithCells="1">
                  <from>
                    <xdr:col>11</xdr:col>
                    <xdr:colOff>28575</xdr:colOff>
                    <xdr:row>23</xdr:row>
                    <xdr:rowOff>180975</xdr:rowOff>
                  </from>
                  <to>
                    <xdr:col>11</xdr:col>
                    <xdr:colOff>1504950</xdr:colOff>
                    <xdr:row>24</xdr:row>
                    <xdr:rowOff>190500</xdr:rowOff>
                  </to>
                </anchor>
              </controlPr>
            </control>
          </mc:Choice>
        </mc:AlternateContent>
        <mc:AlternateContent xmlns:mc="http://schemas.openxmlformats.org/markup-compatibility/2006">
          <mc:Choice Requires="x14">
            <control shapeId="25662" r:id="rId58" name="Check Box 62">
              <controlPr defaultSize="0" autoFill="0" autoLine="0" autoPict="0">
                <anchor moveWithCells="1">
                  <from>
                    <xdr:col>10</xdr:col>
                    <xdr:colOff>4152900</xdr:colOff>
                    <xdr:row>46</xdr:row>
                    <xdr:rowOff>161925</xdr:rowOff>
                  </from>
                  <to>
                    <xdr:col>11</xdr:col>
                    <xdr:colOff>1181100</xdr:colOff>
                    <xdr:row>48</xdr:row>
                    <xdr:rowOff>19050</xdr:rowOff>
                  </to>
                </anchor>
              </controlPr>
            </control>
          </mc:Choice>
        </mc:AlternateContent>
        <mc:AlternateContent xmlns:mc="http://schemas.openxmlformats.org/markup-compatibility/2006">
          <mc:Choice Requires="x14">
            <control shapeId="25663" r:id="rId59" name="Check Box 63">
              <controlPr defaultSize="0" autoFill="0" autoLine="0" autoPict="0" altText="0-20%_x000a_">
                <anchor moveWithCells="1">
                  <from>
                    <xdr:col>13</xdr:col>
                    <xdr:colOff>904875</xdr:colOff>
                    <xdr:row>81</xdr:row>
                    <xdr:rowOff>190500</xdr:rowOff>
                  </from>
                  <to>
                    <xdr:col>14</xdr:col>
                    <xdr:colOff>828675</xdr:colOff>
                    <xdr:row>85</xdr:row>
                    <xdr:rowOff>9525</xdr:rowOff>
                  </to>
                </anchor>
              </controlPr>
            </control>
          </mc:Choice>
        </mc:AlternateContent>
        <mc:AlternateContent xmlns:mc="http://schemas.openxmlformats.org/markup-compatibility/2006">
          <mc:Choice Requires="x14">
            <control shapeId="25676" r:id="rId60" name="Check Box 76">
              <controlPr defaultSize="0" autoFill="0" autoLine="0" autoPict="0">
                <anchor moveWithCells="1">
                  <from>
                    <xdr:col>8</xdr:col>
                    <xdr:colOff>190500</xdr:colOff>
                    <xdr:row>69</xdr:row>
                    <xdr:rowOff>161925</xdr:rowOff>
                  </from>
                  <to>
                    <xdr:col>10</xdr:col>
                    <xdr:colOff>419100</xdr:colOff>
                    <xdr:row>71</xdr:row>
                    <xdr:rowOff>19050</xdr:rowOff>
                  </to>
                </anchor>
              </controlPr>
            </control>
          </mc:Choice>
        </mc:AlternateContent>
        <mc:AlternateContent xmlns:mc="http://schemas.openxmlformats.org/markup-compatibility/2006">
          <mc:Choice Requires="x14">
            <control shapeId="25677" r:id="rId61" name="Check Box 77">
              <controlPr defaultSize="0" autoFill="0" autoLine="0" autoPict="0">
                <anchor moveWithCells="1">
                  <from>
                    <xdr:col>10</xdr:col>
                    <xdr:colOff>1533525</xdr:colOff>
                    <xdr:row>69</xdr:row>
                    <xdr:rowOff>161925</xdr:rowOff>
                  </from>
                  <to>
                    <xdr:col>10</xdr:col>
                    <xdr:colOff>1971675</xdr:colOff>
                    <xdr:row>71</xdr:row>
                    <xdr:rowOff>19050</xdr:rowOff>
                  </to>
                </anchor>
              </controlPr>
            </control>
          </mc:Choice>
        </mc:AlternateContent>
        <mc:AlternateContent xmlns:mc="http://schemas.openxmlformats.org/markup-compatibility/2006">
          <mc:Choice Requires="x14">
            <control shapeId="25678" r:id="rId62" name="Check Box 78">
              <controlPr defaultSize="0" autoFill="0" autoLine="0" autoPict="0">
                <anchor moveWithCells="1">
                  <from>
                    <xdr:col>10</xdr:col>
                    <xdr:colOff>3086100</xdr:colOff>
                    <xdr:row>69</xdr:row>
                    <xdr:rowOff>161925</xdr:rowOff>
                  </from>
                  <to>
                    <xdr:col>10</xdr:col>
                    <xdr:colOff>3524250</xdr:colOff>
                    <xdr:row>71</xdr:row>
                    <xdr:rowOff>19050</xdr:rowOff>
                  </to>
                </anchor>
              </controlPr>
            </control>
          </mc:Choice>
        </mc:AlternateContent>
        <mc:AlternateContent xmlns:mc="http://schemas.openxmlformats.org/markup-compatibility/2006">
          <mc:Choice Requires="x14">
            <control shapeId="25679" r:id="rId63" name="Check Box 79">
              <controlPr defaultSize="0" autoFill="0" autoLine="0" autoPict="0">
                <anchor moveWithCells="1">
                  <from>
                    <xdr:col>11</xdr:col>
                    <xdr:colOff>361950</xdr:colOff>
                    <xdr:row>69</xdr:row>
                    <xdr:rowOff>161925</xdr:rowOff>
                  </from>
                  <to>
                    <xdr:col>11</xdr:col>
                    <xdr:colOff>800100</xdr:colOff>
                    <xdr:row>71</xdr:row>
                    <xdr:rowOff>19050</xdr:rowOff>
                  </to>
                </anchor>
              </controlPr>
            </control>
          </mc:Choice>
        </mc:AlternateContent>
        <mc:AlternateContent xmlns:mc="http://schemas.openxmlformats.org/markup-compatibility/2006">
          <mc:Choice Requires="x14">
            <control shapeId="25680" r:id="rId64" name="Check Box 80">
              <controlPr defaultSize="0" autoFill="0" autoLine="0" autoPict="0">
                <anchor moveWithCells="1">
                  <from>
                    <xdr:col>8</xdr:col>
                    <xdr:colOff>190500</xdr:colOff>
                    <xdr:row>71</xdr:row>
                    <xdr:rowOff>38100</xdr:rowOff>
                  </from>
                  <to>
                    <xdr:col>10</xdr:col>
                    <xdr:colOff>1095375</xdr:colOff>
                    <xdr:row>72</xdr:row>
                    <xdr:rowOff>85725</xdr:rowOff>
                  </to>
                </anchor>
              </controlPr>
            </control>
          </mc:Choice>
        </mc:AlternateContent>
        <mc:AlternateContent xmlns:mc="http://schemas.openxmlformats.org/markup-compatibility/2006">
          <mc:Choice Requires="x14">
            <control shapeId="25681" r:id="rId65" name="Check Box 81">
              <controlPr defaultSize="0" autoFill="0" autoLine="0" autoPict="0">
                <anchor moveWithCells="1">
                  <from>
                    <xdr:col>10</xdr:col>
                    <xdr:colOff>1543050</xdr:colOff>
                    <xdr:row>71</xdr:row>
                    <xdr:rowOff>38100</xdr:rowOff>
                  </from>
                  <to>
                    <xdr:col>10</xdr:col>
                    <xdr:colOff>1981200</xdr:colOff>
                    <xdr:row>72</xdr:row>
                    <xdr:rowOff>85725</xdr:rowOff>
                  </to>
                </anchor>
              </controlPr>
            </control>
          </mc:Choice>
        </mc:AlternateContent>
        <mc:AlternateContent xmlns:mc="http://schemas.openxmlformats.org/markup-compatibility/2006">
          <mc:Choice Requires="x14">
            <control shapeId="25682" r:id="rId66" name="Check Box 82">
              <controlPr defaultSize="0" autoFill="0" autoLine="0" autoPict="0">
                <anchor moveWithCells="1">
                  <from>
                    <xdr:col>10</xdr:col>
                    <xdr:colOff>3095625</xdr:colOff>
                    <xdr:row>71</xdr:row>
                    <xdr:rowOff>38100</xdr:rowOff>
                  </from>
                  <to>
                    <xdr:col>10</xdr:col>
                    <xdr:colOff>3533775</xdr:colOff>
                    <xdr:row>72</xdr:row>
                    <xdr:rowOff>85725</xdr:rowOff>
                  </to>
                </anchor>
              </controlPr>
            </control>
          </mc:Choice>
        </mc:AlternateContent>
        <mc:AlternateContent xmlns:mc="http://schemas.openxmlformats.org/markup-compatibility/2006">
          <mc:Choice Requires="x14">
            <control shapeId="25683" r:id="rId67" name="Check Box 83">
              <controlPr defaultSize="0" autoFill="0" autoLine="0" autoPict="0">
                <anchor moveWithCells="1">
                  <from>
                    <xdr:col>11</xdr:col>
                    <xdr:colOff>371475</xdr:colOff>
                    <xdr:row>71</xdr:row>
                    <xdr:rowOff>38100</xdr:rowOff>
                  </from>
                  <to>
                    <xdr:col>11</xdr:col>
                    <xdr:colOff>809625</xdr:colOff>
                    <xdr:row>72</xdr:row>
                    <xdr:rowOff>85725</xdr:rowOff>
                  </to>
                </anchor>
              </controlPr>
            </control>
          </mc:Choice>
        </mc:AlternateContent>
        <mc:AlternateContent xmlns:mc="http://schemas.openxmlformats.org/markup-compatibility/2006">
          <mc:Choice Requires="x14">
            <control shapeId="25684" r:id="rId68" name="Check Box 84">
              <controlPr defaultSize="0" autoFill="0" autoLine="0" autoPict="0">
                <anchor moveWithCells="1">
                  <from>
                    <xdr:col>8</xdr:col>
                    <xdr:colOff>190500</xdr:colOff>
                    <xdr:row>72</xdr:row>
                    <xdr:rowOff>95250</xdr:rowOff>
                  </from>
                  <to>
                    <xdr:col>10</xdr:col>
                    <xdr:colOff>428625</xdr:colOff>
                    <xdr:row>73</xdr:row>
                    <xdr:rowOff>142875</xdr:rowOff>
                  </to>
                </anchor>
              </controlPr>
            </control>
          </mc:Choice>
        </mc:AlternateContent>
        <mc:AlternateContent xmlns:mc="http://schemas.openxmlformats.org/markup-compatibility/2006">
          <mc:Choice Requires="x14">
            <control shapeId="25685" r:id="rId69" name="Check Box 85">
              <controlPr defaultSize="0" autoFill="0" autoLine="0" autoPict="0">
                <anchor moveWithCells="1">
                  <from>
                    <xdr:col>10</xdr:col>
                    <xdr:colOff>1543050</xdr:colOff>
                    <xdr:row>72</xdr:row>
                    <xdr:rowOff>95250</xdr:rowOff>
                  </from>
                  <to>
                    <xdr:col>10</xdr:col>
                    <xdr:colOff>2466975</xdr:colOff>
                    <xdr:row>73</xdr:row>
                    <xdr:rowOff>142875</xdr:rowOff>
                  </to>
                </anchor>
              </controlPr>
            </control>
          </mc:Choice>
        </mc:AlternateContent>
        <mc:AlternateContent xmlns:mc="http://schemas.openxmlformats.org/markup-compatibility/2006">
          <mc:Choice Requires="x14">
            <control shapeId="25686" r:id="rId70" name="Check Box 86">
              <controlPr defaultSize="0" autoFill="0" autoLine="0" autoPict="0">
                <anchor moveWithCells="1">
                  <from>
                    <xdr:col>10</xdr:col>
                    <xdr:colOff>3095625</xdr:colOff>
                    <xdr:row>72</xdr:row>
                    <xdr:rowOff>95250</xdr:rowOff>
                  </from>
                  <to>
                    <xdr:col>10</xdr:col>
                    <xdr:colOff>3533775</xdr:colOff>
                    <xdr:row>73</xdr:row>
                    <xdr:rowOff>142875</xdr:rowOff>
                  </to>
                </anchor>
              </controlPr>
            </control>
          </mc:Choice>
        </mc:AlternateContent>
        <mc:AlternateContent xmlns:mc="http://schemas.openxmlformats.org/markup-compatibility/2006">
          <mc:Choice Requires="x14">
            <control shapeId="25687" r:id="rId71" name="Check Box 87">
              <controlPr defaultSize="0" autoFill="0" autoLine="0" autoPict="0">
                <anchor moveWithCells="1">
                  <from>
                    <xdr:col>11</xdr:col>
                    <xdr:colOff>371475</xdr:colOff>
                    <xdr:row>72</xdr:row>
                    <xdr:rowOff>95250</xdr:rowOff>
                  </from>
                  <to>
                    <xdr:col>11</xdr:col>
                    <xdr:colOff>809625</xdr:colOff>
                    <xdr:row>73</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0A117-63A9-42AB-846E-34BD00B23138}">
  <sheetPr codeName="Sheet3">
    <tabColor rgb="FF0070C0"/>
  </sheetPr>
  <dimension ref="A1:CZ330"/>
  <sheetViews>
    <sheetView showGridLines="0" showRowColHeaders="0" zoomScale="80" zoomScaleNormal="80" workbookViewId="0">
      <selection activeCell="F40" sqref="F40"/>
    </sheetView>
  </sheetViews>
  <sheetFormatPr defaultRowHeight="15"/>
  <cols>
    <col min="1" max="1" width="4.28515625" style="102" customWidth="1"/>
    <col min="2" max="2" width="3.85546875" style="102" customWidth="1"/>
    <col min="3" max="3" width="5.28515625" style="109" customWidth="1"/>
    <col min="4" max="4" width="5.85546875" customWidth="1"/>
    <col min="5" max="5" width="20.5703125" customWidth="1"/>
    <col min="6" max="6" width="51.85546875" customWidth="1"/>
    <col min="7" max="7" width="3.85546875" customWidth="1"/>
    <col min="8" max="8" width="22.5703125" customWidth="1"/>
    <col min="9" max="9" width="17.42578125" customWidth="1"/>
    <col min="10" max="10" width="50.140625" customWidth="1"/>
    <col min="12" max="12" width="3.85546875" customWidth="1"/>
    <col min="13" max="13" width="1.42578125" customWidth="1"/>
    <col min="14" max="14" width="9.140625" style="102"/>
    <col min="15" max="15" width="8.140625" style="102" customWidth="1"/>
    <col min="16" max="16" width="9.5703125" style="102" hidden="1" customWidth="1"/>
    <col min="17" max="17" width="33.5703125" hidden="1" customWidth="1"/>
    <col min="18" max="23" width="9.140625" hidden="1" customWidth="1"/>
    <col min="24" max="24" width="9.140625" style="102" hidden="1" customWidth="1"/>
    <col min="25" max="25" width="9.140625" style="102"/>
    <col min="26" max="46" width="9.140625" style="102" customWidth="1"/>
    <col min="47" max="53" width="9.140625" customWidth="1"/>
    <col min="54" max="60" width="9.140625" style="102" customWidth="1"/>
    <col min="61" max="104" width="9.140625" style="102"/>
  </cols>
  <sheetData>
    <row r="1" spans="2:23" ht="15" customHeight="1">
      <c r="C1" s="468"/>
      <c r="D1" s="102"/>
      <c r="E1" s="102"/>
      <c r="F1" s="102"/>
      <c r="G1" s="102"/>
      <c r="H1" s="102"/>
      <c r="I1" s="102"/>
      <c r="J1" s="102"/>
      <c r="K1" s="102"/>
      <c r="L1" s="102"/>
      <c r="M1" s="102"/>
      <c r="Q1" s="102"/>
      <c r="R1" s="102"/>
      <c r="S1" s="102"/>
      <c r="T1" s="102"/>
      <c r="U1" s="102"/>
      <c r="V1" s="102"/>
      <c r="W1" s="102"/>
    </row>
    <row r="2" spans="2:23" ht="15" customHeight="1">
      <c r="B2" s="539" t="s">
        <v>1410</v>
      </c>
      <c r="C2" s="572"/>
      <c r="D2" s="507"/>
      <c r="E2" s="507"/>
      <c r="F2" s="130"/>
      <c r="G2" s="130"/>
      <c r="H2" s="131"/>
      <c r="I2" s="235"/>
      <c r="J2" s="127"/>
      <c r="K2" s="235"/>
      <c r="L2" s="130"/>
      <c r="M2" s="126"/>
      <c r="Q2" s="102"/>
      <c r="R2" s="102"/>
      <c r="S2" s="102"/>
      <c r="T2" s="102"/>
      <c r="U2" s="102"/>
      <c r="V2" s="102"/>
      <c r="W2" s="102"/>
    </row>
    <row r="3" spans="2:23" ht="15" customHeight="1">
      <c r="B3" s="539"/>
      <c r="C3" s="576" t="s">
        <v>954</v>
      </c>
      <c r="D3" s="538"/>
      <c r="E3" s="538"/>
      <c r="F3" s="539"/>
      <c r="G3" s="539"/>
      <c r="H3" s="540"/>
      <c r="I3" s="539"/>
      <c r="J3" s="541"/>
      <c r="K3" s="542"/>
      <c r="L3" s="539"/>
      <c r="M3" s="126"/>
      <c r="Q3" s="102"/>
      <c r="R3" s="102"/>
      <c r="S3" s="102"/>
      <c r="T3" s="102"/>
      <c r="U3" s="102"/>
      <c r="V3" s="102"/>
      <c r="W3" s="102"/>
    </row>
    <row r="4" spans="2:23" ht="7.5" customHeight="1">
      <c r="B4" s="573"/>
      <c r="C4" s="573"/>
      <c r="D4" s="175"/>
      <c r="E4" s="175"/>
      <c r="F4" s="175"/>
      <c r="G4" s="175"/>
      <c r="H4" s="175"/>
      <c r="I4" s="175"/>
      <c r="J4" s="175"/>
      <c r="K4" s="175"/>
      <c r="L4" s="175"/>
      <c r="M4" s="126"/>
      <c r="Q4" s="598"/>
      <c r="R4" s="598"/>
      <c r="S4" s="598"/>
      <c r="T4" s="598"/>
      <c r="U4" s="598"/>
      <c r="V4" s="598"/>
      <c r="W4" s="598"/>
    </row>
    <row r="5" spans="2:23" ht="19.5">
      <c r="B5" s="596"/>
      <c r="C5" s="463"/>
      <c r="D5" s="102"/>
      <c r="E5" s="569" t="s">
        <v>953</v>
      </c>
      <c r="F5" s="115"/>
      <c r="G5" s="115"/>
      <c r="H5" s="569" t="s">
        <v>975</v>
      </c>
      <c r="I5" s="102"/>
      <c r="J5" s="102"/>
      <c r="K5" s="102"/>
      <c r="L5" s="102"/>
      <c r="M5" s="126"/>
      <c r="Q5" s="1333" t="s">
        <v>338</v>
      </c>
      <c r="R5" s="1333"/>
      <c r="S5" s="1333"/>
      <c r="T5" s="1333"/>
      <c r="U5" s="1333"/>
      <c r="V5" s="1333"/>
      <c r="W5" s="1333"/>
    </row>
    <row r="6" spans="2:23" ht="22.5">
      <c r="B6" s="596"/>
      <c r="C6" s="463"/>
      <c r="D6" s="102"/>
      <c r="E6" s="543" t="s">
        <v>10</v>
      </c>
      <c r="F6" s="544" t="str">
        <f>'Administrative Info'!F6</f>
        <v>&lt;enter community name here&gt;</v>
      </c>
      <c r="G6" s="550"/>
      <c r="H6" s="1340"/>
      <c r="I6" s="1341"/>
      <c r="J6" s="1341"/>
      <c r="K6" s="1342"/>
      <c r="L6" s="102"/>
      <c r="M6" s="126"/>
      <c r="Q6" s="598"/>
      <c r="R6" s="598"/>
      <c r="S6" s="599" t="s">
        <v>237</v>
      </c>
      <c r="T6" s="600" t="s">
        <v>170</v>
      </c>
      <c r="U6" s="601" t="s">
        <v>211</v>
      </c>
      <c r="V6" s="602" t="s">
        <v>212</v>
      </c>
      <c r="W6" s="627" t="s">
        <v>222</v>
      </c>
    </row>
    <row r="7" spans="2:23" ht="16.5">
      <c r="B7" s="596"/>
      <c r="C7" s="463"/>
      <c r="D7" s="102"/>
      <c r="E7" s="545" t="s">
        <v>22</v>
      </c>
      <c r="F7" s="546" t="str">
        <f>'Administrative Info'!F7</f>
        <v>&lt;enter county here&gt;</v>
      </c>
      <c r="G7" s="550"/>
      <c r="H7" s="1343"/>
      <c r="I7" s="1344"/>
      <c r="J7" s="1344"/>
      <c r="K7" s="1345"/>
      <c r="L7" s="102"/>
      <c r="M7" s="126"/>
      <c r="Q7" s="628" t="s">
        <v>337</v>
      </c>
      <c r="R7" s="604" t="s">
        <v>221</v>
      </c>
      <c r="S7" s="605"/>
      <c r="T7" s="629"/>
      <c r="U7" s="607"/>
      <c r="V7" s="608"/>
      <c r="W7" s="609"/>
    </row>
    <row r="8" spans="2:23" ht="16.5">
      <c r="B8" s="596"/>
      <c r="C8" s="463"/>
      <c r="D8" s="102"/>
      <c r="E8" s="545" t="s">
        <v>308</v>
      </c>
      <c r="F8" s="546" t="str">
        <f>'Administrative Info'!F11</f>
        <v>&lt;enter 2-letter state ID here&gt;</v>
      </c>
      <c r="G8" s="550"/>
      <c r="H8" s="1343"/>
      <c r="I8" s="1344"/>
      <c r="J8" s="1344"/>
      <c r="K8" s="1345"/>
      <c r="L8" s="102"/>
      <c r="M8" s="126"/>
      <c r="Q8" s="613" t="s">
        <v>1181</v>
      </c>
      <c r="R8" s="630" t="b">
        <v>1</v>
      </c>
      <c r="S8" s="605"/>
      <c r="T8" s="629"/>
      <c r="U8" s="607"/>
      <c r="V8" s="608"/>
      <c r="W8" s="609"/>
    </row>
    <row r="9" spans="2:23" ht="16.5">
      <c r="B9" s="596"/>
      <c r="C9" s="463"/>
      <c r="D9" s="102"/>
      <c r="E9" s="547" t="s">
        <v>24</v>
      </c>
      <c r="F9" s="548" t="str">
        <f>'Administrative Info'!F12</f>
        <v>&lt;enter 6-digit CID here&gt;</v>
      </c>
      <c r="G9" s="550"/>
      <c r="H9" s="1343"/>
      <c r="I9" s="1344"/>
      <c r="J9" s="1344"/>
      <c r="K9" s="1345"/>
      <c r="L9" s="102"/>
      <c r="M9" s="126"/>
      <c r="Q9" s="613" t="s">
        <v>967</v>
      </c>
      <c r="R9" s="610" t="b">
        <v>0</v>
      </c>
      <c r="S9" s="605"/>
      <c r="T9" s="629"/>
      <c r="U9" s="607"/>
      <c r="V9" s="608"/>
      <c r="W9" s="609"/>
    </row>
    <row r="10" spans="2:23" ht="15" customHeight="1">
      <c r="B10" s="596"/>
      <c r="C10" s="463"/>
      <c r="D10" s="102"/>
      <c r="E10" s="1334" t="s">
        <v>883</v>
      </c>
      <c r="F10" s="1337"/>
      <c r="G10" s="505"/>
      <c r="H10" s="1343"/>
      <c r="I10" s="1344"/>
      <c r="J10" s="1344"/>
      <c r="K10" s="1345"/>
      <c r="L10" s="102"/>
      <c r="M10" s="126"/>
      <c r="Q10" s="613" t="s">
        <v>956</v>
      </c>
      <c r="R10" s="610" t="b">
        <v>0</v>
      </c>
      <c r="S10" s="605"/>
      <c r="T10" s="629"/>
      <c r="U10" s="607"/>
      <c r="V10" s="608"/>
      <c r="W10" s="609"/>
    </row>
    <row r="11" spans="2:23">
      <c r="B11" s="596"/>
      <c r="C11" s="463"/>
      <c r="D11" s="102"/>
      <c r="E11" s="1335"/>
      <c r="F11" s="1338"/>
      <c r="G11" s="505"/>
      <c r="H11" s="1343"/>
      <c r="I11" s="1344"/>
      <c r="J11" s="1344"/>
      <c r="K11" s="1345"/>
      <c r="L11" s="102"/>
      <c r="M11" s="126"/>
      <c r="Q11" s="613" t="s">
        <v>968</v>
      </c>
      <c r="R11" s="610" t="b">
        <v>0</v>
      </c>
      <c r="S11" s="605"/>
      <c r="T11" s="629"/>
      <c r="U11" s="607"/>
      <c r="V11" s="608"/>
      <c r="W11" s="609"/>
    </row>
    <row r="12" spans="2:23">
      <c r="B12" s="596"/>
      <c r="C12" s="463"/>
      <c r="D12" s="102"/>
      <c r="E12" s="1336"/>
      <c r="F12" s="1339"/>
      <c r="G12" s="505"/>
      <c r="H12" s="1346"/>
      <c r="I12" s="1347"/>
      <c r="J12" s="1347"/>
      <c r="K12" s="1348"/>
      <c r="L12" s="102"/>
      <c r="M12" s="126"/>
      <c r="Q12" s="613" t="s">
        <v>969</v>
      </c>
      <c r="R12" s="610" t="b">
        <v>0</v>
      </c>
      <c r="S12" s="605"/>
      <c r="T12" s="629"/>
      <c r="U12" s="607"/>
      <c r="V12" s="608"/>
      <c r="W12" s="609"/>
    </row>
    <row r="13" spans="2:23">
      <c r="B13" s="596"/>
      <c r="C13" s="468"/>
      <c r="D13" s="102"/>
      <c r="E13" s="102"/>
      <c r="F13" s="102"/>
      <c r="G13" s="115"/>
      <c r="H13" s="102"/>
      <c r="I13" s="102"/>
      <c r="J13" s="102"/>
      <c r="K13" s="102"/>
      <c r="L13" s="102"/>
      <c r="M13" s="126"/>
      <c r="Q13" s="613" t="s">
        <v>238</v>
      </c>
      <c r="R13" s="610" t="b">
        <v>0</v>
      </c>
      <c r="S13" s="605"/>
      <c r="T13" s="629"/>
      <c r="U13" s="607"/>
      <c r="V13" s="608"/>
      <c r="W13" s="609"/>
    </row>
    <row r="14" spans="2:23" ht="19.5">
      <c r="B14" s="596"/>
      <c r="C14" s="468"/>
      <c r="D14" s="582" t="s">
        <v>651</v>
      </c>
      <c r="E14" s="551" t="s">
        <v>884</v>
      </c>
      <c r="F14" s="102"/>
      <c r="G14" s="582" t="s">
        <v>652</v>
      </c>
      <c r="H14" s="569" t="s">
        <v>964</v>
      </c>
      <c r="I14" s="115"/>
      <c r="J14" s="115"/>
      <c r="K14" s="115"/>
      <c r="L14" s="102"/>
      <c r="M14" s="126"/>
      <c r="Q14" s="613" t="s">
        <v>970</v>
      </c>
      <c r="R14" s="610" t="b">
        <v>0</v>
      </c>
      <c r="S14" s="605"/>
      <c r="T14" s="629"/>
      <c r="U14" s="607"/>
      <c r="V14" s="608"/>
      <c r="W14" s="609"/>
    </row>
    <row r="15" spans="2:23" ht="15.75">
      <c r="B15" s="596"/>
      <c r="C15" s="468"/>
      <c r="D15" s="102"/>
      <c r="E15" s="552" t="s">
        <v>885</v>
      </c>
      <c r="F15" s="553"/>
      <c r="G15" s="102"/>
      <c r="H15" s="565" t="s">
        <v>882</v>
      </c>
      <c r="I15" s="565"/>
      <c r="J15" s="565"/>
      <c r="K15" s="565"/>
      <c r="L15" s="102"/>
      <c r="M15" s="126"/>
      <c r="Q15" s="613" t="s">
        <v>1182</v>
      </c>
      <c r="R15" s="630"/>
      <c r="S15" s="605"/>
      <c r="T15" s="629"/>
      <c r="U15" s="607"/>
      <c r="V15" s="608"/>
      <c r="W15" s="609"/>
    </row>
    <row r="16" spans="2:23" ht="16.5" customHeight="1">
      <c r="B16" s="596"/>
      <c r="C16" s="575"/>
      <c r="D16" s="554"/>
      <c r="E16" s="152" t="s">
        <v>955</v>
      </c>
      <c r="F16" s="152"/>
      <c r="G16" s="102"/>
      <c r="H16" s="102"/>
      <c r="I16" s="102"/>
      <c r="J16" s="102"/>
      <c r="K16" s="102"/>
      <c r="L16" s="102"/>
      <c r="M16" s="126"/>
      <c r="Q16" s="613" t="s">
        <v>971</v>
      </c>
      <c r="R16" s="610" t="b">
        <v>0</v>
      </c>
      <c r="S16" s="605"/>
      <c r="T16" s="629"/>
      <c r="U16" s="607"/>
      <c r="V16" s="608"/>
      <c r="W16" s="609"/>
    </row>
    <row r="17" spans="2:23" ht="16.5" customHeight="1">
      <c r="B17" s="596"/>
      <c r="C17" s="575"/>
      <c r="D17" s="554"/>
      <c r="E17" s="152" t="s">
        <v>956</v>
      </c>
      <c r="F17" s="152"/>
      <c r="G17" s="102"/>
      <c r="H17" s="558"/>
      <c r="I17" s="559"/>
      <c r="J17" s="559"/>
      <c r="K17" s="560"/>
      <c r="L17" s="102"/>
      <c r="M17" s="126"/>
      <c r="Q17" s="613" t="s">
        <v>972</v>
      </c>
      <c r="R17" s="610" t="b">
        <v>0</v>
      </c>
      <c r="S17" s="605"/>
      <c r="T17" s="629"/>
      <c r="U17" s="607"/>
      <c r="V17" s="608"/>
      <c r="W17" s="609"/>
    </row>
    <row r="18" spans="2:23" ht="16.5" customHeight="1">
      <c r="B18" s="596"/>
      <c r="C18" s="575"/>
      <c r="D18" s="554"/>
      <c r="E18" s="152" t="s">
        <v>957</v>
      </c>
      <c r="F18" s="152"/>
      <c r="G18" s="102"/>
      <c r="H18" s="114"/>
      <c r="I18" s="566" t="s">
        <v>962</v>
      </c>
      <c r="J18" s="115"/>
      <c r="K18" s="438"/>
      <c r="L18" s="102"/>
      <c r="M18" s="126"/>
      <c r="Q18" s="613" t="s">
        <v>259</v>
      </c>
      <c r="R18" s="610" t="b">
        <v>0</v>
      </c>
      <c r="S18" s="605"/>
      <c r="T18" s="629"/>
      <c r="U18" s="607"/>
      <c r="V18" s="608"/>
      <c r="W18" s="609"/>
    </row>
    <row r="19" spans="2:23" ht="16.5" customHeight="1">
      <c r="B19" s="596"/>
      <c r="C19" s="575"/>
      <c r="D19" s="554"/>
      <c r="E19" s="152" t="s">
        <v>958</v>
      </c>
      <c r="F19" s="556"/>
      <c r="G19" s="556"/>
      <c r="H19" s="114"/>
      <c r="I19" s="566"/>
      <c r="J19" s="115"/>
      <c r="K19" s="438"/>
      <c r="L19" s="102"/>
      <c r="M19" s="126"/>
      <c r="Q19" s="613" t="s">
        <v>238</v>
      </c>
      <c r="R19" s="610" t="b">
        <v>0</v>
      </c>
      <c r="S19" s="605"/>
      <c r="T19" s="629"/>
      <c r="U19" s="607"/>
      <c r="V19" s="608"/>
      <c r="W19" s="609"/>
    </row>
    <row r="20" spans="2:23" ht="16.5" customHeight="1">
      <c r="B20" s="596"/>
      <c r="C20" s="575"/>
      <c r="D20" s="115"/>
      <c r="E20" s="152" t="s">
        <v>959</v>
      </c>
      <c r="F20" s="556"/>
      <c r="G20" s="556"/>
      <c r="H20" s="114"/>
      <c r="I20" s="566" t="s">
        <v>1670</v>
      </c>
      <c r="J20" s="115"/>
      <c r="K20" s="561"/>
      <c r="L20" s="102"/>
      <c r="M20" s="126"/>
      <c r="Q20" s="613" t="s">
        <v>1183</v>
      </c>
      <c r="R20" s="630"/>
      <c r="S20" s="605"/>
      <c r="T20" s="629"/>
      <c r="U20" s="607"/>
      <c r="V20" s="608"/>
      <c r="W20" s="609"/>
    </row>
    <row r="21" spans="2:23" ht="16.5" customHeight="1">
      <c r="B21" s="596"/>
      <c r="C21" s="575"/>
      <c r="D21" s="115"/>
      <c r="E21" s="152" t="s">
        <v>960</v>
      </c>
      <c r="F21" s="556"/>
      <c r="G21" s="556"/>
      <c r="H21" s="562"/>
      <c r="I21" s="567"/>
      <c r="J21" s="555"/>
      <c r="K21" s="561"/>
      <c r="L21" s="102"/>
      <c r="M21" s="126"/>
      <c r="Q21" s="613" t="s">
        <v>973</v>
      </c>
      <c r="R21" s="610" t="b">
        <v>0</v>
      </c>
      <c r="S21" s="605"/>
      <c r="T21" s="629"/>
      <c r="U21" s="607"/>
      <c r="V21" s="608"/>
      <c r="W21" s="609"/>
    </row>
    <row r="22" spans="2:23" ht="16.5" customHeight="1">
      <c r="B22" s="596"/>
      <c r="C22" s="467"/>
      <c r="D22" s="115"/>
      <c r="E22" s="152"/>
      <c r="F22" s="556"/>
      <c r="G22" s="556"/>
      <c r="H22" s="570"/>
      <c r="I22" s="568" t="s">
        <v>963</v>
      </c>
      <c r="J22" s="555"/>
      <c r="K22" s="438"/>
      <c r="L22" s="102"/>
      <c r="M22" s="126"/>
      <c r="Q22" s="613" t="s">
        <v>275</v>
      </c>
      <c r="R22" s="610" t="b">
        <v>0</v>
      </c>
      <c r="S22" s="605"/>
      <c r="T22" s="629"/>
      <c r="U22" s="607"/>
      <c r="V22" s="608"/>
      <c r="W22" s="609"/>
    </row>
    <row r="23" spans="2:23" ht="16.5" customHeight="1">
      <c r="B23" s="596"/>
      <c r="C23" s="468"/>
      <c r="D23" s="582" t="s">
        <v>653</v>
      </c>
      <c r="E23" s="551" t="s">
        <v>1249</v>
      </c>
      <c r="F23" s="556"/>
      <c r="G23" s="556"/>
      <c r="H23" s="571"/>
      <c r="I23" s="563"/>
      <c r="J23" s="563"/>
      <c r="K23" s="564"/>
      <c r="L23" s="102"/>
      <c r="M23" s="126"/>
      <c r="Q23" s="613" t="s">
        <v>974</v>
      </c>
      <c r="R23" s="610" t="b">
        <v>0</v>
      </c>
      <c r="S23" s="605"/>
      <c r="T23" s="629"/>
      <c r="U23" s="607"/>
      <c r="V23" s="608"/>
      <c r="W23" s="609"/>
    </row>
    <row r="24" spans="2:23" ht="16.5" customHeight="1">
      <c r="B24" s="596"/>
      <c r="C24" s="575"/>
      <c r="D24" s="115"/>
      <c r="E24" s="152" t="s">
        <v>961</v>
      </c>
      <c r="F24" s="556"/>
      <c r="G24" s="556"/>
      <c r="H24" s="152"/>
      <c r="I24" s="152"/>
      <c r="J24" s="152"/>
      <c r="K24" s="102"/>
      <c r="L24" s="102"/>
      <c r="M24" s="126"/>
      <c r="Q24" s="598"/>
      <c r="R24" s="598"/>
      <c r="S24" s="598"/>
      <c r="T24" s="598"/>
      <c r="U24" s="598"/>
      <c r="V24" s="598"/>
      <c r="W24" s="598"/>
    </row>
    <row r="25" spans="2:23" ht="16.5" customHeight="1">
      <c r="B25" s="596"/>
      <c r="C25" s="463"/>
      <c r="D25" s="102"/>
      <c r="E25" s="377" t="s">
        <v>966</v>
      </c>
      <c r="F25" s="557"/>
      <c r="G25" s="557"/>
      <c r="H25" s="377"/>
      <c r="I25" s="377"/>
      <c r="J25" s="377"/>
      <c r="K25" s="102"/>
      <c r="L25" s="102"/>
      <c r="M25" s="126"/>
      <c r="Q25" s="628" t="s">
        <v>310</v>
      </c>
      <c r="R25" s="604" t="s">
        <v>221</v>
      </c>
      <c r="S25" s="605"/>
      <c r="T25" s="629"/>
      <c r="U25" s="607"/>
      <c r="V25" s="608"/>
      <c r="W25" s="609"/>
    </row>
    <row r="26" spans="2:23" ht="16.5" customHeight="1">
      <c r="B26" s="596"/>
      <c r="C26" s="463"/>
      <c r="D26" s="102"/>
      <c r="E26" s="377" t="s">
        <v>1228</v>
      </c>
      <c r="F26" s="557"/>
      <c r="G26" s="557"/>
      <c r="H26" s="377"/>
      <c r="I26" s="377"/>
      <c r="J26" s="377"/>
      <c r="K26" s="102"/>
      <c r="L26" s="102"/>
      <c r="M26" s="126"/>
      <c r="Q26" s="613" t="s">
        <v>992</v>
      </c>
      <c r="R26" s="610" t="b">
        <v>0</v>
      </c>
      <c r="S26" s="605"/>
      <c r="T26" s="629"/>
      <c r="U26" s="607"/>
      <c r="V26" s="608"/>
      <c r="W26" s="609"/>
    </row>
    <row r="27" spans="2:23" ht="16.5" customHeight="1">
      <c r="B27" s="596"/>
      <c r="C27" s="463"/>
      <c r="D27" s="102"/>
      <c r="E27" s="377" t="s">
        <v>965</v>
      </c>
      <c r="F27" s="557"/>
      <c r="G27" s="557"/>
      <c r="H27" s="377"/>
      <c r="I27" s="377"/>
      <c r="J27" s="377"/>
      <c r="K27" s="102"/>
      <c r="L27" s="102"/>
      <c r="M27" s="126"/>
      <c r="Q27" s="613" t="s">
        <v>993</v>
      </c>
      <c r="R27" s="610" t="b">
        <v>0</v>
      </c>
      <c r="S27" s="605"/>
      <c r="T27" s="629"/>
      <c r="U27" s="607"/>
      <c r="V27" s="608"/>
      <c r="W27" s="609"/>
    </row>
    <row r="28" spans="2:23" ht="17.25" customHeight="1">
      <c r="B28" s="596"/>
      <c r="C28" s="463"/>
      <c r="D28" s="102"/>
      <c r="E28" s="102"/>
      <c r="F28" s="553"/>
      <c r="G28" s="553"/>
      <c r="H28" s="102"/>
      <c r="I28" s="102"/>
      <c r="J28" s="102"/>
      <c r="K28" s="102"/>
      <c r="L28" s="102"/>
      <c r="M28" s="126"/>
      <c r="Q28" s="613" t="s">
        <v>994</v>
      </c>
      <c r="R28" s="610" t="b">
        <v>0</v>
      </c>
      <c r="S28" s="605"/>
      <c r="T28" s="629"/>
      <c r="U28" s="607"/>
      <c r="V28" s="608"/>
      <c r="W28" s="609"/>
    </row>
    <row r="29" spans="2:23" ht="7.5" customHeight="1">
      <c r="B29" s="573"/>
      <c r="C29" s="573"/>
      <c r="D29" s="175"/>
      <c r="E29" s="175"/>
      <c r="F29" s="175"/>
      <c r="G29" s="175"/>
      <c r="H29" s="175"/>
      <c r="I29" s="175"/>
      <c r="J29" s="175"/>
      <c r="K29" s="175"/>
      <c r="L29" s="175"/>
      <c r="M29" s="126"/>
      <c r="Q29" s="613"/>
      <c r="R29" s="610"/>
      <c r="S29" s="605"/>
      <c r="T29" s="629"/>
      <c r="U29" s="607"/>
      <c r="V29" s="608"/>
      <c r="W29" s="609"/>
    </row>
    <row r="30" spans="2:23" ht="15.75">
      <c r="B30" s="432"/>
      <c r="C30" s="133" t="s">
        <v>1229</v>
      </c>
      <c r="D30" s="144"/>
      <c r="E30" s="144"/>
      <c r="F30" s="144"/>
      <c r="G30" s="144"/>
      <c r="H30" s="144"/>
      <c r="I30" s="144"/>
      <c r="J30" s="144"/>
      <c r="K30" s="144"/>
      <c r="L30" s="144"/>
      <c r="M30" s="126"/>
      <c r="Q30" s="613" t="s">
        <v>995</v>
      </c>
      <c r="R30" s="610" t="b">
        <v>0</v>
      </c>
      <c r="S30" s="605"/>
      <c r="T30" s="629"/>
      <c r="U30" s="607"/>
      <c r="V30" s="608"/>
      <c r="W30" s="609"/>
    </row>
    <row r="31" spans="2:23" ht="15.75">
      <c r="B31" s="432"/>
      <c r="C31" s="144"/>
      <c r="D31" s="144" t="s">
        <v>976</v>
      </c>
      <c r="E31" s="144"/>
      <c r="F31" s="144"/>
      <c r="G31" s="144"/>
      <c r="H31" s="144"/>
      <c r="I31" s="144"/>
      <c r="J31" s="144"/>
      <c r="K31" s="144"/>
      <c r="L31" s="144"/>
      <c r="M31" s="126"/>
      <c r="Q31" s="613" t="s">
        <v>996</v>
      </c>
      <c r="R31" s="610" t="b">
        <v>0</v>
      </c>
      <c r="S31" s="605"/>
      <c r="T31" s="629"/>
      <c r="U31" s="607"/>
      <c r="V31" s="608"/>
      <c r="W31" s="609"/>
    </row>
    <row r="32" spans="2:23" ht="15.75">
      <c r="B32" s="432"/>
      <c r="C32" s="144"/>
      <c r="D32" s="144"/>
      <c r="E32" s="144"/>
      <c r="F32" s="144"/>
      <c r="G32" s="144"/>
      <c r="H32" s="144"/>
      <c r="I32" s="144"/>
      <c r="J32" s="144"/>
      <c r="K32" s="144"/>
      <c r="L32" s="144"/>
      <c r="M32" s="126"/>
      <c r="Q32" s="613" t="s">
        <v>997</v>
      </c>
      <c r="R32" s="610" t="b">
        <v>0</v>
      </c>
      <c r="S32" s="605"/>
      <c r="T32" s="629"/>
      <c r="U32" s="607"/>
      <c r="V32" s="608"/>
      <c r="W32" s="609"/>
    </row>
    <row r="33" spans="2:23" ht="7.5" customHeight="1">
      <c r="B33" s="432"/>
      <c r="C33" s="449"/>
      <c r="D33" s="449"/>
      <c r="E33" s="449"/>
      <c r="F33" s="449"/>
      <c r="G33" s="449"/>
      <c r="H33" s="449"/>
      <c r="I33" s="449"/>
      <c r="J33" s="449"/>
      <c r="K33" s="449"/>
      <c r="L33" s="449"/>
      <c r="M33" s="126"/>
      <c r="Q33" s="613"/>
      <c r="R33" s="610"/>
      <c r="S33" s="605"/>
      <c r="T33" s="629"/>
      <c r="U33" s="607"/>
      <c r="V33" s="608"/>
      <c r="W33" s="609"/>
    </row>
    <row r="34" spans="2:23" ht="15.75">
      <c r="B34" s="596"/>
      <c r="C34" s="585"/>
      <c r="D34" s="577" t="s">
        <v>991</v>
      </c>
      <c r="E34" s="377"/>
      <c r="F34" s="557"/>
      <c r="G34" s="557"/>
      <c r="H34" s="377"/>
      <c r="I34" s="377"/>
      <c r="J34" s="377"/>
      <c r="K34" s="377"/>
      <c r="L34" s="377"/>
      <c r="M34" s="126"/>
      <c r="Q34" s="613" t="s">
        <v>998</v>
      </c>
      <c r="R34" s="610" t="b">
        <v>0</v>
      </c>
      <c r="S34" s="605"/>
      <c r="T34" s="629"/>
      <c r="U34" s="607"/>
      <c r="V34" s="608"/>
      <c r="W34" s="609"/>
    </row>
    <row r="35" spans="2:23" ht="15.75">
      <c r="B35" s="596"/>
      <c r="C35" s="585"/>
      <c r="D35" s="377" t="s">
        <v>1018</v>
      </c>
      <c r="E35" s="377"/>
      <c r="F35" s="557"/>
      <c r="G35" s="557"/>
      <c r="H35" s="377"/>
      <c r="I35" s="377"/>
      <c r="J35" s="377"/>
      <c r="K35" s="377"/>
      <c r="L35" s="377"/>
      <c r="M35" s="126"/>
      <c r="Q35" s="613" t="s">
        <v>999</v>
      </c>
      <c r="R35" s="610" t="b">
        <v>0</v>
      </c>
      <c r="S35" s="605"/>
      <c r="T35" s="629"/>
      <c r="U35" s="607"/>
      <c r="V35" s="608"/>
      <c r="W35" s="609"/>
    </row>
    <row r="36" spans="2:23" ht="15.75">
      <c r="B36" s="596"/>
      <c r="C36" s="585"/>
      <c r="D36" s="377" t="s">
        <v>977</v>
      </c>
      <c r="E36" s="377"/>
      <c r="F36" s="557"/>
      <c r="G36" s="557"/>
      <c r="H36" s="377"/>
      <c r="I36" s="377"/>
      <c r="J36" s="377"/>
      <c r="K36" s="377"/>
      <c r="L36" s="377"/>
      <c r="M36" s="126"/>
      <c r="Q36" s="613" t="s">
        <v>1000</v>
      </c>
      <c r="R36" s="626">
        <f>H47</f>
        <v>0</v>
      </c>
      <c r="S36" s="605"/>
      <c r="T36" s="629"/>
      <c r="U36" s="607"/>
      <c r="V36" s="608"/>
      <c r="W36" s="609"/>
    </row>
    <row r="37" spans="2:23" ht="15.75">
      <c r="B37" s="596"/>
      <c r="C37" s="585"/>
      <c r="D37" s="578" t="s">
        <v>978</v>
      </c>
      <c r="E37" s="377"/>
      <c r="F37" s="557"/>
      <c r="G37" s="557"/>
      <c r="H37" s="377"/>
      <c r="I37" s="377"/>
      <c r="J37" s="377"/>
      <c r="K37" s="377"/>
      <c r="L37" s="377"/>
      <c r="M37" s="126"/>
      <c r="Q37" s="613" t="s">
        <v>1001</v>
      </c>
      <c r="R37" s="626">
        <f>H49</f>
        <v>0</v>
      </c>
      <c r="S37" s="605"/>
      <c r="T37" s="629"/>
      <c r="U37" s="607"/>
      <c r="V37" s="608"/>
      <c r="W37" s="609"/>
    </row>
    <row r="38" spans="2:23" ht="15.75">
      <c r="B38" s="596"/>
      <c r="C38" s="585"/>
      <c r="D38" s="377"/>
      <c r="E38" s="579" t="s">
        <v>990</v>
      </c>
      <c r="F38" s="580"/>
      <c r="G38" s="580"/>
      <c r="H38" s="581" t="s">
        <v>981</v>
      </c>
      <c r="I38" s="581" t="s">
        <v>979</v>
      </c>
      <c r="J38" s="1319" t="s">
        <v>982</v>
      </c>
      <c r="K38" s="1319"/>
      <c r="L38" s="377"/>
      <c r="M38" s="126"/>
      <c r="Q38" s="613" t="s">
        <v>1010</v>
      </c>
      <c r="R38" s="610" t="b">
        <v>0</v>
      </c>
      <c r="S38" s="605"/>
      <c r="T38" s="629"/>
      <c r="U38" s="607"/>
      <c r="V38" s="608"/>
      <c r="W38" s="609"/>
    </row>
    <row r="39" spans="2:23" ht="30.95" customHeight="1">
      <c r="B39" s="596"/>
      <c r="C39" s="585"/>
      <c r="D39" s="582" t="s">
        <v>655</v>
      </c>
      <c r="E39" s="234" t="s">
        <v>886</v>
      </c>
      <c r="F39" s="565"/>
      <c r="G39" s="377"/>
      <c r="H39" s="800"/>
      <c r="I39" s="583"/>
      <c r="J39" s="1327"/>
      <c r="K39" s="1328"/>
      <c r="L39" s="377"/>
      <c r="M39" s="126"/>
      <c r="Q39" s="613" t="s">
        <v>1011</v>
      </c>
      <c r="R39" s="610" t="b">
        <v>0</v>
      </c>
      <c r="S39" s="605"/>
      <c r="T39" s="629"/>
      <c r="U39" s="607"/>
      <c r="V39" s="608"/>
      <c r="W39" s="609"/>
    </row>
    <row r="40" spans="2:23" ht="15.75">
      <c r="B40" s="596"/>
      <c r="C40" s="585"/>
      <c r="D40" s="584"/>
      <c r="E40" s="565"/>
      <c r="F40" s="565"/>
      <c r="G40" s="377"/>
      <c r="H40" s="377"/>
      <c r="I40" s="377"/>
      <c r="J40" s="377"/>
      <c r="K40" s="377"/>
      <c r="L40" s="377"/>
      <c r="M40" s="126"/>
      <c r="Q40" s="613" t="s">
        <v>1012</v>
      </c>
      <c r="R40" s="610" t="b">
        <v>0</v>
      </c>
      <c r="S40" s="605"/>
      <c r="T40" s="629"/>
      <c r="U40" s="607"/>
      <c r="V40" s="608"/>
      <c r="W40" s="609"/>
    </row>
    <row r="41" spans="2:23" ht="30.95" customHeight="1">
      <c r="B41" s="596"/>
      <c r="C41" s="585"/>
      <c r="D41" s="582" t="s">
        <v>656</v>
      </c>
      <c r="E41" s="1275" t="s">
        <v>984</v>
      </c>
      <c r="F41" s="1275"/>
      <c r="G41" s="377"/>
      <c r="H41" s="800"/>
      <c r="I41" s="583"/>
      <c r="J41" s="1327"/>
      <c r="K41" s="1328"/>
      <c r="L41" s="377"/>
      <c r="M41" s="126"/>
      <c r="Q41" s="613" t="s">
        <v>1013</v>
      </c>
      <c r="R41" s="610" t="b">
        <v>0</v>
      </c>
      <c r="S41" s="605"/>
      <c r="T41" s="629"/>
      <c r="U41" s="607"/>
      <c r="V41" s="608"/>
      <c r="W41" s="609"/>
    </row>
    <row r="42" spans="2:23" ht="15.75">
      <c r="B42" s="596"/>
      <c r="C42" s="585"/>
      <c r="D42" s="584"/>
      <c r="E42" s="377"/>
      <c r="F42" s="377"/>
      <c r="G42" s="377"/>
      <c r="H42" s="377"/>
      <c r="I42" s="377"/>
      <c r="J42" s="377"/>
      <c r="K42" s="377"/>
      <c r="L42" s="377"/>
      <c r="M42" s="126"/>
      <c r="Q42" s="613" t="s">
        <v>1014</v>
      </c>
      <c r="R42" s="610" t="b">
        <v>0</v>
      </c>
      <c r="S42" s="605"/>
      <c r="T42" s="629"/>
      <c r="U42" s="607"/>
      <c r="V42" s="608"/>
      <c r="W42" s="609"/>
    </row>
    <row r="43" spans="2:23" ht="30.95" customHeight="1">
      <c r="B43" s="596"/>
      <c r="C43" s="585"/>
      <c r="D43" s="582" t="s">
        <v>657</v>
      </c>
      <c r="E43" s="1275" t="s">
        <v>985</v>
      </c>
      <c r="F43" s="1275"/>
      <c r="G43" s="377"/>
      <c r="H43" s="800"/>
      <c r="I43" s="583"/>
      <c r="J43" s="1327"/>
      <c r="K43" s="1328"/>
      <c r="L43" s="377"/>
      <c r="M43" s="126"/>
      <c r="Q43" s="613" t="s">
        <v>1015</v>
      </c>
      <c r="R43" s="610" t="b">
        <v>0</v>
      </c>
      <c r="S43" s="605"/>
      <c r="T43" s="629"/>
      <c r="U43" s="607"/>
      <c r="V43" s="608"/>
      <c r="W43" s="609"/>
    </row>
    <row r="44" spans="2:23" ht="15.75">
      <c r="B44" s="596"/>
      <c r="C44" s="585"/>
      <c r="D44" s="584"/>
      <c r="E44" s="377"/>
      <c r="F44" s="377"/>
      <c r="G44" s="377"/>
      <c r="H44" s="377"/>
      <c r="I44" s="377"/>
      <c r="J44" s="377"/>
      <c r="K44" s="377"/>
      <c r="L44" s="377"/>
      <c r="M44" s="126"/>
      <c r="Q44" s="613" t="s">
        <v>1016</v>
      </c>
      <c r="R44" s="610" t="b">
        <v>0</v>
      </c>
      <c r="S44" s="605"/>
      <c r="T44" s="629"/>
      <c r="U44" s="607"/>
      <c r="V44" s="608"/>
      <c r="W44" s="609"/>
    </row>
    <row r="45" spans="2:23" ht="30.95" customHeight="1">
      <c r="B45" s="596"/>
      <c r="C45" s="585"/>
      <c r="D45" s="582" t="s">
        <v>658</v>
      </c>
      <c r="E45" s="1275" t="s">
        <v>887</v>
      </c>
      <c r="F45" s="1275"/>
      <c r="G45" s="377"/>
      <c r="H45" s="800"/>
      <c r="I45" s="583"/>
      <c r="J45" s="1327"/>
      <c r="K45" s="1328"/>
      <c r="L45" s="377"/>
      <c r="M45" s="126"/>
      <c r="Q45" s="613" t="s">
        <v>1017</v>
      </c>
      <c r="R45" s="610" t="b">
        <v>0</v>
      </c>
      <c r="S45" s="605"/>
      <c r="T45" s="629"/>
      <c r="U45" s="607"/>
      <c r="V45" s="608"/>
      <c r="W45" s="609"/>
    </row>
    <row r="46" spans="2:23" ht="15.75">
      <c r="B46" s="596"/>
      <c r="C46" s="585"/>
      <c r="D46" s="584"/>
      <c r="E46" s="377"/>
      <c r="F46" s="377"/>
      <c r="G46" s="377"/>
      <c r="H46" s="377" t="s">
        <v>989</v>
      </c>
      <c r="I46" s="377"/>
      <c r="J46" s="377"/>
      <c r="K46" s="377"/>
      <c r="L46" s="377"/>
      <c r="M46" s="126"/>
      <c r="Q46" s="598"/>
      <c r="R46" s="598"/>
      <c r="S46" s="598"/>
      <c r="T46" s="598"/>
      <c r="U46" s="598"/>
      <c r="V46" s="598"/>
      <c r="W46" s="598"/>
    </row>
    <row r="47" spans="2:23" ht="30.95" customHeight="1">
      <c r="B47" s="596"/>
      <c r="C47" s="585"/>
      <c r="D47" s="582" t="s">
        <v>980</v>
      </c>
      <c r="E47" s="1275" t="s">
        <v>986</v>
      </c>
      <c r="F47" s="1275"/>
      <c r="G47" s="377"/>
      <c r="H47" s="637"/>
      <c r="I47" s="152"/>
      <c r="J47" s="1327"/>
      <c r="K47" s="1328"/>
      <c r="L47" s="377"/>
      <c r="M47" s="126"/>
      <c r="Q47" s="598"/>
      <c r="R47" s="598"/>
      <c r="S47" s="598"/>
      <c r="T47" s="598"/>
      <c r="U47" s="598"/>
      <c r="V47" s="598"/>
      <c r="W47" s="598"/>
    </row>
    <row r="48" spans="2:23" ht="15.75" customHeight="1">
      <c r="B48" s="596"/>
      <c r="C48" s="585"/>
      <c r="D48" s="584"/>
      <c r="E48" s="377"/>
      <c r="F48" s="377"/>
      <c r="G48" s="377"/>
      <c r="H48" s="377" t="s">
        <v>988</v>
      </c>
      <c r="I48" s="377"/>
      <c r="J48" s="377"/>
      <c r="K48" s="377"/>
      <c r="L48" s="377"/>
      <c r="M48" s="126"/>
      <c r="Q48" s="598"/>
      <c r="R48" s="598"/>
      <c r="S48" s="598"/>
      <c r="T48" s="598"/>
      <c r="U48" s="598"/>
      <c r="V48" s="598"/>
      <c r="W48" s="598"/>
    </row>
    <row r="49" spans="2:23" ht="30.95" customHeight="1">
      <c r="B49" s="596"/>
      <c r="C49" s="585"/>
      <c r="D49" s="582" t="s">
        <v>983</v>
      </c>
      <c r="E49" s="1275" t="s">
        <v>987</v>
      </c>
      <c r="F49" s="1275"/>
      <c r="G49" s="377"/>
      <c r="H49" s="637"/>
      <c r="I49" s="152"/>
      <c r="J49" s="1327"/>
      <c r="K49" s="1328"/>
      <c r="L49" s="377"/>
      <c r="M49" s="126"/>
      <c r="Q49" s="598"/>
      <c r="R49" s="598"/>
      <c r="S49" s="598"/>
      <c r="T49" s="598"/>
      <c r="U49" s="598"/>
      <c r="V49" s="598"/>
      <c r="W49" s="598"/>
    </row>
    <row r="50" spans="2:23" ht="15.75" customHeight="1">
      <c r="B50" s="596"/>
      <c r="C50" s="585"/>
      <c r="D50" s="582"/>
      <c r="E50" s="465"/>
      <c r="F50" s="465"/>
      <c r="G50" s="377"/>
      <c r="H50" s="586"/>
      <c r="I50" s="152"/>
      <c r="J50" s="466"/>
      <c r="K50" s="466"/>
      <c r="L50" s="377"/>
      <c r="M50" s="126"/>
      <c r="Q50" s="598"/>
      <c r="R50" s="598"/>
      <c r="S50" s="598"/>
      <c r="T50" s="598"/>
      <c r="U50" s="598"/>
      <c r="V50" s="598"/>
      <c r="W50" s="598"/>
    </row>
    <row r="51" spans="2:23" ht="30.95" customHeight="1">
      <c r="B51" s="596"/>
      <c r="C51" s="585"/>
      <c r="D51" s="582" t="s">
        <v>1002</v>
      </c>
      <c r="E51" s="1275" t="s">
        <v>1006</v>
      </c>
      <c r="F51" s="1275"/>
      <c r="G51" s="377"/>
      <c r="H51" s="800"/>
      <c r="I51" s="583"/>
      <c r="J51" s="1327"/>
      <c r="K51" s="1328"/>
      <c r="L51" s="377"/>
      <c r="M51" s="126"/>
      <c r="Q51" s="598"/>
      <c r="R51" s="598"/>
      <c r="S51" s="598"/>
      <c r="T51" s="598"/>
      <c r="U51" s="598"/>
      <c r="V51" s="598"/>
      <c r="W51" s="598"/>
    </row>
    <row r="52" spans="2:23" ht="15.75" customHeight="1">
      <c r="B52" s="596"/>
      <c r="C52" s="585"/>
      <c r="D52" s="582"/>
      <c r="E52" s="465"/>
      <c r="F52" s="465"/>
      <c r="G52" s="377"/>
      <c r="H52" s="152"/>
      <c r="I52" s="152"/>
      <c r="J52" s="466"/>
      <c r="K52" s="466"/>
      <c r="L52" s="377"/>
      <c r="M52" s="126"/>
      <c r="Q52" s="598"/>
      <c r="R52" s="598"/>
      <c r="S52" s="598"/>
      <c r="T52" s="598"/>
      <c r="U52" s="598"/>
      <c r="V52" s="598"/>
      <c r="W52" s="598"/>
    </row>
    <row r="53" spans="2:23" ht="30.95" customHeight="1">
      <c r="B53" s="596"/>
      <c r="C53" s="585"/>
      <c r="D53" s="582" t="s">
        <v>1003</v>
      </c>
      <c r="E53" s="1275" t="s">
        <v>1007</v>
      </c>
      <c r="F53" s="1275"/>
      <c r="G53" s="377"/>
      <c r="H53" s="800"/>
      <c r="I53" s="583"/>
      <c r="J53" s="1327"/>
      <c r="K53" s="1328"/>
      <c r="L53" s="377"/>
      <c r="M53" s="126"/>
      <c r="Q53" s="598"/>
      <c r="R53" s="598"/>
      <c r="S53" s="598"/>
      <c r="T53" s="598"/>
      <c r="U53" s="598"/>
      <c r="V53" s="598"/>
      <c r="W53" s="598"/>
    </row>
    <row r="54" spans="2:23" ht="15.75" customHeight="1">
      <c r="B54" s="596"/>
      <c r="C54" s="585"/>
      <c r="D54" s="582"/>
      <c r="E54" s="465"/>
      <c r="F54" s="465"/>
      <c r="G54" s="377"/>
      <c r="H54" s="152"/>
      <c r="I54" s="152"/>
      <c r="J54" s="466"/>
      <c r="K54" s="466"/>
      <c r="L54" s="377"/>
      <c r="M54" s="126"/>
      <c r="Q54" s="598"/>
      <c r="R54" s="598"/>
      <c r="S54" s="598"/>
      <c r="T54" s="598"/>
      <c r="U54" s="598"/>
      <c r="V54" s="598"/>
      <c r="W54" s="598"/>
    </row>
    <row r="55" spans="2:23" ht="30.95" customHeight="1">
      <c r="B55" s="596"/>
      <c r="C55" s="585"/>
      <c r="D55" s="582" t="s">
        <v>1004</v>
      </c>
      <c r="E55" s="1275" t="s">
        <v>1008</v>
      </c>
      <c r="F55" s="1275"/>
      <c r="G55" s="377"/>
      <c r="H55" s="800"/>
      <c r="I55" s="583"/>
      <c r="J55" s="1327"/>
      <c r="K55" s="1328"/>
      <c r="L55" s="377"/>
      <c r="M55" s="126"/>
      <c r="Q55" s="598"/>
      <c r="R55" s="598"/>
      <c r="S55" s="598"/>
      <c r="T55" s="598"/>
      <c r="U55" s="598"/>
      <c r="V55" s="598"/>
      <c r="W55" s="598"/>
    </row>
    <row r="56" spans="2:23" ht="15.75" customHeight="1">
      <c r="B56" s="596"/>
      <c r="C56" s="585"/>
      <c r="D56" s="582"/>
      <c r="E56" s="465"/>
      <c r="F56" s="465"/>
      <c r="G56" s="377"/>
      <c r="H56" s="152"/>
      <c r="I56" s="152"/>
      <c r="J56" s="466"/>
      <c r="K56" s="466"/>
      <c r="L56" s="377"/>
      <c r="M56" s="126"/>
      <c r="Q56" s="598"/>
      <c r="R56" s="598"/>
      <c r="S56" s="598"/>
      <c r="T56" s="598"/>
      <c r="U56" s="598"/>
      <c r="V56" s="598"/>
      <c r="W56" s="598"/>
    </row>
    <row r="57" spans="2:23" ht="30.95" customHeight="1">
      <c r="B57" s="596"/>
      <c r="C57" s="585"/>
      <c r="D57" s="582" t="s">
        <v>1005</v>
      </c>
      <c r="E57" s="1275" t="s">
        <v>1009</v>
      </c>
      <c r="F57" s="1275"/>
      <c r="G57" s="377"/>
      <c r="H57" s="800"/>
      <c r="I57" s="583"/>
      <c r="J57" s="1327"/>
      <c r="K57" s="1328"/>
      <c r="L57" s="377"/>
      <c r="M57" s="126"/>
      <c r="Q57" s="598"/>
      <c r="R57" s="598"/>
      <c r="S57" s="598"/>
      <c r="T57" s="598"/>
      <c r="U57" s="598"/>
      <c r="V57" s="598"/>
      <c r="W57" s="598"/>
    </row>
    <row r="58" spans="2:23" ht="15.75" customHeight="1">
      <c r="B58" s="596"/>
      <c r="C58" s="585"/>
      <c r="D58" s="584"/>
      <c r="E58" s="377"/>
      <c r="F58" s="377"/>
      <c r="G58" s="377"/>
      <c r="H58" s="377"/>
      <c r="I58" s="377"/>
      <c r="J58" s="377"/>
      <c r="K58" s="377"/>
      <c r="L58" s="377"/>
      <c r="M58" s="126"/>
      <c r="Q58" s="598"/>
      <c r="R58" s="598"/>
      <c r="S58" s="598"/>
      <c r="T58" s="598"/>
      <c r="U58" s="598"/>
      <c r="V58" s="598"/>
      <c r="W58" s="598"/>
    </row>
    <row r="59" spans="2:23" ht="7.5" customHeight="1">
      <c r="B59" s="573"/>
      <c r="C59" s="573"/>
      <c r="D59" s="175"/>
      <c r="E59" s="175"/>
      <c r="F59" s="175"/>
      <c r="G59" s="175"/>
      <c r="H59" s="175"/>
      <c r="I59" s="175"/>
      <c r="J59" s="175"/>
      <c r="K59" s="175"/>
      <c r="L59" s="175"/>
      <c r="M59" s="126"/>
      <c r="Q59" s="598"/>
      <c r="R59" s="598"/>
      <c r="S59" s="598"/>
      <c r="T59" s="598"/>
      <c r="U59" s="598"/>
      <c r="V59" s="598"/>
      <c r="W59" s="598"/>
    </row>
    <row r="60" spans="2:23" ht="15.75" customHeight="1">
      <c r="B60" s="432"/>
      <c r="C60" s="133" t="s">
        <v>1019</v>
      </c>
      <c r="D60" s="144"/>
      <c r="E60" s="144"/>
      <c r="F60" s="144"/>
      <c r="G60" s="144"/>
      <c r="H60" s="144"/>
      <c r="I60" s="144"/>
      <c r="J60" s="144"/>
      <c r="K60" s="144"/>
      <c r="L60" s="144"/>
      <c r="M60" s="126"/>
      <c r="Q60" s="598"/>
      <c r="R60" s="598"/>
      <c r="S60" s="598"/>
      <c r="T60" s="598"/>
      <c r="U60" s="598"/>
      <c r="V60" s="598"/>
      <c r="W60" s="598"/>
    </row>
    <row r="61" spans="2:23" ht="15.75" customHeight="1">
      <c r="B61" s="432"/>
      <c r="C61" s="144"/>
      <c r="D61" s="144" t="s">
        <v>1020</v>
      </c>
      <c r="E61" s="144"/>
      <c r="F61" s="144"/>
      <c r="G61" s="144"/>
      <c r="H61" s="144"/>
      <c r="I61" s="144"/>
      <c r="J61" s="144"/>
      <c r="K61" s="144"/>
      <c r="L61" s="144"/>
      <c r="M61" s="126"/>
      <c r="Q61" s="598"/>
      <c r="R61" s="598"/>
      <c r="S61" s="598"/>
      <c r="T61" s="598"/>
      <c r="U61" s="598"/>
      <c r="V61" s="598"/>
      <c r="W61" s="598"/>
    </row>
    <row r="62" spans="2:23" ht="15.75">
      <c r="B62" s="432"/>
      <c r="C62" s="144"/>
      <c r="D62" s="144"/>
      <c r="E62" s="144"/>
      <c r="F62" s="144"/>
      <c r="G62" s="144"/>
      <c r="H62" s="144"/>
      <c r="I62" s="144"/>
      <c r="J62" s="144"/>
      <c r="K62" s="144"/>
      <c r="L62" s="144"/>
      <c r="M62" s="126"/>
      <c r="Q62" s="598"/>
      <c r="R62" s="598"/>
      <c r="S62" s="598"/>
      <c r="T62" s="598"/>
      <c r="U62" s="598"/>
      <c r="V62" s="598"/>
      <c r="W62" s="598"/>
    </row>
    <row r="63" spans="2:23" ht="13.5" customHeight="1">
      <c r="B63" s="596"/>
      <c r="C63" s="585"/>
      <c r="D63" s="582"/>
      <c r="E63" s="377"/>
      <c r="F63" s="377" t="s">
        <v>1393</v>
      </c>
      <c r="G63" s="377"/>
      <c r="H63" s="584"/>
      <c r="I63" s="584"/>
      <c r="J63" s="377"/>
      <c r="K63" s="377"/>
      <c r="L63" s="377"/>
      <c r="M63" s="126"/>
      <c r="Q63" s="598"/>
      <c r="R63" s="598"/>
      <c r="S63" s="599" t="s">
        <v>237</v>
      </c>
      <c r="T63" s="600" t="s">
        <v>170</v>
      </c>
      <c r="U63" s="601" t="s">
        <v>211</v>
      </c>
      <c r="V63" s="602" t="s">
        <v>212</v>
      </c>
      <c r="W63" s="627" t="s">
        <v>222</v>
      </c>
    </row>
    <row r="64" spans="2:23" ht="15.75" customHeight="1">
      <c r="B64" s="596"/>
      <c r="C64" s="585"/>
      <c r="D64" s="582" t="s">
        <v>659</v>
      </c>
      <c r="E64" s="552" t="s">
        <v>1073</v>
      </c>
      <c r="F64" s="721"/>
      <c r="G64" s="722" t="s">
        <v>1055</v>
      </c>
      <c r="H64" s="584"/>
      <c r="I64" s="584"/>
      <c r="J64" s="1331"/>
      <c r="K64" s="1332"/>
      <c r="L64" s="377"/>
      <c r="M64" s="126"/>
      <c r="Q64" s="628" t="s">
        <v>339</v>
      </c>
      <c r="R64" s="604" t="s">
        <v>221</v>
      </c>
      <c r="S64" s="605" t="s">
        <v>1072</v>
      </c>
      <c r="T64" s="629"/>
      <c r="U64" s="607"/>
      <c r="V64" s="608"/>
      <c r="W64" s="609"/>
    </row>
    <row r="65" spans="2:23" ht="15.75" customHeight="1">
      <c r="B65" s="596"/>
      <c r="C65" s="585"/>
      <c r="D65" s="582"/>
      <c r="E65" s="552"/>
      <c r="F65" s="721"/>
      <c r="G65" s="722"/>
      <c r="H65" s="584"/>
      <c r="I65" s="584"/>
      <c r="J65" s="723"/>
      <c r="K65" s="377"/>
      <c r="L65" s="377"/>
      <c r="M65" s="126"/>
      <c r="Q65" s="628"/>
      <c r="R65" s="604"/>
      <c r="S65" s="605"/>
      <c r="T65" s="629"/>
      <c r="U65" s="607"/>
      <c r="V65" s="608"/>
      <c r="W65" s="609"/>
    </row>
    <row r="66" spans="2:23" ht="15.75" customHeight="1">
      <c r="B66" s="596"/>
      <c r="C66" s="585"/>
      <c r="D66" s="582"/>
      <c r="E66" s="724" t="s">
        <v>1037</v>
      </c>
      <c r="F66" s="377" t="s">
        <v>1021</v>
      </c>
      <c r="G66" s="377"/>
      <c r="H66" s="725">
        <f>IFERROR($J$64,"")</f>
        <v>0</v>
      </c>
      <c r="I66" s="377"/>
      <c r="J66" s="1266" t="s">
        <v>359</v>
      </c>
      <c r="K66" s="1268"/>
      <c r="L66" s="377"/>
      <c r="M66" s="126"/>
      <c r="Q66" s="613" t="s">
        <v>1074</v>
      </c>
      <c r="R66" s="610" t="b">
        <v>0</v>
      </c>
      <c r="S66" s="631">
        <f>H66</f>
        <v>0</v>
      </c>
      <c r="T66" s="629"/>
      <c r="U66" s="607"/>
      <c r="V66" s="608"/>
      <c r="W66" s="609"/>
    </row>
    <row r="67" spans="2:23" ht="15.75" customHeight="1">
      <c r="B67" s="596"/>
      <c r="C67" s="585"/>
      <c r="D67" s="582"/>
      <c r="E67" s="724" t="s">
        <v>1038</v>
      </c>
      <c r="F67" s="377" t="s">
        <v>1022</v>
      </c>
      <c r="G67" s="377"/>
      <c r="H67" s="725">
        <f t="shared" ref="H67:H92" si="0">IFERROR($J$64,"")</f>
        <v>0</v>
      </c>
      <c r="I67" s="377"/>
      <c r="J67" s="1269"/>
      <c r="K67" s="1271"/>
      <c r="L67" s="377"/>
      <c r="M67" s="126"/>
      <c r="Q67" s="613" t="s">
        <v>1037</v>
      </c>
      <c r="R67" s="610" t="b">
        <v>0</v>
      </c>
      <c r="S67" s="631">
        <f>H67</f>
        <v>0</v>
      </c>
      <c r="T67" s="629"/>
      <c r="U67" s="607"/>
      <c r="V67" s="608"/>
      <c r="W67" s="609"/>
    </row>
    <row r="68" spans="2:23" ht="15.75" customHeight="1">
      <c r="B68" s="596"/>
      <c r="C68" s="585"/>
      <c r="D68" s="582"/>
      <c r="E68" s="724" t="s">
        <v>1039</v>
      </c>
      <c r="F68" s="377" t="s">
        <v>1023</v>
      </c>
      <c r="G68" s="377"/>
      <c r="H68" s="725">
        <f t="shared" si="0"/>
        <v>0</v>
      </c>
      <c r="I68" s="377"/>
      <c r="J68" s="1269"/>
      <c r="K68" s="1271"/>
      <c r="L68" s="377"/>
      <c r="M68" s="126"/>
      <c r="Q68" s="613" t="s">
        <v>1038</v>
      </c>
      <c r="R68" s="610" t="b">
        <v>0</v>
      </c>
      <c r="S68" s="631">
        <f t="shared" ref="S68:S84" si="1">H68</f>
        <v>0</v>
      </c>
      <c r="T68" s="629"/>
      <c r="U68" s="607"/>
      <c r="V68" s="608"/>
      <c r="W68" s="609"/>
    </row>
    <row r="69" spans="2:23" ht="15.75" customHeight="1">
      <c r="B69" s="596"/>
      <c r="C69" s="585"/>
      <c r="D69" s="582"/>
      <c r="E69" s="724" t="s">
        <v>1040</v>
      </c>
      <c r="F69" s="377" t="s">
        <v>1024</v>
      </c>
      <c r="G69" s="377"/>
      <c r="H69" s="725">
        <f t="shared" si="0"/>
        <v>0</v>
      </c>
      <c r="I69" s="377"/>
      <c r="J69" s="1269"/>
      <c r="K69" s="1271"/>
      <c r="L69" s="377"/>
      <c r="M69" s="126"/>
      <c r="Q69" s="613" t="s">
        <v>1039</v>
      </c>
      <c r="R69" s="610" t="b">
        <v>0</v>
      </c>
      <c r="S69" s="631">
        <f t="shared" si="1"/>
        <v>0</v>
      </c>
      <c r="T69" s="629"/>
      <c r="U69" s="607"/>
      <c r="V69" s="608"/>
      <c r="W69" s="609"/>
    </row>
    <row r="70" spans="2:23" ht="15.75" customHeight="1">
      <c r="B70" s="596"/>
      <c r="C70" s="585"/>
      <c r="D70" s="582"/>
      <c r="E70" s="724" t="s">
        <v>1041</v>
      </c>
      <c r="F70" s="377" t="s">
        <v>1025</v>
      </c>
      <c r="G70" s="377"/>
      <c r="H70" s="725">
        <f t="shared" si="0"/>
        <v>0</v>
      </c>
      <c r="I70" s="377"/>
      <c r="J70" s="1269"/>
      <c r="K70" s="1271"/>
      <c r="L70" s="377"/>
      <c r="M70" s="126"/>
      <c r="Q70" s="613" t="s">
        <v>1040</v>
      </c>
      <c r="R70" s="610" t="b">
        <v>0</v>
      </c>
      <c r="S70" s="631">
        <f t="shared" si="1"/>
        <v>0</v>
      </c>
      <c r="T70" s="629"/>
      <c r="U70" s="607"/>
      <c r="V70" s="608"/>
      <c r="W70" s="609"/>
    </row>
    <row r="71" spans="2:23" ht="15.75" customHeight="1">
      <c r="B71" s="596"/>
      <c r="C71" s="585"/>
      <c r="D71" s="582"/>
      <c r="E71" s="724" t="s">
        <v>1042</v>
      </c>
      <c r="F71" s="377" t="s">
        <v>546</v>
      </c>
      <c r="G71" s="377"/>
      <c r="H71" s="725">
        <f t="shared" si="0"/>
        <v>0</v>
      </c>
      <c r="I71" s="377"/>
      <c r="J71" s="1269"/>
      <c r="K71" s="1271"/>
      <c r="L71" s="377"/>
      <c r="M71" s="126"/>
      <c r="Q71" s="613" t="s">
        <v>1041</v>
      </c>
      <c r="R71" s="610" t="b">
        <v>0</v>
      </c>
      <c r="S71" s="631">
        <f t="shared" si="1"/>
        <v>0</v>
      </c>
      <c r="T71" s="629"/>
      <c r="U71" s="607"/>
      <c r="V71" s="608"/>
      <c r="W71" s="609"/>
    </row>
    <row r="72" spans="2:23" ht="15.75" customHeight="1">
      <c r="B72" s="596"/>
      <c r="C72" s="585"/>
      <c r="D72" s="582"/>
      <c r="E72" s="724" t="s">
        <v>1043</v>
      </c>
      <c r="F72" s="377" t="s">
        <v>1026</v>
      </c>
      <c r="G72" s="377"/>
      <c r="H72" s="725">
        <f t="shared" si="0"/>
        <v>0</v>
      </c>
      <c r="I72" s="377"/>
      <c r="J72" s="1269"/>
      <c r="K72" s="1271"/>
      <c r="L72" s="377"/>
      <c r="M72" s="126"/>
      <c r="Q72" s="613" t="s">
        <v>1042</v>
      </c>
      <c r="R72" s="610" t="b">
        <v>0</v>
      </c>
      <c r="S72" s="631">
        <f t="shared" si="1"/>
        <v>0</v>
      </c>
      <c r="T72" s="629"/>
      <c r="U72" s="607"/>
      <c r="V72" s="608"/>
      <c r="W72" s="609"/>
    </row>
    <row r="73" spans="2:23" ht="15.75" customHeight="1">
      <c r="B73" s="596"/>
      <c r="C73" s="585"/>
      <c r="D73" s="582"/>
      <c r="E73" s="724" t="s">
        <v>1044</v>
      </c>
      <c r="F73" s="377" t="s">
        <v>1027</v>
      </c>
      <c r="G73" s="377"/>
      <c r="H73" s="725">
        <f t="shared" si="0"/>
        <v>0</v>
      </c>
      <c r="I73" s="377"/>
      <c r="J73" s="1269"/>
      <c r="K73" s="1271"/>
      <c r="L73" s="377"/>
      <c r="M73" s="126"/>
      <c r="Q73" s="613" t="s">
        <v>1043</v>
      </c>
      <c r="R73" s="610" t="b">
        <v>0</v>
      </c>
      <c r="S73" s="631">
        <f t="shared" si="1"/>
        <v>0</v>
      </c>
      <c r="T73" s="629"/>
      <c r="U73" s="607"/>
      <c r="V73" s="608"/>
      <c r="W73" s="609"/>
    </row>
    <row r="74" spans="2:23" ht="15.75" customHeight="1">
      <c r="B74" s="596"/>
      <c r="C74" s="585"/>
      <c r="D74" s="582"/>
      <c r="E74" s="724" t="s">
        <v>1045</v>
      </c>
      <c r="F74" s="377" t="s">
        <v>1028</v>
      </c>
      <c r="G74" s="377"/>
      <c r="H74" s="725">
        <f t="shared" si="0"/>
        <v>0</v>
      </c>
      <c r="I74" s="377"/>
      <c r="J74" s="1269"/>
      <c r="K74" s="1271"/>
      <c r="L74" s="377"/>
      <c r="M74" s="126"/>
      <c r="Q74" s="613" t="s">
        <v>1044</v>
      </c>
      <c r="R74" s="610" t="b">
        <v>0</v>
      </c>
      <c r="S74" s="631">
        <f t="shared" si="1"/>
        <v>0</v>
      </c>
      <c r="T74" s="629"/>
      <c r="U74" s="607"/>
      <c r="V74" s="608"/>
      <c r="W74" s="609"/>
    </row>
    <row r="75" spans="2:23" ht="15.75" customHeight="1">
      <c r="B75" s="596"/>
      <c r="C75" s="585"/>
      <c r="D75" s="582"/>
      <c r="E75" s="724" t="s">
        <v>1046</v>
      </c>
      <c r="F75" s="377" t="s">
        <v>1029</v>
      </c>
      <c r="G75" s="377"/>
      <c r="H75" s="725">
        <f t="shared" si="0"/>
        <v>0</v>
      </c>
      <c r="I75" s="377"/>
      <c r="J75" s="1269"/>
      <c r="K75" s="1271"/>
      <c r="L75" s="377"/>
      <c r="M75" s="126"/>
      <c r="Q75" s="613" t="s">
        <v>1045</v>
      </c>
      <c r="R75" s="610" t="b">
        <v>0</v>
      </c>
      <c r="S75" s="631">
        <f t="shared" si="1"/>
        <v>0</v>
      </c>
      <c r="T75" s="629"/>
      <c r="U75" s="607"/>
      <c r="V75" s="608"/>
      <c r="W75" s="609"/>
    </row>
    <row r="76" spans="2:23" ht="15.75" customHeight="1">
      <c r="B76" s="596"/>
      <c r="C76" s="585"/>
      <c r="D76" s="582"/>
      <c r="E76" s="724" t="s">
        <v>1047</v>
      </c>
      <c r="F76" s="377" t="s">
        <v>1030</v>
      </c>
      <c r="G76" s="377"/>
      <c r="H76" s="725">
        <f t="shared" si="0"/>
        <v>0</v>
      </c>
      <c r="I76" s="377"/>
      <c r="J76" s="1269"/>
      <c r="K76" s="1271"/>
      <c r="L76" s="377"/>
      <c r="M76" s="126"/>
      <c r="Q76" s="613" t="s">
        <v>1046</v>
      </c>
      <c r="R76" s="610" t="b">
        <v>0</v>
      </c>
      <c r="S76" s="631">
        <f t="shared" si="1"/>
        <v>0</v>
      </c>
      <c r="T76" s="629"/>
      <c r="U76" s="607"/>
      <c r="V76" s="608"/>
      <c r="W76" s="609"/>
    </row>
    <row r="77" spans="2:23" ht="15.75" customHeight="1">
      <c r="B77" s="596"/>
      <c r="C77" s="585"/>
      <c r="D77" s="582"/>
      <c r="E77" s="724" t="s">
        <v>1048</v>
      </c>
      <c r="F77" s="377" t="s">
        <v>1031</v>
      </c>
      <c r="G77" s="377"/>
      <c r="H77" s="725">
        <f t="shared" si="0"/>
        <v>0</v>
      </c>
      <c r="I77" s="377"/>
      <c r="J77" s="1269"/>
      <c r="K77" s="1271"/>
      <c r="L77" s="377"/>
      <c r="M77" s="126"/>
      <c r="Q77" s="613" t="s">
        <v>1047</v>
      </c>
      <c r="R77" s="610" t="b">
        <v>0</v>
      </c>
      <c r="S77" s="631">
        <f t="shared" si="1"/>
        <v>0</v>
      </c>
      <c r="T77" s="629"/>
      <c r="U77" s="607"/>
      <c r="V77" s="608"/>
      <c r="W77" s="609"/>
    </row>
    <row r="78" spans="2:23" ht="15.75" customHeight="1">
      <c r="B78" s="596"/>
      <c r="C78" s="585"/>
      <c r="D78" s="582"/>
      <c r="E78" s="724" t="s">
        <v>1049</v>
      </c>
      <c r="F78" s="377" t="s">
        <v>1032</v>
      </c>
      <c r="G78" s="377"/>
      <c r="H78" s="725">
        <f t="shared" si="0"/>
        <v>0</v>
      </c>
      <c r="I78" s="377"/>
      <c r="J78" s="1269"/>
      <c r="K78" s="1271"/>
      <c r="L78" s="377"/>
      <c r="M78" s="126"/>
      <c r="Q78" s="613" t="s">
        <v>1048</v>
      </c>
      <c r="R78" s="610" t="b">
        <v>0</v>
      </c>
      <c r="S78" s="631">
        <f t="shared" si="1"/>
        <v>0</v>
      </c>
      <c r="T78" s="629"/>
      <c r="U78" s="607"/>
      <c r="V78" s="608"/>
      <c r="W78" s="609"/>
    </row>
    <row r="79" spans="2:23" ht="15.75" customHeight="1">
      <c r="B79" s="596"/>
      <c r="C79" s="585"/>
      <c r="D79" s="582"/>
      <c r="E79" s="724" t="s">
        <v>1050</v>
      </c>
      <c r="F79" s="377" t="s">
        <v>1033</v>
      </c>
      <c r="G79" s="377"/>
      <c r="H79" s="725">
        <f t="shared" si="0"/>
        <v>0</v>
      </c>
      <c r="I79" s="377"/>
      <c r="J79" s="1269"/>
      <c r="K79" s="1271"/>
      <c r="L79" s="377"/>
      <c r="M79" s="126"/>
      <c r="Q79" s="613" t="s">
        <v>1049</v>
      </c>
      <c r="R79" s="610" t="b">
        <v>0</v>
      </c>
      <c r="S79" s="631">
        <f t="shared" si="1"/>
        <v>0</v>
      </c>
      <c r="T79" s="629"/>
      <c r="U79" s="607"/>
      <c r="V79" s="608"/>
      <c r="W79" s="609"/>
    </row>
    <row r="80" spans="2:23" ht="15.75" customHeight="1">
      <c r="B80" s="596"/>
      <c r="C80" s="585"/>
      <c r="D80" s="582"/>
      <c r="E80" s="724" t="s">
        <v>1051</v>
      </c>
      <c r="F80" s="377" t="s">
        <v>1034</v>
      </c>
      <c r="G80" s="377"/>
      <c r="H80" s="725">
        <f t="shared" si="0"/>
        <v>0</v>
      </c>
      <c r="I80" s="377"/>
      <c r="J80" s="1269"/>
      <c r="K80" s="1271"/>
      <c r="L80" s="377"/>
      <c r="M80" s="126"/>
      <c r="Q80" s="613" t="s">
        <v>1050</v>
      </c>
      <c r="R80" s="610" t="b">
        <v>0</v>
      </c>
      <c r="S80" s="631">
        <f t="shared" si="1"/>
        <v>0</v>
      </c>
      <c r="T80" s="629"/>
      <c r="U80" s="607"/>
      <c r="V80" s="608"/>
      <c r="W80" s="609"/>
    </row>
    <row r="81" spans="2:26" ht="15.75" customHeight="1">
      <c r="B81" s="596"/>
      <c r="C81" s="585"/>
      <c r="D81" s="582"/>
      <c r="E81" s="724" t="s">
        <v>1052</v>
      </c>
      <c r="F81" s="377" t="s">
        <v>1230</v>
      </c>
      <c r="G81" s="377"/>
      <c r="H81" s="725">
        <f t="shared" si="0"/>
        <v>0</v>
      </c>
      <c r="I81" s="377"/>
      <c r="J81" s="1269"/>
      <c r="K81" s="1271"/>
      <c r="L81" s="377"/>
      <c r="M81" s="126"/>
      <c r="Q81" s="613" t="s">
        <v>1051</v>
      </c>
      <c r="R81" s="610" t="b">
        <v>0</v>
      </c>
      <c r="S81" s="631">
        <f t="shared" si="1"/>
        <v>0</v>
      </c>
      <c r="T81" s="629"/>
      <c r="U81" s="607"/>
      <c r="V81" s="608"/>
      <c r="W81" s="609"/>
    </row>
    <row r="82" spans="2:26" ht="15.75" customHeight="1">
      <c r="B82" s="596"/>
      <c r="C82" s="585"/>
      <c r="D82" s="582"/>
      <c r="E82" s="724" t="s">
        <v>1053</v>
      </c>
      <c r="F82" s="377" t="s">
        <v>1035</v>
      </c>
      <c r="G82" s="377"/>
      <c r="H82" s="725">
        <f t="shared" si="0"/>
        <v>0</v>
      </c>
      <c r="I82" s="377"/>
      <c r="J82" s="1269"/>
      <c r="K82" s="1271"/>
      <c r="L82" s="377"/>
      <c r="M82" s="126"/>
      <c r="Q82" s="613" t="s">
        <v>1052</v>
      </c>
      <c r="R82" s="610" t="b">
        <v>0</v>
      </c>
      <c r="S82" s="631">
        <f t="shared" si="1"/>
        <v>0</v>
      </c>
      <c r="T82" s="629"/>
      <c r="U82" s="607"/>
      <c r="V82" s="608"/>
      <c r="W82" s="609"/>
    </row>
    <row r="83" spans="2:26" ht="15.75" customHeight="1">
      <c r="B83" s="596"/>
      <c r="C83" s="585"/>
      <c r="D83" s="582"/>
      <c r="E83" s="724" t="s">
        <v>1054</v>
      </c>
      <c r="F83" s="377" t="s">
        <v>1036</v>
      </c>
      <c r="G83" s="377"/>
      <c r="H83" s="725">
        <f t="shared" si="0"/>
        <v>0</v>
      </c>
      <c r="I83" s="377"/>
      <c r="J83" s="1269"/>
      <c r="K83" s="1271"/>
      <c r="L83" s="377"/>
      <c r="M83" s="126"/>
      <c r="Q83" s="613" t="s">
        <v>1053</v>
      </c>
      <c r="R83" s="610" t="b">
        <v>0</v>
      </c>
      <c r="S83" s="631">
        <f t="shared" si="1"/>
        <v>0</v>
      </c>
      <c r="T83" s="629"/>
      <c r="U83" s="607"/>
      <c r="V83" s="608"/>
      <c r="W83" s="609"/>
    </row>
    <row r="84" spans="2:26" ht="15.75">
      <c r="B84" s="596"/>
      <c r="C84" s="585"/>
      <c r="D84" s="582" t="s">
        <v>1056</v>
      </c>
      <c r="E84" s="377" t="s">
        <v>1392</v>
      </c>
      <c r="F84" s="720"/>
      <c r="G84" s="377"/>
      <c r="H84" s="377"/>
      <c r="I84" s="377"/>
      <c r="J84" s="1269"/>
      <c r="K84" s="1271"/>
      <c r="L84" s="377"/>
      <c r="M84" s="126"/>
      <c r="Q84" s="613" t="s">
        <v>1054</v>
      </c>
      <c r="R84" s="610" t="b">
        <v>0</v>
      </c>
      <c r="S84" s="631">
        <f t="shared" si="1"/>
        <v>0</v>
      </c>
      <c r="T84" s="629"/>
      <c r="U84" s="607"/>
      <c r="V84" s="608"/>
      <c r="W84" s="609"/>
    </row>
    <row r="85" spans="2:26" ht="15.75">
      <c r="B85" s="596"/>
      <c r="C85" s="585"/>
      <c r="D85" s="582"/>
      <c r="E85" s="724" t="s">
        <v>1057</v>
      </c>
      <c r="F85" s="377" t="s">
        <v>1061</v>
      </c>
      <c r="G85" s="377"/>
      <c r="H85" s="725">
        <f t="shared" si="0"/>
        <v>0</v>
      </c>
      <c r="I85" s="377"/>
      <c r="J85" s="1269"/>
      <c r="K85" s="1271"/>
      <c r="L85" s="377"/>
      <c r="M85" s="126"/>
      <c r="Q85" s="613" t="s">
        <v>1074</v>
      </c>
      <c r="R85" s="610" t="b">
        <v>0</v>
      </c>
      <c r="S85" s="631"/>
      <c r="T85" s="629"/>
      <c r="U85" s="607"/>
      <c r="V85" s="608"/>
      <c r="W85" s="609"/>
      <c r="Z85" s="593"/>
    </row>
    <row r="86" spans="2:26" ht="15.75">
      <c r="B86" s="596"/>
      <c r="C86" s="585"/>
      <c r="D86" s="582"/>
      <c r="E86" s="724" t="s">
        <v>1058</v>
      </c>
      <c r="F86" s="377" t="s">
        <v>1062</v>
      </c>
      <c r="G86" s="377"/>
      <c r="H86" s="725">
        <f t="shared" si="0"/>
        <v>0</v>
      </c>
      <c r="I86" s="377"/>
      <c r="J86" s="1269"/>
      <c r="K86" s="1271"/>
      <c r="L86" s="377"/>
      <c r="M86" s="126"/>
      <c r="Q86" s="613" t="s">
        <v>1057</v>
      </c>
      <c r="R86" s="610" t="b">
        <v>0</v>
      </c>
      <c r="S86" s="631">
        <f t="shared" ref="S86:S92" si="2">H86</f>
        <v>0</v>
      </c>
      <c r="T86" s="629"/>
      <c r="U86" s="607"/>
      <c r="V86" s="608"/>
      <c r="W86" s="609"/>
    </row>
    <row r="87" spans="2:26" ht="15.75">
      <c r="B87" s="596"/>
      <c r="C87" s="585"/>
      <c r="D87" s="582"/>
      <c r="E87" s="724" t="s">
        <v>1059</v>
      </c>
      <c r="F87" s="377" t="s">
        <v>1063</v>
      </c>
      <c r="G87" s="377"/>
      <c r="H87" s="725">
        <f t="shared" si="0"/>
        <v>0</v>
      </c>
      <c r="I87" s="377"/>
      <c r="J87" s="1269"/>
      <c r="K87" s="1271"/>
      <c r="L87" s="377"/>
      <c r="M87" s="126"/>
      <c r="Q87" s="613" t="s">
        <v>1058</v>
      </c>
      <c r="R87" s="610" t="b">
        <v>0</v>
      </c>
      <c r="S87" s="631">
        <f t="shared" si="2"/>
        <v>0</v>
      </c>
      <c r="T87" s="629"/>
      <c r="U87" s="607"/>
      <c r="V87" s="608"/>
      <c r="W87" s="609"/>
    </row>
    <row r="88" spans="2:26" ht="15.75">
      <c r="B88" s="596"/>
      <c r="C88" s="585"/>
      <c r="D88" s="582"/>
      <c r="E88" s="724" t="s">
        <v>1060</v>
      </c>
      <c r="F88" s="377" t="s">
        <v>1064</v>
      </c>
      <c r="G88" s="377"/>
      <c r="H88" s="725">
        <f t="shared" si="0"/>
        <v>0</v>
      </c>
      <c r="I88" s="377"/>
      <c r="J88" s="1269"/>
      <c r="K88" s="1271"/>
      <c r="L88" s="377"/>
      <c r="M88" s="126"/>
      <c r="Q88" s="613" t="s">
        <v>1059</v>
      </c>
      <c r="R88" s="610" t="b">
        <v>0</v>
      </c>
      <c r="S88" s="631">
        <f t="shared" si="2"/>
        <v>0</v>
      </c>
      <c r="T88" s="629"/>
      <c r="U88" s="607"/>
      <c r="V88" s="608"/>
      <c r="W88" s="609"/>
    </row>
    <row r="89" spans="2:26" ht="15.75">
      <c r="B89" s="596"/>
      <c r="C89" s="585"/>
      <c r="D89" s="582"/>
      <c r="E89" s="724" t="s">
        <v>1068</v>
      </c>
      <c r="F89" s="377" t="s">
        <v>1065</v>
      </c>
      <c r="G89" s="377"/>
      <c r="H89" s="725">
        <f t="shared" si="0"/>
        <v>0</v>
      </c>
      <c r="I89" s="377"/>
      <c r="J89" s="1269"/>
      <c r="K89" s="1271"/>
      <c r="L89" s="377"/>
      <c r="M89" s="126"/>
      <c r="Q89" s="613" t="s">
        <v>1060</v>
      </c>
      <c r="R89" s="610" t="b">
        <v>0</v>
      </c>
      <c r="S89" s="631">
        <f t="shared" si="2"/>
        <v>0</v>
      </c>
      <c r="T89" s="629"/>
      <c r="U89" s="607"/>
      <c r="V89" s="608"/>
      <c r="W89" s="609"/>
    </row>
    <row r="90" spans="2:26" ht="15.75">
      <c r="B90" s="596"/>
      <c r="C90" s="585"/>
      <c r="D90" s="582"/>
      <c r="E90" s="724" t="s">
        <v>1069</v>
      </c>
      <c r="F90" s="377" t="s">
        <v>1231</v>
      </c>
      <c r="G90" s="377"/>
      <c r="H90" s="725">
        <f t="shared" si="0"/>
        <v>0</v>
      </c>
      <c r="I90" s="377"/>
      <c r="J90" s="1269"/>
      <c r="K90" s="1271"/>
      <c r="L90" s="377"/>
      <c r="M90" s="126"/>
      <c r="Q90" s="613" t="s">
        <v>1068</v>
      </c>
      <c r="R90" s="610" t="b">
        <v>0</v>
      </c>
      <c r="S90" s="631">
        <f t="shared" si="2"/>
        <v>0</v>
      </c>
      <c r="T90" s="629"/>
      <c r="U90" s="607"/>
      <c r="V90" s="608"/>
      <c r="W90" s="609"/>
    </row>
    <row r="91" spans="2:26" ht="15.75">
      <c r="B91" s="596"/>
      <c r="C91" s="585"/>
      <c r="D91" s="582"/>
      <c r="E91" s="724" t="s">
        <v>1070</v>
      </c>
      <c r="F91" s="377" t="s">
        <v>1066</v>
      </c>
      <c r="G91" s="377"/>
      <c r="H91" s="725">
        <f t="shared" si="0"/>
        <v>0</v>
      </c>
      <c r="I91" s="377"/>
      <c r="J91" s="1269"/>
      <c r="K91" s="1271"/>
      <c r="L91" s="377"/>
      <c r="M91" s="126"/>
      <c r="Q91" s="613" t="s">
        <v>1069</v>
      </c>
      <c r="R91" s="610" t="b">
        <v>0</v>
      </c>
      <c r="S91" s="631">
        <f t="shared" si="2"/>
        <v>0</v>
      </c>
      <c r="T91" s="629"/>
      <c r="U91" s="607"/>
      <c r="V91" s="608"/>
      <c r="W91" s="609"/>
    </row>
    <row r="92" spans="2:26" ht="15.75">
      <c r="B92" s="596"/>
      <c r="C92" s="585"/>
      <c r="D92" s="582"/>
      <c r="E92" s="724" t="s">
        <v>1071</v>
      </c>
      <c r="F92" s="377" t="s">
        <v>1067</v>
      </c>
      <c r="G92" s="377"/>
      <c r="H92" s="725">
        <f t="shared" si="0"/>
        <v>0</v>
      </c>
      <c r="I92" s="377"/>
      <c r="J92" s="1272"/>
      <c r="K92" s="1274"/>
      <c r="L92" s="377"/>
      <c r="M92" s="126"/>
      <c r="Q92" s="613" t="s">
        <v>1070</v>
      </c>
      <c r="R92" s="610" t="b">
        <v>0</v>
      </c>
      <c r="S92" s="631">
        <f t="shared" si="2"/>
        <v>0</v>
      </c>
      <c r="T92" s="629"/>
      <c r="U92" s="607"/>
      <c r="V92" s="608"/>
      <c r="W92" s="609"/>
    </row>
    <row r="93" spans="2:26" ht="15.75">
      <c r="B93" s="596"/>
      <c r="C93" s="719"/>
      <c r="D93" s="582"/>
      <c r="E93" s="574"/>
      <c r="F93" s="102"/>
      <c r="G93" s="102"/>
      <c r="H93" s="102"/>
      <c r="I93" s="102"/>
      <c r="J93" s="102"/>
      <c r="K93" s="102"/>
      <c r="L93" s="102"/>
      <c r="M93" s="126"/>
      <c r="Q93" s="613"/>
      <c r="R93" s="610"/>
      <c r="S93" s="631"/>
      <c r="T93" s="629"/>
      <c r="U93" s="607"/>
      <c r="V93" s="608"/>
      <c r="W93" s="609"/>
    </row>
    <row r="94" spans="2:26" ht="15.75">
      <c r="B94" s="596"/>
      <c r="C94" s="468"/>
      <c r="D94" s="582"/>
      <c r="E94" s="102"/>
      <c r="F94" s="102"/>
      <c r="G94" s="102"/>
      <c r="H94" s="581" t="s">
        <v>981</v>
      </c>
      <c r="I94" s="581" t="s">
        <v>1080</v>
      </c>
      <c r="J94" s="1319" t="s">
        <v>1081</v>
      </c>
      <c r="K94" s="1319"/>
      <c r="L94" s="102"/>
      <c r="M94" s="126"/>
      <c r="Q94" s="613" t="s">
        <v>1071</v>
      </c>
      <c r="R94" s="610" t="b">
        <v>0</v>
      </c>
      <c r="S94" s="631"/>
      <c r="T94" s="629"/>
      <c r="U94" s="607"/>
      <c r="V94" s="608"/>
      <c r="W94" s="609"/>
    </row>
    <row r="95" spans="2:26" ht="30.95" customHeight="1">
      <c r="B95" s="596"/>
      <c r="C95" s="468"/>
      <c r="D95" s="582" t="s">
        <v>661</v>
      </c>
      <c r="E95" s="1275" t="s">
        <v>1246</v>
      </c>
      <c r="F95" s="1275"/>
      <c r="G95" s="377"/>
      <c r="H95" s="798"/>
      <c r="I95" s="583"/>
      <c r="J95" s="1329" t="s">
        <v>1075</v>
      </c>
      <c r="K95" s="1330"/>
      <c r="L95" s="102"/>
      <c r="M95" s="126"/>
      <c r="Q95" s="613" t="s">
        <v>1077</v>
      </c>
      <c r="R95" s="610" t="b">
        <v>0</v>
      </c>
      <c r="S95" s="631"/>
      <c r="T95" s="629"/>
      <c r="U95" s="607"/>
      <c r="V95" s="608"/>
      <c r="W95" s="609"/>
    </row>
    <row r="96" spans="2:26">
      <c r="B96" s="596"/>
      <c r="C96" s="468"/>
      <c r="D96" s="102"/>
      <c r="E96" s="102"/>
      <c r="F96" s="102"/>
      <c r="G96" s="102"/>
      <c r="H96" s="102"/>
      <c r="I96" s="102"/>
      <c r="J96" s="102"/>
      <c r="K96" s="102"/>
      <c r="L96" s="102"/>
      <c r="M96" s="126"/>
      <c r="Q96" s="613" t="s">
        <v>1076</v>
      </c>
      <c r="R96" s="610" t="b">
        <v>0</v>
      </c>
      <c r="S96" s="631"/>
      <c r="T96" s="629"/>
      <c r="U96" s="607"/>
      <c r="V96" s="608"/>
      <c r="W96" s="609"/>
    </row>
    <row r="97" spans="2:23" ht="30.95" customHeight="1">
      <c r="B97" s="596"/>
      <c r="C97" s="468"/>
      <c r="D97" s="582" t="s">
        <v>662</v>
      </c>
      <c r="E97" s="1275" t="s">
        <v>1090</v>
      </c>
      <c r="F97" s="1275"/>
      <c r="G97" s="377"/>
      <c r="H97" s="798"/>
      <c r="I97" s="583"/>
      <c r="J97" s="1329" t="s">
        <v>1075</v>
      </c>
      <c r="K97" s="1330"/>
      <c r="L97" s="102"/>
      <c r="M97" s="126"/>
      <c r="Q97" s="613" t="s">
        <v>1084</v>
      </c>
      <c r="R97" s="610" t="b">
        <v>0</v>
      </c>
      <c r="S97" s="631"/>
      <c r="T97" s="629"/>
      <c r="U97" s="607"/>
      <c r="V97" s="608"/>
      <c r="W97" s="609"/>
    </row>
    <row r="98" spans="2:23">
      <c r="B98" s="596"/>
      <c r="C98" s="468"/>
      <c r="D98" s="102"/>
      <c r="E98" s="102"/>
      <c r="F98" s="102"/>
      <c r="G98" s="102"/>
      <c r="H98" s="102"/>
      <c r="I98" s="102"/>
      <c r="J98" s="102"/>
      <c r="K98" s="102"/>
      <c r="L98" s="102"/>
      <c r="M98" s="126"/>
      <c r="Q98" s="613" t="s">
        <v>1085</v>
      </c>
      <c r="R98" s="610" t="b">
        <v>0</v>
      </c>
      <c r="S98" s="631"/>
      <c r="T98" s="629"/>
      <c r="U98" s="607"/>
      <c r="V98" s="608"/>
      <c r="W98" s="609"/>
    </row>
    <row r="99" spans="2:23" ht="43.5" customHeight="1">
      <c r="B99" s="596"/>
      <c r="C99" s="468"/>
      <c r="D99" s="582" t="s">
        <v>1078</v>
      </c>
      <c r="E99" s="1275" t="s">
        <v>1082</v>
      </c>
      <c r="F99" s="1275"/>
      <c r="G99" s="377"/>
      <c r="H99" s="798"/>
      <c r="I99" s="583"/>
      <c r="J99" s="1320"/>
      <c r="K99" s="1321"/>
      <c r="L99" s="102"/>
      <c r="M99" s="126"/>
      <c r="Q99" s="613" t="s">
        <v>1086</v>
      </c>
      <c r="R99" s="610" t="b">
        <v>0</v>
      </c>
      <c r="S99" s="631"/>
      <c r="T99" s="629"/>
      <c r="U99" s="607"/>
      <c r="V99" s="608"/>
      <c r="W99" s="609"/>
    </row>
    <row r="100" spans="2:23">
      <c r="B100" s="596"/>
      <c r="C100" s="468"/>
      <c r="D100" s="102"/>
      <c r="E100" s="102"/>
      <c r="F100" s="102"/>
      <c r="G100" s="102"/>
      <c r="H100" s="102"/>
      <c r="I100" s="102"/>
      <c r="J100" s="102"/>
      <c r="K100" s="102"/>
      <c r="L100" s="102"/>
      <c r="M100" s="126"/>
      <c r="Q100" s="613" t="s">
        <v>1087</v>
      </c>
      <c r="R100" s="610" t="b">
        <v>0</v>
      </c>
      <c r="S100" s="631"/>
      <c r="T100" s="629"/>
      <c r="U100" s="607"/>
      <c r="V100" s="608"/>
      <c r="W100" s="609"/>
    </row>
    <row r="101" spans="2:23" ht="30.95" customHeight="1">
      <c r="B101" s="596"/>
      <c r="C101" s="468"/>
      <c r="D101" s="582" t="s">
        <v>1079</v>
      </c>
      <c r="E101" s="1275" t="s">
        <v>1083</v>
      </c>
      <c r="F101" s="1275"/>
      <c r="G101" s="377"/>
      <c r="H101" s="798"/>
      <c r="I101" s="583"/>
      <c r="J101" s="1320"/>
      <c r="K101" s="1321"/>
      <c r="L101" s="102"/>
      <c r="M101" s="126"/>
      <c r="Q101" s="613" t="s">
        <v>1088</v>
      </c>
      <c r="R101" s="610" t="b">
        <v>0</v>
      </c>
      <c r="S101" s="631"/>
      <c r="T101" s="629"/>
      <c r="U101" s="607"/>
      <c r="V101" s="608"/>
      <c r="W101" s="609"/>
    </row>
    <row r="102" spans="2:23" ht="15" customHeight="1">
      <c r="B102" s="596"/>
      <c r="C102" s="468"/>
      <c r="D102" s="102"/>
      <c r="E102" s="102"/>
      <c r="F102" s="102"/>
      <c r="G102" s="102"/>
      <c r="H102" s="102"/>
      <c r="I102" s="102"/>
      <c r="J102" s="102"/>
      <c r="K102" s="102"/>
      <c r="L102" s="102"/>
      <c r="M102" s="126"/>
      <c r="Q102" s="613" t="s">
        <v>1089</v>
      </c>
      <c r="R102" s="610" t="b">
        <v>0</v>
      </c>
      <c r="S102" s="631"/>
      <c r="T102" s="629"/>
      <c r="U102" s="607"/>
      <c r="V102" s="608"/>
      <c r="W102" s="609"/>
    </row>
    <row r="103" spans="2:23" ht="7.5" customHeight="1">
      <c r="B103" s="573"/>
      <c r="C103" s="573"/>
      <c r="D103" s="175"/>
      <c r="E103" s="175"/>
      <c r="F103" s="175"/>
      <c r="G103" s="175"/>
      <c r="H103" s="175"/>
      <c r="I103" s="175"/>
      <c r="J103" s="175"/>
      <c r="K103" s="175"/>
      <c r="L103" s="175"/>
      <c r="M103" s="126"/>
      <c r="Q103" s="598"/>
      <c r="R103" s="598"/>
      <c r="S103" s="598"/>
      <c r="T103" s="598"/>
      <c r="U103" s="598"/>
      <c r="V103" s="598"/>
      <c r="W103" s="598"/>
    </row>
    <row r="104" spans="2:23" ht="15.75">
      <c r="B104" s="432"/>
      <c r="C104" s="133" t="s">
        <v>1091</v>
      </c>
      <c r="D104" s="144"/>
      <c r="E104" s="144"/>
      <c r="F104" s="144"/>
      <c r="G104" s="144"/>
      <c r="H104" s="144"/>
      <c r="I104" s="144"/>
      <c r="J104" s="144"/>
      <c r="K104" s="144"/>
      <c r="L104" s="144"/>
      <c r="M104" s="126"/>
      <c r="Q104" s="598"/>
      <c r="R104" s="598"/>
      <c r="S104" s="598"/>
      <c r="T104" s="598"/>
      <c r="U104" s="598"/>
      <c r="V104" s="598"/>
      <c r="W104" s="598"/>
    </row>
    <row r="105" spans="2:23" ht="15.75">
      <c r="B105" s="432"/>
      <c r="C105" s="144"/>
      <c r="D105" s="144"/>
      <c r="E105" s="144"/>
      <c r="F105" s="144"/>
      <c r="G105" s="144"/>
      <c r="H105" s="144"/>
      <c r="I105" s="144"/>
      <c r="J105" s="144"/>
      <c r="K105" s="144"/>
      <c r="L105" s="144"/>
      <c r="M105" s="126"/>
      <c r="Q105" s="598"/>
      <c r="R105" s="598"/>
      <c r="S105" s="598"/>
      <c r="T105" s="598"/>
      <c r="U105" s="598"/>
      <c r="V105" s="598"/>
      <c r="W105" s="598"/>
    </row>
    <row r="106" spans="2:23" ht="15.75" customHeight="1">
      <c r="B106" s="432"/>
      <c r="C106" s="144"/>
      <c r="D106" s="144"/>
      <c r="E106" s="144"/>
      <c r="F106" s="144"/>
      <c r="G106" s="144"/>
      <c r="H106" s="144"/>
      <c r="I106" s="144"/>
      <c r="J106" s="144"/>
      <c r="K106" s="144"/>
      <c r="L106" s="144"/>
      <c r="M106" s="126"/>
      <c r="Q106" s="598"/>
      <c r="R106" s="598"/>
      <c r="S106" s="598"/>
      <c r="T106" s="598"/>
      <c r="U106" s="598"/>
      <c r="V106" s="598"/>
      <c r="W106" s="598"/>
    </row>
    <row r="107" spans="2:23" ht="7.5" customHeight="1">
      <c r="B107" s="432"/>
      <c r="C107" s="164"/>
      <c r="D107" s="164"/>
      <c r="E107" s="164"/>
      <c r="F107" s="164"/>
      <c r="G107" s="164"/>
      <c r="H107" s="164"/>
      <c r="I107" s="164"/>
      <c r="J107" s="164"/>
      <c r="K107" s="164"/>
      <c r="L107" s="164"/>
      <c r="M107" s="126"/>
      <c r="Q107" s="598"/>
      <c r="R107" s="598"/>
      <c r="S107" s="598"/>
      <c r="T107" s="598"/>
      <c r="U107" s="598"/>
      <c r="V107" s="598"/>
      <c r="W107" s="598"/>
    </row>
    <row r="108" spans="2:23" ht="15.75" customHeight="1">
      <c r="B108" s="432"/>
      <c r="C108" s="164"/>
      <c r="D108" s="164"/>
      <c r="E108" s="1353" t="s">
        <v>889</v>
      </c>
      <c r="F108" s="1353"/>
      <c r="G108" s="164"/>
      <c r="H108" s="581" t="s">
        <v>981</v>
      </c>
      <c r="I108" s="581" t="s">
        <v>1080</v>
      </c>
      <c r="J108" s="1319" t="s">
        <v>1081</v>
      </c>
      <c r="K108" s="1319"/>
      <c r="L108" s="164"/>
      <c r="M108" s="126"/>
      <c r="Q108" s="598"/>
      <c r="R108" s="598"/>
      <c r="S108" s="599" t="s">
        <v>237</v>
      </c>
      <c r="T108" s="600" t="s">
        <v>170</v>
      </c>
      <c r="U108" s="601" t="s">
        <v>211</v>
      </c>
      <c r="V108" s="602" t="s">
        <v>212</v>
      </c>
      <c r="W108" s="627" t="s">
        <v>222</v>
      </c>
    </row>
    <row r="109" spans="2:23" ht="30.95" customHeight="1">
      <c r="B109" s="432"/>
      <c r="C109" s="164"/>
      <c r="D109" s="582" t="s">
        <v>663</v>
      </c>
      <c r="E109" s="1275" t="s">
        <v>890</v>
      </c>
      <c r="F109" s="1275"/>
      <c r="G109" s="377"/>
      <c r="H109" s="798"/>
      <c r="I109" s="583"/>
      <c r="J109" s="1320" t="s">
        <v>99</v>
      </c>
      <c r="K109" s="1321"/>
      <c r="L109" s="164"/>
      <c r="M109" s="126"/>
      <c r="Q109" s="628" t="s">
        <v>340</v>
      </c>
      <c r="R109" s="604" t="s">
        <v>221</v>
      </c>
      <c r="S109" s="605" t="s">
        <v>99</v>
      </c>
      <c r="T109" s="629"/>
      <c r="U109" s="607"/>
      <c r="V109" s="608"/>
      <c r="W109" s="609"/>
    </row>
    <row r="110" spans="2:23" ht="15" customHeight="1">
      <c r="B110" s="432"/>
      <c r="C110" s="164"/>
      <c r="D110" s="164"/>
      <c r="E110" s="164"/>
      <c r="F110" s="164"/>
      <c r="G110" s="164"/>
      <c r="H110" s="164"/>
      <c r="I110" s="164"/>
      <c r="J110" s="164"/>
      <c r="K110" s="164"/>
      <c r="L110" s="164"/>
      <c r="M110" s="126"/>
      <c r="Q110" s="613" t="s">
        <v>1093</v>
      </c>
      <c r="R110" s="610" t="b">
        <v>0</v>
      </c>
      <c r="S110" s="631">
        <f>H110</f>
        <v>0</v>
      </c>
      <c r="T110" s="629"/>
      <c r="U110" s="607"/>
      <c r="V110" s="608"/>
      <c r="W110" s="609"/>
    </row>
    <row r="111" spans="2:23" ht="30.95" customHeight="1">
      <c r="B111" s="432"/>
      <c r="C111" s="164"/>
      <c r="D111" s="582" t="s">
        <v>664</v>
      </c>
      <c r="E111" s="1275" t="s">
        <v>891</v>
      </c>
      <c r="F111" s="1275"/>
      <c r="G111" s="377"/>
      <c r="H111" s="798"/>
      <c r="I111" s="583"/>
      <c r="J111" s="1320" t="s">
        <v>99</v>
      </c>
      <c r="K111" s="1321"/>
      <c r="L111" s="164"/>
      <c r="M111" s="126"/>
      <c r="Q111" s="613" t="s">
        <v>1094</v>
      </c>
      <c r="R111" s="610" t="b">
        <v>0</v>
      </c>
      <c r="S111" s="631">
        <f>H111</f>
        <v>0</v>
      </c>
      <c r="T111" s="629"/>
      <c r="U111" s="607"/>
      <c r="V111" s="608"/>
      <c r="W111" s="609"/>
    </row>
    <row r="112" spans="2:23" ht="15.75">
      <c r="B112" s="432"/>
      <c r="C112" s="164"/>
      <c r="D112" s="164"/>
      <c r="E112" s="164"/>
      <c r="F112" s="164"/>
      <c r="G112" s="164"/>
      <c r="H112" s="164"/>
      <c r="I112" s="164"/>
      <c r="J112" s="164"/>
      <c r="K112" s="164"/>
      <c r="L112" s="164"/>
      <c r="M112" s="126"/>
      <c r="Q112" s="613" t="s">
        <v>1095</v>
      </c>
      <c r="R112" s="610" t="b">
        <v>0</v>
      </c>
      <c r="S112" s="631"/>
      <c r="T112" s="629"/>
      <c r="U112" s="607"/>
      <c r="V112" s="608"/>
      <c r="W112" s="609"/>
    </row>
    <row r="113" spans="2:23" ht="30.95" customHeight="1">
      <c r="B113" s="432"/>
      <c r="C113" s="164"/>
      <c r="D113" s="582" t="s">
        <v>665</v>
      </c>
      <c r="E113" s="1275" t="s">
        <v>892</v>
      </c>
      <c r="F113" s="1275"/>
      <c r="G113" s="377"/>
      <c r="H113" s="798"/>
      <c r="I113" s="583"/>
      <c r="J113" s="1320" t="s">
        <v>99</v>
      </c>
      <c r="K113" s="1321"/>
      <c r="L113" s="164"/>
      <c r="M113" s="126"/>
      <c r="Q113" s="613" t="s">
        <v>1096</v>
      </c>
      <c r="R113" s="610" t="b">
        <v>0</v>
      </c>
      <c r="S113" s="631"/>
      <c r="T113" s="629"/>
      <c r="U113" s="607"/>
      <c r="V113" s="608"/>
      <c r="W113" s="609"/>
    </row>
    <row r="114" spans="2:23" ht="15.75">
      <c r="B114" s="432"/>
      <c r="C114" s="164"/>
      <c r="D114" s="164"/>
      <c r="E114" s="164"/>
      <c r="F114" s="164"/>
      <c r="G114" s="164"/>
      <c r="H114" s="164"/>
      <c r="I114" s="164"/>
      <c r="J114" s="164"/>
      <c r="K114" s="164"/>
      <c r="L114" s="164"/>
      <c r="M114" s="126"/>
      <c r="Q114" s="613" t="s">
        <v>1097</v>
      </c>
      <c r="R114" s="610" t="b">
        <v>0</v>
      </c>
      <c r="S114" s="631"/>
      <c r="T114" s="629"/>
      <c r="U114" s="607"/>
      <c r="V114" s="608"/>
      <c r="W114" s="609"/>
    </row>
    <row r="115" spans="2:23" ht="30.95" customHeight="1">
      <c r="B115" s="432"/>
      <c r="C115" s="164"/>
      <c r="D115" s="582" t="s">
        <v>1092</v>
      </c>
      <c r="E115" s="1275" t="s">
        <v>893</v>
      </c>
      <c r="F115" s="1275"/>
      <c r="G115" s="377"/>
      <c r="H115" s="798"/>
      <c r="I115" s="583"/>
      <c r="J115" s="1320" t="s">
        <v>99</v>
      </c>
      <c r="K115" s="1321"/>
      <c r="L115" s="164"/>
      <c r="M115" s="126"/>
      <c r="Q115" s="613" t="s">
        <v>1098</v>
      </c>
      <c r="R115" s="610" t="b">
        <v>0</v>
      </c>
      <c r="S115" s="631"/>
      <c r="T115" s="629"/>
      <c r="U115" s="607"/>
      <c r="V115" s="608"/>
      <c r="W115" s="609"/>
    </row>
    <row r="116" spans="2:23">
      <c r="B116" s="596"/>
      <c r="C116" s="468"/>
      <c r="D116" s="102"/>
      <c r="E116" s="1275"/>
      <c r="F116" s="1275"/>
      <c r="G116" s="102"/>
      <c r="H116" s="102"/>
      <c r="I116" s="102"/>
      <c r="J116" s="102"/>
      <c r="K116" s="102"/>
      <c r="L116" s="102"/>
      <c r="M116" s="126"/>
      <c r="Q116" s="613" t="s">
        <v>1099</v>
      </c>
      <c r="R116" s="610" t="b">
        <v>0</v>
      </c>
      <c r="S116" s="631"/>
      <c r="T116" s="629"/>
      <c r="U116" s="607"/>
      <c r="V116" s="608"/>
      <c r="W116" s="609"/>
    </row>
    <row r="117" spans="2:23" ht="21.75" customHeight="1">
      <c r="B117" s="597"/>
      <c r="C117" s="467"/>
      <c r="D117" s="115"/>
      <c r="E117" s="1354" t="s">
        <v>894</v>
      </c>
      <c r="F117" s="1354"/>
      <c r="G117" s="413"/>
      <c r="H117" s="1262" t="s">
        <v>358</v>
      </c>
      <c r="I117" s="1349"/>
      <c r="J117" s="1349"/>
      <c r="K117" s="1263"/>
      <c r="L117" s="102"/>
      <c r="M117" s="126"/>
      <c r="Q117" s="613" t="s">
        <v>1100</v>
      </c>
      <c r="R117" s="610" t="b">
        <v>0</v>
      </c>
      <c r="S117" s="631"/>
      <c r="T117" s="629"/>
      <c r="U117" s="607"/>
      <c r="V117" s="608"/>
      <c r="W117" s="609"/>
    </row>
    <row r="118" spans="2:23" ht="15.75" customHeight="1">
      <c r="B118" s="597"/>
      <c r="C118" s="467"/>
      <c r="D118" s="115"/>
      <c r="E118" s="1354"/>
      <c r="F118" s="1354"/>
      <c r="G118" s="588"/>
      <c r="H118" s="1264"/>
      <c r="I118" s="1352"/>
      <c r="J118" s="1352"/>
      <c r="K118" s="1265"/>
      <c r="L118" s="102"/>
      <c r="M118" s="126"/>
      <c r="Q118" s="613" t="s">
        <v>1105</v>
      </c>
      <c r="R118" s="610" t="b">
        <v>0</v>
      </c>
      <c r="S118" s="631"/>
      <c r="T118" s="629"/>
      <c r="U118" s="607"/>
      <c r="V118" s="608"/>
      <c r="W118" s="609"/>
    </row>
    <row r="119" spans="2:23">
      <c r="B119" s="597"/>
      <c r="C119" s="467"/>
      <c r="D119" s="115"/>
      <c r="E119" s="1354"/>
      <c r="F119" s="1354"/>
      <c r="G119" s="588"/>
      <c r="H119" s="588"/>
      <c r="I119" s="588"/>
      <c r="J119" s="588"/>
      <c r="K119" s="115"/>
      <c r="L119" s="102"/>
      <c r="M119" s="126"/>
      <c r="Q119" s="613" t="s">
        <v>1106</v>
      </c>
      <c r="R119" s="610" t="b">
        <v>0</v>
      </c>
      <c r="S119" s="631"/>
      <c r="T119" s="629"/>
      <c r="U119" s="607"/>
      <c r="V119" s="608"/>
      <c r="W119" s="609"/>
    </row>
    <row r="120" spans="2:23" ht="30" customHeight="1">
      <c r="B120" s="597"/>
      <c r="C120" s="467"/>
      <c r="D120" s="582" t="s">
        <v>1101</v>
      </c>
      <c r="E120" s="1275" t="s">
        <v>895</v>
      </c>
      <c r="F120" s="1275"/>
      <c r="G120" s="377"/>
      <c r="H120" s="798"/>
      <c r="I120" s="583"/>
      <c r="J120" s="1320"/>
      <c r="K120" s="1321"/>
      <c r="L120" s="102"/>
      <c r="M120" s="126"/>
      <c r="Q120" s="613" t="s">
        <v>1107</v>
      </c>
      <c r="R120" s="610" t="b">
        <v>0</v>
      </c>
      <c r="S120" s="631"/>
      <c r="T120" s="629"/>
      <c r="U120" s="607"/>
      <c r="V120" s="608"/>
      <c r="W120" s="609"/>
    </row>
    <row r="121" spans="2:23">
      <c r="B121" s="597"/>
      <c r="C121" s="467"/>
      <c r="D121" s="115"/>
      <c r="E121" s="115"/>
      <c r="F121" s="588"/>
      <c r="G121" s="588"/>
      <c r="H121" s="588"/>
      <c r="I121" s="588"/>
      <c r="J121" s="588"/>
      <c r="K121" s="115"/>
      <c r="L121" s="102"/>
      <c r="M121" s="126"/>
      <c r="Q121" s="613" t="s">
        <v>1108</v>
      </c>
      <c r="R121" s="610" t="b">
        <v>0</v>
      </c>
      <c r="S121" s="631"/>
      <c r="T121" s="629"/>
      <c r="U121" s="607"/>
      <c r="V121" s="608"/>
      <c r="W121" s="609"/>
    </row>
    <row r="122" spans="2:23" ht="30" customHeight="1">
      <c r="B122" s="597"/>
      <c r="C122" s="467"/>
      <c r="D122" s="582" t="s">
        <v>1102</v>
      </c>
      <c r="E122" s="1275" t="s">
        <v>896</v>
      </c>
      <c r="F122" s="1275"/>
      <c r="G122" s="377"/>
      <c r="H122" s="798"/>
      <c r="I122" s="583"/>
      <c r="J122" s="1320"/>
      <c r="K122" s="1321"/>
      <c r="L122" s="102"/>
      <c r="M122" s="126"/>
      <c r="Q122" s="613" t="s">
        <v>1109</v>
      </c>
      <c r="R122" s="610" t="b">
        <v>0</v>
      </c>
      <c r="S122" s="631"/>
      <c r="T122" s="629"/>
      <c r="U122" s="607"/>
      <c r="V122" s="608"/>
      <c r="W122" s="609"/>
    </row>
    <row r="123" spans="2:23">
      <c r="B123" s="597"/>
      <c r="C123" s="467"/>
      <c r="D123" s="115"/>
      <c r="E123" s="115"/>
      <c r="F123" s="588"/>
      <c r="G123" s="588"/>
      <c r="H123" s="588"/>
      <c r="I123" s="588"/>
      <c r="J123" s="588"/>
      <c r="K123" s="115"/>
      <c r="L123" s="102"/>
      <c r="M123" s="126"/>
      <c r="Q123" s="613" t="s">
        <v>1110</v>
      </c>
      <c r="R123" s="610" t="b">
        <v>0</v>
      </c>
      <c r="S123" s="631"/>
      <c r="T123" s="629"/>
      <c r="U123" s="607"/>
      <c r="V123" s="608"/>
      <c r="W123" s="609"/>
    </row>
    <row r="124" spans="2:23" ht="30" customHeight="1">
      <c r="B124" s="597"/>
      <c r="C124" s="467"/>
      <c r="D124" s="582" t="s">
        <v>1103</v>
      </c>
      <c r="E124" s="1275" t="s">
        <v>1104</v>
      </c>
      <c r="F124" s="1275"/>
      <c r="G124" s="377"/>
      <c r="H124" s="798"/>
      <c r="I124" s="583"/>
      <c r="J124" s="1320"/>
      <c r="K124" s="1321"/>
      <c r="L124" s="102"/>
      <c r="M124" s="126"/>
      <c r="Q124" s="613" t="s">
        <v>1113</v>
      </c>
      <c r="R124" s="610" t="b">
        <v>0</v>
      </c>
      <c r="S124" s="631"/>
      <c r="T124" s="629"/>
      <c r="U124" s="607"/>
      <c r="V124" s="608"/>
      <c r="W124" s="609"/>
    </row>
    <row r="125" spans="2:23" ht="15.75">
      <c r="B125" s="597"/>
      <c r="C125" s="467"/>
      <c r="D125" s="115"/>
      <c r="E125" s="115"/>
      <c r="F125" s="589"/>
      <c r="G125" s="589"/>
      <c r="H125" s="591"/>
      <c r="I125" s="591"/>
      <c r="J125" s="591"/>
      <c r="K125" s="115"/>
      <c r="L125" s="115"/>
      <c r="M125" s="126"/>
      <c r="Q125" s="613" t="s">
        <v>1114</v>
      </c>
      <c r="R125" s="610" t="b">
        <v>0</v>
      </c>
      <c r="S125" s="631"/>
      <c r="T125" s="629"/>
      <c r="U125" s="607"/>
      <c r="V125" s="608"/>
      <c r="W125" s="609"/>
    </row>
    <row r="126" spans="2:23" ht="30.95" customHeight="1">
      <c r="B126" s="597"/>
      <c r="C126" s="467"/>
      <c r="D126" s="582" t="s">
        <v>1111</v>
      </c>
      <c r="E126" s="1275" t="s">
        <v>897</v>
      </c>
      <c r="F126" s="1275"/>
      <c r="G126" s="377"/>
      <c r="H126" s="798"/>
      <c r="I126" s="583"/>
      <c r="J126" s="1320"/>
      <c r="K126" s="1321"/>
      <c r="L126" s="115"/>
      <c r="M126" s="126"/>
      <c r="Q126" s="613" t="s">
        <v>1115</v>
      </c>
      <c r="R126" s="610" t="b">
        <v>0</v>
      </c>
      <c r="S126" s="631"/>
      <c r="T126" s="629"/>
      <c r="U126" s="607"/>
      <c r="V126" s="608"/>
      <c r="W126" s="609"/>
    </row>
    <row r="127" spans="2:23" ht="15.75" customHeight="1">
      <c r="B127" s="597"/>
      <c r="C127" s="467"/>
      <c r="D127" s="115"/>
      <c r="E127" s="115"/>
      <c r="F127" s="590"/>
      <c r="G127" s="590"/>
      <c r="H127" s="591"/>
      <c r="I127" s="591"/>
      <c r="J127" s="591"/>
      <c r="K127" s="115"/>
      <c r="L127" s="115"/>
      <c r="M127" s="126"/>
      <c r="Q127" s="613" t="s">
        <v>1116</v>
      </c>
      <c r="R127" s="610" t="b">
        <v>0</v>
      </c>
      <c r="S127" s="631"/>
      <c r="T127" s="629"/>
      <c r="U127" s="607"/>
      <c r="V127" s="608"/>
      <c r="W127" s="609"/>
    </row>
    <row r="128" spans="2:23" ht="30" customHeight="1">
      <c r="B128" s="597"/>
      <c r="C128" s="467"/>
      <c r="D128" s="582" t="s">
        <v>1112</v>
      </c>
      <c r="E128" s="1275" t="s">
        <v>898</v>
      </c>
      <c r="F128" s="1275"/>
      <c r="G128" s="377"/>
      <c r="H128" s="798"/>
      <c r="I128" s="583"/>
      <c r="J128" s="1320"/>
      <c r="K128" s="1321"/>
      <c r="L128" s="115"/>
      <c r="M128" s="126"/>
      <c r="Q128" s="613" t="s">
        <v>1184</v>
      </c>
      <c r="R128" s="610" t="b">
        <v>0</v>
      </c>
      <c r="S128" s="631"/>
      <c r="T128" s="629"/>
      <c r="U128" s="607"/>
      <c r="V128" s="608"/>
      <c r="W128" s="609"/>
    </row>
    <row r="129" spans="2:23" ht="15" customHeight="1">
      <c r="B129" s="597"/>
      <c r="C129" s="467"/>
      <c r="D129" s="582"/>
      <c r="E129" s="465"/>
      <c r="F129" s="465"/>
      <c r="G129" s="377"/>
      <c r="H129" s="152"/>
      <c r="I129" s="152"/>
      <c r="J129" s="592"/>
      <c r="K129" s="592"/>
      <c r="L129" s="115"/>
      <c r="M129" s="126"/>
      <c r="Q129" s="613" t="s">
        <v>1185</v>
      </c>
      <c r="R129" s="610" t="b">
        <v>0</v>
      </c>
      <c r="S129" s="631"/>
      <c r="T129" s="629"/>
      <c r="U129" s="607"/>
      <c r="V129" s="608"/>
      <c r="W129" s="609"/>
    </row>
    <row r="130" spans="2:23" ht="30" customHeight="1">
      <c r="B130" s="597"/>
      <c r="C130" s="467"/>
      <c r="D130" s="582" t="s">
        <v>1186</v>
      </c>
      <c r="E130" s="1275" t="s">
        <v>888</v>
      </c>
      <c r="F130" s="1275"/>
      <c r="G130" s="377"/>
      <c r="H130" s="798"/>
      <c r="I130" s="583"/>
      <c r="J130" s="1320"/>
      <c r="K130" s="1321"/>
      <c r="L130" s="115"/>
      <c r="M130" s="126"/>
      <c r="Q130" s="598"/>
      <c r="R130" s="598"/>
      <c r="S130" s="598"/>
      <c r="T130" s="598"/>
      <c r="U130" s="598"/>
      <c r="V130" s="598"/>
      <c r="W130" s="598"/>
    </row>
    <row r="131" spans="2:23" ht="15" customHeight="1">
      <c r="B131" s="597"/>
      <c r="C131" s="467"/>
      <c r="D131" s="582"/>
      <c r="E131" s="465"/>
      <c r="F131" s="465"/>
      <c r="G131" s="377"/>
      <c r="H131" s="152"/>
      <c r="I131" s="152"/>
      <c r="J131" s="592"/>
      <c r="K131" s="592"/>
      <c r="L131" s="115"/>
      <c r="M131" s="126"/>
      <c r="Q131" s="598"/>
      <c r="R131" s="598"/>
      <c r="S131" s="598"/>
      <c r="T131" s="598"/>
      <c r="U131" s="598"/>
      <c r="V131" s="598"/>
      <c r="W131" s="598"/>
    </row>
    <row r="132" spans="2:23" ht="7.5" customHeight="1">
      <c r="B132" s="573"/>
      <c r="C132" s="573"/>
      <c r="D132" s="175"/>
      <c r="E132" s="175"/>
      <c r="F132" s="175"/>
      <c r="G132" s="175"/>
      <c r="H132" s="175"/>
      <c r="I132" s="175"/>
      <c r="J132" s="175"/>
      <c r="K132" s="175"/>
      <c r="L132" s="175"/>
      <c r="M132" s="126"/>
      <c r="Q132" s="598"/>
      <c r="R132" s="598"/>
      <c r="S132" s="598"/>
      <c r="T132" s="598"/>
      <c r="U132" s="598"/>
      <c r="V132" s="598"/>
      <c r="W132" s="598"/>
    </row>
    <row r="133" spans="2:23" ht="15" customHeight="1">
      <c r="B133" s="432"/>
      <c r="C133" s="133" t="s">
        <v>1117</v>
      </c>
      <c r="D133" s="144"/>
      <c r="E133" s="144"/>
      <c r="F133" s="144"/>
      <c r="G133" s="144"/>
      <c r="H133" s="144"/>
      <c r="I133" s="144"/>
      <c r="J133" s="144"/>
      <c r="K133" s="144"/>
      <c r="L133" s="144"/>
      <c r="M133" s="126"/>
      <c r="Q133" s="598"/>
      <c r="R133" s="598"/>
      <c r="S133" s="598"/>
      <c r="T133" s="598"/>
      <c r="U133" s="598"/>
      <c r="V133" s="598"/>
      <c r="W133" s="598"/>
    </row>
    <row r="134" spans="2:23" ht="15" customHeight="1">
      <c r="B134" s="432"/>
      <c r="C134" s="144"/>
      <c r="D134" s="144"/>
      <c r="E134" s="144"/>
      <c r="F134" s="144"/>
      <c r="G134" s="144"/>
      <c r="H134" s="144"/>
      <c r="I134" s="144"/>
      <c r="J134" s="144"/>
      <c r="K134" s="144"/>
      <c r="L134" s="144"/>
      <c r="M134" s="126"/>
      <c r="Q134" s="598"/>
      <c r="R134" s="598"/>
      <c r="S134" s="598"/>
      <c r="T134" s="598"/>
      <c r="U134" s="598"/>
      <c r="V134" s="598"/>
      <c r="W134" s="598"/>
    </row>
    <row r="135" spans="2:23" ht="15" customHeight="1">
      <c r="B135" s="432"/>
      <c r="C135" s="144"/>
      <c r="D135" s="144"/>
      <c r="E135" s="144"/>
      <c r="F135" s="144"/>
      <c r="G135" s="144"/>
      <c r="H135" s="144"/>
      <c r="I135" s="144"/>
      <c r="J135" s="144"/>
      <c r="K135" s="144"/>
      <c r="L135" s="144"/>
      <c r="M135" s="126"/>
      <c r="Q135" s="598"/>
      <c r="R135" s="598"/>
      <c r="S135" s="598"/>
      <c r="T135" s="598"/>
      <c r="U135" s="598"/>
      <c r="V135" s="598"/>
      <c r="W135" s="598"/>
    </row>
    <row r="136" spans="2:23" ht="15.75" customHeight="1">
      <c r="B136" s="597"/>
      <c r="C136" s="467"/>
      <c r="D136" s="582"/>
      <c r="E136" s="465"/>
      <c r="F136" s="465"/>
      <c r="G136" s="377"/>
      <c r="H136" s="581" t="s">
        <v>981</v>
      </c>
      <c r="I136" s="581" t="s">
        <v>1080</v>
      </c>
      <c r="J136" s="1319" t="s">
        <v>1081</v>
      </c>
      <c r="K136" s="1319"/>
      <c r="L136" s="115"/>
      <c r="M136" s="126"/>
      <c r="Q136" s="598"/>
      <c r="R136" s="598"/>
      <c r="S136" s="599" t="s">
        <v>237</v>
      </c>
      <c r="T136" s="600" t="s">
        <v>170</v>
      </c>
      <c r="U136" s="601" t="s">
        <v>211</v>
      </c>
      <c r="V136" s="602" t="s">
        <v>212</v>
      </c>
      <c r="W136" s="627" t="s">
        <v>222</v>
      </c>
    </row>
    <row r="137" spans="2:23" ht="30" customHeight="1">
      <c r="B137" s="597"/>
      <c r="C137" s="467"/>
      <c r="D137" s="582" t="s">
        <v>666</v>
      </c>
      <c r="E137" s="1275" t="s">
        <v>1134</v>
      </c>
      <c r="F137" s="1275"/>
      <c r="G137" s="377"/>
      <c r="H137" s="798"/>
      <c r="I137" s="583"/>
      <c r="J137" s="1320"/>
      <c r="K137" s="1321"/>
      <c r="L137" s="115"/>
      <c r="M137" s="126"/>
      <c r="Q137" s="628" t="s">
        <v>360</v>
      </c>
      <c r="R137" s="604" t="s">
        <v>221</v>
      </c>
      <c r="S137" s="605" t="s">
        <v>99</v>
      </c>
      <c r="T137" s="629"/>
      <c r="U137" s="607"/>
      <c r="V137" s="608"/>
      <c r="W137" s="609"/>
    </row>
    <row r="138" spans="2:23" ht="15.75" customHeight="1">
      <c r="B138" s="597"/>
      <c r="C138" s="467"/>
      <c r="D138" s="582"/>
      <c r="E138" s="465"/>
      <c r="F138" s="465"/>
      <c r="G138" s="377"/>
      <c r="H138" s="152"/>
      <c r="I138" s="152"/>
      <c r="J138" s="592"/>
      <c r="K138" s="592"/>
      <c r="L138" s="115"/>
      <c r="M138" s="126"/>
      <c r="Q138" s="613" t="s">
        <v>1118</v>
      </c>
      <c r="R138" s="610" t="b">
        <v>0</v>
      </c>
      <c r="S138" s="631">
        <f>H138</f>
        <v>0</v>
      </c>
      <c r="T138" s="629"/>
      <c r="U138" s="607"/>
      <c r="V138" s="608"/>
      <c r="W138" s="609"/>
    </row>
    <row r="139" spans="2:23" ht="30" customHeight="1">
      <c r="B139" s="597"/>
      <c r="C139" s="467"/>
      <c r="D139" s="582" t="s">
        <v>667</v>
      </c>
      <c r="E139" s="1275" t="s">
        <v>899</v>
      </c>
      <c r="F139" s="1275"/>
      <c r="G139" s="377"/>
      <c r="H139" s="798"/>
      <c r="I139" s="583"/>
      <c r="J139" s="1320"/>
      <c r="K139" s="1321"/>
      <c r="L139" s="115"/>
      <c r="M139" s="126"/>
      <c r="Q139" s="613" t="s">
        <v>1119</v>
      </c>
      <c r="R139" s="610" t="b">
        <v>0</v>
      </c>
      <c r="S139" s="631">
        <f>H139</f>
        <v>0</v>
      </c>
      <c r="T139" s="629"/>
      <c r="U139" s="607"/>
      <c r="V139" s="608"/>
      <c r="W139" s="609"/>
    </row>
    <row r="140" spans="2:23" ht="56.25" customHeight="1">
      <c r="B140" s="597"/>
      <c r="C140" s="467"/>
      <c r="D140" s="582"/>
      <c r="E140" s="1275"/>
      <c r="F140" s="1275"/>
      <c r="G140" s="377"/>
      <c r="H140" s="152"/>
      <c r="I140" s="152"/>
      <c r="J140" s="592"/>
      <c r="K140" s="592"/>
      <c r="L140" s="115"/>
      <c r="M140" s="126"/>
      <c r="Q140" s="613"/>
      <c r="R140" s="610"/>
      <c r="S140" s="631"/>
      <c r="T140" s="629"/>
      <c r="U140" s="607"/>
      <c r="V140" s="608"/>
      <c r="W140" s="609"/>
    </row>
    <row r="141" spans="2:23" ht="15.75" customHeight="1">
      <c r="B141" s="597"/>
      <c r="C141" s="467"/>
      <c r="D141" s="582"/>
      <c r="E141" s="465"/>
      <c r="F141" s="465"/>
      <c r="G141" s="377"/>
      <c r="H141" s="152"/>
      <c r="I141" s="152"/>
      <c r="J141" s="592"/>
      <c r="K141" s="592"/>
      <c r="L141" s="115"/>
      <c r="M141" s="126"/>
      <c r="Q141" s="613" t="s">
        <v>1120</v>
      </c>
      <c r="R141" s="610" t="b">
        <v>0</v>
      </c>
      <c r="S141" s="631"/>
      <c r="T141" s="629"/>
      <c r="U141" s="607"/>
      <c r="V141" s="608"/>
      <c r="W141" s="609"/>
    </row>
    <row r="142" spans="2:23" ht="30" customHeight="1">
      <c r="B142" s="597"/>
      <c r="C142" s="467"/>
      <c r="D142" s="582" t="s">
        <v>668</v>
      </c>
      <c r="E142" s="1275" t="s">
        <v>900</v>
      </c>
      <c r="F142" s="1275"/>
      <c r="G142" s="377"/>
      <c r="H142" s="798"/>
      <c r="I142" s="583"/>
      <c r="J142" s="1320"/>
      <c r="K142" s="1321"/>
      <c r="L142" s="115"/>
      <c r="M142" s="126"/>
      <c r="Q142" s="613" t="s">
        <v>1121</v>
      </c>
      <c r="R142" s="610" t="b">
        <v>0</v>
      </c>
      <c r="S142" s="631"/>
      <c r="T142" s="629"/>
      <c r="U142" s="607"/>
      <c r="V142" s="608"/>
      <c r="W142" s="609"/>
    </row>
    <row r="143" spans="2:23" ht="30" customHeight="1">
      <c r="B143" s="597"/>
      <c r="C143" s="467"/>
      <c r="D143" s="582"/>
      <c r="E143" s="1275"/>
      <c r="F143" s="1275"/>
      <c r="G143" s="377"/>
      <c r="H143" s="152"/>
      <c r="I143" s="152"/>
      <c r="J143" s="592"/>
      <c r="K143" s="592"/>
      <c r="L143" s="115"/>
      <c r="M143" s="126"/>
      <c r="Q143" s="613"/>
      <c r="R143" s="610"/>
      <c r="S143" s="631"/>
      <c r="T143" s="629"/>
      <c r="U143" s="607"/>
      <c r="V143" s="608"/>
      <c r="W143" s="609"/>
    </row>
    <row r="144" spans="2:23" ht="15.75" customHeight="1">
      <c r="B144" s="597"/>
      <c r="C144" s="467"/>
      <c r="D144" s="582"/>
      <c r="E144" s="465"/>
      <c r="F144" s="465"/>
      <c r="G144" s="377"/>
      <c r="H144" s="152"/>
      <c r="I144" s="152"/>
      <c r="J144" s="592"/>
      <c r="K144" s="592"/>
      <c r="L144" s="115"/>
      <c r="M144" s="126"/>
      <c r="Q144" s="613" t="s">
        <v>1122</v>
      </c>
      <c r="R144" s="610" t="b">
        <v>0</v>
      </c>
      <c r="S144" s="631"/>
      <c r="T144" s="629"/>
      <c r="U144" s="607"/>
      <c r="V144" s="608"/>
      <c r="W144" s="609"/>
    </row>
    <row r="145" spans="2:24" ht="30" customHeight="1">
      <c r="B145" s="597"/>
      <c r="C145" s="467"/>
      <c r="D145" s="582" t="s">
        <v>669</v>
      </c>
      <c r="E145" s="1275" t="s">
        <v>901</v>
      </c>
      <c r="F145" s="1275"/>
      <c r="G145" s="377"/>
      <c r="H145" s="798"/>
      <c r="I145" s="583"/>
      <c r="J145" s="1320"/>
      <c r="K145" s="1321"/>
      <c r="L145" s="115"/>
      <c r="M145" s="126"/>
      <c r="Q145" s="613" t="s">
        <v>1123</v>
      </c>
      <c r="R145" s="610" t="b">
        <v>0</v>
      </c>
      <c r="S145" s="631"/>
      <c r="T145" s="629"/>
      <c r="U145" s="607"/>
      <c r="V145" s="608"/>
      <c r="W145" s="609"/>
    </row>
    <row r="146" spans="2:24" ht="15.75" customHeight="1">
      <c r="B146" s="597"/>
      <c r="C146" s="467"/>
      <c r="D146" s="582"/>
      <c r="E146" s="465"/>
      <c r="F146" s="465"/>
      <c r="G146" s="377"/>
      <c r="H146" s="152"/>
      <c r="I146" s="152"/>
      <c r="J146" s="592"/>
      <c r="K146" s="592"/>
      <c r="L146" s="115"/>
      <c r="M146" s="126"/>
      <c r="Q146" s="613" t="s">
        <v>1124</v>
      </c>
      <c r="R146" s="610" t="b">
        <v>0</v>
      </c>
      <c r="S146" s="631"/>
      <c r="T146" s="629"/>
      <c r="U146" s="607"/>
      <c r="V146" s="608"/>
      <c r="W146" s="609"/>
    </row>
    <row r="147" spans="2:24" ht="30" customHeight="1">
      <c r="B147" s="597"/>
      <c r="C147" s="467"/>
      <c r="D147" s="582" t="s">
        <v>670</v>
      </c>
      <c r="E147" s="1275" t="s">
        <v>902</v>
      </c>
      <c r="F147" s="1275"/>
      <c r="G147" s="377"/>
      <c r="H147" s="798"/>
      <c r="I147" s="583"/>
      <c r="J147" s="1320"/>
      <c r="K147" s="1321"/>
      <c r="L147" s="115"/>
      <c r="M147" s="126"/>
      <c r="Q147" s="613" t="s">
        <v>1125</v>
      </c>
      <c r="R147" s="610" t="b">
        <v>0</v>
      </c>
      <c r="S147" s="631"/>
      <c r="T147" s="629"/>
      <c r="U147" s="607"/>
      <c r="V147" s="608"/>
      <c r="W147" s="609"/>
    </row>
    <row r="148" spans="2:24" ht="15.75" customHeight="1">
      <c r="B148" s="597"/>
      <c r="C148" s="467"/>
      <c r="D148" s="582"/>
      <c r="E148" s="465"/>
      <c r="F148" s="465"/>
      <c r="G148" s="377"/>
      <c r="H148" s="152"/>
      <c r="I148" s="152"/>
      <c r="J148" s="592"/>
      <c r="K148" s="592"/>
      <c r="L148" s="115"/>
      <c r="M148" s="126"/>
      <c r="Q148" s="613" t="s">
        <v>1126</v>
      </c>
      <c r="R148" s="610" t="b">
        <v>0</v>
      </c>
      <c r="S148" s="631"/>
      <c r="T148" s="629"/>
      <c r="U148" s="607"/>
      <c r="V148" s="608"/>
      <c r="W148" s="609"/>
    </row>
    <row r="149" spans="2:24" ht="30" customHeight="1">
      <c r="B149" s="597"/>
      <c r="C149" s="467"/>
      <c r="D149" s="582" t="s">
        <v>671</v>
      </c>
      <c r="E149" s="1275" t="s">
        <v>903</v>
      </c>
      <c r="F149" s="1275"/>
      <c r="G149" s="377"/>
      <c r="H149" s="798"/>
      <c r="I149" s="583"/>
      <c r="J149" s="1320"/>
      <c r="K149" s="1321"/>
      <c r="L149" s="115"/>
      <c r="M149" s="126"/>
      <c r="Q149" s="613" t="s">
        <v>1127</v>
      </c>
      <c r="R149" s="610" t="b">
        <v>0</v>
      </c>
      <c r="S149" s="631"/>
      <c r="T149" s="629"/>
      <c r="U149" s="607"/>
      <c r="V149" s="608"/>
      <c r="W149" s="609"/>
    </row>
    <row r="150" spans="2:24" ht="15.75" customHeight="1">
      <c r="B150" s="597"/>
      <c r="C150" s="467"/>
      <c r="D150" s="582"/>
      <c r="E150" s="465"/>
      <c r="F150" s="465"/>
      <c r="G150" s="377"/>
      <c r="H150" s="152"/>
      <c r="I150" s="152"/>
      <c r="J150" s="592"/>
      <c r="K150" s="592"/>
      <c r="L150" s="115"/>
      <c r="M150" s="126"/>
      <c r="Q150" s="613" t="s">
        <v>1128</v>
      </c>
      <c r="R150" s="610" t="b">
        <v>0</v>
      </c>
      <c r="S150" s="631"/>
      <c r="T150" s="629"/>
      <c r="U150" s="607"/>
      <c r="V150" s="608"/>
      <c r="W150" s="609"/>
    </row>
    <row r="151" spans="2:24" ht="30" customHeight="1">
      <c r="B151" s="1325" t="s">
        <v>1138</v>
      </c>
      <c r="C151" s="1326"/>
      <c r="D151" s="582" t="s">
        <v>1135</v>
      </c>
      <c r="E151" s="1275" t="s">
        <v>1137</v>
      </c>
      <c r="F151" s="1275"/>
      <c r="G151" s="377"/>
      <c r="H151" s="798"/>
      <c r="I151" s="583"/>
      <c r="J151" s="1320"/>
      <c r="K151" s="1321"/>
      <c r="L151" s="115"/>
      <c r="M151" s="126"/>
      <c r="Q151" s="613" t="s">
        <v>1129</v>
      </c>
      <c r="R151" s="610" t="b">
        <v>0</v>
      </c>
      <c r="S151" s="631"/>
      <c r="T151" s="629"/>
      <c r="U151" s="607"/>
      <c r="V151" s="608"/>
      <c r="W151" s="609"/>
    </row>
    <row r="152" spans="2:24" ht="15.75" customHeight="1">
      <c r="B152" s="597"/>
      <c r="C152" s="467"/>
      <c r="D152" s="582"/>
      <c r="E152" s="465"/>
      <c r="F152" s="465"/>
      <c r="G152" s="377"/>
      <c r="H152" s="152"/>
      <c r="I152" s="152"/>
      <c r="J152" s="592"/>
      <c r="K152" s="592"/>
      <c r="L152" s="115"/>
      <c r="M152" s="126"/>
      <c r="Q152" s="613" t="s">
        <v>1130</v>
      </c>
      <c r="R152" s="610" t="b">
        <v>0</v>
      </c>
      <c r="S152" s="631"/>
      <c r="T152" s="629"/>
      <c r="U152" s="607"/>
      <c r="V152" s="608"/>
      <c r="W152" s="609"/>
    </row>
    <row r="153" spans="2:24" ht="30" customHeight="1">
      <c r="B153" s="1325" t="s">
        <v>1138</v>
      </c>
      <c r="C153" s="1326"/>
      <c r="D153" s="582" t="s">
        <v>1136</v>
      </c>
      <c r="E153" s="1275" t="s">
        <v>1139</v>
      </c>
      <c r="F153" s="1275"/>
      <c r="G153" s="377"/>
      <c r="H153" s="798"/>
      <c r="I153" s="583"/>
      <c r="J153" s="1320"/>
      <c r="K153" s="1321"/>
      <c r="L153" s="115"/>
      <c r="M153" s="126"/>
      <c r="Q153" s="613" t="s">
        <v>1131</v>
      </c>
      <c r="R153" s="610" t="b">
        <v>0</v>
      </c>
      <c r="S153" s="631"/>
      <c r="T153" s="629"/>
      <c r="U153" s="607"/>
      <c r="V153" s="608"/>
      <c r="W153" s="609"/>
    </row>
    <row r="154" spans="2:24" ht="15.75" customHeight="1">
      <c r="B154" s="597"/>
      <c r="C154" s="467"/>
      <c r="D154" s="582"/>
      <c r="E154" s="1275"/>
      <c r="F154" s="1275"/>
      <c r="G154" s="377"/>
      <c r="H154" s="152"/>
      <c r="I154" s="152"/>
      <c r="J154" s="592"/>
      <c r="K154" s="592"/>
      <c r="L154" s="115"/>
      <c r="M154" s="126"/>
      <c r="Q154" s="613" t="s">
        <v>1132</v>
      </c>
      <c r="R154" s="610" t="b">
        <v>0</v>
      </c>
      <c r="S154" s="631"/>
      <c r="T154" s="629"/>
      <c r="U154" s="607"/>
      <c r="V154" s="608"/>
      <c r="W154" s="609"/>
    </row>
    <row r="155" spans="2:24" ht="15.75" customHeight="1">
      <c r="B155" s="597"/>
      <c r="C155" s="467"/>
      <c r="D155" s="582"/>
      <c r="E155" s="465"/>
      <c r="F155" s="465"/>
      <c r="G155" s="377"/>
      <c r="H155" s="152"/>
      <c r="I155" s="152"/>
      <c r="J155" s="592"/>
      <c r="K155" s="592"/>
      <c r="L155" s="115"/>
      <c r="M155" s="126"/>
      <c r="Q155" s="613" t="s">
        <v>1133</v>
      </c>
      <c r="R155" s="610" t="b">
        <v>0</v>
      </c>
      <c r="S155" s="631"/>
      <c r="T155" s="629"/>
      <c r="U155" s="607"/>
      <c r="V155" s="608"/>
      <c r="W155" s="609"/>
    </row>
    <row r="156" spans="2:24" ht="7.5" customHeight="1">
      <c r="B156" s="573"/>
      <c r="C156" s="573"/>
      <c r="D156" s="175"/>
      <c r="E156" s="175"/>
      <c r="F156" s="175"/>
      <c r="G156" s="175"/>
      <c r="H156" s="175"/>
      <c r="I156" s="175"/>
      <c r="J156" s="175"/>
      <c r="K156" s="175"/>
      <c r="L156" s="175"/>
      <c r="M156" s="126"/>
      <c r="P156" s="115"/>
      <c r="Q156" s="632"/>
      <c r="R156" s="633"/>
      <c r="S156" s="634"/>
      <c r="T156" s="633"/>
      <c r="U156" s="625"/>
      <c r="V156" s="625"/>
      <c r="W156" s="635"/>
      <c r="X156" s="115"/>
    </row>
    <row r="157" spans="2:24" ht="15.75" customHeight="1">
      <c r="B157" s="432"/>
      <c r="C157" s="133" t="s">
        <v>1140</v>
      </c>
      <c r="D157" s="144"/>
      <c r="E157" s="144"/>
      <c r="F157" s="144"/>
      <c r="G157" s="144"/>
      <c r="H157" s="144"/>
      <c r="I157" s="144"/>
      <c r="J157" s="144"/>
      <c r="K157" s="144"/>
      <c r="L157" s="144"/>
      <c r="M157" s="126"/>
      <c r="P157" s="115"/>
      <c r="Q157" s="632"/>
      <c r="R157" s="633"/>
      <c r="S157" s="634"/>
      <c r="T157" s="633"/>
      <c r="U157" s="625"/>
      <c r="V157" s="625"/>
      <c r="W157" s="635"/>
      <c r="X157" s="115"/>
    </row>
    <row r="158" spans="2:24" ht="15.75" customHeight="1">
      <c r="B158" s="432"/>
      <c r="C158" s="144"/>
      <c r="D158" s="144"/>
      <c r="E158" s="144"/>
      <c r="F158" s="144"/>
      <c r="G158" s="144"/>
      <c r="H158" s="144"/>
      <c r="I158" s="144"/>
      <c r="J158" s="144"/>
      <c r="K158" s="144"/>
      <c r="L158" s="144"/>
      <c r="M158" s="126"/>
      <c r="Q158" s="598"/>
      <c r="R158" s="598"/>
      <c r="S158" s="598"/>
      <c r="T158" s="598"/>
      <c r="U158" s="598"/>
      <c r="V158" s="598"/>
      <c r="W158" s="598"/>
    </row>
    <row r="159" spans="2:24" ht="15.75" customHeight="1">
      <c r="B159" s="432"/>
      <c r="C159" s="144"/>
      <c r="D159" s="144"/>
      <c r="E159" s="144"/>
      <c r="F159" s="144"/>
      <c r="G159" s="144"/>
      <c r="H159" s="144"/>
      <c r="I159" s="144"/>
      <c r="J159" s="144"/>
      <c r="K159" s="144"/>
      <c r="L159" s="144"/>
      <c r="M159" s="126"/>
      <c r="Q159" s="598"/>
      <c r="R159" s="598"/>
      <c r="S159" s="598"/>
      <c r="T159" s="598"/>
      <c r="U159" s="598"/>
      <c r="V159" s="598"/>
      <c r="W159" s="598"/>
    </row>
    <row r="160" spans="2:24" ht="15.75" customHeight="1">
      <c r="B160" s="597"/>
      <c r="C160" s="467"/>
      <c r="D160" s="582"/>
      <c r="E160" s="465"/>
      <c r="F160" s="465"/>
      <c r="G160" s="377"/>
      <c r="H160" s="581" t="s">
        <v>981</v>
      </c>
      <c r="I160" s="581" t="s">
        <v>1080</v>
      </c>
      <c r="J160" s="1319" t="s">
        <v>1081</v>
      </c>
      <c r="K160" s="1319"/>
      <c r="L160" s="115"/>
      <c r="M160" s="126"/>
      <c r="Q160" s="598"/>
      <c r="R160" s="598"/>
      <c r="S160" s="599" t="s">
        <v>237</v>
      </c>
      <c r="T160" s="600" t="s">
        <v>170</v>
      </c>
      <c r="U160" s="601" t="s">
        <v>211</v>
      </c>
      <c r="V160" s="602" t="s">
        <v>212</v>
      </c>
      <c r="W160" s="627" t="s">
        <v>222</v>
      </c>
    </row>
    <row r="161" spans="2:23" ht="30" customHeight="1">
      <c r="B161" s="597"/>
      <c r="C161" s="467"/>
      <c r="D161" s="1322" t="s">
        <v>672</v>
      </c>
      <c r="E161" s="1275" t="s">
        <v>1163</v>
      </c>
      <c r="F161" s="1275"/>
      <c r="G161" s="377"/>
      <c r="H161" s="798"/>
      <c r="I161" s="583"/>
      <c r="J161" s="1320"/>
      <c r="K161" s="1321"/>
      <c r="L161" s="115"/>
      <c r="M161" s="126"/>
      <c r="Q161" s="628" t="s">
        <v>370</v>
      </c>
      <c r="R161" s="604" t="s">
        <v>221</v>
      </c>
      <c r="S161" s="605" t="s">
        <v>99</v>
      </c>
      <c r="T161" s="629"/>
      <c r="U161" s="607"/>
      <c r="V161" s="608"/>
      <c r="W161" s="609"/>
    </row>
    <row r="162" spans="2:23" ht="30" customHeight="1">
      <c r="B162" s="597"/>
      <c r="C162" s="467"/>
      <c r="D162" s="1322"/>
      <c r="E162" s="1275"/>
      <c r="F162" s="1275"/>
      <c r="G162" s="377"/>
      <c r="H162" s="152"/>
      <c r="I162" s="152"/>
      <c r="J162" s="592"/>
      <c r="K162" s="592"/>
      <c r="L162" s="115"/>
      <c r="M162" s="126"/>
      <c r="Q162" s="613" t="s">
        <v>1141</v>
      </c>
      <c r="R162" s="610" t="b">
        <v>0</v>
      </c>
      <c r="S162" s="605"/>
      <c r="T162" s="629"/>
      <c r="U162" s="607"/>
      <c r="V162" s="608"/>
      <c r="W162" s="609"/>
    </row>
    <row r="163" spans="2:23" ht="15.75" customHeight="1">
      <c r="B163" s="597"/>
      <c r="C163" s="467"/>
      <c r="D163" s="582"/>
      <c r="E163" s="465"/>
      <c r="F163" s="465"/>
      <c r="G163" s="377"/>
      <c r="H163" s="152"/>
      <c r="I163" s="152"/>
      <c r="J163" s="592"/>
      <c r="K163" s="592"/>
      <c r="L163" s="115"/>
      <c r="M163" s="126"/>
      <c r="Q163" s="613" t="s">
        <v>1142</v>
      </c>
      <c r="R163" s="610" t="b">
        <v>0</v>
      </c>
      <c r="S163" s="631">
        <f>H163</f>
        <v>0</v>
      </c>
      <c r="T163" s="629"/>
      <c r="U163" s="607"/>
      <c r="V163" s="608"/>
      <c r="W163" s="609"/>
    </row>
    <row r="164" spans="2:23" ht="30" customHeight="1">
      <c r="B164" s="597"/>
      <c r="C164" s="467"/>
      <c r="D164" s="1322" t="s">
        <v>673</v>
      </c>
      <c r="E164" s="1275" t="s">
        <v>1225</v>
      </c>
      <c r="F164" s="1275"/>
      <c r="G164" s="377"/>
      <c r="H164" s="798"/>
      <c r="I164" s="583"/>
      <c r="J164" s="1320"/>
      <c r="K164" s="1321"/>
      <c r="L164" s="115"/>
      <c r="M164" s="126"/>
      <c r="Q164" s="613" t="s">
        <v>1143</v>
      </c>
      <c r="R164" s="610" t="b">
        <v>0</v>
      </c>
      <c r="S164" s="631">
        <f>H164</f>
        <v>0</v>
      </c>
      <c r="T164" s="629"/>
      <c r="U164" s="607"/>
      <c r="V164" s="608"/>
      <c r="W164" s="609"/>
    </row>
    <row r="165" spans="2:23" ht="30" customHeight="1">
      <c r="B165" s="597"/>
      <c r="C165" s="467"/>
      <c r="D165" s="1322"/>
      <c r="E165" s="1275"/>
      <c r="F165" s="1275"/>
      <c r="G165" s="377"/>
      <c r="H165" s="152"/>
      <c r="I165" s="152"/>
      <c r="J165" s="592"/>
      <c r="K165" s="592"/>
      <c r="L165" s="115"/>
      <c r="M165" s="126"/>
      <c r="Q165" s="613" t="s">
        <v>1144</v>
      </c>
      <c r="R165" s="610" t="b">
        <v>0</v>
      </c>
      <c r="S165" s="631"/>
      <c r="T165" s="629"/>
      <c r="U165" s="607"/>
      <c r="V165" s="608"/>
      <c r="W165" s="609"/>
    </row>
    <row r="166" spans="2:23" ht="15.75" customHeight="1">
      <c r="B166" s="597"/>
      <c r="C166" s="467"/>
      <c r="D166" s="582"/>
      <c r="E166" s="465"/>
      <c r="F166" s="465"/>
      <c r="G166" s="377"/>
      <c r="H166" s="152"/>
      <c r="I166" s="152"/>
      <c r="J166" s="592"/>
      <c r="K166" s="592"/>
      <c r="L166" s="115"/>
      <c r="M166" s="126"/>
      <c r="Q166" s="613" t="s">
        <v>1145</v>
      </c>
      <c r="R166" s="610" t="b">
        <v>0</v>
      </c>
      <c r="S166" s="631"/>
      <c r="T166" s="629"/>
      <c r="U166" s="607"/>
      <c r="V166" s="608"/>
      <c r="W166" s="609"/>
    </row>
    <row r="167" spans="2:23" ht="30" customHeight="1">
      <c r="B167" s="597"/>
      <c r="C167" s="467"/>
      <c r="D167" s="1322" t="s">
        <v>674</v>
      </c>
      <c r="E167" s="1275" t="s">
        <v>1164</v>
      </c>
      <c r="F167" s="1275"/>
      <c r="G167" s="377"/>
      <c r="H167" s="798"/>
      <c r="I167" s="583"/>
      <c r="J167" s="1320"/>
      <c r="K167" s="1321"/>
      <c r="L167" s="115"/>
      <c r="M167" s="126"/>
      <c r="Q167" s="613" t="s">
        <v>1146</v>
      </c>
      <c r="R167" s="610" t="b">
        <v>0</v>
      </c>
      <c r="S167" s="631"/>
      <c r="T167" s="629"/>
      <c r="U167" s="607"/>
      <c r="V167" s="608"/>
      <c r="W167" s="609"/>
    </row>
    <row r="168" spans="2:23" ht="30" customHeight="1">
      <c r="B168" s="597"/>
      <c r="C168" s="467"/>
      <c r="D168" s="1322"/>
      <c r="E168" s="1275"/>
      <c r="F168" s="1275"/>
      <c r="G168" s="377"/>
      <c r="H168" s="152"/>
      <c r="I168" s="152"/>
      <c r="J168" s="592"/>
      <c r="K168" s="592"/>
      <c r="L168" s="115"/>
      <c r="M168" s="126"/>
      <c r="Q168" s="613" t="s">
        <v>1147</v>
      </c>
      <c r="R168" s="610" t="b">
        <v>0</v>
      </c>
      <c r="S168" s="631"/>
      <c r="T168" s="629"/>
      <c r="U168" s="607"/>
      <c r="V168" s="608"/>
      <c r="W168" s="609"/>
    </row>
    <row r="169" spans="2:23" ht="15.75" customHeight="1">
      <c r="B169" s="597"/>
      <c r="C169" s="467"/>
      <c r="D169" s="582"/>
      <c r="E169" s="465"/>
      <c r="F169" s="465"/>
      <c r="G169" s="377"/>
      <c r="H169" s="152"/>
      <c r="I169" s="152"/>
      <c r="J169" s="592"/>
      <c r="K169" s="592"/>
      <c r="L169" s="115"/>
      <c r="M169" s="126"/>
      <c r="Q169" s="613" t="s">
        <v>1148</v>
      </c>
      <c r="R169" s="610" t="b">
        <v>0</v>
      </c>
      <c r="S169" s="631"/>
      <c r="T169" s="629"/>
      <c r="U169" s="607"/>
      <c r="V169" s="608"/>
      <c r="W169" s="609"/>
    </row>
    <row r="170" spans="2:23" ht="30" customHeight="1">
      <c r="B170" s="597"/>
      <c r="C170" s="467"/>
      <c r="D170" s="1322" t="s">
        <v>675</v>
      </c>
      <c r="E170" s="1275" t="s">
        <v>1226</v>
      </c>
      <c r="F170" s="1275"/>
      <c r="G170" s="377"/>
      <c r="H170" s="798"/>
      <c r="I170" s="583"/>
      <c r="J170" s="1320"/>
      <c r="K170" s="1321"/>
      <c r="L170" s="115"/>
      <c r="M170" s="126"/>
      <c r="Q170" s="613" t="s">
        <v>1149</v>
      </c>
      <c r="R170" s="610" t="b">
        <v>0</v>
      </c>
      <c r="S170" s="631"/>
      <c r="T170" s="629"/>
      <c r="U170" s="607"/>
      <c r="V170" s="608"/>
      <c r="W170" s="609"/>
    </row>
    <row r="171" spans="2:23" ht="30" customHeight="1">
      <c r="B171" s="597"/>
      <c r="C171" s="467"/>
      <c r="D171" s="1322"/>
      <c r="E171" s="1275"/>
      <c r="F171" s="1275"/>
      <c r="G171" s="377"/>
      <c r="H171" s="152"/>
      <c r="I171" s="152"/>
      <c r="J171" s="592"/>
      <c r="K171" s="592"/>
      <c r="L171" s="115"/>
      <c r="M171" s="126"/>
      <c r="Q171" s="613" t="s">
        <v>1150</v>
      </c>
      <c r="R171" s="610" t="b">
        <v>0</v>
      </c>
      <c r="S171" s="631"/>
      <c r="T171" s="629"/>
      <c r="U171" s="607"/>
      <c r="V171" s="608"/>
      <c r="W171" s="609"/>
    </row>
    <row r="172" spans="2:23" ht="15.75" customHeight="1">
      <c r="B172" s="597"/>
      <c r="C172" s="467"/>
      <c r="D172" s="582"/>
      <c r="E172" s="465"/>
      <c r="F172" s="465"/>
      <c r="G172" s="377"/>
      <c r="H172" s="152"/>
      <c r="I172" s="152"/>
      <c r="J172" s="592"/>
      <c r="K172" s="592"/>
      <c r="L172" s="115"/>
      <c r="M172" s="126"/>
      <c r="Q172" s="613" t="s">
        <v>1151</v>
      </c>
      <c r="R172" s="610" t="b">
        <v>0</v>
      </c>
      <c r="S172" s="631"/>
      <c r="T172" s="629"/>
      <c r="U172" s="607"/>
      <c r="V172" s="608"/>
      <c r="W172" s="609"/>
    </row>
    <row r="173" spans="2:23" ht="30" customHeight="1">
      <c r="B173" s="597"/>
      <c r="C173" s="467"/>
      <c r="D173" s="1322" t="s">
        <v>1159</v>
      </c>
      <c r="E173" s="1275" t="s">
        <v>904</v>
      </c>
      <c r="F173" s="1275"/>
      <c r="G173" s="377"/>
      <c r="H173" s="798"/>
      <c r="I173" s="583"/>
      <c r="J173" s="1320"/>
      <c r="K173" s="1321"/>
      <c r="L173" s="115"/>
      <c r="M173" s="126"/>
      <c r="Q173" s="613" t="s">
        <v>1152</v>
      </c>
      <c r="R173" s="610" t="b">
        <v>0</v>
      </c>
      <c r="S173" s="631"/>
      <c r="T173" s="629"/>
      <c r="U173" s="607"/>
      <c r="V173" s="608"/>
      <c r="W173" s="609"/>
    </row>
    <row r="174" spans="2:23" ht="30" customHeight="1">
      <c r="B174" s="597"/>
      <c r="C174" s="467"/>
      <c r="D174" s="1322"/>
      <c r="E174" s="1275"/>
      <c r="F174" s="1275"/>
      <c r="G174" s="377"/>
      <c r="H174" s="152"/>
      <c r="I174" s="152"/>
      <c r="J174" s="592"/>
      <c r="K174" s="592"/>
      <c r="L174" s="115"/>
      <c r="M174" s="126"/>
      <c r="Q174" s="613" t="s">
        <v>1153</v>
      </c>
      <c r="R174" s="610" t="b">
        <v>0</v>
      </c>
      <c r="S174" s="631"/>
      <c r="T174" s="629"/>
      <c r="U174" s="607"/>
      <c r="V174" s="608"/>
      <c r="W174" s="609"/>
    </row>
    <row r="175" spans="2:23" ht="15.75" customHeight="1">
      <c r="B175" s="597"/>
      <c r="C175" s="467"/>
      <c r="D175" s="582"/>
      <c r="E175" s="465"/>
      <c r="F175" s="465"/>
      <c r="G175" s="377"/>
      <c r="H175" s="152"/>
      <c r="I175" s="152"/>
      <c r="J175" s="592"/>
      <c r="K175" s="592"/>
      <c r="L175" s="115"/>
      <c r="M175" s="126"/>
      <c r="Q175" s="613" t="s">
        <v>1154</v>
      </c>
      <c r="R175" s="610" t="b">
        <v>0</v>
      </c>
      <c r="S175" s="631"/>
      <c r="T175" s="629"/>
      <c r="U175" s="607"/>
      <c r="V175" s="608"/>
      <c r="W175" s="609"/>
    </row>
    <row r="176" spans="2:23" ht="30" customHeight="1">
      <c r="B176" s="597"/>
      <c r="C176" s="467"/>
      <c r="D176" s="1322" t="s">
        <v>1160</v>
      </c>
      <c r="E176" s="1275" t="s">
        <v>905</v>
      </c>
      <c r="F176" s="1275"/>
      <c r="G176" s="377"/>
      <c r="H176" s="798"/>
      <c r="I176" s="583"/>
      <c r="J176" s="1320"/>
      <c r="K176" s="1321"/>
      <c r="L176" s="115"/>
      <c r="M176" s="126"/>
      <c r="Q176" s="613" t="s">
        <v>1155</v>
      </c>
      <c r="R176" s="610" t="b">
        <v>0</v>
      </c>
      <c r="S176" s="631"/>
      <c r="T176" s="629"/>
      <c r="U176" s="607"/>
      <c r="V176" s="608"/>
      <c r="W176" s="609"/>
    </row>
    <row r="177" spans="2:24" ht="30" customHeight="1">
      <c r="B177" s="597"/>
      <c r="C177" s="467"/>
      <c r="D177" s="1322"/>
      <c r="E177" s="1275"/>
      <c r="F177" s="1275"/>
      <c r="G177" s="377"/>
      <c r="H177" s="152"/>
      <c r="I177" s="152"/>
      <c r="J177" s="592"/>
      <c r="K177" s="592"/>
      <c r="L177" s="115"/>
      <c r="M177" s="126"/>
      <c r="Q177" s="613" t="s">
        <v>1156</v>
      </c>
      <c r="R177" s="610" t="b">
        <v>0</v>
      </c>
      <c r="S177" s="631"/>
      <c r="T177" s="629"/>
      <c r="U177" s="607"/>
      <c r="V177" s="608"/>
      <c r="W177" s="609"/>
    </row>
    <row r="178" spans="2:24" ht="30" customHeight="1">
      <c r="B178" s="597"/>
      <c r="C178" s="467"/>
      <c r="D178" s="1322"/>
      <c r="E178" s="1275"/>
      <c r="F178" s="1275"/>
      <c r="G178" s="377"/>
      <c r="H178" s="152"/>
      <c r="I178" s="152"/>
      <c r="J178" s="592"/>
      <c r="K178" s="592"/>
      <c r="L178" s="115"/>
      <c r="M178" s="126"/>
      <c r="Q178" s="613" t="s">
        <v>1157</v>
      </c>
      <c r="R178" s="610" t="b">
        <v>0</v>
      </c>
      <c r="S178" s="631"/>
      <c r="T178" s="629"/>
      <c r="U178" s="607"/>
      <c r="V178" s="608"/>
      <c r="W178" s="609"/>
    </row>
    <row r="179" spans="2:24" ht="15.75" customHeight="1">
      <c r="B179" s="597"/>
      <c r="C179" s="467"/>
      <c r="D179" s="582"/>
      <c r="E179" s="465"/>
      <c r="F179" s="465"/>
      <c r="G179" s="377"/>
      <c r="H179" s="152"/>
      <c r="I179" s="152"/>
      <c r="J179" s="592"/>
      <c r="K179" s="592"/>
      <c r="L179" s="115"/>
      <c r="M179" s="126"/>
      <c r="Q179" s="613" t="s">
        <v>1158</v>
      </c>
      <c r="R179" s="610" t="b">
        <v>0</v>
      </c>
      <c r="S179" s="631"/>
      <c r="T179" s="629"/>
      <c r="U179" s="607"/>
      <c r="V179" s="608"/>
      <c r="W179" s="609"/>
    </row>
    <row r="180" spans="2:24" ht="30" customHeight="1">
      <c r="B180" s="597"/>
      <c r="C180" s="467"/>
      <c r="D180" s="582" t="s">
        <v>1161</v>
      </c>
      <c r="E180" s="1275" t="s">
        <v>906</v>
      </c>
      <c r="F180" s="1275"/>
      <c r="G180" s="377"/>
      <c r="H180" s="798"/>
      <c r="I180" s="583"/>
      <c r="J180" s="1320"/>
      <c r="K180" s="1321"/>
      <c r="L180" s="115"/>
      <c r="M180" s="126"/>
      <c r="Q180" s="636" t="s">
        <v>1171</v>
      </c>
      <c r="R180" s="618" t="b">
        <v>0</v>
      </c>
      <c r="S180" s="631"/>
      <c r="T180" s="629"/>
      <c r="U180" s="607"/>
      <c r="V180" s="608"/>
      <c r="W180" s="609"/>
    </row>
    <row r="181" spans="2:24" ht="15.75" customHeight="1">
      <c r="B181" s="597"/>
      <c r="C181" s="467"/>
      <c r="D181" s="582"/>
      <c r="E181" s="465"/>
      <c r="F181" s="465"/>
      <c r="G181" s="377"/>
      <c r="H181" s="152"/>
      <c r="I181" s="152"/>
      <c r="J181" s="592"/>
      <c r="K181" s="592"/>
      <c r="L181" s="115"/>
      <c r="M181" s="126"/>
      <c r="Q181" s="636" t="s">
        <v>1172</v>
      </c>
      <c r="R181" s="618" t="b">
        <v>0</v>
      </c>
      <c r="S181" s="631"/>
      <c r="T181" s="629"/>
      <c r="U181" s="607"/>
      <c r="V181" s="608"/>
      <c r="W181" s="609"/>
    </row>
    <row r="182" spans="2:24" ht="30" customHeight="1">
      <c r="B182" s="597"/>
      <c r="C182" s="467"/>
      <c r="D182" s="582" t="s">
        <v>1162</v>
      </c>
      <c r="E182" s="1275" t="s">
        <v>1227</v>
      </c>
      <c r="F182" s="1275"/>
      <c r="G182" s="377"/>
      <c r="H182" s="798"/>
      <c r="I182" s="583"/>
      <c r="J182" s="1320"/>
      <c r="K182" s="1321"/>
      <c r="L182" s="115"/>
      <c r="M182" s="126"/>
      <c r="Q182" s="636" t="s">
        <v>1173</v>
      </c>
      <c r="R182" s="618" t="b">
        <v>0</v>
      </c>
      <c r="S182" s="631"/>
      <c r="T182" s="629"/>
      <c r="U182" s="607"/>
      <c r="V182" s="608"/>
      <c r="W182" s="609"/>
    </row>
    <row r="183" spans="2:24" ht="15.75" customHeight="1">
      <c r="B183" s="597"/>
      <c r="C183" s="467"/>
      <c r="D183" s="582"/>
      <c r="E183" s="465"/>
      <c r="F183" s="465"/>
      <c r="G183" s="377"/>
      <c r="H183" s="152"/>
      <c r="I183" s="152"/>
      <c r="J183" s="592"/>
      <c r="K183" s="592"/>
      <c r="L183" s="115"/>
      <c r="M183" s="126"/>
      <c r="Q183" s="636" t="s">
        <v>1174</v>
      </c>
      <c r="R183" s="618" t="b">
        <v>0</v>
      </c>
      <c r="S183" s="631"/>
      <c r="T183" s="629"/>
      <c r="U183" s="607"/>
      <c r="V183" s="608"/>
      <c r="W183" s="609"/>
    </row>
    <row r="184" spans="2:24" ht="80.25" customHeight="1">
      <c r="B184" s="597"/>
      <c r="C184" s="467"/>
      <c r="D184" s="582" t="s">
        <v>1165</v>
      </c>
      <c r="E184" s="1275" t="s">
        <v>1168</v>
      </c>
      <c r="F184" s="1275"/>
      <c r="G184" s="377"/>
      <c r="H184" s="799"/>
      <c r="I184" s="583"/>
      <c r="J184" s="1323"/>
      <c r="K184" s="1324"/>
      <c r="L184" s="115"/>
      <c r="M184" s="126"/>
      <c r="O184" s="115"/>
      <c r="P184" s="115"/>
      <c r="Q184" s="635"/>
      <c r="R184" s="635"/>
      <c r="S184" s="634"/>
      <c r="T184" s="633"/>
      <c r="U184" s="625"/>
      <c r="V184" s="625"/>
      <c r="W184" s="635"/>
      <c r="X184" s="115"/>
    </row>
    <row r="185" spans="2:24" ht="65.25" customHeight="1">
      <c r="B185" s="597"/>
      <c r="C185" s="467"/>
      <c r="D185" s="582"/>
      <c r="E185" s="1275"/>
      <c r="F185" s="1275"/>
      <c r="G185" s="377"/>
      <c r="H185" s="152"/>
      <c r="I185" s="152"/>
      <c r="J185" s="592"/>
      <c r="K185" s="592"/>
      <c r="L185" s="115"/>
      <c r="M185" s="126"/>
      <c r="O185" s="115"/>
      <c r="P185" s="115"/>
      <c r="Q185" s="632"/>
      <c r="R185" s="633"/>
      <c r="S185" s="634"/>
      <c r="T185" s="633"/>
      <c r="U185" s="625"/>
      <c r="V185" s="625"/>
      <c r="W185" s="635"/>
      <c r="X185" s="115"/>
    </row>
    <row r="186" spans="2:24" ht="15" customHeight="1">
      <c r="B186" s="597"/>
      <c r="C186" s="467"/>
      <c r="D186" s="594"/>
      <c r="E186" s="465"/>
      <c r="F186" s="465"/>
      <c r="G186" s="152"/>
      <c r="H186" s="152"/>
      <c r="I186" s="152"/>
      <c r="J186" s="592"/>
      <c r="K186" s="592"/>
      <c r="L186" s="115"/>
      <c r="M186" s="126"/>
      <c r="O186" s="115"/>
      <c r="P186" s="115"/>
      <c r="Q186" s="635"/>
      <c r="R186" s="635"/>
      <c r="S186" s="634"/>
      <c r="T186" s="633"/>
      <c r="U186" s="625"/>
      <c r="V186" s="625"/>
      <c r="W186" s="635"/>
      <c r="X186" s="115"/>
    </row>
    <row r="187" spans="2:24" ht="60" customHeight="1">
      <c r="B187" s="597"/>
      <c r="C187" s="467"/>
      <c r="D187" s="582" t="s">
        <v>1166</v>
      </c>
      <c r="E187" s="1275" t="s">
        <v>1169</v>
      </c>
      <c r="F187" s="1275"/>
      <c r="G187" s="377"/>
      <c r="H187" s="799"/>
      <c r="I187" s="583"/>
      <c r="J187" s="1323"/>
      <c r="K187" s="1324"/>
      <c r="L187" s="115"/>
      <c r="M187" s="126"/>
      <c r="O187" s="115"/>
      <c r="P187" s="115"/>
      <c r="Q187" s="635"/>
      <c r="R187" s="635"/>
      <c r="S187" s="634"/>
      <c r="T187" s="633"/>
      <c r="U187" s="625"/>
      <c r="V187" s="625"/>
      <c r="W187" s="635"/>
      <c r="X187" s="115"/>
    </row>
    <row r="188" spans="2:24" ht="52.5" customHeight="1">
      <c r="B188" s="597"/>
      <c r="C188" s="467"/>
      <c r="D188" s="115"/>
      <c r="E188" s="1275"/>
      <c r="F188" s="1275"/>
      <c r="G188" s="588"/>
      <c r="H188" s="588"/>
      <c r="I188" s="588"/>
      <c r="J188" s="588"/>
      <c r="K188" s="115"/>
      <c r="L188" s="115"/>
      <c r="M188" s="126"/>
      <c r="O188" s="115"/>
      <c r="P188" s="115"/>
      <c r="Q188" s="632"/>
      <c r="R188" s="633"/>
      <c r="S188" s="634"/>
      <c r="T188" s="633"/>
      <c r="U188" s="625"/>
      <c r="V188" s="625"/>
      <c r="W188" s="635"/>
      <c r="X188" s="115"/>
    </row>
    <row r="189" spans="2:24" ht="15" customHeight="1">
      <c r="B189" s="597"/>
      <c r="C189" s="467"/>
      <c r="D189" s="115"/>
      <c r="E189" s="465"/>
      <c r="F189" s="465"/>
      <c r="G189" s="588"/>
      <c r="H189" s="588"/>
      <c r="I189" s="588"/>
      <c r="J189" s="588"/>
      <c r="K189" s="115"/>
      <c r="L189" s="115"/>
      <c r="M189" s="126"/>
      <c r="O189" s="115"/>
      <c r="P189" s="115"/>
      <c r="Q189" s="632"/>
      <c r="R189" s="633"/>
      <c r="S189" s="634"/>
      <c r="T189" s="633"/>
      <c r="U189" s="625"/>
      <c r="V189" s="625"/>
      <c r="W189" s="635"/>
      <c r="X189" s="115"/>
    </row>
    <row r="190" spans="2:24" ht="78.75" customHeight="1">
      <c r="B190" s="597"/>
      <c r="C190" s="467"/>
      <c r="D190" s="582" t="s">
        <v>1167</v>
      </c>
      <c r="E190" s="1275" t="s">
        <v>1170</v>
      </c>
      <c r="F190" s="1275"/>
      <c r="G190" s="377"/>
      <c r="H190" s="799"/>
      <c r="I190" s="583"/>
      <c r="J190" s="1323"/>
      <c r="K190" s="1324"/>
      <c r="L190" s="115"/>
      <c r="M190" s="126"/>
      <c r="O190" s="115"/>
      <c r="P190" s="115"/>
      <c r="Q190" s="632"/>
      <c r="R190" s="633"/>
      <c r="S190" s="634"/>
      <c r="T190" s="633"/>
      <c r="U190" s="625"/>
      <c r="V190" s="625"/>
      <c r="W190" s="635"/>
      <c r="X190" s="115"/>
    </row>
    <row r="191" spans="2:24" ht="15" customHeight="1">
      <c r="B191" s="597"/>
      <c r="C191" s="467"/>
      <c r="D191" s="115"/>
      <c r="E191" s="115"/>
      <c r="F191" s="588"/>
      <c r="G191" s="588"/>
      <c r="H191" s="588"/>
      <c r="I191" s="588"/>
      <c r="J191" s="588"/>
      <c r="K191" s="115"/>
      <c r="L191" s="115"/>
      <c r="M191" s="126"/>
      <c r="O191" s="115"/>
      <c r="P191" s="115"/>
      <c r="Q191" s="632"/>
      <c r="R191" s="633"/>
      <c r="S191" s="634"/>
      <c r="T191" s="633"/>
      <c r="U191" s="625"/>
      <c r="V191" s="625"/>
      <c r="W191" s="635"/>
      <c r="X191" s="115"/>
    </row>
    <row r="192" spans="2:24" ht="7.5" customHeight="1">
      <c r="B192" s="573"/>
      <c r="C192" s="175"/>
      <c r="D192" s="573"/>
      <c r="E192" s="175"/>
      <c r="F192" s="175"/>
      <c r="G192" s="175"/>
      <c r="H192" s="175"/>
      <c r="I192" s="175"/>
      <c r="J192" s="175"/>
      <c r="K192" s="175"/>
      <c r="L192" s="175"/>
      <c r="M192" s="175"/>
      <c r="Q192" s="632"/>
      <c r="R192" s="633"/>
      <c r="S192" s="634"/>
      <c r="T192" s="633"/>
      <c r="U192" s="625"/>
      <c r="V192" s="625"/>
      <c r="W192" s="635"/>
    </row>
    <row r="193" spans="2:23" ht="15.75">
      <c r="B193" s="597"/>
      <c r="C193" s="144"/>
      <c r="D193" s="133" t="s">
        <v>1175</v>
      </c>
      <c r="E193" s="144"/>
      <c r="F193" s="144"/>
      <c r="G193" s="144"/>
      <c r="H193" s="144"/>
      <c r="I193" s="144"/>
      <c r="J193" s="144"/>
      <c r="K193" s="144"/>
      <c r="L193" s="144"/>
      <c r="M193" s="144"/>
      <c r="Q193" s="632"/>
      <c r="R193" s="633"/>
      <c r="S193" s="634"/>
      <c r="T193" s="633"/>
      <c r="U193" s="625"/>
      <c r="V193" s="625"/>
      <c r="W193" s="635"/>
    </row>
    <row r="194" spans="2:23" ht="15.75" customHeight="1">
      <c r="B194" s="597"/>
      <c r="C194" s="144"/>
      <c r="D194" s="144"/>
      <c r="E194" s="144"/>
      <c r="F194" s="144"/>
      <c r="G194" s="144"/>
      <c r="H194" s="144"/>
      <c r="I194" s="144"/>
      <c r="J194" s="144"/>
      <c r="K194" s="144"/>
      <c r="L194" s="144"/>
      <c r="M194" s="144"/>
      <c r="Q194" s="632"/>
      <c r="R194" s="633"/>
      <c r="S194" s="634"/>
      <c r="T194" s="633"/>
      <c r="U194" s="625"/>
      <c r="V194" s="625"/>
      <c r="W194" s="635"/>
    </row>
    <row r="195" spans="2:23" ht="15.75" customHeight="1">
      <c r="B195" s="597"/>
      <c r="C195" s="144"/>
      <c r="D195" s="144"/>
      <c r="E195" s="144"/>
      <c r="F195" s="144"/>
      <c r="G195" s="144"/>
      <c r="H195" s="144"/>
      <c r="I195" s="144"/>
      <c r="J195" s="144"/>
      <c r="K195" s="144"/>
      <c r="L195" s="144"/>
      <c r="M195" s="144"/>
      <c r="Q195" s="598"/>
      <c r="R195" s="598"/>
      <c r="S195" s="599" t="s">
        <v>237</v>
      </c>
      <c r="T195" s="600" t="s">
        <v>170</v>
      </c>
      <c r="U195" s="601" t="s">
        <v>211</v>
      </c>
      <c r="V195" s="602" t="s">
        <v>212</v>
      </c>
      <c r="W195" s="627" t="s">
        <v>222</v>
      </c>
    </row>
    <row r="196" spans="2:23">
      <c r="B196" s="597"/>
      <c r="C196" s="467"/>
      <c r="D196" s="115"/>
      <c r="E196" s="115"/>
      <c r="F196" s="588"/>
      <c r="G196" s="588"/>
      <c r="H196" s="588"/>
      <c r="I196" s="588"/>
      <c r="J196" s="588"/>
      <c r="K196" s="115"/>
      <c r="L196" s="115"/>
      <c r="M196" s="126"/>
      <c r="Q196" s="628" t="s">
        <v>375</v>
      </c>
      <c r="R196" s="604" t="s">
        <v>221</v>
      </c>
      <c r="S196" s="605" t="s">
        <v>99</v>
      </c>
      <c r="T196" s="629"/>
      <c r="U196" s="607"/>
      <c r="V196" s="608"/>
      <c r="W196" s="609"/>
    </row>
    <row r="197" spans="2:23" ht="30" customHeight="1">
      <c r="B197" s="597"/>
      <c r="C197" s="467"/>
      <c r="D197" s="582" t="s">
        <v>676</v>
      </c>
      <c r="E197" s="1275" t="s">
        <v>907</v>
      </c>
      <c r="F197" s="1275"/>
      <c r="G197" s="377"/>
      <c r="H197" s="798"/>
      <c r="I197" s="583"/>
      <c r="J197" s="1320"/>
      <c r="K197" s="1321"/>
      <c r="L197" s="115"/>
      <c r="M197" s="126"/>
      <c r="Q197" s="613" t="s">
        <v>1177</v>
      </c>
      <c r="R197" s="610" t="b">
        <v>0</v>
      </c>
      <c r="S197" s="605"/>
      <c r="T197" s="629"/>
      <c r="U197" s="607"/>
      <c r="V197" s="608"/>
      <c r="W197" s="609"/>
    </row>
    <row r="198" spans="2:23" ht="15" customHeight="1">
      <c r="B198" s="597"/>
      <c r="C198" s="467"/>
      <c r="D198" s="582"/>
      <c r="E198" s="465"/>
      <c r="F198" s="465"/>
      <c r="G198" s="377"/>
      <c r="H198" s="152"/>
      <c r="I198" s="152"/>
      <c r="J198" s="592"/>
      <c r="K198" s="592"/>
      <c r="L198" s="115"/>
      <c r="M198" s="126"/>
      <c r="Q198" s="613" t="s">
        <v>1178</v>
      </c>
      <c r="R198" s="610" t="b">
        <v>0</v>
      </c>
      <c r="S198" s="631">
        <f>H198</f>
        <v>0</v>
      </c>
      <c r="T198" s="629"/>
      <c r="U198" s="607"/>
      <c r="V198" s="608"/>
      <c r="W198" s="609"/>
    </row>
    <row r="199" spans="2:23" ht="30" customHeight="1">
      <c r="B199" s="597"/>
      <c r="C199" s="467"/>
      <c r="D199" s="582" t="s">
        <v>677</v>
      </c>
      <c r="E199" s="1275" t="s">
        <v>1176</v>
      </c>
      <c r="F199" s="1275"/>
      <c r="G199" s="377"/>
      <c r="H199" s="798"/>
      <c r="I199" s="583"/>
      <c r="J199" s="1320"/>
      <c r="K199" s="1321"/>
      <c r="L199" s="115"/>
      <c r="M199" s="126"/>
      <c r="Q199" s="613" t="s">
        <v>1179</v>
      </c>
      <c r="R199" s="610" t="b">
        <v>0</v>
      </c>
      <c r="S199" s="631">
        <f>H199</f>
        <v>0</v>
      </c>
      <c r="T199" s="629"/>
      <c r="U199" s="607"/>
      <c r="V199" s="608"/>
      <c r="W199" s="609"/>
    </row>
    <row r="200" spans="2:23" ht="30" customHeight="1">
      <c r="B200" s="597"/>
      <c r="C200" s="467"/>
      <c r="D200" s="115"/>
      <c r="E200" s="1275"/>
      <c r="F200" s="1275"/>
      <c r="G200" s="588"/>
      <c r="H200" s="588"/>
      <c r="I200" s="588"/>
      <c r="J200" s="588"/>
      <c r="K200" s="115"/>
      <c r="L200" s="115"/>
      <c r="M200" s="126"/>
      <c r="Q200" s="613" t="s">
        <v>1180</v>
      </c>
      <c r="R200" s="610" t="b">
        <v>0</v>
      </c>
      <c r="S200" s="631"/>
      <c r="T200" s="629"/>
      <c r="U200" s="607"/>
      <c r="V200" s="608"/>
      <c r="W200" s="609"/>
    </row>
    <row r="201" spans="2:23" ht="15" customHeight="1">
      <c r="B201" s="597"/>
      <c r="C201" s="467"/>
      <c r="D201" s="115"/>
      <c r="E201" s="115"/>
      <c r="F201" s="588"/>
      <c r="G201" s="588"/>
      <c r="H201" s="588"/>
      <c r="I201" s="588"/>
      <c r="J201" s="588"/>
      <c r="K201" s="115"/>
      <c r="L201" s="115"/>
      <c r="M201" s="126"/>
      <c r="Q201" s="632"/>
      <c r="R201" s="633"/>
      <c r="S201" s="634"/>
      <c r="T201" s="633"/>
      <c r="U201" s="625"/>
      <c r="V201" s="625"/>
      <c r="W201" s="635"/>
    </row>
    <row r="202" spans="2:23" ht="7.5" customHeight="1">
      <c r="B202" s="573"/>
      <c r="C202" s="175"/>
      <c r="D202" s="573"/>
      <c r="E202" s="175"/>
      <c r="F202" s="175"/>
      <c r="G202" s="175"/>
      <c r="H202" s="175"/>
      <c r="I202" s="175"/>
      <c r="J202" s="175"/>
      <c r="K202" s="175"/>
      <c r="L202" s="175"/>
      <c r="M202" s="175"/>
      <c r="Q202" s="632"/>
      <c r="R202" s="633"/>
      <c r="S202" s="634"/>
      <c r="T202" s="633"/>
      <c r="U202" s="625"/>
      <c r="V202" s="625"/>
      <c r="W202" s="635"/>
    </row>
    <row r="203" spans="2:23" ht="15" customHeight="1">
      <c r="B203" s="597"/>
      <c r="C203" s="144"/>
      <c r="D203" s="133" t="s">
        <v>1187</v>
      </c>
      <c r="E203" s="144"/>
      <c r="F203" s="144"/>
      <c r="G203" s="144"/>
      <c r="H203" s="144"/>
      <c r="I203" s="144"/>
      <c r="J203" s="144"/>
      <c r="K203" s="144"/>
      <c r="L203" s="144"/>
      <c r="M203" s="144"/>
      <c r="Q203" s="632"/>
      <c r="R203" s="633"/>
      <c r="S203" s="634"/>
      <c r="T203" s="633"/>
      <c r="U203" s="625"/>
      <c r="V203" s="625"/>
      <c r="W203" s="635"/>
    </row>
    <row r="204" spans="2:23" ht="15" customHeight="1">
      <c r="B204" s="597"/>
      <c r="C204" s="144"/>
      <c r="D204" s="144"/>
      <c r="E204" s="144"/>
      <c r="F204" s="144"/>
      <c r="G204" s="144"/>
      <c r="H204" s="144"/>
      <c r="I204" s="144"/>
      <c r="J204" s="144"/>
      <c r="K204" s="144"/>
      <c r="L204" s="144"/>
      <c r="M204" s="144"/>
      <c r="Q204" s="632"/>
      <c r="R204" s="633"/>
      <c r="S204" s="634"/>
      <c r="T204" s="633"/>
      <c r="U204" s="625"/>
      <c r="V204" s="625"/>
      <c r="W204" s="635"/>
    </row>
    <row r="205" spans="2:23" ht="15" customHeight="1">
      <c r="B205" s="597"/>
      <c r="C205" s="144"/>
      <c r="D205" s="144"/>
      <c r="E205" s="144"/>
      <c r="F205" s="144"/>
      <c r="G205" s="144"/>
      <c r="H205" s="144"/>
      <c r="I205" s="144"/>
      <c r="J205" s="144"/>
      <c r="K205" s="144"/>
      <c r="L205" s="144"/>
      <c r="M205" s="144"/>
      <c r="Q205" s="632"/>
      <c r="R205" s="633"/>
      <c r="S205" s="634"/>
      <c r="T205" s="633"/>
      <c r="U205" s="625"/>
      <c r="V205" s="625"/>
      <c r="W205" s="635"/>
    </row>
    <row r="206" spans="2:23" ht="15" customHeight="1">
      <c r="B206" s="597"/>
      <c r="C206" s="467"/>
      <c r="D206" s="115"/>
      <c r="E206" s="115"/>
      <c r="F206" s="588"/>
      <c r="G206" s="588"/>
      <c r="H206" s="581" t="s">
        <v>981</v>
      </c>
      <c r="I206" s="581" t="s">
        <v>1080</v>
      </c>
      <c r="J206" s="1319" t="s">
        <v>1081</v>
      </c>
      <c r="K206" s="1319"/>
      <c r="L206" s="115"/>
      <c r="M206" s="126"/>
      <c r="Q206" s="598"/>
      <c r="R206" s="598"/>
      <c r="S206" s="599" t="s">
        <v>237</v>
      </c>
      <c r="T206" s="600" t="s">
        <v>170</v>
      </c>
      <c r="U206" s="601" t="s">
        <v>211</v>
      </c>
      <c r="V206" s="602" t="s">
        <v>212</v>
      </c>
      <c r="W206" s="627" t="s">
        <v>222</v>
      </c>
    </row>
    <row r="207" spans="2:23" ht="30" customHeight="1">
      <c r="B207" s="597"/>
      <c r="C207" s="467"/>
      <c r="D207" s="582" t="s">
        <v>679</v>
      </c>
      <c r="E207" s="1275" t="s">
        <v>1190</v>
      </c>
      <c r="F207" s="1275"/>
      <c r="G207" s="377"/>
      <c r="H207" s="798"/>
      <c r="I207" s="583"/>
      <c r="J207" s="1320"/>
      <c r="K207" s="1321"/>
      <c r="L207" s="115"/>
      <c r="M207" s="126"/>
      <c r="Q207" s="628" t="s">
        <v>377</v>
      </c>
      <c r="R207" s="604" t="s">
        <v>221</v>
      </c>
      <c r="S207" s="605" t="s">
        <v>99</v>
      </c>
      <c r="T207" s="629"/>
      <c r="U207" s="607"/>
      <c r="V207" s="608"/>
      <c r="W207" s="609"/>
    </row>
    <row r="208" spans="2:23" ht="15" customHeight="1">
      <c r="B208" s="597"/>
      <c r="C208" s="467"/>
      <c r="D208" s="115"/>
      <c r="E208" s="115"/>
      <c r="F208" s="588"/>
      <c r="G208" s="588"/>
      <c r="H208" s="588"/>
      <c r="I208" s="588"/>
      <c r="J208" s="588"/>
      <c r="K208" s="115"/>
      <c r="L208" s="115"/>
      <c r="M208" s="126"/>
      <c r="Q208" s="613" t="s">
        <v>1188</v>
      </c>
      <c r="R208" s="610" t="b">
        <v>0</v>
      </c>
      <c r="S208" s="605"/>
      <c r="T208" s="629"/>
      <c r="U208" s="607"/>
      <c r="V208" s="608"/>
      <c r="W208" s="609"/>
    </row>
    <row r="209" spans="2:23" ht="15" customHeight="1">
      <c r="B209" s="597"/>
      <c r="C209" s="467"/>
      <c r="D209" s="582" t="s">
        <v>680</v>
      </c>
      <c r="E209" s="1275" t="s">
        <v>908</v>
      </c>
      <c r="F209" s="1275"/>
      <c r="G209" s="588"/>
      <c r="H209" s="588"/>
      <c r="I209" s="588"/>
      <c r="J209" s="588"/>
      <c r="K209" s="115"/>
      <c r="L209" s="115"/>
      <c r="M209" s="126"/>
      <c r="Q209" s="613" t="s">
        <v>1189</v>
      </c>
      <c r="R209" s="610" t="b">
        <v>0</v>
      </c>
      <c r="S209" s="631">
        <f>H212</f>
        <v>0</v>
      </c>
      <c r="T209" s="629"/>
      <c r="U209" s="607"/>
      <c r="V209" s="608"/>
      <c r="W209" s="609"/>
    </row>
    <row r="210" spans="2:23" ht="15" customHeight="1">
      <c r="B210" s="597"/>
      <c r="C210" s="467"/>
      <c r="D210" s="582"/>
      <c r="E210" s="1275"/>
      <c r="F210" s="1275"/>
      <c r="G210" s="588"/>
      <c r="H210" s="588"/>
      <c r="I210" s="588"/>
      <c r="J210" s="588"/>
      <c r="K210" s="115"/>
      <c r="L210" s="115"/>
      <c r="M210" s="126"/>
      <c r="Q210" s="613"/>
      <c r="R210" s="610"/>
      <c r="S210" s="631">
        <f>H213</f>
        <v>0</v>
      </c>
      <c r="T210" s="629"/>
      <c r="U210" s="607"/>
      <c r="V210" s="608"/>
      <c r="W210" s="609"/>
    </row>
    <row r="211" spans="2:23" ht="7.5" customHeight="1">
      <c r="B211" s="597"/>
      <c r="C211" s="467"/>
      <c r="D211" s="582"/>
      <c r="E211" s="465"/>
      <c r="F211" s="465"/>
      <c r="G211" s="588"/>
      <c r="H211" s="588"/>
      <c r="I211" s="588"/>
      <c r="J211" s="588"/>
      <c r="K211" s="115"/>
      <c r="L211" s="115"/>
      <c r="M211" s="126"/>
      <c r="Q211" s="613"/>
      <c r="R211" s="610"/>
      <c r="S211" s="631"/>
      <c r="T211" s="629"/>
      <c r="U211" s="607"/>
      <c r="V211" s="608"/>
      <c r="W211" s="609"/>
    </row>
    <row r="212" spans="2:23" ht="30" customHeight="1">
      <c r="B212" s="597"/>
      <c r="C212" s="467"/>
      <c r="D212" s="582" t="s">
        <v>1191</v>
      </c>
      <c r="E212" s="1275" t="s">
        <v>1211</v>
      </c>
      <c r="F212" s="1275"/>
      <c r="G212" s="377"/>
      <c r="H212" s="798"/>
      <c r="I212" s="583"/>
      <c r="J212" s="1320"/>
      <c r="K212" s="1321"/>
      <c r="L212" s="115"/>
      <c r="M212" s="126"/>
      <c r="Q212" s="613" t="s">
        <v>1197</v>
      </c>
      <c r="R212" s="610" t="b">
        <v>0</v>
      </c>
      <c r="S212" s="631"/>
      <c r="T212" s="629"/>
      <c r="U212" s="607"/>
      <c r="V212" s="608"/>
      <c r="W212" s="609"/>
    </row>
    <row r="213" spans="2:23" ht="15" customHeight="1">
      <c r="B213" s="597"/>
      <c r="C213" s="467"/>
      <c r="D213" s="115"/>
      <c r="E213" s="115"/>
      <c r="F213" s="588"/>
      <c r="G213" s="588"/>
      <c r="H213" s="588"/>
      <c r="I213" s="588"/>
      <c r="J213" s="588"/>
      <c r="K213" s="115"/>
      <c r="L213" s="115"/>
      <c r="M213" s="126"/>
      <c r="Q213" s="613" t="s">
        <v>1198</v>
      </c>
      <c r="R213" s="610" t="b">
        <v>0</v>
      </c>
      <c r="S213" s="631"/>
      <c r="T213" s="629"/>
      <c r="U213" s="607"/>
      <c r="V213" s="608"/>
      <c r="W213" s="609"/>
    </row>
    <row r="214" spans="2:23" ht="30" customHeight="1">
      <c r="B214" s="597"/>
      <c r="C214" s="467"/>
      <c r="D214" s="582" t="s">
        <v>1192</v>
      </c>
      <c r="E214" s="1275" t="s">
        <v>1212</v>
      </c>
      <c r="F214" s="1275"/>
      <c r="G214" s="377"/>
      <c r="H214" s="798"/>
      <c r="I214" s="583"/>
      <c r="J214" s="1320"/>
      <c r="K214" s="1321"/>
      <c r="L214" s="115"/>
      <c r="M214" s="126"/>
      <c r="Q214" s="613" t="s">
        <v>1199</v>
      </c>
      <c r="R214" s="610" t="b">
        <v>0</v>
      </c>
      <c r="S214" s="631"/>
      <c r="T214" s="629"/>
      <c r="U214" s="607"/>
      <c r="V214" s="608"/>
      <c r="W214" s="609"/>
    </row>
    <row r="215" spans="2:23" ht="15" customHeight="1">
      <c r="B215" s="597"/>
      <c r="C215" s="467"/>
      <c r="D215" s="115"/>
      <c r="E215" s="115"/>
      <c r="F215" s="588"/>
      <c r="G215" s="588"/>
      <c r="H215" s="588"/>
      <c r="I215" s="588"/>
      <c r="J215" s="588"/>
      <c r="K215" s="115"/>
      <c r="L215" s="115"/>
      <c r="M215" s="126"/>
      <c r="Q215" s="613" t="s">
        <v>1200</v>
      </c>
      <c r="R215" s="610" t="b">
        <v>0</v>
      </c>
      <c r="S215" s="631"/>
      <c r="T215" s="629"/>
      <c r="U215" s="607"/>
      <c r="V215" s="608"/>
      <c r="W215" s="609"/>
    </row>
    <row r="216" spans="2:23" ht="30" customHeight="1">
      <c r="B216" s="597"/>
      <c r="C216" s="467"/>
      <c r="D216" s="582" t="s">
        <v>1193</v>
      </c>
      <c r="E216" s="1275" t="s">
        <v>1213</v>
      </c>
      <c r="F216" s="1275"/>
      <c r="G216" s="377"/>
      <c r="H216" s="798"/>
      <c r="I216" s="583"/>
      <c r="J216" s="1320"/>
      <c r="K216" s="1321"/>
      <c r="L216" s="115"/>
      <c r="M216" s="126"/>
      <c r="Q216" s="613" t="s">
        <v>1201</v>
      </c>
      <c r="R216" s="610" t="b">
        <v>0</v>
      </c>
      <c r="S216" s="631"/>
      <c r="T216" s="629"/>
      <c r="U216" s="607"/>
      <c r="V216" s="608"/>
      <c r="W216" s="609"/>
    </row>
    <row r="217" spans="2:23" ht="15" customHeight="1">
      <c r="B217" s="597"/>
      <c r="C217" s="467"/>
      <c r="D217" s="115"/>
      <c r="E217" s="115"/>
      <c r="F217" s="588"/>
      <c r="G217" s="588"/>
      <c r="H217" s="588"/>
      <c r="I217" s="588"/>
      <c r="J217" s="588"/>
      <c r="K217" s="115"/>
      <c r="L217" s="115"/>
      <c r="M217" s="126"/>
      <c r="Q217" s="613" t="s">
        <v>1202</v>
      </c>
      <c r="R217" s="610" t="b">
        <v>0</v>
      </c>
      <c r="S217" s="631"/>
      <c r="T217" s="629"/>
      <c r="U217" s="607"/>
      <c r="V217" s="608"/>
      <c r="W217" s="609"/>
    </row>
    <row r="218" spans="2:23" ht="30" customHeight="1">
      <c r="B218" s="597"/>
      <c r="C218" s="467"/>
      <c r="D218" s="582" t="s">
        <v>1194</v>
      </c>
      <c r="E218" s="1275" t="s">
        <v>1214</v>
      </c>
      <c r="F218" s="1275"/>
      <c r="G218" s="377"/>
      <c r="H218" s="798"/>
      <c r="I218" s="583"/>
      <c r="J218" s="1320"/>
      <c r="K218" s="1321"/>
      <c r="L218" s="115"/>
      <c r="M218" s="126"/>
      <c r="Q218" s="613" t="s">
        <v>1203</v>
      </c>
      <c r="R218" s="610" t="b">
        <v>0</v>
      </c>
      <c r="S218" s="631"/>
      <c r="T218" s="629"/>
      <c r="U218" s="607"/>
      <c r="V218" s="608"/>
      <c r="W218" s="609"/>
    </row>
    <row r="219" spans="2:23" ht="15" customHeight="1">
      <c r="B219" s="597"/>
      <c r="C219" s="467"/>
      <c r="D219" s="115"/>
      <c r="E219" s="115"/>
      <c r="F219" s="588"/>
      <c r="G219" s="588"/>
      <c r="H219" s="588"/>
      <c r="I219" s="588"/>
      <c r="J219" s="588"/>
      <c r="K219" s="115"/>
      <c r="L219" s="115"/>
      <c r="M219" s="126"/>
      <c r="Q219" s="613" t="s">
        <v>1204</v>
      </c>
      <c r="R219" s="610" t="b">
        <v>0</v>
      </c>
      <c r="S219" s="631"/>
      <c r="T219" s="629"/>
      <c r="U219" s="607"/>
      <c r="V219" s="608"/>
      <c r="W219" s="609"/>
    </row>
    <row r="220" spans="2:23" ht="30" customHeight="1">
      <c r="B220" s="597"/>
      <c r="C220" s="467"/>
      <c r="D220" s="582" t="s">
        <v>1195</v>
      </c>
      <c r="E220" s="1275" t="s">
        <v>1215</v>
      </c>
      <c r="F220" s="1275"/>
      <c r="G220" s="377"/>
      <c r="H220" s="798"/>
      <c r="I220" s="583"/>
      <c r="J220" s="1320"/>
      <c r="K220" s="1321"/>
      <c r="L220" s="115"/>
      <c r="M220" s="126"/>
      <c r="Q220" s="613" t="s">
        <v>1205</v>
      </c>
      <c r="R220" s="610" t="b">
        <v>0</v>
      </c>
      <c r="S220" s="631"/>
      <c r="T220" s="629"/>
      <c r="U220" s="607"/>
      <c r="V220" s="608"/>
      <c r="W220" s="609"/>
    </row>
    <row r="221" spans="2:23" ht="15" customHeight="1">
      <c r="B221" s="597"/>
      <c r="C221" s="467"/>
      <c r="D221" s="115"/>
      <c r="E221" s="115"/>
      <c r="F221" s="588"/>
      <c r="G221" s="588"/>
      <c r="H221" s="588"/>
      <c r="I221" s="588"/>
      <c r="J221" s="588"/>
      <c r="K221" s="115"/>
      <c r="L221" s="115"/>
      <c r="M221" s="126"/>
      <c r="Q221" s="613" t="s">
        <v>1206</v>
      </c>
      <c r="R221" s="610" t="b">
        <v>0</v>
      </c>
      <c r="S221" s="631"/>
      <c r="T221" s="629"/>
      <c r="U221" s="607"/>
      <c r="V221" s="608"/>
      <c r="W221" s="609"/>
    </row>
    <row r="222" spans="2:23" ht="30" customHeight="1">
      <c r="B222" s="597"/>
      <c r="C222" s="467"/>
      <c r="D222" s="582" t="s">
        <v>1196</v>
      </c>
      <c r="E222" s="1275" t="s">
        <v>1216</v>
      </c>
      <c r="F222" s="1275"/>
      <c r="G222" s="377"/>
      <c r="H222" s="798"/>
      <c r="I222" s="583"/>
      <c r="J222" s="1320"/>
      <c r="K222" s="1321"/>
      <c r="L222" s="115"/>
      <c r="M222" s="126"/>
      <c r="Q222" s="613" t="s">
        <v>1207</v>
      </c>
      <c r="R222" s="610" t="b">
        <v>0</v>
      </c>
      <c r="S222" s="631"/>
      <c r="T222" s="629"/>
      <c r="U222" s="607"/>
      <c r="V222" s="608"/>
      <c r="W222" s="609"/>
    </row>
    <row r="223" spans="2:23" ht="15" customHeight="1">
      <c r="B223" s="597"/>
      <c r="C223" s="467"/>
      <c r="D223" s="115"/>
      <c r="E223" s="115"/>
      <c r="F223" s="588"/>
      <c r="G223" s="588"/>
      <c r="H223" s="588"/>
      <c r="I223" s="588"/>
      <c r="J223" s="588"/>
      <c r="K223" s="115"/>
      <c r="L223" s="115"/>
      <c r="M223" s="126"/>
      <c r="Q223" s="613" t="s">
        <v>1208</v>
      </c>
      <c r="R223" s="610" t="b">
        <v>0</v>
      </c>
      <c r="S223" s="631"/>
      <c r="T223" s="629"/>
      <c r="U223" s="607"/>
      <c r="V223" s="608"/>
      <c r="W223" s="609"/>
    </row>
    <row r="224" spans="2:23" ht="30" customHeight="1">
      <c r="B224" s="597"/>
      <c r="C224" s="467"/>
      <c r="D224" s="582" t="s">
        <v>681</v>
      </c>
      <c r="E224" s="1290" t="s">
        <v>1217</v>
      </c>
      <c r="F224" s="1290"/>
      <c r="G224" s="377"/>
      <c r="H224" s="798"/>
      <c r="I224" s="583"/>
      <c r="J224" s="1320"/>
      <c r="K224" s="1321"/>
      <c r="L224" s="115"/>
      <c r="M224" s="126"/>
      <c r="Q224" s="613" t="s">
        <v>1209</v>
      </c>
      <c r="R224" s="610" t="b">
        <v>0</v>
      </c>
      <c r="S224" s="631"/>
      <c r="T224" s="629"/>
      <c r="U224" s="607"/>
      <c r="V224" s="608"/>
      <c r="W224" s="609"/>
    </row>
    <row r="225" spans="2:23" ht="30" customHeight="1">
      <c r="B225" s="597"/>
      <c r="C225" s="467"/>
      <c r="D225" s="582"/>
      <c r="E225" s="1290"/>
      <c r="F225" s="1290"/>
      <c r="G225" s="377"/>
      <c r="H225" s="152"/>
      <c r="I225" s="152"/>
      <c r="J225" s="592"/>
      <c r="K225" s="592"/>
      <c r="L225" s="115"/>
      <c r="M225" s="126"/>
      <c r="Q225" s="613" t="s">
        <v>1210</v>
      </c>
      <c r="R225" s="610" t="b">
        <v>0</v>
      </c>
      <c r="S225" s="631"/>
      <c r="T225" s="629"/>
      <c r="U225" s="607"/>
      <c r="V225" s="608"/>
      <c r="W225" s="609"/>
    </row>
    <row r="226" spans="2:23" ht="30" customHeight="1">
      <c r="B226" s="597"/>
      <c r="C226" s="467"/>
      <c r="D226" s="582"/>
      <c r="E226" s="1290"/>
      <c r="F226" s="1290"/>
      <c r="G226" s="377"/>
      <c r="H226" s="1266" t="s">
        <v>358</v>
      </c>
      <c r="I226" s="1267"/>
      <c r="J226" s="1267"/>
      <c r="K226" s="1268"/>
      <c r="L226" s="115"/>
      <c r="M226" s="126"/>
      <c r="Q226" s="613" t="s">
        <v>1221</v>
      </c>
      <c r="R226" s="610" t="b">
        <v>0</v>
      </c>
      <c r="S226" s="631"/>
      <c r="T226" s="629"/>
      <c r="U226" s="607"/>
      <c r="V226" s="608"/>
      <c r="W226" s="609"/>
    </row>
    <row r="227" spans="2:23" ht="15.75" customHeight="1">
      <c r="B227" s="597"/>
      <c r="C227" s="467"/>
      <c r="D227" s="582"/>
      <c r="E227" s="1290"/>
      <c r="F227" s="1290"/>
      <c r="G227" s="377"/>
      <c r="H227" s="1269"/>
      <c r="I227" s="1270"/>
      <c r="J227" s="1270"/>
      <c r="K227" s="1271"/>
      <c r="L227" s="115"/>
      <c r="M227" s="126"/>
      <c r="Q227" s="613" t="s">
        <v>1222</v>
      </c>
      <c r="R227" s="610" t="b">
        <v>0</v>
      </c>
      <c r="S227" s="631"/>
      <c r="T227" s="629"/>
      <c r="U227" s="607"/>
      <c r="V227" s="608"/>
      <c r="W227" s="609"/>
    </row>
    <row r="228" spans="2:23" ht="11.25" customHeight="1">
      <c r="B228" s="597"/>
      <c r="C228" s="467"/>
      <c r="D228" s="582"/>
      <c r="E228" s="1290"/>
      <c r="F228" s="1290"/>
      <c r="G228" s="377"/>
      <c r="H228" s="1269"/>
      <c r="I228" s="1270"/>
      <c r="J228" s="1270"/>
      <c r="K228" s="1271"/>
      <c r="L228" s="115"/>
      <c r="M228" s="126"/>
      <c r="Q228" s="613"/>
      <c r="R228" s="610"/>
      <c r="S228" s="631"/>
      <c r="T228" s="629"/>
      <c r="U228" s="607"/>
      <c r="V228" s="608"/>
      <c r="W228" s="609"/>
    </row>
    <row r="229" spans="2:23" ht="9" customHeight="1">
      <c r="B229" s="597"/>
      <c r="C229" s="467"/>
      <c r="D229" s="582"/>
      <c r="E229" s="1290"/>
      <c r="F229" s="1290"/>
      <c r="G229" s="377"/>
      <c r="H229" s="1272"/>
      <c r="I229" s="1273"/>
      <c r="J229" s="1273"/>
      <c r="K229" s="1274"/>
      <c r="L229" s="115"/>
      <c r="M229" s="126"/>
      <c r="Q229" s="613"/>
      <c r="R229" s="610"/>
      <c r="S229" s="631"/>
      <c r="T229" s="629"/>
      <c r="U229" s="607"/>
      <c r="V229" s="608"/>
      <c r="W229" s="609"/>
    </row>
    <row r="230" spans="2:23" ht="15.75" customHeight="1">
      <c r="B230" s="597"/>
      <c r="C230" s="467"/>
      <c r="D230" s="582"/>
      <c r="E230" s="465"/>
      <c r="F230" s="465"/>
      <c r="G230" s="377"/>
      <c r="H230" s="152"/>
      <c r="I230" s="152"/>
      <c r="J230" s="592"/>
      <c r="K230" s="592"/>
      <c r="L230" s="115"/>
      <c r="M230" s="126"/>
      <c r="Q230" s="613" t="s">
        <v>1223</v>
      </c>
      <c r="R230" s="610" t="b">
        <v>0</v>
      </c>
      <c r="S230" s="631"/>
      <c r="T230" s="629"/>
      <c r="U230" s="607"/>
      <c r="V230" s="608"/>
      <c r="W230" s="609"/>
    </row>
    <row r="231" spans="2:23" ht="30" customHeight="1">
      <c r="B231" s="597"/>
      <c r="C231" s="467"/>
      <c r="D231" s="582" t="s">
        <v>682</v>
      </c>
      <c r="E231" s="1275" t="s">
        <v>1218</v>
      </c>
      <c r="F231" s="1275"/>
      <c r="G231" s="377"/>
      <c r="H231" s="798"/>
      <c r="I231" s="583"/>
      <c r="J231" s="1320"/>
      <c r="K231" s="1321"/>
      <c r="L231" s="115"/>
      <c r="M231" s="126"/>
      <c r="Q231" s="613" t="s">
        <v>1224</v>
      </c>
      <c r="R231" s="610" t="b">
        <v>0</v>
      </c>
      <c r="S231" s="631"/>
      <c r="T231" s="629"/>
      <c r="U231" s="607"/>
      <c r="V231" s="608"/>
      <c r="W231" s="609"/>
    </row>
    <row r="232" spans="2:23" ht="30" customHeight="1">
      <c r="B232" s="597"/>
      <c r="C232" s="467"/>
      <c r="D232" s="582"/>
      <c r="E232" s="1275"/>
      <c r="F232" s="1275"/>
      <c r="G232" s="377"/>
      <c r="H232" s="152"/>
      <c r="I232" s="152"/>
      <c r="J232" s="592"/>
      <c r="K232" s="592"/>
      <c r="L232" s="115"/>
      <c r="M232" s="126"/>
      <c r="Q232" s="102"/>
      <c r="R232" s="102"/>
      <c r="S232" s="102"/>
      <c r="T232" s="102"/>
      <c r="U232" s="102"/>
      <c r="V232" s="102"/>
      <c r="W232" s="102"/>
    </row>
    <row r="233" spans="2:23" ht="30" customHeight="1">
      <c r="B233" s="597"/>
      <c r="C233" s="467"/>
      <c r="D233" s="582"/>
      <c r="E233" s="1275"/>
      <c r="F233" s="1275"/>
      <c r="G233" s="377"/>
      <c r="H233" s="152"/>
      <c r="I233" s="152"/>
      <c r="J233" s="592"/>
      <c r="K233" s="592"/>
      <c r="L233" s="115"/>
      <c r="M233" s="126"/>
      <c r="Q233" s="102"/>
      <c r="R233" s="102"/>
      <c r="S233" s="102"/>
      <c r="T233" s="102"/>
      <c r="U233" s="102"/>
      <c r="V233" s="102"/>
      <c r="W233" s="102"/>
    </row>
    <row r="234" spans="2:23" ht="15.75" customHeight="1">
      <c r="B234" s="597"/>
      <c r="C234" s="467"/>
      <c r="D234" s="582"/>
      <c r="E234" s="465"/>
      <c r="F234" s="465"/>
      <c r="G234" s="377"/>
      <c r="H234" s="152"/>
      <c r="I234" s="152"/>
      <c r="J234" s="592"/>
      <c r="K234" s="592"/>
      <c r="L234" s="115"/>
      <c r="M234" s="126"/>
      <c r="Q234" s="102"/>
      <c r="R234" s="102"/>
      <c r="S234" s="102"/>
      <c r="T234" s="102"/>
      <c r="U234" s="102"/>
      <c r="V234" s="102"/>
      <c r="W234" s="102"/>
    </row>
    <row r="235" spans="2:23" ht="30" customHeight="1">
      <c r="B235" s="597"/>
      <c r="C235" s="467"/>
      <c r="D235" s="582" t="s">
        <v>683</v>
      </c>
      <c r="E235" s="1275" t="s">
        <v>1219</v>
      </c>
      <c r="F235" s="1275"/>
      <c r="G235" s="377"/>
      <c r="H235" s="798"/>
      <c r="I235" s="583"/>
      <c r="J235" s="1320"/>
      <c r="K235" s="1321"/>
      <c r="L235" s="115"/>
      <c r="M235" s="126"/>
      <c r="Q235" s="102"/>
      <c r="R235" s="102"/>
      <c r="S235" s="102"/>
      <c r="T235" s="102"/>
      <c r="U235" s="102"/>
      <c r="V235" s="102"/>
      <c r="W235" s="102"/>
    </row>
    <row r="236" spans="2:23" ht="30" customHeight="1">
      <c r="B236" s="597"/>
      <c r="C236" s="467"/>
      <c r="D236" s="582"/>
      <c r="E236" s="1275"/>
      <c r="F236" s="1275"/>
      <c r="G236" s="377"/>
      <c r="H236" s="152"/>
      <c r="I236" s="152"/>
      <c r="J236" s="592"/>
      <c r="K236" s="592"/>
      <c r="L236" s="115"/>
      <c r="M236" s="126"/>
      <c r="Q236" s="102"/>
      <c r="R236" s="102"/>
      <c r="S236" s="102"/>
      <c r="T236" s="102"/>
      <c r="U236" s="102"/>
      <c r="V236" s="102"/>
      <c r="W236" s="102"/>
    </row>
    <row r="237" spans="2:23" ht="15.75" customHeight="1">
      <c r="B237" s="597"/>
      <c r="C237" s="467"/>
      <c r="D237" s="582"/>
      <c r="E237" s="465"/>
      <c r="F237" s="465"/>
      <c r="G237" s="377"/>
      <c r="H237" s="152"/>
      <c r="I237" s="152"/>
      <c r="J237" s="592"/>
      <c r="K237" s="592"/>
      <c r="L237" s="115"/>
      <c r="M237" s="126"/>
      <c r="Q237" s="102"/>
      <c r="R237" s="102"/>
      <c r="S237" s="102"/>
      <c r="T237" s="102"/>
      <c r="U237" s="102"/>
      <c r="V237" s="102"/>
      <c r="W237" s="102"/>
    </row>
    <row r="238" spans="2:23" ht="7.5" customHeight="1">
      <c r="B238" s="573"/>
      <c r="C238" s="175"/>
      <c r="D238" s="573"/>
      <c r="E238" s="175"/>
      <c r="F238" s="175"/>
      <c r="G238" s="175"/>
      <c r="H238" s="175"/>
      <c r="I238" s="175"/>
      <c r="J238" s="175"/>
      <c r="K238" s="175"/>
      <c r="L238" s="175"/>
      <c r="M238" s="175"/>
      <c r="Q238" s="102"/>
      <c r="R238" s="102"/>
      <c r="S238" s="102"/>
      <c r="T238" s="102"/>
      <c r="U238" s="102"/>
      <c r="V238" s="102"/>
      <c r="W238" s="102"/>
    </row>
    <row r="239" spans="2:23" ht="15" customHeight="1">
      <c r="B239" s="596"/>
      <c r="C239" s="144"/>
      <c r="D239" s="144"/>
      <c r="E239" s="144"/>
      <c r="F239" s="144"/>
      <c r="G239" s="144"/>
      <c r="H239" s="144"/>
      <c r="I239" s="144"/>
      <c r="J239" s="144"/>
      <c r="K239" s="144"/>
      <c r="L239" s="144"/>
      <c r="M239" s="144"/>
      <c r="Q239" s="102"/>
      <c r="R239" s="102"/>
      <c r="S239" s="102"/>
      <c r="T239" s="102"/>
      <c r="U239" s="102"/>
      <c r="V239" s="102"/>
      <c r="W239" s="102"/>
    </row>
    <row r="240" spans="2:23" ht="15" customHeight="1">
      <c r="C240" s="164"/>
      <c r="D240" s="587"/>
      <c r="E240" s="164"/>
      <c r="F240" s="164"/>
      <c r="G240" s="164"/>
      <c r="H240" s="164"/>
      <c r="I240" s="164"/>
      <c r="J240" s="164"/>
      <c r="K240" s="164"/>
      <c r="L240" s="164"/>
      <c r="M240" s="164"/>
      <c r="Q240" s="102"/>
      <c r="R240" s="102"/>
      <c r="S240" s="102"/>
      <c r="T240" s="102"/>
      <c r="U240" s="102"/>
      <c r="V240" s="102"/>
      <c r="W240" s="102"/>
    </row>
    <row r="241" spans="3:23" ht="15" customHeight="1">
      <c r="C241" s="164"/>
      <c r="D241" s="587"/>
      <c r="E241" s="164"/>
      <c r="F241" s="164"/>
      <c r="G241" s="164"/>
      <c r="H241" s="164"/>
      <c r="I241" s="164"/>
      <c r="J241" s="164"/>
      <c r="K241" s="164"/>
      <c r="L241" s="164"/>
      <c r="M241" s="164"/>
      <c r="Q241" s="102"/>
      <c r="R241" s="102"/>
      <c r="S241" s="102"/>
      <c r="T241" s="102"/>
      <c r="U241" s="102"/>
      <c r="V241" s="102"/>
      <c r="W241" s="102"/>
    </row>
    <row r="242" spans="3:23" ht="15" customHeight="1" thickBot="1">
      <c r="C242" s="164"/>
      <c r="D242" s="587"/>
      <c r="E242" s="164"/>
      <c r="F242" s="196" t="s">
        <v>1220</v>
      </c>
      <c r="G242" s="164"/>
      <c r="H242" s="164"/>
      <c r="I242" s="164"/>
      <c r="J242" s="164"/>
      <c r="K242" s="164"/>
      <c r="L242" s="164"/>
      <c r="M242" s="164"/>
      <c r="Q242" s="102"/>
      <c r="R242" s="102"/>
      <c r="S242" s="102"/>
      <c r="T242" s="102"/>
      <c r="U242" s="102"/>
      <c r="V242" s="102"/>
      <c r="W242" s="102"/>
    </row>
    <row r="243" spans="3:23" ht="15.75">
      <c r="C243" s="468"/>
      <c r="D243" s="102"/>
      <c r="E243" s="102"/>
      <c r="F243" s="527" t="s">
        <v>909</v>
      </c>
      <c r="G243" s="549"/>
      <c r="H243" s="1317"/>
      <c r="I243" s="1318"/>
      <c r="J243" s="1349" t="s">
        <v>359</v>
      </c>
      <c r="K243" s="1349"/>
      <c r="L243" s="1263"/>
      <c r="M243" s="102"/>
      <c r="Q243" s="102"/>
      <c r="R243" s="102"/>
      <c r="S243" s="102"/>
      <c r="T243" s="102"/>
      <c r="U243" s="102"/>
      <c r="V243" s="102"/>
      <c r="W243" s="102"/>
    </row>
    <row r="244" spans="3:23" ht="15.75">
      <c r="C244" s="468"/>
      <c r="D244" s="102"/>
      <c r="E244" s="102"/>
      <c r="F244" s="528" t="s">
        <v>910</v>
      </c>
      <c r="G244" s="794"/>
      <c r="H244" s="1313"/>
      <c r="I244" s="1314"/>
      <c r="J244" s="1350"/>
      <c r="K244" s="1350"/>
      <c r="L244" s="1351"/>
      <c r="M244" s="102"/>
      <c r="Q244" s="102"/>
      <c r="R244" s="102"/>
      <c r="S244" s="102"/>
      <c r="T244" s="102"/>
      <c r="U244" s="102"/>
      <c r="V244" s="102"/>
      <c r="W244" s="102"/>
    </row>
    <row r="245" spans="3:23" ht="15.75">
      <c r="C245" s="468"/>
      <c r="D245" s="102"/>
      <c r="E245" s="102"/>
      <c r="F245" s="528" t="s">
        <v>911</v>
      </c>
      <c r="G245" s="794"/>
      <c r="H245" s="1313"/>
      <c r="I245" s="1314"/>
      <c r="J245" s="1350"/>
      <c r="K245" s="1350"/>
      <c r="L245" s="1351"/>
      <c r="M245" s="102"/>
      <c r="Q245" s="102"/>
      <c r="R245" s="102"/>
      <c r="S245" s="102"/>
      <c r="T245" s="102"/>
      <c r="U245" s="102"/>
      <c r="V245" s="102"/>
      <c r="W245" s="102"/>
    </row>
    <row r="246" spans="3:23" ht="15.75">
      <c r="C246" s="468"/>
      <c r="D246" s="102"/>
      <c r="E246" s="102"/>
      <c r="F246" s="528" t="s">
        <v>912</v>
      </c>
      <c r="G246" s="794"/>
      <c r="H246" s="1313"/>
      <c r="I246" s="1314"/>
      <c r="J246" s="1350"/>
      <c r="K246" s="1350"/>
      <c r="L246" s="1351"/>
      <c r="M246" s="102"/>
      <c r="Q246" s="102"/>
      <c r="R246" s="102"/>
      <c r="S246" s="102"/>
      <c r="T246" s="102"/>
      <c r="U246" s="102"/>
      <c r="V246" s="102"/>
      <c r="W246" s="102"/>
    </row>
    <row r="247" spans="3:23" ht="15.75">
      <c r="C247" s="468"/>
      <c r="D247" s="102"/>
      <c r="E247" s="102"/>
      <c r="F247" s="528" t="s">
        <v>913</v>
      </c>
      <c r="G247" s="794"/>
      <c r="H247" s="1313"/>
      <c r="I247" s="1314"/>
      <c r="J247" s="1350"/>
      <c r="K247" s="1350"/>
      <c r="L247" s="1351"/>
      <c r="M247" s="102"/>
      <c r="Q247" s="102"/>
      <c r="R247" s="102"/>
      <c r="S247" s="102"/>
      <c r="T247" s="102"/>
      <c r="U247" s="102"/>
      <c r="V247" s="102"/>
      <c r="W247" s="102"/>
    </row>
    <row r="248" spans="3:23" ht="15.75">
      <c r="C248" s="468"/>
      <c r="D248" s="102"/>
      <c r="E248" s="102"/>
      <c r="F248" s="528" t="s">
        <v>914</v>
      </c>
      <c r="G248" s="794"/>
      <c r="H248" s="1313"/>
      <c r="I248" s="1314"/>
      <c r="J248" s="1350"/>
      <c r="K248" s="1350"/>
      <c r="L248" s="1351"/>
      <c r="M248" s="102"/>
      <c r="Q248" s="102"/>
      <c r="R248" s="102"/>
      <c r="S248" s="102"/>
      <c r="T248" s="102"/>
      <c r="U248" s="102"/>
      <c r="V248" s="102"/>
      <c r="W248" s="102"/>
    </row>
    <row r="249" spans="3:23" ht="15.75">
      <c r="C249" s="468"/>
      <c r="D249" s="102"/>
      <c r="E249" s="102"/>
      <c r="F249" s="528" t="s">
        <v>915</v>
      </c>
      <c r="G249" s="794"/>
      <c r="H249" s="1313"/>
      <c r="I249" s="1314"/>
      <c r="J249" s="1350"/>
      <c r="K249" s="1350"/>
      <c r="L249" s="1351"/>
      <c r="M249" s="102"/>
      <c r="Q249" s="102"/>
      <c r="R249" s="102"/>
      <c r="S249" s="102"/>
      <c r="T249" s="102"/>
      <c r="U249" s="102"/>
      <c r="V249" s="102"/>
      <c r="W249" s="102"/>
    </row>
    <row r="250" spans="3:23" ht="15.75">
      <c r="C250" s="468"/>
      <c r="D250" s="102"/>
      <c r="E250" s="102"/>
      <c r="F250" s="528" t="s">
        <v>916</v>
      </c>
      <c r="G250" s="794"/>
      <c r="H250" s="1313"/>
      <c r="I250" s="1314"/>
      <c r="J250" s="1350"/>
      <c r="K250" s="1350"/>
      <c r="L250" s="1351"/>
      <c r="M250" s="102"/>
      <c r="Q250" s="102"/>
      <c r="R250" s="102"/>
      <c r="S250" s="102"/>
      <c r="T250" s="102"/>
      <c r="U250" s="102"/>
      <c r="V250" s="102"/>
      <c r="W250" s="102"/>
    </row>
    <row r="251" spans="3:23" ht="15.75">
      <c r="C251" s="468"/>
      <c r="D251" s="102"/>
      <c r="E251" s="102"/>
      <c r="F251" s="528" t="s">
        <v>917</v>
      </c>
      <c r="G251" s="794"/>
      <c r="H251" s="1313"/>
      <c r="I251" s="1314"/>
      <c r="J251" s="1350"/>
      <c r="K251" s="1350"/>
      <c r="L251" s="1351"/>
      <c r="M251" s="102"/>
      <c r="Q251" s="102"/>
      <c r="R251" s="102"/>
      <c r="S251" s="102"/>
      <c r="T251" s="102"/>
      <c r="U251" s="102"/>
      <c r="V251" s="102"/>
      <c r="W251" s="102"/>
    </row>
    <row r="252" spans="3:23" ht="15.75">
      <c r="C252" s="468"/>
      <c r="D252" s="102"/>
      <c r="E252" s="102"/>
      <c r="F252" s="528" t="s">
        <v>918</v>
      </c>
      <c r="G252" s="794"/>
      <c r="H252" s="1313"/>
      <c r="I252" s="1314"/>
      <c r="J252" s="1350"/>
      <c r="K252" s="1350"/>
      <c r="L252" s="1351"/>
      <c r="M252" s="102"/>
      <c r="Q252" s="102"/>
      <c r="R252" s="102"/>
      <c r="S252" s="102"/>
      <c r="T252" s="102"/>
      <c r="U252" s="102"/>
      <c r="V252" s="102"/>
      <c r="W252" s="102"/>
    </row>
    <row r="253" spans="3:23" ht="15.75">
      <c r="C253" s="468"/>
      <c r="D253" s="102"/>
      <c r="E253" s="102"/>
      <c r="F253" s="529" t="s">
        <v>919</v>
      </c>
      <c r="G253" s="795"/>
      <c r="H253" s="1313"/>
      <c r="I253" s="1314"/>
      <c r="J253" s="1350"/>
      <c r="K253" s="1350"/>
      <c r="L253" s="1351"/>
      <c r="M253" s="102"/>
      <c r="Q253" s="102"/>
      <c r="R253" s="102"/>
      <c r="S253" s="102"/>
      <c r="T253" s="102"/>
      <c r="U253" s="102"/>
      <c r="V253" s="102"/>
      <c r="W253" s="102"/>
    </row>
    <row r="254" spans="3:23" ht="15.75">
      <c r="C254" s="468"/>
      <c r="D254" s="102"/>
      <c r="E254" s="102"/>
      <c r="F254" s="528" t="s">
        <v>920</v>
      </c>
      <c r="G254" s="794"/>
      <c r="H254" s="1313"/>
      <c r="I254" s="1314"/>
      <c r="J254" s="1350"/>
      <c r="K254" s="1350"/>
      <c r="L254" s="1351"/>
      <c r="M254" s="102"/>
      <c r="Q254" s="102"/>
      <c r="R254" s="102"/>
      <c r="S254" s="102"/>
      <c r="T254" s="102"/>
      <c r="U254" s="102"/>
      <c r="V254" s="102"/>
      <c r="W254" s="102"/>
    </row>
    <row r="255" spans="3:23" ht="15.75">
      <c r="C255" s="468"/>
      <c r="D255" s="102"/>
      <c r="E255" s="102"/>
      <c r="F255" s="530" t="s">
        <v>921</v>
      </c>
      <c r="G255" s="796"/>
      <c r="H255" s="1313"/>
      <c r="I255" s="1314"/>
      <c r="J255" s="1350"/>
      <c r="K255" s="1350"/>
      <c r="L255" s="1351"/>
      <c r="M255" s="102"/>
      <c r="Q255" s="102"/>
      <c r="R255" s="102"/>
      <c r="S255" s="102"/>
      <c r="T255" s="102"/>
      <c r="U255" s="102"/>
      <c r="V255" s="102"/>
      <c r="W255" s="102"/>
    </row>
    <row r="256" spans="3:23" ht="15.75">
      <c r="C256" s="468"/>
      <c r="D256" s="102"/>
      <c r="E256" s="102"/>
      <c r="F256" s="530" t="s">
        <v>922</v>
      </c>
      <c r="G256" s="796"/>
      <c r="H256" s="1313"/>
      <c r="I256" s="1314"/>
      <c r="J256" s="1350"/>
      <c r="K256" s="1350"/>
      <c r="L256" s="1351"/>
      <c r="M256" s="102"/>
      <c r="Q256" s="102"/>
      <c r="R256" s="102"/>
      <c r="S256" s="102"/>
      <c r="T256" s="102"/>
      <c r="U256" s="102"/>
      <c r="V256" s="102"/>
      <c r="W256" s="102"/>
    </row>
    <row r="257" spans="2:23" ht="15.75">
      <c r="C257" s="468"/>
      <c r="D257" s="102"/>
      <c r="E257" s="102"/>
      <c r="F257" s="530" t="s">
        <v>923</v>
      </c>
      <c r="G257" s="796"/>
      <c r="H257" s="1313"/>
      <c r="I257" s="1314"/>
      <c r="J257" s="1350"/>
      <c r="K257" s="1350"/>
      <c r="L257" s="1351"/>
      <c r="M257" s="102"/>
      <c r="Q257" s="102"/>
      <c r="R257" s="102"/>
      <c r="S257" s="102"/>
      <c r="T257" s="102"/>
      <c r="U257" s="102"/>
      <c r="V257" s="102"/>
      <c r="W257" s="102"/>
    </row>
    <row r="258" spans="2:23" ht="15.75">
      <c r="C258" s="468"/>
      <c r="D258" s="102"/>
      <c r="E258" s="102"/>
      <c r="F258" s="530" t="s">
        <v>924</v>
      </c>
      <c r="G258" s="796"/>
      <c r="H258" s="1313"/>
      <c r="I258" s="1314"/>
      <c r="J258" s="1350"/>
      <c r="K258" s="1350"/>
      <c r="L258" s="1351"/>
      <c r="M258" s="102"/>
      <c r="Q258" s="102"/>
      <c r="R258" s="102"/>
      <c r="S258" s="102"/>
      <c r="T258" s="102"/>
      <c r="U258" s="102"/>
      <c r="V258" s="102"/>
      <c r="W258" s="102"/>
    </row>
    <row r="259" spans="2:23" ht="15.75">
      <c r="C259" s="468"/>
      <c r="D259" s="102"/>
      <c r="E259" s="102"/>
      <c r="F259" s="530" t="s">
        <v>918</v>
      </c>
      <c r="G259" s="796"/>
      <c r="H259" s="1313"/>
      <c r="I259" s="1314"/>
      <c r="J259" s="1350"/>
      <c r="K259" s="1350"/>
      <c r="L259" s="1351"/>
      <c r="M259" s="102"/>
      <c r="Q259" s="102"/>
      <c r="R259" s="102"/>
      <c r="S259" s="102"/>
      <c r="T259" s="102"/>
      <c r="U259" s="102"/>
      <c r="V259" s="102"/>
      <c r="W259" s="102"/>
    </row>
    <row r="260" spans="2:23" ht="16.5" thickBot="1">
      <c r="C260" s="468"/>
      <c r="D260" s="102"/>
      <c r="E260" s="102"/>
      <c r="F260" s="531"/>
      <c r="G260" s="797"/>
      <c r="H260" s="1315"/>
      <c r="I260" s="1316"/>
      <c r="J260" s="1352"/>
      <c r="K260" s="1352"/>
      <c r="L260" s="1265"/>
      <c r="M260" s="102"/>
      <c r="Q260" s="102"/>
      <c r="R260" s="102"/>
      <c r="S260" s="102"/>
      <c r="T260" s="102"/>
      <c r="U260" s="102"/>
      <c r="V260" s="102"/>
      <c r="W260" s="102"/>
    </row>
    <row r="261" spans="2:23" s="102" customFormat="1">
      <c r="C261" s="468"/>
    </row>
    <row r="262" spans="2:23" s="102" customFormat="1">
      <c r="B262" s="495" t="s">
        <v>925</v>
      </c>
      <c r="C262" s="468"/>
    </row>
    <row r="263" spans="2:23" s="102" customFormat="1">
      <c r="B263" s="102" t="s">
        <v>926</v>
      </c>
      <c r="C263" s="468"/>
      <c r="G263" s="495"/>
    </row>
    <row r="264" spans="2:23" s="102" customFormat="1">
      <c r="B264" s="102" t="s">
        <v>927</v>
      </c>
      <c r="C264" s="468"/>
    </row>
    <row r="265" spans="2:23" s="102" customFormat="1">
      <c r="B265" s="102" t="s">
        <v>928</v>
      </c>
      <c r="C265" s="468"/>
    </row>
    <row r="266" spans="2:23" s="102" customFormat="1">
      <c r="B266" s="102" t="s">
        <v>929</v>
      </c>
      <c r="C266" s="468"/>
    </row>
    <row r="267" spans="2:23" s="102" customFormat="1">
      <c r="C267" s="468"/>
    </row>
    <row r="268" spans="2:23" s="102" customFormat="1">
      <c r="C268" s="468"/>
    </row>
    <row r="269" spans="2:23" s="102" customFormat="1">
      <c r="C269" s="468"/>
      <c r="F269" s="595"/>
      <c r="G269" s="595"/>
    </row>
    <row r="270" spans="2:23" s="102" customFormat="1">
      <c r="C270" s="468"/>
    </row>
    <row r="271" spans="2:23" s="102" customFormat="1">
      <c r="C271" s="468"/>
    </row>
    <row r="272" spans="2:23" s="102" customFormat="1">
      <c r="C272" s="468"/>
    </row>
    <row r="273" spans="3:3" s="102" customFormat="1">
      <c r="C273" s="468"/>
    </row>
    <row r="274" spans="3:3" s="102" customFormat="1">
      <c r="C274" s="468"/>
    </row>
    <row r="275" spans="3:3" s="102" customFormat="1">
      <c r="C275" s="468"/>
    </row>
    <row r="276" spans="3:3" s="102" customFormat="1">
      <c r="C276" s="468"/>
    </row>
    <row r="277" spans="3:3" s="102" customFormat="1">
      <c r="C277" s="468"/>
    </row>
    <row r="278" spans="3:3" s="102" customFormat="1">
      <c r="C278" s="468"/>
    </row>
    <row r="279" spans="3:3" s="102" customFormat="1">
      <c r="C279" s="468"/>
    </row>
    <row r="280" spans="3:3" s="102" customFormat="1">
      <c r="C280" s="468"/>
    </row>
    <row r="281" spans="3:3" s="102" customFormat="1">
      <c r="C281" s="468"/>
    </row>
    <row r="282" spans="3:3" s="102" customFormat="1">
      <c r="C282" s="468"/>
    </row>
    <row r="283" spans="3:3" s="102" customFormat="1">
      <c r="C283" s="468"/>
    </row>
    <row r="284" spans="3:3" s="102" customFormat="1">
      <c r="C284" s="468"/>
    </row>
    <row r="285" spans="3:3" s="102" customFormat="1">
      <c r="C285" s="468"/>
    </row>
    <row r="286" spans="3:3" s="102" customFormat="1">
      <c r="C286" s="468"/>
    </row>
    <row r="287" spans="3:3" s="102" customFormat="1">
      <c r="C287" s="468"/>
    </row>
    <row r="288" spans="3:3" s="102" customFormat="1">
      <c r="C288" s="468"/>
    </row>
    <row r="289" spans="3:3" s="102" customFormat="1">
      <c r="C289" s="468"/>
    </row>
    <row r="290" spans="3:3" s="102" customFormat="1">
      <c r="C290" s="468"/>
    </row>
    <row r="291" spans="3:3" s="102" customFormat="1">
      <c r="C291" s="468"/>
    </row>
    <row r="292" spans="3:3" s="102" customFormat="1">
      <c r="C292" s="468"/>
    </row>
    <row r="293" spans="3:3" s="102" customFormat="1">
      <c r="C293" s="468"/>
    </row>
    <row r="294" spans="3:3" s="102" customFormat="1">
      <c r="C294" s="468"/>
    </row>
    <row r="295" spans="3:3" s="102" customFormat="1">
      <c r="C295" s="468"/>
    </row>
    <row r="296" spans="3:3" s="102" customFormat="1">
      <c r="C296" s="468"/>
    </row>
    <row r="297" spans="3:3" s="102" customFormat="1">
      <c r="C297" s="468"/>
    </row>
    <row r="298" spans="3:3" s="102" customFormat="1">
      <c r="C298" s="468"/>
    </row>
    <row r="299" spans="3:3" s="102" customFormat="1">
      <c r="C299" s="468"/>
    </row>
    <row r="300" spans="3:3" s="102" customFormat="1">
      <c r="C300" s="468"/>
    </row>
    <row r="301" spans="3:3" s="102" customFormat="1">
      <c r="C301" s="468"/>
    </row>
    <row r="302" spans="3:3" s="102" customFormat="1">
      <c r="C302" s="468"/>
    </row>
    <row r="303" spans="3:3" s="102" customFormat="1">
      <c r="C303" s="468"/>
    </row>
    <row r="304" spans="3:3" s="102" customFormat="1">
      <c r="C304" s="468"/>
    </row>
    <row r="305" spans="3:3" s="102" customFormat="1">
      <c r="C305" s="468"/>
    </row>
    <row r="306" spans="3:3" s="102" customFormat="1">
      <c r="C306" s="468"/>
    </row>
    <row r="307" spans="3:3" s="102" customFormat="1">
      <c r="C307" s="468"/>
    </row>
    <row r="308" spans="3:3" s="102" customFormat="1">
      <c r="C308" s="468"/>
    </row>
    <row r="309" spans="3:3" s="102" customFormat="1">
      <c r="C309" s="468"/>
    </row>
    <row r="310" spans="3:3" s="102" customFormat="1">
      <c r="C310" s="468"/>
    </row>
    <row r="311" spans="3:3" s="102" customFormat="1">
      <c r="C311" s="468"/>
    </row>
    <row r="312" spans="3:3" s="102" customFormat="1">
      <c r="C312" s="468"/>
    </row>
    <row r="313" spans="3:3" s="102" customFormat="1">
      <c r="C313" s="468"/>
    </row>
    <row r="314" spans="3:3" s="102" customFormat="1">
      <c r="C314" s="468"/>
    </row>
    <row r="315" spans="3:3" s="102" customFormat="1">
      <c r="C315" s="468"/>
    </row>
    <row r="316" spans="3:3" s="102" customFormat="1">
      <c r="C316" s="468"/>
    </row>
    <row r="317" spans="3:3" s="102" customFormat="1">
      <c r="C317" s="468"/>
    </row>
    <row r="318" spans="3:3" s="102" customFormat="1">
      <c r="C318" s="468"/>
    </row>
    <row r="319" spans="3:3" s="102" customFormat="1">
      <c r="C319" s="468"/>
    </row>
    <row r="320" spans="3:3" s="102" customFormat="1">
      <c r="C320" s="468"/>
    </row>
    <row r="321" spans="3:3" s="102" customFormat="1">
      <c r="C321" s="468"/>
    </row>
    <row r="322" spans="3:3" s="102" customFormat="1">
      <c r="C322" s="468"/>
    </row>
    <row r="323" spans="3:3" s="102" customFormat="1">
      <c r="C323" s="468"/>
    </row>
    <row r="324" spans="3:3" s="102" customFormat="1">
      <c r="C324" s="468"/>
    </row>
    <row r="325" spans="3:3" s="102" customFormat="1">
      <c r="C325" s="468"/>
    </row>
    <row r="326" spans="3:3" s="102" customFormat="1">
      <c r="C326" s="468"/>
    </row>
    <row r="327" spans="3:3" s="102" customFormat="1">
      <c r="C327" s="468"/>
    </row>
    <row r="328" spans="3:3" s="102" customFormat="1">
      <c r="C328" s="468"/>
    </row>
    <row r="329" spans="3:3" s="102" customFormat="1">
      <c r="C329" s="468"/>
    </row>
    <row r="330" spans="3:3" s="102" customFormat="1">
      <c r="C330" s="468"/>
    </row>
  </sheetData>
  <mergeCells count="153">
    <mergeCell ref="J243:L260"/>
    <mergeCell ref="E122:F122"/>
    <mergeCell ref="J122:K122"/>
    <mergeCell ref="E124:F124"/>
    <mergeCell ref="J124:K124"/>
    <mergeCell ref="E101:F101"/>
    <mergeCell ref="J101:K101"/>
    <mergeCell ref="J94:K94"/>
    <mergeCell ref="E109:F109"/>
    <mergeCell ref="J109:K109"/>
    <mergeCell ref="E108:F108"/>
    <mergeCell ref="E111:F111"/>
    <mergeCell ref="J111:K111"/>
    <mergeCell ref="J120:K120"/>
    <mergeCell ref="E117:F119"/>
    <mergeCell ref="E120:F120"/>
    <mergeCell ref="J115:K115"/>
    <mergeCell ref="H117:K118"/>
    <mergeCell ref="J139:K139"/>
    <mergeCell ref="J142:K142"/>
    <mergeCell ref="E145:F145"/>
    <mergeCell ref="J145:K145"/>
    <mergeCell ref="E126:F126"/>
    <mergeCell ref="J126:K126"/>
    <mergeCell ref="Q5:W5"/>
    <mergeCell ref="J38:K38"/>
    <mergeCell ref="J39:K39"/>
    <mergeCell ref="E51:F51"/>
    <mergeCell ref="J51:K51"/>
    <mergeCell ref="E53:F53"/>
    <mergeCell ref="J53:K53"/>
    <mergeCell ref="E55:F55"/>
    <mergeCell ref="J55:K55"/>
    <mergeCell ref="E10:E12"/>
    <mergeCell ref="F10:F12"/>
    <mergeCell ref="H6:K12"/>
    <mergeCell ref="E41:F41"/>
    <mergeCell ref="E43:F43"/>
    <mergeCell ref="E45:F45"/>
    <mergeCell ref="E47:F47"/>
    <mergeCell ref="E49:F49"/>
    <mergeCell ref="J41:K41"/>
    <mergeCell ref="J43:K43"/>
    <mergeCell ref="J45:K45"/>
    <mergeCell ref="J47:K47"/>
    <mergeCell ref="J49:K49"/>
    <mergeCell ref="E57:F57"/>
    <mergeCell ref="J57:K57"/>
    <mergeCell ref="E95:F95"/>
    <mergeCell ref="J95:K95"/>
    <mergeCell ref="E97:F97"/>
    <mergeCell ref="J97:K97"/>
    <mergeCell ref="E99:F99"/>
    <mergeCell ref="E113:F113"/>
    <mergeCell ref="J113:K113"/>
    <mergeCell ref="J99:K99"/>
    <mergeCell ref="J66:K92"/>
    <mergeCell ref="J64:K64"/>
    <mergeCell ref="J128:K128"/>
    <mergeCell ref="E137:F137"/>
    <mergeCell ref="J137:K137"/>
    <mergeCell ref="E142:F143"/>
    <mergeCell ref="B151:C151"/>
    <mergeCell ref="E153:F154"/>
    <mergeCell ref="B153:C153"/>
    <mergeCell ref="E147:F147"/>
    <mergeCell ref="J147:K147"/>
    <mergeCell ref="E149:F149"/>
    <mergeCell ref="J149:K149"/>
    <mergeCell ref="E151:F151"/>
    <mergeCell ref="J151:K151"/>
    <mergeCell ref="D161:D162"/>
    <mergeCell ref="D164:D165"/>
    <mergeCell ref="D167:D168"/>
    <mergeCell ref="E130:F130"/>
    <mergeCell ref="J130:K130"/>
    <mergeCell ref="J108:K108"/>
    <mergeCell ref="J136:K136"/>
    <mergeCell ref="J160:K160"/>
    <mergeCell ref="E180:F180"/>
    <mergeCell ref="J180:K180"/>
    <mergeCell ref="E161:F162"/>
    <mergeCell ref="E164:F165"/>
    <mergeCell ref="E167:F168"/>
    <mergeCell ref="E170:F171"/>
    <mergeCell ref="E173:F174"/>
    <mergeCell ref="E176:F178"/>
    <mergeCell ref="J170:K170"/>
    <mergeCell ref="J173:K173"/>
    <mergeCell ref="J176:K176"/>
    <mergeCell ref="J161:K161"/>
    <mergeCell ref="J164:K164"/>
    <mergeCell ref="J167:K167"/>
    <mergeCell ref="J153:K153"/>
    <mergeCell ref="E139:F140"/>
    <mergeCell ref="J197:K197"/>
    <mergeCell ref="J199:K199"/>
    <mergeCell ref="E199:F200"/>
    <mergeCell ref="D170:D171"/>
    <mergeCell ref="D173:D174"/>
    <mergeCell ref="D176:D178"/>
    <mergeCell ref="J184:K184"/>
    <mergeCell ref="E184:F185"/>
    <mergeCell ref="E182:F182"/>
    <mergeCell ref="J182:K182"/>
    <mergeCell ref="J187:K187"/>
    <mergeCell ref="E190:F190"/>
    <mergeCell ref="J190:K190"/>
    <mergeCell ref="J206:K206"/>
    <mergeCell ref="J231:K231"/>
    <mergeCell ref="E231:F233"/>
    <mergeCell ref="J235:K235"/>
    <mergeCell ref="E235:F236"/>
    <mergeCell ref="E222:F222"/>
    <mergeCell ref="J222:K222"/>
    <mergeCell ref="J224:K224"/>
    <mergeCell ref="E209:F210"/>
    <mergeCell ref="E224:F229"/>
    <mergeCell ref="E216:F216"/>
    <mergeCell ref="J216:K216"/>
    <mergeCell ref="E218:F218"/>
    <mergeCell ref="J218:K218"/>
    <mergeCell ref="E220:F220"/>
    <mergeCell ref="J220:K220"/>
    <mergeCell ref="E207:F207"/>
    <mergeCell ref="J207:K207"/>
    <mergeCell ref="E212:F212"/>
    <mergeCell ref="J212:K212"/>
    <mergeCell ref="E214:F214"/>
    <mergeCell ref="J214:K214"/>
    <mergeCell ref="H226:K229"/>
    <mergeCell ref="H260:I260"/>
    <mergeCell ref="H243:I243"/>
    <mergeCell ref="H244:I244"/>
    <mergeCell ref="H245:I245"/>
    <mergeCell ref="H246:I246"/>
    <mergeCell ref="H247:I247"/>
    <mergeCell ref="H248:I248"/>
    <mergeCell ref="H249:I249"/>
    <mergeCell ref="H250:I250"/>
    <mergeCell ref="H251:I251"/>
    <mergeCell ref="E115:F116"/>
    <mergeCell ref="H252:I252"/>
    <mergeCell ref="H253:I253"/>
    <mergeCell ref="H254:I254"/>
    <mergeCell ref="H255:I255"/>
    <mergeCell ref="H256:I256"/>
    <mergeCell ref="H257:I257"/>
    <mergeCell ref="H258:I258"/>
    <mergeCell ref="H259:I259"/>
    <mergeCell ref="E187:F188"/>
    <mergeCell ref="E197:F197"/>
    <mergeCell ref="E128:F128"/>
  </mergeCells>
  <phoneticPr fontId="16" type="noConversion"/>
  <pageMargins left="0.7" right="0.7" top="0.75" bottom="0.75" header="0.3" footer="0.3"/>
  <pageSetup orientation="portrait" r:id="rId1"/>
  <ignoredErrors>
    <ignoredError sqref="F6:F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3</xdr:col>
                    <xdr:colOff>38100</xdr:colOff>
                    <xdr:row>15</xdr:row>
                    <xdr:rowOff>9525</xdr:rowOff>
                  </from>
                  <to>
                    <xdr:col>3</xdr:col>
                    <xdr:colOff>276225</xdr:colOff>
                    <xdr:row>15</xdr:row>
                    <xdr:rowOff>200025</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3</xdr:col>
                    <xdr:colOff>38100</xdr:colOff>
                    <xdr:row>17</xdr:row>
                    <xdr:rowOff>0</xdr:rowOff>
                  </from>
                  <to>
                    <xdr:col>3</xdr:col>
                    <xdr:colOff>276225</xdr:colOff>
                    <xdr:row>17</xdr:row>
                    <xdr:rowOff>200025</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3</xdr:col>
                    <xdr:colOff>38100</xdr:colOff>
                    <xdr:row>16</xdr:row>
                    <xdr:rowOff>9525</xdr:rowOff>
                  </from>
                  <to>
                    <xdr:col>3</xdr:col>
                    <xdr:colOff>276225</xdr:colOff>
                    <xdr:row>16</xdr:row>
                    <xdr:rowOff>200025</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xdr:col>
                    <xdr:colOff>38100</xdr:colOff>
                    <xdr:row>18</xdr:row>
                    <xdr:rowOff>0</xdr:rowOff>
                  </from>
                  <to>
                    <xdr:col>3</xdr:col>
                    <xdr:colOff>276225</xdr:colOff>
                    <xdr:row>18</xdr:row>
                    <xdr:rowOff>190500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3</xdr:col>
                    <xdr:colOff>38100</xdr:colOff>
                    <xdr:row>18</xdr:row>
                    <xdr:rowOff>209550</xdr:rowOff>
                  </from>
                  <to>
                    <xdr:col>3</xdr:col>
                    <xdr:colOff>266700</xdr:colOff>
                    <xdr:row>19</xdr:row>
                    <xdr:rowOff>190500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xdr:col>
                    <xdr:colOff>38100</xdr:colOff>
                    <xdr:row>19</xdr:row>
                    <xdr:rowOff>209550</xdr:rowOff>
                  </from>
                  <to>
                    <xdr:col>3</xdr:col>
                    <xdr:colOff>266700</xdr:colOff>
                    <xdr:row>20</xdr:row>
                    <xdr:rowOff>190500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3</xdr:col>
                    <xdr:colOff>38100</xdr:colOff>
                    <xdr:row>23</xdr:row>
                    <xdr:rowOff>19050</xdr:rowOff>
                  </from>
                  <to>
                    <xdr:col>3</xdr:col>
                    <xdr:colOff>266700</xdr:colOff>
                    <xdr:row>24</xdr:row>
                    <xdr:rowOff>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xdr:col>
                    <xdr:colOff>38100</xdr:colOff>
                    <xdr:row>24</xdr:row>
                    <xdr:rowOff>28575</xdr:rowOff>
                  </from>
                  <to>
                    <xdr:col>3</xdr:col>
                    <xdr:colOff>266700</xdr:colOff>
                    <xdr:row>25</xdr:row>
                    <xdr:rowOff>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3</xdr:col>
                    <xdr:colOff>38100</xdr:colOff>
                    <xdr:row>25</xdr:row>
                    <xdr:rowOff>19050</xdr:rowOff>
                  </from>
                  <to>
                    <xdr:col>3</xdr:col>
                    <xdr:colOff>266700</xdr:colOff>
                    <xdr:row>26</xdr:row>
                    <xdr:rowOff>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xdr:col>
                    <xdr:colOff>38100</xdr:colOff>
                    <xdr:row>26</xdr:row>
                    <xdr:rowOff>28575</xdr:rowOff>
                  </from>
                  <to>
                    <xdr:col>3</xdr:col>
                    <xdr:colOff>266700</xdr:colOff>
                    <xdr:row>27</xdr:row>
                    <xdr:rowOff>9525</xdr:rowOff>
                  </to>
                </anchor>
              </controlPr>
            </control>
          </mc:Choice>
        </mc:AlternateContent>
        <mc:AlternateContent xmlns:mc="http://schemas.openxmlformats.org/markup-compatibility/2006">
          <mc:Choice Requires="x14">
            <control shapeId="37902" r:id="rId14" name="Check Box 14">
              <controlPr defaultSize="0" autoFill="0" autoLine="0" autoPict="0">
                <anchor moveWithCells="1">
                  <from>
                    <xdr:col>7</xdr:col>
                    <xdr:colOff>1152525</xdr:colOff>
                    <xdr:row>21</xdr:row>
                    <xdr:rowOff>19050</xdr:rowOff>
                  </from>
                  <to>
                    <xdr:col>7</xdr:col>
                    <xdr:colOff>1400175</xdr:colOff>
                    <xdr:row>22</xdr:row>
                    <xdr:rowOff>0</xdr:rowOff>
                  </to>
                </anchor>
              </controlPr>
            </control>
          </mc:Choice>
        </mc:AlternateContent>
        <mc:AlternateContent xmlns:mc="http://schemas.openxmlformats.org/markup-compatibility/2006">
          <mc:Choice Requires="x14">
            <control shapeId="37903" r:id="rId15" name="Check Box 15">
              <controlPr defaultSize="0" autoFill="0" autoLine="0" autoPict="0">
                <anchor moveWithCells="1">
                  <from>
                    <xdr:col>7</xdr:col>
                    <xdr:colOff>1152525</xdr:colOff>
                    <xdr:row>19</xdr:row>
                    <xdr:rowOff>9525</xdr:rowOff>
                  </from>
                  <to>
                    <xdr:col>7</xdr:col>
                    <xdr:colOff>1400175</xdr:colOff>
                    <xdr:row>19</xdr:row>
                    <xdr:rowOff>200025</xdr:rowOff>
                  </to>
                </anchor>
              </controlPr>
            </control>
          </mc:Choice>
        </mc:AlternateContent>
        <mc:AlternateContent xmlns:mc="http://schemas.openxmlformats.org/markup-compatibility/2006">
          <mc:Choice Requires="x14">
            <control shapeId="37904" r:id="rId16" name="Check Box 16">
              <controlPr defaultSize="0" autoFill="0" autoLine="0" autoPict="0">
                <anchor moveWithCells="1">
                  <from>
                    <xdr:col>7</xdr:col>
                    <xdr:colOff>1152525</xdr:colOff>
                    <xdr:row>17</xdr:row>
                    <xdr:rowOff>19050</xdr:rowOff>
                  </from>
                  <to>
                    <xdr:col>7</xdr:col>
                    <xdr:colOff>1400175</xdr:colOff>
                    <xdr:row>18</xdr:row>
                    <xdr:rowOff>0</xdr:rowOff>
                  </to>
                </anchor>
              </controlPr>
            </control>
          </mc:Choice>
        </mc:AlternateContent>
        <mc:AlternateContent xmlns:mc="http://schemas.openxmlformats.org/markup-compatibility/2006">
          <mc:Choice Requires="x14">
            <control shapeId="37906" r:id="rId17" name="Check Box 18">
              <controlPr defaultSize="0" autoFill="0" autoLine="0" autoPict="0">
                <anchor moveWithCells="1">
                  <from>
                    <xdr:col>8</xdr:col>
                    <xdr:colOff>66675</xdr:colOff>
                    <xdr:row>38</xdr:row>
                    <xdr:rowOff>76200</xdr:rowOff>
                  </from>
                  <to>
                    <xdr:col>8</xdr:col>
                    <xdr:colOff>390525</xdr:colOff>
                    <xdr:row>38</xdr:row>
                    <xdr:rowOff>295275</xdr:rowOff>
                  </to>
                </anchor>
              </controlPr>
            </control>
          </mc:Choice>
        </mc:AlternateContent>
        <mc:AlternateContent xmlns:mc="http://schemas.openxmlformats.org/markup-compatibility/2006">
          <mc:Choice Requires="x14">
            <control shapeId="37908" r:id="rId18" name="Check Box 20">
              <controlPr defaultSize="0" autoFill="0" autoLine="0" autoPict="0">
                <anchor moveWithCells="1">
                  <from>
                    <xdr:col>8</xdr:col>
                    <xdr:colOff>609600</xdr:colOff>
                    <xdr:row>38</xdr:row>
                    <xdr:rowOff>76200</xdr:rowOff>
                  </from>
                  <to>
                    <xdr:col>8</xdr:col>
                    <xdr:colOff>933450</xdr:colOff>
                    <xdr:row>38</xdr:row>
                    <xdr:rowOff>295275</xdr:rowOff>
                  </to>
                </anchor>
              </controlPr>
            </control>
          </mc:Choice>
        </mc:AlternateContent>
        <mc:AlternateContent xmlns:mc="http://schemas.openxmlformats.org/markup-compatibility/2006">
          <mc:Choice Requires="x14">
            <control shapeId="37909" r:id="rId19" name="Check Box 21">
              <controlPr defaultSize="0" autoFill="0" autoLine="0" autoPict="0">
                <anchor moveWithCells="1">
                  <from>
                    <xdr:col>8</xdr:col>
                    <xdr:colOff>66675</xdr:colOff>
                    <xdr:row>40</xdr:row>
                    <xdr:rowOff>76200</xdr:rowOff>
                  </from>
                  <to>
                    <xdr:col>8</xdr:col>
                    <xdr:colOff>390525</xdr:colOff>
                    <xdr:row>40</xdr:row>
                    <xdr:rowOff>295275</xdr:rowOff>
                  </to>
                </anchor>
              </controlPr>
            </control>
          </mc:Choice>
        </mc:AlternateContent>
        <mc:AlternateContent xmlns:mc="http://schemas.openxmlformats.org/markup-compatibility/2006">
          <mc:Choice Requires="x14">
            <control shapeId="37910" r:id="rId20" name="Check Box 22">
              <controlPr defaultSize="0" autoFill="0" autoLine="0" autoPict="0">
                <anchor moveWithCells="1">
                  <from>
                    <xdr:col>8</xdr:col>
                    <xdr:colOff>609600</xdr:colOff>
                    <xdr:row>40</xdr:row>
                    <xdr:rowOff>76200</xdr:rowOff>
                  </from>
                  <to>
                    <xdr:col>8</xdr:col>
                    <xdr:colOff>933450</xdr:colOff>
                    <xdr:row>40</xdr:row>
                    <xdr:rowOff>295275</xdr:rowOff>
                  </to>
                </anchor>
              </controlPr>
            </control>
          </mc:Choice>
        </mc:AlternateContent>
        <mc:AlternateContent xmlns:mc="http://schemas.openxmlformats.org/markup-compatibility/2006">
          <mc:Choice Requires="x14">
            <control shapeId="37911" r:id="rId21" name="Check Box 23">
              <controlPr defaultSize="0" autoFill="0" autoLine="0" autoPict="0">
                <anchor moveWithCells="1">
                  <from>
                    <xdr:col>8</xdr:col>
                    <xdr:colOff>66675</xdr:colOff>
                    <xdr:row>42</xdr:row>
                    <xdr:rowOff>76200</xdr:rowOff>
                  </from>
                  <to>
                    <xdr:col>8</xdr:col>
                    <xdr:colOff>390525</xdr:colOff>
                    <xdr:row>42</xdr:row>
                    <xdr:rowOff>295275</xdr:rowOff>
                  </to>
                </anchor>
              </controlPr>
            </control>
          </mc:Choice>
        </mc:AlternateContent>
        <mc:AlternateContent xmlns:mc="http://schemas.openxmlformats.org/markup-compatibility/2006">
          <mc:Choice Requires="x14">
            <control shapeId="37912" r:id="rId22" name="Check Box 24">
              <controlPr defaultSize="0" autoFill="0" autoLine="0" autoPict="0">
                <anchor moveWithCells="1">
                  <from>
                    <xdr:col>8</xdr:col>
                    <xdr:colOff>609600</xdr:colOff>
                    <xdr:row>42</xdr:row>
                    <xdr:rowOff>76200</xdr:rowOff>
                  </from>
                  <to>
                    <xdr:col>8</xdr:col>
                    <xdr:colOff>933450</xdr:colOff>
                    <xdr:row>42</xdr:row>
                    <xdr:rowOff>295275</xdr:rowOff>
                  </to>
                </anchor>
              </controlPr>
            </control>
          </mc:Choice>
        </mc:AlternateContent>
        <mc:AlternateContent xmlns:mc="http://schemas.openxmlformats.org/markup-compatibility/2006">
          <mc:Choice Requires="x14">
            <control shapeId="37913" r:id="rId23" name="Check Box 25">
              <controlPr defaultSize="0" autoFill="0" autoLine="0" autoPict="0">
                <anchor moveWithCells="1">
                  <from>
                    <xdr:col>8</xdr:col>
                    <xdr:colOff>66675</xdr:colOff>
                    <xdr:row>44</xdr:row>
                    <xdr:rowOff>76200</xdr:rowOff>
                  </from>
                  <to>
                    <xdr:col>8</xdr:col>
                    <xdr:colOff>390525</xdr:colOff>
                    <xdr:row>44</xdr:row>
                    <xdr:rowOff>295275</xdr:rowOff>
                  </to>
                </anchor>
              </controlPr>
            </control>
          </mc:Choice>
        </mc:AlternateContent>
        <mc:AlternateContent xmlns:mc="http://schemas.openxmlformats.org/markup-compatibility/2006">
          <mc:Choice Requires="x14">
            <control shapeId="37914" r:id="rId24" name="Check Box 26">
              <controlPr defaultSize="0" autoFill="0" autoLine="0" autoPict="0">
                <anchor moveWithCells="1">
                  <from>
                    <xdr:col>8</xdr:col>
                    <xdr:colOff>609600</xdr:colOff>
                    <xdr:row>44</xdr:row>
                    <xdr:rowOff>76200</xdr:rowOff>
                  </from>
                  <to>
                    <xdr:col>8</xdr:col>
                    <xdr:colOff>933450</xdr:colOff>
                    <xdr:row>44</xdr:row>
                    <xdr:rowOff>295275</xdr:rowOff>
                  </to>
                </anchor>
              </controlPr>
            </control>
          </mc:Choice>
        </mc:AlternateContent>
        <mc:AlternateContent xmlns:mc="http://schemas.openxmlformats.org/markup-compatibility/2006">
          <mc:Choice Requires="x14">
            <control shapeId="37917" r:id="rId25" name="Check Box 29">
              <controlPr defaultSize="0" autoFill="0" autoLine="0" autoPict="0">
                <anchor moveWithCells="1">
                  <from>
                    <xdr:col>8</xdr:col>
                    <xdr:colOff>66675</xdr:colOff>
                    <xdr:row>50</xdr:row>
                    <xdr:rowOff>76200</xdr:rowOff>
                  </from>
                  <to>
                    <xdr:col>8</xdr:col>
                    <xdr:colOff>390525</xdr:colOff>
                    <xdr:row>50</xdr:row>
                    <xdr:rowOff>295275</xdr:rowOff>
                  </to>
                </anchor>
              </controlPr>
            </control>
          </mc:Choice>
        </mc:AlternateContent>
        <mc:AlternateContent xmlns:mc="http://schemas.openxmlformats.org/markup-compatibility/2006">
          <mc:Choice Requires="x14">
            <control shapeId="37918" r:id="rId26" name="Check Box 30">
              <controlPr defaultSize="0" autoFill="0" autoLine="0" autoPict="0">
                <anchor moveWithCells="1">
                  <from>
                    <xdr:col>8</xdr:col>
                    <xdr:colOff>609600</xdr:colOff>
                    <xdr:row>50</xdr:row>
                    <xdr:rowOff>76200</xdr:rowOff>
                  </from>
                  <to>
                    <xdr:col>8</xdr:col>
                    <xdr:colOff>933450</xdr:colOff>
                    <xdr:row>50</xdr:row>
                    <xdr:rowOff>295275</xdr:rowOff>
                  </to>
                </anchor>
              </controlPr>
            </control>
          </mc:Choice>
        </mc:AlternateContent>
        <mc:AlternateContent xmlns:mc="http://schemas.openxmlformats.org/markup-compatibility/2006">
          <mc:Choice Requires="x14">
            <control shapeId="37919" r:id="rId27" name="Check Box 31">
              <controlPr defaultSize="0" autoFill="0" autoLine="0" autoPict="0">
                <anchor moveWithCells="1">
                  <from>
                    <xdr:col>8</xdr:col>
                    <xdr:colOff>66675</xdr:colOff>
                    <xdr:row>52</xdr:row>
                    <xdr:rowOff>76200</xdr:rowOff>
                  </from>
                  <to>
                    <xdr:col>8</xdr:col>
                    <xdr:colOff>390525</xdr:colOff>
                    <xdr:row>52</xdr:row>
                    <xdr:rowOff>295275</xdr:rowOff>
                  </to>
                </anchor>
              </controlPr>
            </control>
          </mc:Choice>
        </mc:AlternateContent>
        <mc:AlternateContent xmlns:mc="http://schemas.openxmlformats.org/markup-compatibility/2006">
          <mc:Choice Requires="x14">
            <control shapeId="37920" r:id="rId28" name="Check Box 32">
              <controlPr defaultSize="0" autoFill="0" autoLine="0" autoPict="0">
                <anchor moveWithCells="1">
                  <from>
                    <xdr:col>8</xdr:col>
                    <xdr:colOff>609600</xdr:colOff>
                    <xdr:row>52</xdr:row>
                    <xdr:rowOff>76200</xdr:rowOff>
                  </from>
                  <to>
                    <xdr:col>8</xdr:col>
                    <xdr:colOff>933450</xdr:colOff>
                    <xdr:row>52</xdr:row>
                    <xdr:rowOff>295275</xdr:rowOff>
                  </to>
                </anchor>
              </controlPr>
            </control>
          </mc:Choice>
        </mc:AlternateContent>
        <mc:AlternateContent xmlns:mc="http://schemas.openxmlformats.org/markup-compatibility/2006">
          <mc:Choice Requires="x14">
            <control shapeId="37921" r:id="rId29" name="Check Box 33">
              <controlPr defaultSize="0" autoFill="0" autoLine="0" autoPict="0">
                <anchor moveWithCells="1">
                  <from>
                    <xdr:col>8</xdr:col>
                    <xdr:colOff>66675</xdr:colOff>
                    <xdr:row>54</xdr:row>
                    <xdr:rowOff>76200</xdr:rowOff>
                  </from>
                  <to>
                    <xdr:col>8</xdr:col>
                    <xdr:colOff>390525</xdr:colOff>
                    <xdr:row>54</xdr:row>
                    <xdr:rowOff>295275</xdr:rowOff>
                  </to>
                </anchor>
              </controlPr>
            </control>
          </mc:Choice>
        </mc:AlternateContent>
        <mc:AlternateContent xmlns:mc="http://schemas.openxmlformats.org/markup-compatibility/2006">
          <mc:Choice Requires="x14">
            <control shapeId="37922" r:id="rId30" name="Check Box 34">
              <controlPr defaultSize="0" autoFill="0" autoLine="0" autoPict="0">
                <anchor moveWithCells="1">
                  <from>
                    <xdr:col>8</xdr:col>
                    <xdr:colOff>609600</xdr:colOff>
                    <xdr:row>54</xdr:row>
                    <xdr:rowOff>76200</xdr:rowOff>
                  </from>
                  <to>
                    <xdr:col>8</xdr:col>
                    <xdr:colOff>933450</xdr:colOff>
                    <xdr:row>54</xdr:row>
                    <xdr:rowOff>295275</xdr:rowOff>
                  </to>
                </anchor>
              </controlPr>
            </control>
          </mc:Choice>
        </mc:AlternateContent>
        <mc:AlternateContent xmlns:mc="http://schemas.openxmlformats.org/markup-compatibility/2006">
          <mc:Choice Requires="x14">
            <control shapeId="37923" r:id="rId31" name="Check Box 35">
              <controlPr defaultSize="0" autoFill="0" autoLine="0" autoPict="0">
                <anchor moveWithCells="1">
                  <from>
                    <xdr:col>8</xdr:col>
                    <xdr:colOff>66675</xdr:colOff>
                    <xdr:row>56</xdr:row>
                    <xdr:rowOff>76200</xdr:rowOff>
                  </from>
                  <to>
                    <xdr:col>8</xdr:col>
                    <xdr:colOff>390525</xdr:colOff>
                    <xdr:row>56</xdr:row>
                    <xdr:rowOff>295275</xdr:rowOff>
                  </to>
                </anchor>
              </controlPr>
            </control>
          </mc:Choice>
        </mc:AlternateContent>
        <mc:AlternateContent xmlns:mc="http://schemas.openxmlformats.org/markup-compatibility/2006">
          <mc:Choice Requires="x14">
            <control shapeId="37924" r:id="rId32" name="Check Box 36">
              <controlPr defaultSize="0" autoFill="0" autoLine="0" autoPict="0">
                <anchor moveWithCells="1">
                  <from>
                    <xdr:col>8</xdr:col>
                    <xdr:colOff>609600</xdr:colOff>
                    <xdr:row>56</xdr:row>
                    <xdr:rowOff>76200</xdr:rowOff>
                  </from>
                  <to>
                    <xdr:col>8</xdr:col>
                    <xdr:colOff>933450</xdr:colOff>
                    <xdr:row>56</xdr:row>
                    <xdr:rowOff>295275</xdr:rowOff>
                  </to>
                </anchor>
              </controlPr>
            </control>
          </mc:Choice>
        </mc:AlternateContent>
        <mc:AlternateContent xmlns:mc="http://schemas.openxmlformats.org/markup-compatibility/2006">
          <mc:Choice Requires="x14">
            <control shapeId="37925" r:id="rId33" name="Check Box 37">
              <controlPr defaultSize="0" autoFill="0" autoLine="0" autoPict="0">
                <anchor moveWithCells="1">
                  <from>
                    <xdr:col>4</xdr:col>
                    <xdr:colOff>1019175</xdr:colOff>
                    <xdr:row>65</xdr:row>
                    <xdr:rowOff>28575</xdr:rowOff>
                  </from>
                  <to>
                    <xdr:col>4</xdr:col>
                    <xdr:colOff>1247775</xdr:colOff>
                    <xdr:row>66</xdr:row>
                    <xdr:rowOff>19050</xdr:rowOff>
                  </to>
                </anchor>
              </controlPr>
            </control>
          </mc:Choice>
        </mc:AlternateContent>
        <mc:AlternateContent xmlns:mc="http://schemas.openxmlformats.org/markup-compatibility/2006">
          <mc:Choice Requires="x14">
            <control shapeId="37926" r:id="rId34" name="Check Box 38">
              <controlPr defaultSize="0" autoFill="0" autoLine="0" autoPict="0">
                <anchor moveWithCells="1">
                  <from>
                    <xdr:col>4</xdr:col>
                    <xdr:colOff>1019175</xdr:colOff>
                    <xdr:row>65</xdr:row>
                    <xdr:rowOff>200025</xdr:rowOff>
                  </from>
                  <to>
                    <xdr:col>4</xdr:col>
                    <xdr:colOff>1247775</xdr:colOff>
                    <xdr:row>66</xdr:row>
                    <xdr:rowOff>190500</xdr:rowOff>
                  </to>
                </anchor>
              </controlPr>
            </control>
          </mc:Choice>
        </mc:AlternateContent>
        <mc:AlternateContent xmlns:mc="http://schemas.openxmlformats.org/markup-compatibility/2006">
          <mc:Choice Requires="x14">
            <control shapeId="37927" r:id="rId35" name="Check Box 39">
              <controlPr defaultSize="0" autoFill="0" autoLine="0" autoPict="0">
                <anchor moveWithCells="1">
                  <from>
                    <xdr:col>4</xdr:col>
                    <xdr:colOff>1019175</xdr:colOff>
                    <xdr:row>66</xdr:row>
                    <xdr:rowOff>200025</xdr:rowOff>
                  </from>
                  <to>
                    <xdr:col>4</xdr:col>
                    <xdr:colOff>1247775</xdr:colOff>
                    <xdr:row>67</xdr:row>
                    <xdr:rowOff>190500</xdr:rowOff>
                  </to>
                </anchor>
              </controlPr>
            </control>
          </mc:Choice>
        </mc:AlternateContent>
        <mc:AlternateContent xmlns:mc="http://schemas.openxmlformats.org/markup-compatibility/2006">
          <mc:Choice Requires="x14">
            <control shapeId="37928" r:id="rId36" name="Check Box 40">
              <controlPr defaultSize="0" autoFill="0" autoLine="0" autoPict="0">
                <anchor moveWithCells="1">
                  <from>
                    <xdr:col>4</xdr:col>
                    <xdr:colOff>1019175</xdr:colOff>
                    <xdr:row>67</xdr:row>
                    <xdr:rowOff>200025</xdr:rowOff>
                  </from>
                  <to>
                    <xdr:col>4</xdr:col>
                    <xdr:colOff>1247775</xdr:colOff>
                    <xdr:row>68</xdr:row>
                    <xdr:rowOff>190500</xdr:rowOff>
                  </to>
                </anchor>
              </controlPr>
            </control>
          </mc:Choice>
        </mc:AlternateContent>
        <mc:AlternateContent xmlns:mc="http://schemas.openxmlformats.org/markup-compatibility/2006">
          <mc:Choice Requires="x14">
            <control shapeId="37930" r:id="rId37" name="Check Box 42">
              <controlPr defaultSize="0" autoFill="0" autoLine="0" autoPict="0">
                <anchor moveWithCells="1">
                  <from>
                    <xdr:col>4</xdr:col>
                    <xdr:colOff>1019175</xdr:colOff>
                    <xdr:row>68</xdr:row>
                    <xdr:rowOff>200025</xdr:rowOff>
                  </from>
                  <to>
                    <xdr:col>4</xdr:col>
                    <xdr:colOff>1247775</xdr:colOff>
                    <xdr:row>69</xdr:row>
                    <xdr:rowOff>190500</xdr:rowOff>
                  </to>
                </anchor>
              </controlPr>
            </control>
          </mc:Choice>
        </mc:AlternateContent>
        <mc:AlternateContent xmlns:mc="http://schemas.openxmlformats.org/markup-compatibility/2006">
          <mc:Choice Requires="x14">
            <control shapeId="37932" r:id="rId38" name="Check Box 44">
              <controlPr defaultSize="0" autoFill="0" autoLine="0" autoPict="0">
                <anchor moveWithCells="1">
                  <from>
                    <xdr:col>4</xdr:col>
                    <xdr:colOff>1019175</xdr:colOff>
                    <xdr:row>69</xdr:row>
                    <xdr:rowOff>200025</xdr:rowOff>
                  </from>
                  <to>
                    <xdr:col>4</xdr:col>
                    <xdr:colOff>1247775</xdr:colOff>
                    <xdr:row>70</xdr:row>
                    <xdr:rowOff>190500</xdr:rowOff>
                  </to>
                </anchor>
              </controlPr>
            </control>
          </mc:Choice>
        </mc:AlternateContent>
        <mc:AlternateContent xmlns:mc="http://schemas.openxmlformats.org/markup-compatibility/2006">
          <mc:Choice Requires="x14">
            <control shapeId="37934" r:id="rId39" name="Check Box 46">
              <controlPr defaultSize="0" autoFill="0" autoLine="0" autoPict="0">
                <anchor moveWithCells="1">
                  <from>
                    <xdr:col>4</xdr:col>
                    <xdr:colOff>1019175</xdr:colOff>
                    <xdr:row>70</xdr:row>
                    <xdr:rowOff>200025</xdr:rowOff>
                  </from>
                  <to>
                    <xdr:col>4</xdr:col>
                    <xdr:colOff>1247775</xdr:colOff>
                    <xdr:row>71</xdr:row>
                    <xdr:rowOff>190500</xdr:rowOff>
                  </to>
                </anchor>
              </controlPr>
            </control>
          </mc:Choice>
        </mc:AlternateContent>
        <mc:AlternateContent xmlns:mc="http://schemas.openxmlformats.org/markup-compatibility/2006">
          <mc:Choice Requires="x14">
            <control shapeId="37936" r:id="rId40" name="Check Box 48">
              <controlPr defaultSize="0" autoFill="0" autoLine="0" autoPict="0">
                <anchor moveWithCells="1">
                  <from>
                    <xdr:col>4</xdr:col>
                    <xdr:colOff>1019175</xdr:colOff>
                    <xdr:row>71</xdr:row>
                    <xdr:rowOff>200025</xdr:rowOff>
                  </from>
                  <to>
                    <xdr:col>4</xdr:col>
                    <xdr:colOff>1247775</xdr:colOff>
                    <xdr:row>72</xdr:row>
                    <xdr:rowOff>190500</xdr:rowOff>
                  </to>
                </anchor>
              </controlPr>
            </control>
          </mc:Choice>
        </mc:AlternateContent>
        <mc:AlternateContent xmlns:mc="http://schemas.openxmlformats.org/markup-compatibility/2006">
          <mc:Choice Requires="x14">
            <control shapeId="37938" r:id="rId41" name="Check Box 50">
              <controlPr defaultSize="0" autoFill="0" autoLine="0" autoPict="0">
                <anchor moveWithCells="1">
                  <from>
                    <xdr:col>4</xdr:col>
                    <xdr:colOff>1019175</xdr:colOff>
                    <xdr:row>72</xdr:row>
                    <xdr:rowOff>200025</xdr:rowOff>
                  </from>
                  <to>
                    <xdr:col>4</xdr:col>
                    <xdr:colOff>1247775</xdr:colOff>
                    <xdr:row>73</xdr:row>
                    <xdr:rowOff>190500</xdr:rowOff>
                  </to>
                </anchor>
              </controlPr>
            </control>
          </mc:Choice>
        </mc:AlternateContent>
        <mc:AlternateContent xmlns:mc="http://schemas.openxmlformats.org/markup-compatibility/2006">
          <mc:Choice Requires="x14">
            <control shapeId="37940" r:id="rId42" name="Check Box 52">
              <controlPr defaultSize="0" autoFill="0" autoLine="0" autoPict="0">
                <anchor moveWithCells="1">
                  <from>
                    <xdr:col>4</xdr:col>
                    <xdr:colOff>1019175</xdr:colOff>
                    <xdr:row>73</xdr:row>
                    <xdr:rowOff>200025</xdr:rowOff>
                  </from>
                  <to>
                    <xdr:col>4</xdr:col>
                    <xdr:colOff>1247775</xdr:colOff>
                    <xdr:row>74</xdr:row>
                    <xdr:rowOff>190500</xdr:rowOff>
                  </to>
                </anchor>
              </controlPr>
            </control>
          </mc:Choice>
        </mc:AlternateContent>
        <mc:AlternateContent xmlns:mc="http://schemas.openxmlformats.org/markup-compatibility/2006">
          <mc:Choice Requires="x14">
            <control shapeId="37942" r:id="rId43" name="Check Box 54">
              <controlPr defaultSize="0" autoFill="0" autoLine="0" autoPict="0">
                <anchor moveWithCells="1">
                  <from>
                    <xdr:col>4</xdr:col>
                    <xdr:colOff>1019175</xdr:colOff>
                    <xdr:row>74</xdr:row>
                    <xdr:rowOff>200025</xdr:rowOff>
                  </from>
                  <to>
                    <xdr:col>4</xdr:col>
                    <xdr:colOff>1247775</xdr:colOff>
                    <xdr:row>75</xdr:row>
                    <xdr:rowOff>190500</xdr:rowOff>
                  </to>
                </anchor>
              </controlPr>
            </control>
          </mc:Choice>
        </mc:AlternateContent>
        <mc:AlternateContent xmlns:mc="http://schemas.openxmlformats.org/markup-compatibility/2006">
          <mc:Choice Requires="x14">
            <control shapeId="37944" r:id="rId44" name="Check Box 56">
              <controlPr defaultSize="0" autoFill="0" autoLine="0" autoPict="0">
                <anchor moveWithCells="1">
                  <from>
                    <xdr:col>4</xdr:col>
                    <xdr:colOff>1019175</xdr:colOff>
                    <xdr:row>75</xdr:row>
                    <xdr:rowOff>200025</xdr:rowOff>
                  </from>
                  <to>
                    <xdr:col>4</xdr:col>
                    <xdr:colOff>1247775</xdr:colOff>
                    <xdr:row>76</xdr:row>
                    <xdr:rowOff>190500</xdr:rowOff>
                  </to>
                </anchor>
              </controlPr>
            </control>
          </mc:Choice>
        </mc:AlternateContent>
        <mc:AlternateContent xmlns:mc="http://schemas.openxmlformats.org/markup-compatibility/2006">
          <mc:Choice Requires="x14">
            <control shapeId="37946" r:id="rId45" name="Check Box 58">
              <controlPr defaultSize="0" autoFill="0" autoLine="0" autoPict="0">
                <anchor moveWithCells="1">
                  <from>
                    <xdr:col>4</xdr:col>
                    <xdr:colOff>1019175</xdr:colOff>
                    <xdr:row>76</xdr:row>
                    <xdr:rowOff>200025</xdr:rowOff>
                  </from>
                  <to>
                    <xdr:col>4</xdr:col>
                    <xdr:colOff>1247775</xdr:colOff>
                    <xdr:row>77</xdr:row>
                    <xdr:rowOff>190500</xdr:rowOff>
                  </to>
                </anchor>
              </controlPr>
            </control>
          </mc:Choice>
        </mc:AlternateContent>
        <mc:AlternateContent xmlns:mc="http://schemas.openxmlformats.org/markup-compatibility/2006">
          <mc:Choice Requires="x14">
            <control shapeId="37948" r:id="rId46" name="Check Box 60">
              <controlPr defaultSize="0" autoFill="0" autoLine="0" autoPict="0">
                <anchor moveWithCells="1">
                  <from>
                    <xdr:col>4</xdr:col>
                    <xdr:colOff>1019175</xdr:colOff>
                    <xdr:row>77</xdr:row>
                    <xdr:rowOff>200025</xdr:rowOff>
                  </from>
                  <to>
                    <xdr:col>4</xdr:col>
                    <xdr:colOff>1247775</xdr:colOff>
                    <xdr:row>78</xdr:row>
                    <xdr:rowOff>190500</xdr:rowOff>
                  </to>
                </anchor>
              </controlPr>
            </control>
          </mc:Choice>
        </mc:AlternateContent>
        <mc:AlternateContent xmlns:mc="http://schemas.openxmlformats.org/markup-compatibility/2006">
          <mc:Choice Requires="x14">
            <control shapeId="37950" r:id="rId47" name="Check Box 62">
              <controlPr defaultSize="0" autoFill="0" autoLine="0" autoPict="0">
                <anchor moveWithCells="1">
                  <from>
                    <xdr:col>4</xdr:col>
                    <xdr:colOff>1019175</xdr:colOff>
                    <xdr:row>78</xdr:row>
                    <xdr:rowOff>200025</xdr:rowOff>
                  </from>
                  <to>
                    <xdr:col>4</xdr:col>
                    <xdr:colOff>1247775</xdr:colOff>
                    <xdr:row>79</xdr:row>
                    <xdr:rowOff>190500</xdr:rowOff>
                  </to>
                </anchor>
              </controlPr>
            </control>
          </mc:Choice>
        </mc:AlternateContent>
        <mc:AlternateContent xmlns:mc="http://schemas.openxmlformats.org/markup-compatibility/2006">
          <mc:Choice Requires="x14">
            <control shapeId="37952" r:id="rId48" name="Check Box 64">
              <controlPr defaultSize="0" autoFill="0" autoLine="0" autoPict="0">
                <anchor moveWithCells="1">
                  <from>
                    <xdr:col>4</xdr:col>
                    <xdr:colOff>1019175</xdr:colOff>
                    <xdr:row>79</xdr:row>
                    <xdr:rowOff>200025</xdr:rowOff>
                  </from>
                  <to>
                    <xdr:col>4</xdr:col>
                    <xdr:colOff>1247775</xdr:colOff>
                    <xdr:row>80</xdr:row>
                    <xdr:rowOff>190500</xdr:rowOff>
                  </to>
                </anchor>
              </controlPr>
            </control>
          </mc:Choice>
        </mc:AlternateContent>
        <mc:AlternateContent xmlns:mc="http://schemas.openxmlformats.org/markup-compatibility/2006">
          <mc:Choice Requires="x14">
            <control shapeId="37954" r:id="rId49" name="Check Box 66">
              <controlPr defaultSize="0" autoFill="0" autoLine="0" autoPict="0">
                <anchor moveWithCells="1">
                  <from>
                    <xdr:col>4</xdr:col>
                    <xdr:colOff>1019175</xdr:colOff>
                    <xdr:row>80</xdr:row>
                    <xdr:rowOff>200025</xdr:rowOff>
                  </from>
                  <to>
                    <xdr:col>4</xdr:col>
                    <xdr:colOff>1247775</xdr:colOff>
                    <xdr:row>81</xdr:row>
                    <xdr:rowOff>190500</xdr:rowOff>
                  </to>
                </anchor>
              </controlPr>
            </control>
          </mc:Choice>
        </mc:AlternateContent>
        <mc:AlternateContent xmlns:mc="http://schemas.openxmlformats.org/markup-compatibility/2006">
          <mc:Choice Requires="x14">
            <control shapeId="37956" r:id="rId50" name="Check Box 68">
              <controlPr defaultSize="0" autoFill="0" autoLine="0" autoPict="0">
                <anchor moveWithCells="1">
                  <from>
                    <xdr:col>4</xdr:col>
                    <xdr:colOff>1019175</xdr:colOff>
                    <xdr:row>81</xdr:row>
                    <xdr:rowOff>200025</xdr:rowOff>
                  </from>
                  <to>
                    <xdr:col>4</xdr:col>
                    <xdr:colOff>1247775</xdr:colOff>
                    <xdr:row>82</xdr:row>
                    <xdr:rowOff>190500</xdr:rowOff>
                  </to>
                </anchor>
              </controlPr>
            </control>
          </mc:Choice>
        </mc:AlternateContent>
        <mc:AlternateContent xmlns:mc="http://schemas.openxmlformats.org/markup-compatibility/2006">
          <mc:Choice Requires="x14">
            <control shapeId="37958" r:id="rId51" name="Check Box 70">
              <controlPr defaultSize="0" autoFill="0" autoLine="0" autoPict="0">
                <anchor moveWithCells="1">
                  <from>
                    <xdr:col>4</xdr:col>
                    <xdr:colOff>1019175</xdr:colOff>
                    <xdr:row>83</xdr:row>
                    <xdr:rowOff>200025</xdr:rowOff>
                  </from>
                  <to>
                    <xdr:col>4</xdr:col>
                    <xdr:colOff>1247775</xdr:colOff>
                    <xdr:row>84</xdr:row>
                    <xdr:rowOff>190500</xdr:rowOff>
                  </to>
                </anchor>
              </controlPr>
            </control>
          </mc:Choice>
        </mc:AlternateContent>
        <mc:AlternateContent xmlns:mc="http://schemas.openxmlformats.org/markup-compatibility/2006">
          <mc:Choice Requires="x14">
            <control shapeId="37959" r:id="rId52" name="Check Box 71">
              <controlPr defaultSize="0" autoFill="0" autoLine="0" autoPict="0">
                <anchor moveWithCells="1">
                  <from>
                    <xdr:col>4</xdr:col>
                    <xdr:colOff>1019175</xdr:colOff>
                    <xdr:row>84</xdr:row>
                    <xdr:rowOff>200025</xdr:rowOff>
                  </from>
                  <to>
                    <xdr:col>4</xdr:col>
                    <xdr:colOff>1247775</xdr:colOff>
                    <xdr:row>85</xdr:row>
                    <xdr:rowOff>190500</xdr:rowOff>
                  </to>
                </anchor>
              </controlPr>
            </control>
          </mc:Choice>
        </mc:AlternateContent>
        <mc:AlternateContent xmlns:mc="http://schemas.openxmlformats.org/markup-compatibility/2006">
          <mc:Choice Requires="x14">
            <control shapeId="37960" r:id="rId53" name="Check Box 72">
              <controlPr defaultSize="0" autoFill="0" autoLine="0" autoPict="0">
                <anchor moveWithCells="1">
                  <from>
                    <xdr:col>4</xdr:col>
                    <xdr:colOff>1019175</xdr:colOff>
                    <xdr:row>85</xdr:row>
                    <xdr:rowOff>200025</xdr:rowOff>
                  </from>
                  <to>
                    <xdr:col>4</xdr:col>
                    <xdr:colOff>1247775</xdr:colOff>
                    <xdr:row>86</xdr:row>
                    <xdr:rowOff>190500</xdr:rowOff>
                  </to>
                </anchor>
              </controlPr>
            </control>
          </mc:Choice>
        </mc:AlternateContent>
        <mc:AlternateContent xmlns:mc="http://schemas.openxmlformats.org/markup-compatibility/2006">
          <mc:Choice Requires="x14">
            <control shapeId="37961" r:id="rId54" name="Check Box 73">
              <controlPr defaultSize="0" autoFill="0" autoLine="0" autoPict="0">
                <anchor moveWithCells="1">
                  <from>
                    <xdr:col>4</xdr:col>
                    <xdr:colOff>1019175</xdr:colOff>
                    <xdr:row>86</xdr:row>
                    <xdr:rowOff>200025</xdr:rowOff>
                  </from>
                  <to>
                    <xdr:col>4</xdr:col>
                    <xdr:colOff>1247775</xdr:colOff>
                    <xdr:row>87</xdr:row>
                    <xdr:rowOff>190500</xdr:rowOff>
                  </to>
                </anchor>
              </controlPr>
            </control>
          </mc:Choice>
        </mc:AlternateContent>
        <mc:AlternateContent xmlns:mc="http://schemas.openxmlformats.org/markup-compatibility/2006">
          <mc:Choice Requires="x14">
            <control shapeId="37962" r:id="rId55" name="Check Box 74">
              <controlPr defaultSize="0" autoFill="0" autoLine="0" autoPict="0">
                <anchor moveWithCells="1">
                  <from>
                    <xdr:col>4</xdr:col>
                    <xdr:colOff>1019175</xdr:colOff>
                    <xdr:row>87</xdr:row>
                    <xdr:rowOff>200025</xdr:rowOff>
                  </from>
                  <to>
                    <xdr:col>4</xdr:col>
                    <xdr:colOff>1247775</xdr:colOff>
                    <xdr:row>88</xdr:row>
                    <xdr:rowOff>190500</xdr:rowOff>
                  </to>
                </anchor>
              </controlPr>
            </control>
          </mc:Choice>
        </mc:AlternateContent>
        <mc:AlternateContent xmlns:mc="http://schemas.openxmlformats.org/markup-compatibility/2006">
          <mc:Choice Requires="x14">
            <control shapeId="37963" r:id="rId56" name="Check Box 75">
              <controlPr defaultSize="0" autoFill="0" autoLine="0" autoPict="0">
                <anchor moveWithCells="1">
                  <from>
                    <xdr:col>4</xdr:col>
                    <xdr:colOff>1019175</xdr:colOff>
                    <xdr:row>87</xdr:row>
                    <xdr:rowOff>200025</xdr:rowOff>
                  </from>
                  <to>
                    <xdr:col>4</xdr:col>
                    <xdr:colOff>1247775</xdr:colOff>
                    <xdr:row>88</xdr:row>
                    <xdr:rowOff>190500</xdr:rowOff>
                  </to>
                </anchor>
              </controlPr>
            </control>
          </mc:Choice>
        </mc:AlternateContent>
        <mc:AlternateContent xmlns:mc="http://schemas.openxmlformats.org/markup-compatibility/2006">
          <mc:Choice Requires="x14">
            <control shapeId="37964" r:id="rId57" name="Check Box 76">
              <controlPr defaultSize="0" autoFill="0" autoLine="0" autoPict="0">
                <anchor moveWithCells="1">
                  <from>
                    <xdr:col>4</xdr:col>
                    <xdr:colOff>1019175</xdr:colOff>
                    <xdr:row>88</xdr:row>
                    <xdr:rowOff>200025</xdr:rowOff>
                  </from>
                  <to>
                    <xdr:col>4</xdr:col>
                    <xdr:colOff>1247775</xdr:colOff>
                    <xdr:row>89</xdr:row>
                    <xdr:rowOff>190500</xdr:rowOff>
                  </to>
                </anchor>
              </controlPr>
            </control>
          </mc:Choice>
        </mc:AlternateContent>
        <mc:AlternateContent xmlns:mc="http://schemas.openxmlformats.org/markup-compatibility/2006">
          <mc:Choice Requires="x14">
            <control shapeId="37965" r:id="rId58" name="Check Box 77">
              <controlPr defaultSize="0" autoFill="0" autoLine="0" autoPict="0">
                <anchor moveWithCells="1">
                  <from>
                    <xdr:col>4</xdr:col>
                    <xdr:colOff>1019175</xdr:colOff>
                    <xdr:row>89</xdr:row>
                    <xdr:rowOff>200025</xdr:rowOff>
                  </from>
                  <to>
                    <xdr:col>4</xdr:col>
                    <xdr:colOff>1247775</xdr:colOff>
                    <xdr:row>90</xdr:row>
                    <xdr:rowOff>190500</xdr:rowOff>
                  </to>
                </anchor>
              </controlPr>
            </control>
          </mc:Choice>
        </mc:AlternateContent>
        <mc:AlternateContent xmlns:mc="http://schemas.openxmlformats.org/markup-compatibility/2006">
          <mc:Choice Requires="x14">
            <control shapeId="37966" r:id="rId59" name="Check Box 78">
              <controlPr defaultSize="0" autoFill="0" autoLine="0" autoPict="0">
                <anchor moveWithCells="1">
                  <from>
                    <xdr:col>4</xdr:col>
                    <xdr:colOff>1019175</xdr:colOff>
                    <xdr:row>90</xdr:row>
                    <xdr:rowOff>200025</xdr:rowOff>
                  </from>
                  <to>
                    <xdr:col>4</xdr:col>
                    <xdr:colOff>1247775</xdr:colOff>
                    <xdr:row>91</xdr:row>
                    <xdr:rowOff>190500</xdr:rowOff>
                  </to>
                </anchor>
              </controlPr>
            </control>
          </mc:Choice>
        </mc:AlternateContent>
        <mc:AlternateContent xmlns:mc="http://schemas.openxmlformats.org/markup-compatibility/2006">
          <mc:Choice Requires="x14">
            <control shapeId="37968" r:id="rId60" name="Check Box 80">
              <controlPr defaultSize="0" autoFill="0" autoLine="0" autoPict="0">
                <anchor moveWithCells="1">
                  <from>
                    <xdr:col>5</xdr:col>
                    <xdr:colOff>1857375</xdr:colOff>
                    <xdr:row>62</xdr:row>
                    <xdr:rowOff>161925</xdr:rowOff>
                  </from>
                  <to>
                    <xdr:col>5</xdr:col>
                    <xdr:colOff>2085975</xdr:colOff>
                    <xdr:row>63</xdr:row>
                    <xdr:rowOff>190500</xdr:rowOff>
                  </to>
                </anchor>
              </controlPr>
            </control>
          </mc:Choice>
        </mc:AlternateContent>
        <mc:AlternateContent xmlns:mc="http://schemas.openxmlformats.org/markup-compatibility/2006">
          <mc:Choice Requires="x14">
            <control shapeId="37969" r:id="rId61" name="Check Box 81">
              <controlPr defaultSize="0" autoFill="0" autoLine="0" autoPict="0">
                <anchor moveWithCells="1">
                  <from>
                    <xdr:col>5</xdr:col>
                    <xdr:colOff>2209800</xdr:colOff>
                    <xdr:row>82</xdr:row>
                    <xdr:rowOff>200025</xdr:rowOff>
                  </from>
                  <to>
                    <xdr:col>5</xdr:col>
                    <xdr:colOff>2438400</xdr:colOff>
                    <xdr:row>83</xdr:row>
                    <xdr:rowOff>200025</xdr:rowOff>
                  </to>
                </anchor>
              </controlPr>
            </control>
          </mc:Choice>
        </mc:AlternateContent>
        <mc:AlternateContent xmlns:mc="http://schemas.openxmlformats.org/markup-compatibility/2006">
          <mc:Choice Requires="x14">
            <control shapeId="37977" r:id="rId62" name="Check Box 89">
              <controlPr defaultSize="0" autoFill="0" autoLine="0" autoPict="0">
                <anchor moveWithCells="1">
                  <from>
                    <xdr:col>8</xdr:col>
                    <xdr:colOff>66675</xdr:colOff>
                    <xdr:row>94</xdr:row>
                    <xdr:rowOff>76200</xdr:rowOff>
                  </from>
                  <to>
                    <xdr:col>8</xdr:col>
                    <xdr:colOff>390525</xdr:colOff>
                    <xdr:row>94</xdr:row>
                    <xdr:rowOff>295275</xdr:rowOff>
                  </to>
                </anchor>
              </controlPr>
            </control>
          </mc:Choice>
        </mc:AlternateContent>
        <mc:AlternateContent xmlns:mc="http://schemas.openxmlformats.org/markup-compatibility/2006">
          <mc:Choice Requires="x14">
            <control shapeId="37978" r:id="rId63" name="Check Box 90">
              <controlPr defaultSize="0" autoFill="0" autoLine="0" autoPict="0">
                <anchor moveWithCells="1">
                  <from>
                    <xdr:col>8</xdr:col>
                    <xdr:colOff>609600</xdr:colOff>
                    <xdr:row>94</xdr:row>
                    <xdr:rowOff>76200</xdr:rowOff>
                  </from>
                  <to>
                    <xdr:col>8</xdr:col>
                    <xdr:colOff>933450</xdr:colOff>
                    <xdr:row>94</xdr:row>
                    <xdr:rowOff>295275</xdr:rowOff>
                  </to>
                </anchor>
              </controlPr>
            </control>
          </mc:Choice>
        </mc:AlternateContent>
        <mc:AlternateContent xmlns:mc="http://schemas.openxmlformats.org/markup-compatibility/2006">
          <mc:Choice Requires="x14">
            <control shapeId="37979" r:id="rId64" name="Check Box 91">
              <controlPr defaultSize="0" autoFill="0" autoLine="0" autoPict="0">
                <anchor moveWithCells="1">
                  <from>
                    <xdr:col>8</xdr:col>
                    <xdr:colOff>66675</xdr:colOff>
                    <xdr:row>96</xdr:row>
                    <xdr:rowOff>76200</xdr:rowOff>
                  </from>
                  <to>
                    <xdr:col>8</xdr:col>
                    <xdr:colOff>390525</xdr:colOff>
                    <xdr:row>96</xdr:row>
                    <xdr:rowOff>295275</xdr:rowOff>
                  </to>
                </anchor>
              </controlPr>
            </control>
          </mc:Choice>
        </mc:AlternateContent>
        <mc:AlternateContent xmlns:mc="http://schemas.openxmlformats.org/markup-compatibility/2006">
          <mc:Choice Requires="x14">
            <control shapeId="37980" r:id="rId65" name="Check Box 92">
              <controlPr defaultSize="0" autoFill="0" autoLine="0" autoPict="0">
                <anchor moveWithCells="1">
                  <from>
                    <xdr:col>8</xdr:col>
                    <xdr:colOff>609600</xdr:colOff>
                    <xdr:row>96</xdr:row>
                    <xdr:rowOff>76200</xdr:rowOff>
                  </from>
                  <to>
                    <xdr:col>8</xdr:col>
                    <xdr:colOff>933450</xdr:colOff>
                    <xdr:row>96</xdr:row>
                    <xdr:rowOff>295275</xdr:rowOff>
                  </to>
                </anchor>
              </controlPr>
            </control>
          </mc:Choice>
        </mc:AlternateContent>
        <mc:AlternateContent xmlns:mc="http://schemas.openxmlformats.org/markup-compatibility/2006">
          <mc:Choice Requires="x14">
            <control shapeId="37981" r:id="rId66" name="Check Box 93">
              <controlPr defaultSize="0" autoFill="0" autoLine="0" autoPict="0">
                <anchor moveWithCells="1">
                  <from>
                    <xdr:col>8</xdr:col>
                    <xdr:colOff>66675</xdr:colOff>
                    <xdr:row>98</xdr:row>
                    <xdr:rowOff>76200</xdr:rowOff>
                  </from>
                  <to>
                    <xdr:col>8</xdr:col>
                    <xdr:colOff>390525</xdr:colOff>
                    <xdr:row>98</xdr:row>
                    <xdr:rowOff>295275</xdr:rowOff>
                  </to>
                </anchor>
              </controlPr>
            </control>
          </mc:Choice>
        </mc:AlternateContent>
        <mc:AlternateContent xmlns:mc="http://schemas.openxmlformats.org/markup-compatibility/2006">
          <mc:Choice Requires="x14">
            <control shapeId="37982" r:id="rId67" name="Check Box 94">
              <controlPr defaultSize="0" autoFill="0" autoLine="0" autoPict="0">
                <anchor moveWithCells="1">
                  <from>
                    <xdr:col>8</xdr:col>
                    <xdr:colOff>609600</xdr:colOff>
                    <xdr:row>98</xdr:row>
                    <xdr:rowOff>76200</xdr:rowOff>
                  </from>
                  <to>
                    <xdr:col>8</xdr:col>
                    <xdr:colOff>933450</xdr:colOff>
                    <xdr:row>98</xdr:row>
                    <xdr:rowOff>295275</xdr:rowOff>
                  </to>
                </anchor>
              </controlPr>
            </control>
          </mc:Choice>
        </mc:AlternateContent>
        <mc:AlternateContent xmlns:mc="http://schemas.openxmlformats.org/markup-compatibility/2006">
          <mc:Choice Requires="x14">
            <control shapeId="37984" r:id="rId68" name="Check Box 96">
              <controlPr defaultSize="0" autoFill="0" autoLine="0" autoPict="0">
                <anchor moveWithCells="1">
                  <from>
                    <xdr:col>8</xdr:col>
                    <xdr:colOff>609600</xdr:colOff>
                    <xdr:row>100</xdr:row>
                    <xdr:rowOff>76200</xdr:rowOff>
                  </from>
                  <to>
                    <xdr:col>8</xdr:col>
                    <xdr:colOff>933450</xdr:colOff>
                    <xdr:row>100</xdr:row>
                    <xdr:rowOff>295275</xdr:rowOff>
                  </to>
                </anchor>
              </controlPr>
            </control>
          </mc:Choice>
        </mc:AlternateContent>
        <mc:AlternateContent xmlns:mc="http://schemas.openxmlformats.org/markup-compatibility/2006">
          <mc:Choice Requires="x14">
            <control shapeId="37985" r:id="rId69" name="Check Box 97">
              <controlPr defaultSize="0" autoFill="0" autoLine="0" autoPict="0">
                <anchor moveWithCells="1">
                  <from>
                    <xdr:col>8</xdr:col>
                    <xdr:colOff>66675</xdr:colOff>
                    <xdr:row>108</xdr:row>
                    <xdr:rowOff>76200</xdr:rowOff>
                  </from>
                  <to>
                    <xdr:col>8</xdr:col>
                    <xdr:colOff>390525</xdr:colOff>
                    <xdr:row>108</xdr:row>
                    <xdr:rowOff>295275</xdr:rowOff>
                  </to>
                </anchor>
              </controlPr>
            </control>
          </mc:Choice>
        </mc:AlternateContent>
        <mc:AlternateContent xmlns:mc="http://schemas.openxmlformats.org/markup-compatibility/2006">
          <mc:Choice Requires="x14">
            <control shapeId="37986" r:id="rId70" name="Check Box 98">
              <controlPr defaultSize="0" autoFill="0" autoLine="0" autoPict="0">
                <anchor moveWithCells="1">
                  <from>
                    <xdr:col>8</xdr:col>
                    <xdr:colOff>609600</xdr:colOff>
                    <xdr:row>108</xdr:row>
                    <xdr:rowOff>76200</xdr:rowOff>
                  </from>
                  <to>
                    <xdr:col>8</xdr:col>
                    <xdr:colOff>933450</xdr:colOff>
                    <xdr:row>108</xdr:row>
                    <xdr:rowOff>295275</xdr:rowOff>
                  </to>
                </anchor>
              </controlPr>
            </control>
          </mc:Choice>
        </mc:AlternateContent>
        <mc:AlternateContent xmlns:mc="http://schemas.openxmlformats.org/markup-compatibility/2006">
          <mc:Choice Requires="x14">
            <control shapeId="37987" r:id="rId71" name="Check Box 99">
              <controlPr defaultSize="0" autoFill="0" autoLine="0" autoPict="0">
                <anchor moveWithCells="1">
                  <from>
                    <xdr:col>8</xdr:col>
                    <xdr:colOff>66675</xdr:colOff>
                    <xdr:row>100</xdr:row>
                    <xdr:rowOff>76200</xdr:rowOff>
                  </from>
                  <to>
                    <xdr:col>8</xdr:col>
                    <xdr:colOff>390525</xdr:colOff>
                    <xdr:row>100</xdr:row>
                    <xdr:rowOff>295275</xdr:rowOff>
                  </to>
                </anchor>
              </controlPr>
            </control>
          </mc:Choice>
        </mc:AlternateContent>
        <mc:AlternateContent xmlns:mc="http://schemas.openxmlformats.org/markup-compatibility/2006">
          <mc:Choice Requires="x14">
            <control shapeId="37988" r:id="rId72" name="Check Box 100">
              <controlPr defaultSize="0" autoFill="0" autoLine="0" autoPict="0">
                <anchor moveWithCells="1">
                  <from>
                    <xdr:col>8</xdr:col>
                    <xdr:colOff>66675</xdr:colOff>
                    <xdr:row>110</xdr:row>
                    <xdr:rowOff>76200</xdr:rowOff>
                  </from>
                  <to>
                    <xdr:col>8</xdr:col>
                    <xdr:colOff>390525</xdr:colOff>
                    <xdr:row>110</xdr:row>
                    <xdr:rowOff>295275</xdr:rowOff>
                  </to>
                </anchor>
              </controlPr>
            </control>
          </mc:Choice>
        </mc:AlternateContent>
        <mc:AlternateContent xmlns:mc="http://schemas.openxmlformats.org/markup-compatibility/2006">
          <mc:Choice Requires="x14">
            <control shapeId="37989" r:id="rId73" name="Check Box 101">
              <controlPr defaultSize="0" autoFill="0" autoLine="0" autoPict="0">
                <anchor moveWithCells="1">
                  <from>
                    <xdr:col>8</xdr:col>
                    <xdr:colOff>609600</xdr:colOff>
                    <xdr:row>110</xdr:row>
                    <xdr:rowOff>76200</xdr:rowOff>
                  </from>
                  <to>
                    <xdr:col>8</xdr:col>
                    <xdr:colOff>933450</xdr:colOff>
                    <xdr:row>110</xdr:row>
                    <xdr:rowOff>295275</xdr:rowOff>
                  </to>
                </anchor>
              </controlPr>
            </control>
          </mc:Choice>
        </mc:AlternateContent>
        <mc:AlternateContent xmlns:mc="http://schemas.openxmlformats.org/markup-compatibility/2006">
          <mc:Choice Requires="x14">
            <control shapeId="37990" r:id="rId74" name="Check Box 102">
              <controlPr defaultSize="0" autoFill="0" autoLine="0" autoPict="0">
                <anchor moveWithCells="1">
                  <from>
                    <xdr:col>8</xdr:col>
                    <xdr:colOff>66675</xdr:colOff>
                    <xdr:row>112</xdr:row>
                    <xdr:rowOff>76200</xdr:rowOff>
                  </from>
                  <to>
                    <xdr:col>8</xdr:col>
                    <xdr:colOff>390525</xdr:colOff>
                    <xdr:row>112</xdr:row>
                    <xdr:rowOff>295275</xdr:rowOff>
                  </to>
                </anchor>
              </controlPr>
            </control>
          </mc:Choice>
        </mc:AlternateContent>
        <mc:AlternateContent xmlns:mc="http://schemas.openxmlformats.org/markup-compatibility/2006">
          <mc:Choice Requires="x14">
            <control shapeId="37991" r:id="rId75" name="Check Box 103">
              <controlPr defaultSize="0" autoFill="0" autoLine="0" autoPict="0">
                <anchor moveWithCells="1">
                  <from>
                    <xdr:col>8</xdr:col>
                    <xdr:colOff>609600</xdr:colOff>
                    <xdr:row>112</xdr:row>
                    <xdr:rowOff>76200</xdr:rowOff>
                  </from>
                  <to>
                    <xdr:col>8</xdr:col>
                    <xdr:colOff>933450</xdr:colOff>
                    <xdr:row>112</xdr:row>
                    <xdr:rowOff>295275</xdr:rowOff>
                  </to>
                </anchor>
              </controlPr>
            </control>
          </mc:Choice>
        </mc:AlternateContent>
        <mc:AlternateContent xmlns:mc="http://schemas.openxmlformats.org/markup-compatibility/2006">
          <mc:Choice Requires="x14">
            <control shapeId="37992" r:id="rId76" name="Check Box 104">
              <controlPr defaultSize="0" autoFill="0" autoLine="0" autoPict="0">
                <anchor moveWithCells="1">
                  <from>
                    <xdr:col>8</xdr:col>
                    <xdr:colOff>66675</xdr:colOff>
                    <xdr:row>114</xdr:row>
                    <xdr:rowOff>76200</xdr:rowOff>
                  </from>
                  <to>
                    <xdr:col>8</xdr:col>
                    <xdr:colOff>390525</xdr:colOff>
                    <xdr:row>114</xdr:row>
                    <xdr:rowOff>295275</xdr:rowOff>
                  </to>
                </anchor>
              </controlPr>
            </control>
          </mc:Choice>
        </mc:AlternateContent>
        <mc:AlternateContent xmlns:mc="http://schemas.openxmlformats.org/markup-compatibility/2006">
          <mc:Choice Requires="x14">
            <control shapeId="37993" r:id="rId77" name="Check Box 105">
              <controlPr defaultSize="0" autoFill="0" autoLine="0" autoPict="0">
                <anchor moveWithCells="1">
                  <from>
                    <xdr:col>8</xdr:col>
                    <xdr:colOff>609600</xdr:colOff>
                    <xdr:row>114</xdr:row>
                    <xdr:rowOff>76200</xdr:rowOff>
                  </from>
                  <to>
                    <xdr:col>8</xdr:col>
                    <xdr:colOff>933450</xdr:colOff>
                    <xdr:row>114</xdr:row>
                    <xdr:rowOff>295275</xdr:rowOff>
                  </to>
                </anchor>
              </controlPr>
            </control>
          </mc:Choice>
        </mc:AlternateContent>
        <mc:AlternateContent xmlns:mc="http://schemas.openxmlformats.org/markup-compatibility/2006">
          <mc:Choice Requires="x14">
            <control shapeId="37994" r:id="rId78" name="Check Box 106">
              <controlPr defaultSize="0" autoFill="0" autoLine="0" autoPict="0">
                <anchor moveWithCells="1">
                  <from>
                    <xdr:col>8</xdr:col>
                    <xdr:colOff>66675</xdr:colOff>
                    <xdr:row>119</xdr:row>
                    <xdr:rowOff>76200</xdr:rowOff>
                  </from>
                  <to>
                    <xdr:col>8</xdr:col>
                    <xdr:colOff>390525</xdr:colOff>
                    <xdr:row>119</xdr:row>
                    <xdr:rowOff>295275</xdr:rowOff>
                  </to>
                </anchor>
              </controlPr>
            </control>
          </mc:Choice>
        </mc:AlternateContent>
        <mc:AlternateContent xmlns:mc="http://schemas.openxmlformats.org/markup-compatibility/2006">
          <mc:Choice Requires="x14">
            <control shapeId="37995" r:id="rId79" name="Check Box 107">
              <controlPr defaultSize="0" autoFill="0" autoLine="0" autoPict="0">
                <anchor moveWithCells="1">
                  <from>
                    <xdr:col>8</xdr:col>
                    <xdr:colOff>609600</xdr:colOff>
                    <xdr:row>119</xdr:row>
                    <xdr:rowOff>76200</xdr:rowOff>
                  </from>
                  <to>
                    <xdr:col>8</xdr:col>
                    <xdr:colOff>933450</xdr:colOff>
                    <xdr:row>119</xdr:row>
                    <xdr:rowOff>295275</xdr:rowOff>
                  </to>
                </anchor>
              </controlPr>
            </control>
          </mc:Choice>
        </mc:AlternateContent>
        <mc:AlternateContent xmlns:mc="http://schemas.openxmlformats.org/markup-compatibility/2006">
          <mc:Choice Requires="x14">
            <control shapeId="37996" r:id="rId80" name="Check Box 108">
              <controlPr defaultSize="0" autoFill="0" autoLine="0" autoPict="0">
                <anchor moveWithCells="1">
                  <from>
                    <xdr:col>8</xdr:col>
                    <xdr:colOff>66675</xdr:colOff>
                    <xdr:row>121</xdr:row>
                    <xdr:rowOff>76200</xdr:rowOff>
                  </from>
                  <to>
                    <xdr:col>8</xdr:col>
                    <xdr:colOff>390525</xdr:colOff>
                    <xdr:row>121</xdr:row>
                    <xdr:rowOff>295275</xdr:rowOff>
                  </to>
                </anchor>
              </controlPr>
            </control>
          </mc:Choice>
        </mc:AlternateContent>
        <mc:AlternateContent xmlns:mc="http://schemas.openxmlformats.org/markup-compatibility/2006">
          <mc:Choice Requires="x14">
            <control shapeId="37997" r:id="rId81" name="Check Box 109">
              <controlPr defaultSize="0" autoFill="0" autoLine="0" autoPict="0">
                <anchor moveWithCells="1">
                  <from>
                    <xdr:col>8</xdr:col>
                    <xdr:colOff>609600</xdr:colOff>
                    <xdr:row>121</xdr:row>
                    <xdr:rowOff>76200</xdr:rowOff>
                  </from>
                  <to>
                    <xdr:col>8</xdr:col>
                    <xdr:colOff>933450</xdr:colOff>
                    <xdr:row>121</xdr:row>
                    <xdr:rowOff>295275</xdr:rowOff>
                  </to>
                </anchor>
              </controlPr>
            </control>
          </mc:Choice>
        </mc:AlternateContent>
        <mc:AlternateContent xmlns:mc="http://schemas.openxmlformats.org/markup-compatibility/2006">
          <mc:Choice Requires="x14">
            <control shapeId="37998" r:id="rId82" name="Check Box 110">
              <controlPr defaultSize="0" autoFill="0" autoLine="0" autoPict="0">
                <anchor moveWithCells="1">
                  <from>
                    <xdr:col>8</xdr:col>
                    <xdr:colOff>66675</xdr:colOff>
                    <xdr:row>123</xdr:row>
                    <xdr:rowOff>76200</xdr:rowOff>
                  </from>
                  <to>
                    <xdr:col>8</xdr:col>
                    <xdr:colOff>390525</xdr:colOff>
                    <xdr:row>123</xdr:row>
                    <xdr:rowOff>295275</xdr:rowOff>
                  </to>
                </anchor>
              </controlPr>
            </control>
          </mc:Choice>
        </mc:AlternateContent>
        <mc:AlternateContent xmlns:mc="http://schemas.openxmlformats.org/markup-compatibility/2006">
          <mc:Choice Requires="x14">
            <control shapeId="37999" r:id="rId83" name="Check Box 111">
              <controlPr defaultSize="0" autoFill="0" autoLine="0" autoPict="0">
                <anchor moveWithCells="1">
                  <from>
                    <xdr:col>8</xdr:col>
                    <xdr:colOff>609600</xdr:colOff>
                    <xdr:row>123</xdr:row>
                    <xdr:rowOff>76200</xdr:rowOff>
                  </from>
                  <to>
                    <xdr:col>8</xdr:col>
                    <xdr:colOff>933450</xdr:colOff>
                    <xdr:row>123</xdr:row>
                    <xdr:rowOff>295275</xdr:rowOff>
                  </to>
                </anchor>
              </controlPr>
            </control>
          </mc:Choice>
        </mc:AlternateContent>
        <mc:AlternateContent xmlns:mc="http://schemas.openxmlformats.org/markup-compatibility/2006">
          <mc:Choice Requires="x14">
            <control shapeId="38000" r:id="rId84" name="Check Box 112">
              <controlPr defaultSize="0" autoFill="0" autoLine="0" autoPict="0">
                <anchor moveWithCells="1">
                  <from>
                    <xdr:col>8</xdr:col>
                    <xdr:colOff>66675</xdr:colOff>
                    <xdr:row>125</xdr:row>
                    <xdr:rowOff>76200</xdr:rowOff>
                  </from>
                  <to>
                    <xdr:col>8</xdr:col>
                    <xdr:colOff>390525</xdr:colOff>
                    <xdr:row>125</xdr:row>
                    <xdr:rowOff>295275</xdr:rowOff>
                  </to>
                </anchor>
              </controlPr>
            </control>
          </mc:Choice>
        </mc:AlternateContent>
        <mc:AlternateContent xmlns:mc="http://schemas.openxmlformats.org/markup-compatibility/2006">
          <mc:Choice Requires="x14">
            <control shapeId="38001" r:id="rId85" name="Check Box 113">
              <controlPr defaultSize="0" autoFill="0" autoLine="0" autoPict="0">
                <anchor moveWithCells="1">
                  <from>
                    <xdr:col>8</xdr:col>
                    <xdr:colOff>609600</xdr:colOff>
                    <xdr:row>125</xdr:row>
                    <xdr:rowOff>76200</xdr:rowOff>
                  </from>
                  <to>
                    <xdr:col>8</xdr:col>
                    <xdr:colOff>933450</xdr:colOff>
                    <xdr:row>125</xdr:row>
                    <xdr:rowOff>295275</xdr:rowOff>
                  </to>
                </anchor>
              </controlPr>
            </control>
          </mc:Choice>
        </mc:AlternateContent>
        <mc:AlternateContent xmlns:mc="http://schemas.openxmlformats.org/markup-compatibility/2006">
          <mc:Choice Requires="x14">
            <control shapeId="38002" r:id="rId86" name="Check Box 114">
              <controlPr defaultSize="0" autoFill="0" autoLine="0" autoPict="0">
                <anchor moveWithCells="1">
                  <from>
                    <xdr:col>8</xdr:col>
                    <xdr:colOff>66675</xdr:colOff>
                    <xdr:row>127</xdr:row>
                    <xdr:rowOff>76200</xdr:rowOff>
                  </from>
                  <to>
                    <xdr:col>8</xdr:col>
                    <xdr:colOff>390525</xdr:colOff>
                    <xdr:row>127</xdr:row>
                    <xdr:rowOff>295275</xdr:rowOff>
                  </to>
                </anchor>
              </controlPr>
            </control>
          </mc:Choice>
        </mc:AlternateContent>
        <mc:AlternateContent xmlns:mc="http://schemas.openxmlformats.org/markup-compatibility/2006">
          <mc:Choice Requires="x14">
            <control shapeId="38003" r:id="rId87" name="Check Box 115">
              <controlPr defaultSize="0" autoFill="0" autoLine="0" autoPict="0">
                <anchor moveWithCells="1">
                  <from>
                    <xdr:col>8</xdr:col>
                    <xdr:colOff>609600</xdr:colOff>
                    <xdr:row>127</xdr:row>
                    <xdr:rowOff>76200</xdr:rowOff>
                  </from>
                  <to>
                    <xdr:col>8</xdr:col>
                    <xdr:colOff>933450</xdr:colOff>
                    <xdr:row>127</xdr:row>
                    <xdr:rowOff>295275</xdr:rowOff>
                  </to>
                </anchor>
              </controlPr>
            </control>
          </mc:Choice>
        </mc:AlternateContent>
        <mc:AlternateContent xmlns:mc="http://schemas.openxmlformats.org/markup-compatibility/2006">
          <mc:Choice Requires="x14">
            <control shapeId="38004" r:id="rId88" name="Check Box 116">
              <controlPr defaultSize="0" autoFill="0" autoLine="0" autoPict="0">
                <anchor moveWithCells="1">
                  <from>
                    <xdr:col>8</xdr:col>
                    <xdr:colOff>66675</xdr:colOff>
                    <xdr:row>136</xdr:row>
                    <xdr:rowOff>76200</xdr:rowOff>
                  </from>
                  <to>
                    <xdr:col>8</xdr:col>
                    <xdr:colOff>390525</xdr:colOff>
                    <xdr:row>136</xdr:row>
                    <xdr:rowOff>295275</xdr:rowOff>
                  </to>
                </anchor>
              </controlPr>
            </control>
          </mc:Choice>
        </mc:AlternateContent>
        <mc:AlternateContent xmlns:mc="http://schemas.openxmlformats.org/markup-compatibility/2006">
          <mc:Choice Requires="x14">
            <control shapeId="38005" r:id="rId89" name="Check Box 117">
              <controlPr defaultSize="0" autoFill="0" autoLine="0" autoPict="0">
                <anchor moveWithCells="1">
                  <from>
                    <xdr:col>8</xdr:col>
                    <xdr:colOff>609600</xdr:colOff>
                    <xdr:row>136</xdr:row>
                    <xdr:rowOff>76200</xdr:rowOff>
                  </from>
                  <to>
                    <xdr:col>8</xdr:col>
                    <xdr:colOff>933450</xdr:colOff>
                    <xdr:row>136</xdr:row>
                    <xdr:rowOff>295275</xdr:rowOff>
                  </to>
                </anchor>
              </controlPr>
            </control>
          </mc:Choice>
        </mc:AlternateContent>
        <mc:AlternateContent xmlns:mc="http://schemas.openxmlformats.org/markup-compatibility/2006">
          <mc:Choice Requires="x14">
            <control shapeId="38006" r:id="rId90" name="Check Box 118">
              <controlPr defaultSize="0" autoFill="0" autoLine="0" autoPict="0">
                <anchor moveWithCells="1">
                  <from>
                    <xdr:col>8</xdr:col>
                    <xdr:colOff>66675</xdr:colOff>
                    <xdr:row>138</xdr:row>
                    <xdr:rowOff>76200</xdr:rowOff>
                  </from>
                  <to>
                    <xdr:col>8</xdr:col>
                    <xdr:colOff>390525</xdr:colOff>
                    <xdr:row>138</xdr:row>
                    <xdr:rowOff>295275</xdr:rowOff>
                  </to>
                </anchor>
              </controlPr>
            </control>
          </mc:Choice>
        </mc:AlternateContent>
        <mc:AlternateContent xmlns:mc="http://schemas.openxmlformats.org/markup-compatibility/2006">
          <mc:Choice Requires="x14">
            <control shapeId="38007" r:id="rId91" name="Check Box 119">
              <controlPr defaultSize="0" autoFill="0" autoLine="0" autoPict="0">
                <anchor moveWithCells="1">
                  <from>
                    <xdr:col>8</xdr:col>
                    <xdr:colOff>609600</xdr:colOff>
                    <xdr:row>138</xdr:row>
                    <xdr:rowOff>76200</xdr:rowOff>
                  </from>
                  <to>
                    <xdr:col>8</xdr:col>
                    <xdr:colOff>933450</xdr:colOff>
                    <xdr:row>138</xdr:row>
                    <xdr:rowOff>295275</xdr:rowOff>
                  </to>
                </anchor>
              </controlPr>
            </control>
          </mc:Choice>
        </mc:AlternateContent>
        <mc:AlternateContent xmlns:mc="http://schemas.openxmlformats.org/markup-compatibility/2006">
          <mc:Choice Requires="x14">
            <control shapeId="38008" r:id="rId92" name="Check Box 120">
              <controlPr defaultSize="0" autoFill="0" autoLine="0" autoPict="0">
                <anchor moveWithCells="1">
                  <from>
                    <xdr:col>8</xdr:col>
                    <xdr:colOff>66675</xdr:colOff>
                    <xdr:row>141</xdr:row>
                    <xdr:rowOff>76200</xdr:rowOff>
                  </from>
                  <to>
                    <xdr:col>8</xdr:col>
                    <xdr:colOff>390525</xdr:colOff>
                    <xdr:row>141</xdr:row>
                    <xdr:rowOff>295275</xdr:rowOff>
                  </to>
                </anchor>
              </controlPr>
            </control>
          </mc:Choice>
        </mc:AlternateContent>
        <mc:AlternateContent xmlns:mc="http://schemas.openxmlformats.org/markup-compatibility/2006">
          <mc:Choice Requires="x14">
            <control shapeId="38009" r:id="rId93" name="Check Box 121">
              <controlPr defaultSize="0" autoFill="0" autoLine="0" autoPict="0">
                <anchor moveWithCells="1">
                  <from>
                    <xdr:col>8</xdr:col>
                    <xdr:colOff>609600</xdr:colOff>
                    <xdr:row>141</xdr:row>
                    <xdr:rowOff>76200</xdr:rowOff>
                  </from>
                  <to>
                    <xdr:col>8</xdr:col>
                    <xdr:colOff>933450</xdr:colOff>
                    <xdr:row>141</xdr:row>
                    <xdr:rowOff>295275</xdr:rowOff>
                  </to>
                </anchor>
              </controlPr>
            </control>
          </mc:Choice>
        </mc:AlternateContent>
        <mc:AlternateContent xmlns:mc="http://schemas.openxmlformats.org/markup-compatibility/2006">
          <mc:Choice Requires="x14">
            <control shapeId="38010" r:id="rId94" name="Check Box 122">
              <controlPr defaultSize="0" autoFill="0" autoLine="0" autoPict="0">
                <anchor moveWithCells="1">
                  <from>
                    <xdr:col>8</xdr:col>
                    <xdr:colOff>66675</xdr:colOff>
                    <xdr:row>144</xdr:row>
                    <xdr:rowOff>76200</xdr:rowOff>
                  </from>
                  <to>
                    <xdr:col>8</xdr:col>
                    <xdr:colOff>390525</xdr:colOff>
                    <xdr:row>144</xdr:row>
                    <xdr:rowOff>295275</xdr:rowOff>
                  </to>
                </anchor>
              </controlPr>
            </control>
          </mc:Choice>
        </mc:AlternateContent>
        <mc:AlternateContent xmlns:mc="http://schemas.openxmlformats.org/markup-compatibility/2006">
          <mc:Choice Requires="x14">
            <control shapeId="38011" r:id="rId95" name="Check Box 123">
              <controlPr defaultSize="0" autoFill="0" autoLine="0" autoPict="0">
                <anchor moveWithCells="1">
                  <from>
                    <xdr:col>8</xdr:col>
                    <xdr:colOff>609600</xdr:colOff>
                    <xdr:row>144</xdr:row>
                    <xdr:rowOff>76200</xdr:rowOff>
                  </from>
                  <to>
                    <xdr:col>8</xdr:col>
                    <xdr:colOff>933450</xdr:colOff>
                    <xdr:row>144</xdr:row>
                    <xdr:rowOff>295275</xdr:rowOff>
                  </to>
                </anchor>
              </controlPr>
            </control>
          </mc:Choice>
        </mc:AlternateContent>
        <mc:AlternateContent xmlns:mc="http://schemas.openxmlformats.org/markup-compatibility/2006">
          <mc:Choice Requires="x14">
            <control shapeId="38012" r:id="rId96" name="Check Box 124">
              <controlPr defaultSize="0" autoFill="0" autoLine="0" autoPict="0">
                <anchor moveWithCells="1">
                  <from>
                    <xdr:col>8</xdr:col>
                    <xdr:colOff>66675</xdr:colOff>
                    <xdr:row>146</xdr:row>
                    <xdr:rowOff>76200</xdr:rowOff>
                  </from>
                  <to>
                    <xdr:col>8</xdr:col>
                    <xdr:colOff>390525</xdr:colOff>
                    <xdr:row>146</xdr:row>
                    <xdr:rowOff>295275</xdr:rowOff>
                  </to>
                </anchor>
              </controlPr>
            </control>
          </mc:Choice>
        </mc:AlternateContent>
        <mc:AlternateContent xmlns:mc="http://schemas.openxmlformats.org/markup-compatibility/2006">
          <mc:Choice Requires="x14">
            <control shapeId="38013" r:id="rId97" name="Check Box 125">
              <controlPr defaultSize="0" autoFill="0" autoLine="0" autoPict="0">
                <anchor moveWithCells="1">
                  <from>
                    <xdr:col>8</xdr:col>
                    <xdr:colOff>609600</xdr:colOff>
                    <xdr:row>146</xdr:row>
                    <xdr:rowOff>76200</xdr:rowOff>
                  </from>
                  <to>
                    <xdr:col>8</xdr:col>
                    <xdr:colOff>933450</xdr:colOff>
                    <xdr:row>146</xdr:row>
                    <xdr:rowOff>295275</xdr:rowOff>
                  </to>
                </anchor>
              </controlPr>
            </control>
          </mc:Choice>
        </mc:AlternateContent>
        <mc:AlternateContent xmlns:mc="http://schemas.openxmlformats.org/markup-compatibility/2006">
          <mc:Choice Requires="x14">
            <control shapeId="38014" r:id="rId98" name="Check Box 126">
              <controlPr defaultSize="0" autoFill="0" autoLine="0" autoPict="0">
                <anchor moveWithCells="1">
                  <from>
                    <xdr:col>8</xdr:col>
                    <xdr:colOff>66675</xdr:colOff>
                    <xdr:row>148</xdr:row>
                    <xdr:rowOff>76200</xdr:rowOff>
                  </from>
                  <to>
                    <xdr:col>8</xdr:col>
                    <xdr:colOff>390525</xdr:colOff>
                    <xdr:row>148</xdr:row>
                    <xdr:rowOff>295275</xdr:rowOff>
                  </to>
                </anchor>
              </controlPr>
            </control>
          </mc:Choice>
        </mc:AlternateContent>
        <mc:AlternateContent xmlns:mc="http://schemas.openxmlformats.org/markup-compatibility/2006">
          <mc:Choice Requires="x14">
            <control shapeId="38015" r:id="rId99" name="Check Box 127">
              <controlPr defaultSize="0" autoFill="0" autoLine="0" autoPict="0">
                <anchor moveWithCells="1">
                  <from>
                    <xdr:col>8</xdr:col>
                    <xdr:colOff>609600</xdr:colOff>
                    <xdr:row>148</xdr:row>
                    <xdr:rowOff>76200</xdr:rowOff>
                  </from>
                  <to>
                    <xdr:col>8</xdr:col>
                    <xdr:colOff>933450</xdr:colOff>
                    <xdr:row>148</xdr:row>
                    <xdr:rowOff>295275</xdr:rowOff>
                  </to>
                </anchor>
              </controlPr>
            </control>
          </mc:Choice>
        </mc:AlternateContent>
        <mc:AlternateContent xmlns:mc="http://schemas.openxmlformats.org/markup-compatibility/2006">
          <mc:Choice Requires="x14">
            <control shapeId="38016" r:id="rId100" name="Check Box 128">
              <controlPr defaultSize="0" autoFill="0" autoLine="0" autoPict="0">
                <anchor moveWithCells="1">
                  <from>
                    <xdr:col>8</xdr:col>
                    <xdr:colOff>66675</xdr:colOff>
                    <xdr:row>150</xdr:row>
                    <xdr:rowOff>76200</xdr:rowOff>
                  </from>
                  <to>
                    <xdr:col>8</xdr:col>
                    <xdr:colOff>390525</xdr:colOff>
                    <xdr:row>150</xdr:row>
                    <xdr:rowOff>295275</xdr:rowOff>
                  </to>
                </anchor>
              </controlPr>
            </control>
          </mc:Choice>
        </mc:AlternateContent>
        <mc:AlternateContent xmlns:mc="http://schemas.openxmlformats.org/markup-compatibility/2006">
          <mc:Choice Requires="x14">
            <control shapeId="38017" r:id="rId101" name="Check Box 129">
              <controlPr defaultSize="0" autoFill="0" autoLine="0" autoPict="0">
                <anchor moveWithCells="1">
                  <from>
                    <xdr:col>8</xdr:col>
                    <xdr:colOff>609600</xdr:colOff>
                    <xdr:row>150</xdr:row>
                    <xdr:rowOff>76200</xdr:rowOff>
                  </from>
                  <to>
                    <xdr:col>8</xdr:col>
                    <xdr:colOff>933450</xdr:colOff>
                    <xdr:row>150</xdr:row>
                    <xdr:rowOff>295275</xdr:rowOff>
                  </to>
                </anchor>
              </controlPr>
            </control>
          </mc:Choice>
        </mc:AlternateContent>
        <mc:AlternateContent xmlns:mc="http://schemas.openxmlformats.org/markup-compatibility/2006">
          <mc:Choice Requires="x14">
            <control shapeId="38018" r:id="rId102" name="Check Box 130">
              <controlPr defaultSize="0" autoFill="0" autoLine="0" autoPict="0">
                <anchor moveWithCells="1">
                  <from>
                    <xdr:col>8</xdr:col>
                    <xdr:colOff>66675</xdr:colOff>
                    <xdr:row>152</xdr:row>
                    <xdr:rowOff>76200</xdr:rowOff>
                  </from>
                  <to>
                    <xdr:col>8</xdr:col>
                    <xdr:colOff>390525</xdr:colOff>
                    <xdr:row>152</xdr:row>
                    <xdr:rowOff>295275</xdr:rowOff>
                  </to>
                </anchor>
              </controlPr>
            </control>
          </mc:Choice>
        </mc:AlternateContent>
        <mc:AlternateContent xmlns:mc="http://schemas.openxmlformats.org/markup-compatibility/2006">
          <mc:Choice Requires="x14">
            <control shapeId="38019" r:id="rId103" name="Check Box 131">
              <controlPr defaultSize="0" autoFill="0" autoLine="0" autoPict="0">
                <anchor moveWithCells="1">
                  <from>
                    <xdr:col>8</xdr:col>
                    <xdr:colOff>609600</xdr:colOff>
                    <xdr:row>152</xdr:row>
                    <xdr:rowOff>76200</xdr:rowOff>
                  </from>
                  <to>
                    <xdr:col>8</xdr:col>
                    <xdr:colOff>933450</xdr:colOff>
                    <xdr:row>152</xdr:row>
                    <xdr:rowOff>295275</xdr:rowOff>
                  </to>
                </anchor>
              </controlPr>
            </control>
          </mc:Choice>
        </mc:AlternateContent>
        <mc:AlternateContent xmlns:mc="http://schemas.openxmlformats.org/markup-compatibility/2006">
          <mc:Choice Requires="x14">
            <control shapeId="38020" r:id="rId104" name="Check Box 132">
              <controlPr defaultSize="0" autoFill="0" autoLine="0" autoPict="0">
                <anchor moveWithCells="1">
                  <from>
                    <xdr:col>8</xdr:col>
                    <xdr:colOff>66675</xdr:colOff>
                    <xdr:row>160</xdr:row>
                    <xdr:rowOff>76200</xdr:rowOff>
                  </from>
                  <to>
                    <xdr:col>8</xdr:col>
                    <xdr:colOff>390525</xdr:colOff>
                    <xdr:row>160</xdr:row>
                    <xdr:rowOff>295275</xdr:rowOff>
                  </to>
                </anchor>
              </controlPr>
            </control>
          </mc:Choice>
        </mc:AlternateContent>
        <mc:AlternateContent xmlns:mc="http://schemas.openxmlformats.org/markup-compatibility/2006">
          <mc:Choice Requires="x14">
            <control shapeId="38021" r:id="rId105" name="Check Box 133">
              <controlPr defaultSize="0" autoFill="0" autoLine="0" autoPict="0">
                <anchor moveWithCells="1">
                  <from>
                    <xdr:col>8</xdr:col>
                    <xdr:colOff>609600</xdr:colOff>
                    <xdr:row>160</xdr:row>
                    <xdr:rowOff>76200</xdr:rowOff>
                  </from>
                  <to>
                    <xdr:col>8</xdr:col>
                    <xdr:colOff>933450</xdr:colOff>
                    <xdr:row>160</xdr:row>
                    <xdr:rowOff>295275</xdr:rowOff>
                  </to>
                </anchor>
              </controlPr>
            </control>
          </mc:Choice>
        </mc:AlternateContent>
        <mc:AlternateContent xmlns:mc="http://schemas.openxmlformats.org/markup-compatibility/2006">
          <mc:Choice Requires="x14">
            <control shapeId="38022" r:id="rId106" name="Check Box 134">
              <controlPr defaultSize="0" autoFill="0" autoLine="0" autoPict="0">
                <anchor moveWithCells="1">
                  <from>
                    <xdr:col>8</xdr:col>
                    <xdr:colOff>66675</xdr:colOff>
                    <xdr:row>163</xdr:row>
                    <xdr:rowOff>76200</xdr:rowOff>
                  </from>
                  <to>
                    <xdr:col>8</xdr:col>
                    <xdr:colOff>390525</xdr:colOff>
                    <xdr:row>163</xdr:row>
                    <xdr:rowOff>295275</xdr:rowOff>
                  </to>
                </anchor>
              </controlPr>
            </control>
          </mc:Choice>
        </mc:AlternateContent>
        <mc:AlternateContent xmlns:mc="http://schemas.openxmlformats.org/markup-compatibility/2006">
          <mc:Choice Requires="x14">
            <control shapeId="38023" r:id="rId107" name="Check Box 135">
              <controlPr defaultSize="0" autoFill="0" autoLine="0" autoPict="0">
                <anchor moveWithCells="1">
                  <from>
                    <xdr:col>8</xdr:col>
                    <xdr:colOff>609600</xdr:colOff>
                    <xdr:row>163</xdr:row>
                    <xdr:rowOff>76200</xdr:rowOff>
                  </from>
                  <to>
                    <xdr:col>8</xdr:col>
                    <xdr:colOff>933450</xdr:colOff>
                    <xdr:row>163</xdr:row>
                    <xdr:rowOff>295275</xdr:rowOff>
                  </to>
                </anchor>
              </controlPr>
            </control>
          </mc:Choice>
        </mc:AlternateContent>
        <mc:AlternateContent xmlns:mc="http://schemas.openxmlformats.org/markup-compatibility/2006">
          <mc:Choice Requires="x14">
            <control shapeId="38024" r:id="rId108" name="Check Box 136">
              <controlPr defaultSize="0" autoFill="0" autoLine="0" autoPict="0">
                <anchor moveWithCells="1">
                  <from>
                    <xdr:col>8</xdr:col>
                    <xdr:colOff>66675</xdr:colOff>
                    <xdr:row>166</xdr:row>
                    <xdr:rowOff>76200</xdr:rowOff>
                  </from>
                  <to>
                    <xdr:col>8</xdr:col>
                    <xdr:colOff>390525</xdr:colOff>
                    <xdr:row>166</xdr:row>
                    <xdr:rowOff>295275</xdr:rowOff>
                  </to>
                </anchor>
              </controlPr>
            </control>
          </mc:Choice>
        </mc:AlternateContent>
        <mc:AlternateContent xmlns:mc="http://schemas.openxmlformats.org/markup-compatibility/2006">
          <mc:Choice Requires="x14">
            <control shapeId="38025" r:id="rId109" name="Check Box 137">
              <controlPr defaultSize="0" autoFill="0" autoLine="0" autoPict="0">
                <anchor moveWithCells="1">
                  <from>
                    <xdr:col>8</xdr:col>
                    <xdr:colOff>609600</xdr:colOff>
                    <xdr:row>166</xdr:row>
                    <xdr:rowOff>76200</xdr:rowOff>
                  </from>
                  <to>
                    <xdr:col>8</xdr:col>
                    <xdr:colOff>933450</xdr:colOff>
                    <xdr:row>166</xdr:row>
                    <xdr:rowOff>295275</xdr:rowOff>
                  </to>
                </anchor>
              </controlPr>
            </control>
          </mc:Choice>
        </mc:AlternateContent>
        <mc:AlternateContent xmlns:mc="http://schemas.openxmlformats.org/markup-compatibility/2006">
          <mc:Choice Requires="x14">
            <control shapeId="38026" r:id="rId110" name="Check Box 138">
              <controlPr defaultSize="0" autoFill="0" autoLine="0" autoPict="0">
                <anchor moveWithCells="1">
                  <from>
                    <xdr:col>8</xdr:col>
                    <xdr:colOff>66675</xdr:colOff>
                    <xdr:row>169</xdr:row>
                    <xdr:rowOff>76200</xdr:rowOff>
                  </from>
                  <to>
                    <xdr:col>8</xdr:col>
                    <xdr:colOff>390525</xdr:colOff>
                    <xdr:row>169</xdr:row>
                    <xdr:rowOff>295275</xdr:rowOff>
                  </to>
                </anchor>
              </controlPr>
            </control>
          </mc:Choice>
        </mc:AlternateContent>
        <mc:AlternateContent xmlns:mc="http://schemas.openxmlformats.org/markup-compatibility/2006">
          <mc:Choice Requires="x14">
            <control shapeId="38027" r:id="rId111" name="Check Box 139">
              <controlPr defaultSize="0" autoFill="0" autoLine="0" autoPict="0">
                <anchor moveWithCells="1">
                  <from>
                    <xdr:col>8</xdr:col>
                    <xdr:colOff>609600</xdr:colOff>
                    <xdr:row>169</xdr:row>
                    <xdr:rowOff>76200</xdr:rowOff>
                  </from>
                  <to>
                    <xdr:col>8</xdr:col>
                    <xdr:colOff>933450</xdr:colOff>
                    <xdr:row>169</xdr:row>
                    <xdr:rowOff>295275</xdr:rowOff>
                  </to>
                </anchor>
              </controlPr>
            </control>
          </mc:Choice>
        </mc:AlternateContent>
        <mc:AlternateContent xmlns:mc="http://schemas.openxmlformats.org/markup-compatibility/2006">
          <mc:Choice Requires="x14">
            <control shapeId="38028" r:id="rId112" name="Check Box 140">
              <controlPr defaultSize="0" autoFill="0" autoLine="0" autoPict="0">
                <anchor moveWithCells="1">
                  <from>
                    <xdr:col>8</xdr:col>
                    <xdr:colOff>66675</xdr:colOff>
                    <xdr:row>172</xdr:row>
                    <xdr:rowOff>76200</xdr:rowOff>
                  </from>
                  <to>
                    <xdr:col>8</xdr:col>
                    <xdr:colOff>390525</xdr:colOff>
                    <xdr:row>172</xdr:row>
                    <xdr:rowOff>295275</xdr:rowOff>
                  </to>
                </anchor>
              </controlPr>
            </control>
          </mc:Choice>
        </mc:AlternateContent>
        <mc:AlternateContent xmlns:mc="http://schemas.openxmlformats.org/markup-compatibility/2006">
          <mc:Choice Requires="x14">
            <control shapeId="38029" r:id="rId113" name="Check Box 141">
              <controlPr defaultSize="0" autoFill="0" autoLine="0" autoPict="0">
                <anchor moveWithCells="1">
                  <from>
                    <xdr:col>8</xdr:col>
                    <xdr:colOff>609600</xdr:colOff>
                    <xdr:row>172</xdr:row>
                    <xdr:rowOff>76200</xdr:rowOff>
                  </from>
                  <to>
                    <xdr:col>8</xdr:col>
                    <xdr:colOff>933450</xdr:colOff>
                    <xdr:row>172</xdr:row>
                    <xdr:rowOff>295275</xdr:rowOff>
                  </to>
                </anchor>
              </controlPr>
            </control>
          </mc:Choice>
        </mc:AlternateContent>
        <mc:AlternateContent xmlns:mc="http://schemas.openxmlformats.org/markup-compatibility/2006">
          <mc:Choice Requires="x14">
            <control shapeId="38030" r:id="rId114" name="Check Box 142">
              <controlPr defaultSize="0" autoFill="0" autoLine="0" autoPict="0">
                <anchor moveWithCells="1">
                  <from>
                    <xdr:col>8</xdr:col>
                    <xdr:colOff>66675</xdr:colOff>
                    <xdr:row>175</xdr:row>
                    <xdr:rowOff>76200</xdr:rowOff>
                  </from>
                  <to>
                    <xdr:col>8</xdr:col>
                    <xdr:colOff>390525</xdr:colOff>
                    <xdr:row>175</xdr:row>
                    <xdr:rowOff>295275</xdr:rowOff>
                  </to>
                </anchor>
              </controlPr>
            </control>
          </mc:Choice>
        </mc:AlternateContent>
        <mc:AlternateContent xmlns:mc="http://schemas.openxmlformats.org/markup-compatibility/2006">
          <mc:Choice Requires="x14">
            <control shapeId="38031" r:id="rId115" name="Check Box 143">
              <controlPr defaultSize="0" autoFill="0" autoLine="0" autoPict="0">
                <anchor moveWithCells="1">
                  <from>
                    <xdr:col>8</xdr:col>
                    <xdr:colOff>609600</xdr:colOff>
                    <xdr:row>175</xdr:row>
                    <xdr:rowOff>76200</xdr:rowOff>
                  </from>
                  <to>
                    <xdr:col>8</xdr:col>
                    <xdr:colOff>933450</xdr:colOff>
                    <xdr:row>175</xdr:row>
                    <xdr:rowOff>295275</xdr:rowOff>
                  </to>
                </anchor>
              </controlPr>
            </control>
          </mc:Choice>
        </mc:AlternateContent>
        <mc:AlternateContent xmlns:mc="http://schemas.openxmlformats.org/markup-compatibility/2006">
          <mc:Choice Requires="x14">
            <control shapeId="38032" r:id="rId116" name="Check Box 144">
              <controlPr defaultSize="0" autoFill="0" autoLine="0" autoPict="0">
                <anchor moveWithCells="1">
                  <from>
                    <xdr:col>8</xdr:col>
                    <xdr:colOff>66675</xdr:colOff>
                    <xdr:row>179</xdr:row>
                    <xdr:rowOff>76200</xdr:rowOff>
                  </from>
                  <to>
                    <xdr:col>8</xdr:col>
                    <xdr:colOff>390525</xdr:colOff>
                    <xdr:row>179</xdr:row>
                    <xdr:rowOff>295275</xdr:rowOff>
                  </to>
                </anchor>
              </controlPr>
            </control>
          </mc:Choice>
        </mc:AlternateContent>
        <mc:AlternateContent xmlns:mc="http://schemas.openxmlformats.org/markup-compatibility/2006">
          <mc:Choice Requires="x14">
            <control shapeId="38033" r:id="rId117" name="Check Box 145">
              <controlPr defaultSize="0" autoFill="0" autoLine="0" autoPict="0">
                <anchor moveWithCells="1">
                  <from>
                    <xdr:col>8</xdr:col>
                    <xdr:colOff>609600</xdr:colOff>
                    <xdr:row>179</xdr:row>
                    <xdr:rowOff>76200</xdr:rowOff>
                  </from>
                  <to>
                    <xdr:col>8</xdr:col>
                    <xdr:colOff>933450</xdr:colOff>
                    <xdr:row>179</xdr:row>
                    <xdr:rowOff>295275</xdr:rowOff>
                  </to>
                </anchor>
              </controlPr>
            </control>
          </mc:Choice>
        </mc:AlternateContent>
        <mc:AlternateContent xmlns:mc="http://schemas.openxmlformats.org/markup-compatibility/2006">
          <mc:Choice Requires="x14">
            <control shapeId="38034" r:id="rId118" name="Check Box 146">
              <controlPr defaultSize="0" autoFill="0" autoLine="0" autoPict="0">
                <anchor moveWithCells="1">
                  <from>
                    <xdr:col>8</xdr:col>
                    <xdr:colOff>66675</xdr:colOff>
                    <xdr:row>181</xdr:row>
                    <xdr:rowOff>76200</xdr:rowOff>
                  </from>
                  <to>
                    <xdr:col>8</xdr:col>
                    <xdr:colOff>390525</xdr:colOff>
                    <xdr:row>181</xdr:row>
                    <xdr:rowOff>295275</xdr:rowOff>
                  </to>
                </anchor>
              </controlPr>
            </control>
          </mc:Choice>
        </mc:AlternateContent>
        <mc:AlternateContent xmlns:mc="http://schemas.openxmlformats.org/markup-compatibility/2006">
          <mc:Choice Requires="x14">
            <control shapeId="38035" r:id="rId119" name="Check Box 147">
              <controlPr defaultSize="0" autoFill="0" autoLine="0" autoPict="0">
                <anchor moveWithCells="1">
                  <from>
                    <xdr:col>8</xdr:col>
                    <xdr:colOff>609600</xdr:colOff>
                    <xdr:row>181</xdr:row>
                    <xdr:rowOff>76200</xdr:rowOff>
                  </from>
                  <to>
                    <xdr:col>8</xdr:col>
                    <xdr:colOff>933450</xdr:colOff>
                    <xdr:row>181</xdr:row>
                    <xdr:rowOff>295275</xdr:rowOff>
                  </to>
                </anchor>
              </controlPr>
            </control>
          </mc:Choice>
        </mc:AlternateContent>
        <mc:AlternateContent xmlns:mc="http://schemas.openxmlformats.org/markup-compatibility/2006">
          <mc:Choice Requires="x14">
            <control shapeId="38036" r:id="rId120" name="Check Box 148">
              <controlPr defaultSize="0" autoFill="0" autoLine="0" autoPict="0">
                <anchor moveWithCells="1">
                  <from>
                    <xdr:col>8</xdr:col>
                    <xdr:colOff>66675</xdr:colOff>
                    <xdr:row>183</xdr:row>
                    <xdr:rowOff>76200</xdr:rowOff>
                  </from>
                  <to>
                    <xdr:col>8</xdr:col>
                    <xdr:colOff>390525</xdr:colOff>
                    <xdr:row>183</xdr:row>
                    <xdr:rowOff>295275</xdr:rowOff>
                  </to>
                </anchor>
              </controlPr>
            </control>
          </mc:Choice>
        </mc:AlternateContent>
        <mc:AlternateContent xmlns:mc="http://schemas.openxmlformats.org/markup-compatibility/2006">
          <mc:Choice Requires="x14">
            <control shapeId="38037" r:id="rId121" name="Check Box 149">
              <controlPr defaultSize="0" autoFill="0" autoLine="0" autoPict="0">
                <anchor moveWithCells="1">
                  <from>
                    <xdr:col>8</xdr:col>
                    <xdr:colOff>609600</xdr:colOff>
                    <xdr:row>183</xdr:row>
                    <xdr:rowOff>76200</xdr:rowOff>
                  </from>
                  <to>
                    <xdr:col>8</xdr:col>
                    <xdr:colOff>933450</xdr:colOff>
                    <xdr:row>183</xdr:row>
                    <xdr:rowOff>295275</xdr:rowOff>
                  </to>
                </anchor>
              </controlPr>
            </control>
          </mc:Choice>
        </mc:AlternateContent>
        <mc:AlternateContent xmlns:mc="http://schemas.openxmlformats.org/markup-compatibility/2006">
          <mc:Choice Requires="x14">
            <control shapeId="38038" r:id="rId122" name="Check Box 150">
              <controlPr defaultSize="0" autoFill="0" autoLine="0" autoPict="0">
                <anchor moveWithCells="1">
                  <from>
                    <xdr:col>8</xdr:col>
                    <xdr:colOff>66675</xdr:colOff>
                    <xdr:row>186</xdr:row>
                    <xdr:rowOff>76200</xdr:rowOff>
                  </from>
                  <to>
                    <xdr:col>8</xdr:col>
                    <xdr:colOff>390525</xdr:colOff>
                    <xdr:row>186</xdr:row>
                    <xdr:rowOff>295275</xdr:rowOff>
                  </to>
                </anchor>
              </controlPr>
            </control>
          </mc:Choice>
        </mc:AlternateContent>
        <mc:AlternateContent xmlns:mc="http://schemas.openxmlformats.org/markup-compatibility/2006">
          <mc:Choice Requires="x14">
            <control shapeId="38039" r:id="rId123" name="Check Box 151">
              <controlPr defaultSize="0" autoFill="0" autoLine="0" autoPict="0">
                <anchor moveWithCells="1">
                  <from>
                    <xdr:col>8</xdr:col>
                    <xdr:colOff>609600</xdr:colOff>
                    <xdr:row>186</xdr:row>
                    <xdr:rowOff>76200</xdr:rowOff>
                  </from>
                  <to>
                    <xdr:col>8</xdr:col>
                    <xdr:colOff>933450</xdr:colOff>
                    <xdr:row>186</xdr:row>
                    <xdr:rowOff>295275</xdr:rowOff>
                  </to>
                </anchor>
              </controlPr>
            </control>
          </mc:Choice>
        </mc:AlternateContent>
        <mc:AlternateContent xmlns:mc="http://schemas.openxmlformats.org/markup-compatibility/2006">
          <mc:Choice Requires="x14">
            <control shapeId="38040" r:id="rId124" name="Check Box 152">
              <controlPr defaultSize="0" autoFill="0" autoLine="0" autoPict="0">
                <anchor moveWithCells="1">
                  <from>
                    <xdr:col>8</xdr:col>
                    <xdr:colOff>66675</xdr:colOff>
                    <xdr:row>189</xdr:row>
                    <xdr:rowOff>76200</xdr:rowOff>
                  </from>
                  <to>
                    <xdr:col>8</xdr:col>
                    <xdr:colOff>390525</xdr:colOff>
                    <xdr:row>189</xdr:row>
                    <xdr:rowOff>295275</xdr:rowOff>
                  </to>
                </anchor>
              </controlPr>
            </control>
          </mc:Choice>
        </mc:AlternateContent>
        <mc:AlternateContent xmlns:mc="http://schemas.openxmlformats.org/markup-compatibility/2006">
          <mc:Choice Requires="x14">
            <control shapeId="38041" r:id="rId125" name="Check Box 153">
              <controlPr defaultSize="0" autoFill="0" autoLine="0" autoPict="0">
                <anchor moveWithCells="1">
                  <from>
                    <xdr:col>8</xdr:col>
                    <xdr:colOff>609600</xdr:colOff>
                    <xdr:row>189</xdr:row>
                    <xdr:rowOff>76200</xdr:rowOff>
                  </from>
                  <to>
                    <xdr:col>8</xdr:col>
                    <xdr:colOff>933450</xdr:colOff>
                    <xdr:row>189</xdr:row>
                    <xdr:rowOff>295275</xdr:rowOff>
                  </to>
                </anchor>
              </controlPr>
            </control>
          </mc:Choice>
        </mc:AlternateContent>
        <mc:AlternateContent xmlns:mc="http://schemas.openxmlformats.org/markup-compatibility/2006">
          <mc:Choice Requires="x14">
            <control shapeId="38042" r:id="rId126" name="Check Box 154">
              <controlPr defaultSize="0" autoFill="0" autoLine="0" autoPict="0">
                <anchor moveWithCells="1">
                  <from>
                    <xdr:col>8</xdr:col>
                    <xdr:colOff>66675</xdr:colOff>
                    <xdr:row>196</xdr:row>
                    <xdr:rowOff>76200</xdr:rowOff>
                  </from>
                  <to>
                    <xdr:col>8</xdr:col>
                    <xdr:colOff>390525</xdr:colOff>
                    <xdr:row>196</xdr:row>
                    <xdr:rowOff>295275</xdr:rowOff>
                  </to>
                </anchor>
              </controlPr>
            </control>
          </mc:Choice>
        </mc:AlternateContent>
        <mc:AlternateContent xmlns:mc="http://schemas.openxmlformats.org/markup-compatibility/2006">
          <mc:Choice Requires="x14">
            <control shapeId="38043" r:id="rId127" name="Check Box 155">
              <controlPr defaultSize="0" autoFill="0" autoLine="0" autoPict="0">
                <anchor moveWithCells="1">
                  <from>
                    <xdr:col>8</xdr:col>
                    <xdr:colOff>609600</xdr:colOff>
                    <xdr:row>196</xdr:row>
                    <xdr:rowOff>76200</xdr:rowOff>
                  </from>
                  <to>
                    <xdr:col>8</xdr:col>
                    <xdr:colOff>933450</xdr:colOff>
                    <xdr:row>196</xdr:row>
                    <xdr:rowOff>295275</xdr:rowOff>
                  </to>
                </anchor>
              </controlPr>
            </control>
          </mc:Choice>
        </mc:AlternateContent>
        <mc:AlternateContent xmlns:mc="http://schemas.openxmlformats.org/markup-compatibility/2006">
          <mc:Choice Requires="x14">
            <control shapeId="38044" r:id="rId128" name="Check Box 156">
              <controlPr defaultSize="0" autoFill="0" autoLine="0" autoPict="0">
                <anchor moveWithCells="1">
                  <from>
                    <xdr:col>8</xdr:col>
                    <xdr:colOff>66675</xdr:colOff>
                    <xdr:row>198</xdr:row>
                    <xdr:rowOff>76200</xdr:rowOff>
                  </from>
                  <to>
                    <xdr:col>8</xdr:col>
                    <xdr:colOff>390525</xdr:colOff>
                    <xdr:row>198</xdr:row>
                    <xdr:rowOff>295275</xdr:rowOff>
                  </to>
                </anchor>
              </controlPr>
            </control>
          </mc:Choice>
        </mc:AlternateContent>
        <mc:AlternateContent xmlns:mc="http://schemas.openxmlformats.org/markup-compatibility/2006">
          <mc:Choice Requires="x14">
            <control shapeId="38045" r:id="rId129" name="Check Box 157">
              <controlPr defaultSize="0" autoFill="0" autoLine="0" autoPict="0">
                <anchor moveWithCells="1">
                  <from>
                    <xdr:col>8</xdr:col>
                    <xdr:colOff>609600</xdr:colOff>
                    <xdr:row>198</xdr:row>
                    <xdr:rowOff>76200</xdr:rowOff>
                  </from>
                  <to>
                    <xdr:col>8</xdr:col>
                    <xdr:colOff>933450</xdr:colOff>
                    <xdr:row>198</xdr:row>
                    <xdr:rowOff>295275</xdr:rowOff>
                  </to>
                </anchor>
              </controlPr>
            </control>
          </mc:Choice>
        </mc:AlternateContent>
        <mc:AlternateContent xmlns:mc="http://schemas.openxmlformats.org/markup-compatibility/2006">
          <mc:Choice Requires="x14">
            <control shapeId="38046" r:id="rId130" name="Check Box 158">
              <controlPr defaultSize="0" autoFill="0" autoLine="0" autoPict="0">
                <anchor moveWithCells="1">
                  <from>
                    <xdr:col>8</xdr:col>
                    <xdr:colOff>66675</xdr:colOff>
                    <xdr:row>129</xdr:row>
                    <xdr:rowOff>76200</xdr:rowOff>
                  </from>
                  <to>
                    <xdr:col>8</xdr:col>
                    <xdr:colOff>390525</xdr:colOff>
                    <xdr:row>129</xdr:row>
                    <xdr:rowOff>295275</xdr:rowOff>
                  </to>
                </anchor>
              </controlPr>
            </control>
          </mc:Choice>
        </mc:AlternateContent>
        <mc:AlternateContent xmlns:mc="http://schemas.openxmlformats.org/markup-compatibility/2006">
          <mc:Choice Requires="x14">
            <control shapeId="38047" r:id="rId131" name="Check Box 159">
              <controlPr defaultSize="0" autoFill="0" autoLine="0" autoPict="0">
                <anchor moveWithCells="1">
                  <from>
                    <xdr:col>8</xdr:col>
                    <xdr:colOff>609600</xdr:colOff>
                    <xdr:row>129</xdr:row>
                    <xdr:rowOff>76200</xdr:rowOff>
                  </from>
                  <to>
                    <xdr:col>8</xdr:col>
                    <xdr:colOff>933450</xdr:colOff>
                    <xdr:row>129</xdr:row>
                    <xdr:rowOff>295275</xdr:rowOff>
                  </to>
                </anchor>
              </controlPr>
            </control>
          </mc:Choice>
        </mc:AlternateContent>
        <mc:AlternateContent xmlns:mc="http://schemas.openxmlformats.org/markup-compatibility/2006">
          <mc:Choice Requires="x14">
            <control shapeId="38048" r:id="rId132" name="Check Box 160">
              <controlPr defaultSize="0" autoFill="0" autoLine="0" autoPict="0">
                <anchor moveWithCells="1">
                  <from>
                    <xdr:col>8</xdr:col>
                    <xdr:colOff>66675</xdr:colOff>
                    <xdr:row>206</xdr:row>
                    <xdr:rowOff>76200</xdr:rowOff>
                  </from>
                  <to>
                    <xdr:col>8</xdr:col>
                    <xdr:colOff>390525</xdr:colOff>
                    <xdr:row>206</xdr:row>
                    <xdr:rowOff>295275</xdr:rowOff>
                  </to>
                </anchor>
              </controlPr>
            </control>
          </mc:Choice>
        </mc:AlternateContent>
        <mc:AlternateContent xmlns:mc="http://schemas.openxmlformats.org/markup-compatibility/2006">
          <mc:Choice Requires="x14">
            <control shapeId="38049" r:id="rId133" name="Check Box 161">
              <controlPr defaultSize="0" autoFill="0" autoLine="0" autoPict="0">
                <anchor moveWithCells="1">
                  <from>
                    <xdr:col>8</xdr:col>
                    <xdr:colOff>609600</xdr:colOff>
                    <xdr:row>206</xdr:row>
                    <xdr:rowOff>76200</xdr:rowOff>
                  </from>
                  <to>
                    <xdr:col>8</xdr:col>
                    <xdr:colOff>933450</xdr:colOff>
                    <xdr:row>206</xdr:row>
                    <xdr:rowOff>295275</xdr:rowOff>
                  </to>
                </anchor>
              </controlPr>
            </control>
          </mc:Choice>
        </mc:AlternateContent>
        <mc:AlternateContent xmlns:mc="http://schemas.openxmlformats.org/markup-compatibility/2006">
          <mc:Choice Requires="x14">
            <control shapeId="38050" r:id="rId134" name="Check Box 162">
              <controlPr defaultSize="0" autoFill="0" autoLine="0" autoPict="0">
                <anchor moveWithCells="1">
                  <from>
                    <xdr:col>8</xdr:col>
                    <xdr:colOff>66675</xdr:colOff>
                    <xdr:row>211</xdr:row>
                    <xdr:rowOff>76200</xdr:rowOff>
                  </from>
                  <to>
                    <xdr:col>8</xdr:col>
                    <xdr:colOff>390525</xdr:colOff>
                    <xdr:row>211</xdr:row>
                    <xdr:rowOff>295275</xdr:rowOff>
                  </to>
                </anchor>
              </controlPr>
            </control>
          </mc:Choice>
        </mc:AlternateContent>
        <mc:AlternateContent xmlns:mc="http://schemas.openxmlformats.org/markup-compatibility/2006">
          <mc:Choice Requires="x14">
            <control shapeId="38051" r:id="rId135" name="Check Box 163">
              <controlPr defaultSize="0" autoFill="0" autoLine="0" autoPict="0">
                <anchor moveWithCells="1">
                  <from>
                    <xdr:col>8</xdr:col>
                    <xdr:colOff>609600</xdr:colOff>
                    <xdr:row>211</xdr:row>
                    <xdr:rowOff>76200</xdr:rowOff>
                  </from>
                  <to>
                    <xdr:col>8</xdr:col>
                    <xdr:colOff>933450</xdr:colOff>
                    <xdr:row>211</xdr:row>
                    <xdr:rowOff>295275</xdr:rowOff>
                  </to>
                </anchor>
              </controlPr>
            </control>
          </mc:Choice>
        </mc:AlternateContent>
        <mc:AlternateContent xmlns:mc="http://schemas.openxmlformats.org/markup-compatibility/2006">
          <mc:Choice Requires="x14">
            <control shapeId="38052" r:id="rId136" name="Check Box 164">
              <controlPr defaultSize="0" autoFill="0" autoLine="0" autoPict="0">
                <anchor moveWithCells="1">
                  <from>
                    <xdr:col>8</xdr:col>
                    <xdr:colOff>66675</xdr:colOff>
                    <xdr:row>213</xdr:row>
                    <xdr:rowOff>76200</xdr:rowOff>
                  </from>
                  <to>
                    <xdr:col>8</xdr:col>
                    <xdr:colOff>390525</xdr:colOff>
                    <xdr:row>213</xdr:row>
                    <xdr:rowOff>295275</xdr:rowOff>
                  </to>
                </anchor>
              </controlPr>
            </control>
          </mc:Choice>
        </mc:AlternateContent>
        <mc:AlternateContent xmlns:mc="http://schemas.openxmlformats.org/markup-compatibility/2006">
          <mc:Choice Requires="x14">
            <control shapeId="38053" r:id="rId137" name="Check Box 165">
              <controlPr defaultSize="0" autoFill="0" autoLine="0" autoPict="0">
                <anchor moveWithCells="1">
                  <from>
                    <xdr:col>8</xdr:col>
                    <xdr:colOff>609600</xdr:colOff>
                    <xdr:row>213</xdr:row>
                    <xdr:rowOff>76200</xdr:rowOff>
                  </from>
                  <to>
                    <xdr:col>8</xdr:col>
                    <xdr:colOff>933450</xdr:colOff>
                    <xdr:row>213</xdr:row>
                    <xdr:rowOff>295275</xdr:rowOff>
                  </to>
                </anchor>
              </controlPr>
            </control>
          </mc:Choice>
        </mc:AlternateContent>
        <mc:AlternateContent xmlns:mc="http://schemas.openxmlformats.org/markup-compatibility/2006">
          <mc:Choice Requires="x14">
            <control shapeId="38054" r:id="rId138" name="Check Box 166">
              <controlPr defaultSize="0" autoFill="0" autoLine="0" autoPict="0">
                <anchor moveWithCells="1">
                  <from>
                    <xdr:col>8</xdr:col>
                    <xdr:colOff>66675</xdr:colOff>
                    <xdr:row>215</xdr:row>
                    <xdr:rowOff>76200</xdr:rowOff>
                  </from>
                  <to>
                    <xdr:col>8</xdr:col>
                    <xdr:colOff>390525</xdr:colOff>
                    <xdr:row>215</xdr:row>
                    <xdr:rowOff>295275</xdr:rowOff>
                  </to>
                </anchor>
              </controlPr>
            </control>
          </mc:Choice>
        </mc:AlternateContent>
        <mc:AlternateContent xmlns:mc="http://schemas.openxmlformats.org/markup-compatibility/2006">
          <mc:Choice Requires="x14">
            <control shapeId="38055" r:id="rId139" name="Check Box 167">
              <controlPr defaultSize="0" autoFill="0" autoLine="0" autoPict="0">
                <anchor moveWithCells="1">
                  <from>
                    <xdr:col>8</xdr:col>
                    <xdr:colOff>609600</xdr:colOff>
                    <xdr:row>215</xdr:row>
                    <xdr:rowOff>76200</xdr:rowOff>
                  </from>
                  <to>
                    <xdr:col>8</xdr:col>
                    <xdr:colOff>933450</xdr:colOff>
                    <xdr:row>215</xdr:row>
                    <xdr:rowOff>295275</xdr:rowOff>
                  </to>
                </anchor>
              </controlPr>
            </control>
          </mc:Choice>
        </mc:AlternateContent>
        <mc:AlternateContent xmlns:mc="http://schemas.openxmlformats.org/markup-compatibility/2006">
          <mc:Choice Requires="x14">
            <control shapeId="38056" r:id="rId140" name="Check Box 168">
              <controlPr defaultSize="0" autoFill="0" autoLine="0" autoPict="0">
                <anchor moveWithCells="1">
                  <from>
                    <xdr:col>8</xdr:col>
                    <xdr:colOff>66675</xdr:colOff>
                    <xdr:row>217</xdr:row>
                    <xdr:rowOff>76200</xdr:rowOff>
                  </from>
                  <to>
                    <xdr:col>8</xdr:col>
                    <xdr:colOff>390525</xdr:colOff>
                    <xdr:row>217</xdr:row>
                    <xdr:rowOff>295275</xdr:rowOff>
                  </to>
                </anchor>
              </controlPr>
            </control>
          </mc:Choice>
        </mc:AlternateContent>
        <mc:AlternateContent xmlns:mc="http://schemas.openxmlformats.org/markup-compatibility/2006">
          <mc:Choice Requires="x14">
            <control shapeId="38057" r:id="rId141" name="Check Box 169">
              <controlPr defaultSize="0" autoFill="0" autoLine="0" autoPict="0">
                <anchor moveWithCells="1">
                  <from>
                    <xdr:col>8</xdr:col>
                    <xdr:colOff>609600</xdr:colOff>
                    <xdr:row>217</xdr:row>
                    <xdr:rowOff>76200</xdr:rowOff>
                  </from>
                  <to>
                    <xdr:col>8</xdr:col>
                    <xdr:colOff>933450</xdr:colOff>
                    <xdr:row>217</xdr:row>
                    <xdr:rowOff>295275</xdr:rowOff>
                  </to>
                </anchor>
              </controlPr>
            </control>
          </mc:Choice>
        </mc:AlternateContent>
        <mc:AlternateContent xmlns:mc="http://schemas.openxmlformats.org/markup-compatibility/2006">
          <mc:Choice Requires="x14">
            <control shapeId="38058" r:id="rId142" name="Check Box 170">
              <controlPr defaultSize="0" autoFill="0" autoLine="0" autoPict="0">
                <anchor moveWithCells="1">
                  <from>
                    <xdr:col>8</xdr:col>
                    <xdr:colOff>66675</xdr:colOff>
                    <xdr:row>219</xdr:row>
                    <xdr:rowOff>76200</xdr:rowOff>
                  </from>
                  <to>
                    <xdr:col>8</xdr:col>
                    <xdr:colOff>390525</xdr:colOff>
                    <xdr:row>219</xdr:row>
                    <xdr:rowOff>295275</xdr:rowOff>
                  </to>
                </anchor>
              </controlPr>
            </control>
          </mc:Choice>
        </mc:AlternateContent>
        <mc:AlternateContent xmlns:mc="http://schemas.openxmlformats.org/markup-compatibility/2006">
          <mc:Choice Requires="x14">
            <control shapeId="38059" r:id="rId143" name="Check Box 171">
              <controlPr defaultSize="0" autoFill="0" autoLine="0" autoPict="0">
                <anchor moveWithCells="1">
                  <from>
                    <xdr:col>8</xdr:col>
                    <xdr:colOff>609600</xdr:colOff>
                    <xdr:row>219</xdr:row>
                    <xdr:rowOff>76200</xdr:rowOff>
                  </from>
                  <to>
                    <xdr:col>8</xdr:col>
                    <xdr:colOff>933450</xdr:colOff>
                    <xdr:row>219</xdr:row>
                    <xdr:rowOff>295275</xdr:rowOff>
                  </to>
                </anchor>
              </controlPr>
            </control>
          </mc:Choice>
        </mc:AlternateContent>
        <mc:AlternateContent xmlns:mc="http://schemas.openxmlformats.org/markup-compatibility/2006">
          <mc:Choice Requires="x14">
            <control shapeId="38060" r:id="rId144" name="Check Box 172">
              <controlPr defaultSize="0" autoFill="0" autoLine="0" autoPict="0">
                <anchor moveWithCells="1">
                  <from>
                    <xdr:col>8</xdr:col>
                    <xdr:colOff>66675</xdr:colOff>
                    <xdr:row>221</xdr:row>
                    <xdr:rowOff>76200</xdr:rowOff>
                  </from>
                  <to>
                    <xdr:col>8</xdr:col>
                    <xdr:colOff>390525</xdr:colOff>
                    <xdr:row>221</xdr:row>
                    <xdr:rowOff>295275</xdr:rowOff>
                  </to>
                </anchor>
              </controlPr>
            </control>
          </mc:Choice>
        </mc:AlternateContent>
        <mc:AlternateContent xmlns:mc="http://schemas.openxmlformats.org/markup-compatibility/2006">
          <mc:Choice Requires="x14">
            <control shapeId="38061" r:id="rId145" name="Check Box 173">
              <controlPr defaultSize="0" autoFill="0" autoLine="0" autoPict="0">
                <anchor moveWithCells="1">
                  <from>
                    <xdr:col>8</xdr:col>
                    <xdr:colOff>609600</xdr:colOff>
                    <xdr:row>221</xdr:row>
                    <xdr:rowOff>76200</xdr:rowOff>
                  </from>
                  <to>
                    <xdr:col>8</xdr:col>
                    <xdr:colOff>933450</xdr:colOff>
                    <xdr:row>221</xdr:row>
                    <xdr:rowOff>295275</xdr:rowOff>
                  </to>
                </anchor>
              </controlPr>
            </control>
          </mc:Choice>
        </mc:AlternateContent>
        <mc:AlternateContent xmlns:mc="http://schemas.openxmlformats.org/markup-compatibility/2006">
          <mc:Choice Requires="x14">
            <control shapeId="38062" r:id="rId146" name="Check Box 174">
              <controlPr defaultSize="0" autoFill="0" autoLine="0" autoPict="0">
                <anchor moveWithCells="1">
                  <from>
                    <xdr:col>8</xdr:col>
                    <xdr:colOff>66675</xdr:colOff>
                    <xdr:row>223</xdr:row>
                    <xdr:rowOff>76200</xdr:rowOff>
                  </from>
                  <to>
                    <xdr:col>8</xdr:col>
                    <xdr:colOff>390525</xdr:colOff>
                    <xdr:row>223</xdr:row>
                    <xdr:rowOff>295275</xdr:rowOff>
                  </to>
                </anchor>
              </controlPr>
            </control>
          </mc:Choice>
        </mc:AlternateContent>
        <mc:AlternateContent xmlns:mc="http://schemas.openxmlformats.org/markup-compatibility/2006">
          <mc:Choice Requires="x14">
            <control shapeId="38063" r:id="rId147" name="Check Box 175">
              <controlPr defaultSize="0" autoFill="0" autoLine="0" autoPict="0">
                <anchor moveWithCells="1">
                  <from>
                    <xdr:col>8</xdr:col>
                    <xdr:colOff>609600</xdr:colOff>
                    <xdr:row>223</xdr:row>
                    <xdr:rowOff>76200</xdr:rowOff>
                  </from>
                  <to>
                    <xdr:col>8</xdr:col>
                    <xdr:colOff>933450</xdr:colOff>
                    <xdr:row>223</xdr:row>
                    <xdr:rowOff>295275</xdr:rowOff>
                  </to>
                </anchor>
              </controlPr>
            </control>
          </mc:Choice>
        </mc:AlternateContent>
        <mc:AlternateContent xmlns:mc="http://schemas.openxmlformats.org/markup-compatibility/2006">
          <mc:Choice Requires="x14">
            <control shapeId="38064" r:id="rId148" name="Check Box 176">
              <controlPr defaultSize="0" autoFill="0" autoLine="0" autoPict="0">
                <anchor moveWithCells="1">
                  <from>
                    <xdr:col>8</xdr:col>
                    <xdr:colOff>66675</xdr:colOff>
                    <xdr:row>230</xdr:row>
                    <xdr:rowOff>76200</xdr:rowOff>
                  </from>
                  <to>
                    <xdr:col>8</xdr:col>
                    <xdr:colOff>390525</xdr:colOff>
                    <xdr:row>230</xdr:row>
                    <xdr:rowOff>295275</xdr:rowOff>
                  </to>
                </anchor>
              </controlPr>
            </control>
          </mc:Choice>
        </mc:AlternateContent>
        <mc:AlternateContent xmlns:mc="http://schemas.openxmlformats.org/markup-compatibility/2006">
          <mc:Choice Requires="x14">
            <control shapeId="38065" r:id="rId149" name="Check Box 177">
              <controlPr defaultSize="0" autoFill="0" autoLine="0" autoPict="0">
                <anchor moveWithCells="1">
                  <from>
                    <xdr:col>8</xdr:col>
                    <xdr:colOff>609600</xdr:colOff>
                    <xdr:row>230</xdr:row>
                    <xdr:rowOff>76200</xdr:rowOff>
                  </from>
                  <to>
                    <xdr:col>8</xdr:col>
                    <xdr:colOff>933450</xdr:colOff>
                    <xdr:row>230</xdr:row>
                    <xdr:rowOff>295275</xdr:rowOff>
                  </to>
                </anchor>
              </controlPr>
            </control>
          </mc:Choice>
        </mc:AlternateContent>
        <mc:AlternateContent xmlns:mc="http://schemas.openxmlformats.org/markup-compatibility/2006">
          <mc:Choice Requires="x14">
            <control shapeId="38066" r:id="rId150" name="Check Box 178">
              <controlPr defaultSize="0" autoFill="0" autoLine="0" autoPict="0">
                <anchor moveWithCells="1">
                  <from>
                    <xdr:col>8</xdr:col>
                    <xdr:colOff>66675</xdr:colOff>
                    <xdr:row>234</xdr:row>
                    <xdr:rowOff>76200</xdr:rowOff>
                  </from>
                  <to>
                    <xdr:col>8</xdr:col>
                    <xdr:colOff>390525</xdr:colOff>
                    <xdr:row>234</xdr:row>
                    <xdr:rowOff>295275</xdr:rowOff>
                  </to>
                </anchor>
              </controlPr>
            </control>
          </mc:Choice>
        </mc:AlternateContent>
        <mc:AlternateContent xmlns:mc="http://schemas.openxmlformats.org/markup-compatibility/2006">
          <mc:Choice Requires="x14">
            <control shapeId="38067" r:id="rId151" name="Check Box 179">
              <controlPr defaultSize="0" autoFill="0" autoLine="0" autoPict="0">
                <anchor moveWithCells="1">
                  <from>
                    <xdr:col>8</xdr:col>
                    <xdr:colOff>609600</xdr:colOff>
                    <xdr:row>234</xdr:row>
                    <xdr:rowOff>76200</xdr:rowOff>
                  </from>
                  <to>
                    <xdr:col>8</xdr:col>
                    <xdr:colOff>933450</xdr:colOff>
                    <xdr:row>234</xdr:row>
                    <xdr:rowOff>295275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BDDF-8725-4498-9838-E76561E9F70F}">
  <sheetPr codeName="Sheet4">
    <tabColor rgb="FFFF0000"/>
    <pageSetUpPr autoPageBreaks="0"/>
  </sheetPr>
  <dimension ref="A1:DP371"/>
  <sheetViews>
    <sheetView zoomScale="90" zoomScaleNormal="90" zoomScaleSheetLayoutView="87" workbookViewId="0">
      <selection activeCell="X9" sqref="X9"/>
    </sheetView>
  </sheetViews>
  <sheetFormatPr defaultRowHeight="15.75"/>
  <cols>
    <col min="1" max="1" width="4.28515625" style="102" customWidth="1"/>
    <col min="2" max="2" width="4.7109375" style="463" customWidth="1"/>
    <col min="3" max="3" width="12.7109375" style="109" hidden="1" customWidth="1"/>
    <col min="4" max="4" width="31.140625" hidden="1" customWidth="1"/>
    <col min="5" max="5" width="30.140625" style="469" hidden="1" customWidth="1"/>
    <col min="6" max="6" width="31.140625" hidden="1" customWidth="1"/>
    <col min="7" max="7" width="2.7109375" style="11" customWidth="1"/>
    <col min="8" max="8" width="2.7109375" style="514" customWidth="1"/>
    <col min="9" max="9" width="6.85546875" style="4" customWidth="1"/>
    <col min="10" max="10" width="3.85546875" customWidth="1"/>
    <col min="11" max="11" width="8.7109375" hidden="1" customWidth="1"/>
    <col min="12" max="12" width="5" customWidth="1"/>
    <col min="13" max="13" width="18.7109375" customWidth="1"/>
    <col min="14" max="14" width="3.85546875" customWidth="1"/>
    <col min="15" max="15" width="18.42578125" customWidth="1"/>
    <col min="16" max="16" width="3.85546875" customWidth="1"/>
    <col min="17" max="17" width="30.7109375" customWidth="1"/>
    <col min="18" max="18" width="3.85546875" customWidth="1"/>
    <col min="19" max="19" width="36.7109375" customWidth="1"/>
    <col min="20" max="20" width="3.85546875" style="5" customWidth="1"/>
    <col min="21" max="21" width="8.28515625" customWidth="1"/>
    <col min="22" max="22" width="28.42578125" customWidth="1"/>
    <col min="23" max="23" width="11.7109375" customWidth="1"/>
    <col min="24" max="24" width="42.85546875" customWidth="1"/>
    <col min="25" max="25" width="1.42578125" style="5" customWidth="1"/>
    <col min="26" max="26" width="2" style="401" customWidth="1"/>
    <col min="27" max="27" width="2.85546875" style="102" customWidth="1"/>
    <col min="28" max="28" width="12.28515625" customWidth="1"/>
    <col min="29" max="29" width="16" customWidth="1"/>
    <col min="30" max="30" width="3.28515625" customWidth="1"/>
    <col min="31" max="32" width="9.140625" style="5" customWidth="1"/>
    <col min="33" max="33" width="14.7109375" style="5" customWidth="1"/>
    <col min="34" max="34" width="9.140625" style="5" customWidth="1"/>
    <col min="35" max="35" width="27.140625" style="672" customWidth="1"/>
    <col min="36" max="36" width="12.5703125" style="672" customWidth="1"/>
    <col min="37" max="38" width="9.140625" style="672" customWidth="1"/>
    <col min="39" max="39" width="15" style="672" customWidth="1"/>
    <col min="40" max="40" width="9.140625" style="672" customWidth="1"/>
    <col min="41" max="41" width="12.140625" style="672" customWidth="1"/>
    <col min="42" max="42" width="17" style="598" customWidth="1"/>
    <col min="43" max="43" width="17.42578125" style="598" customWidth="1"/>
    <col min="44" max="44" width="19.42578125" style="598" customWidth="1"/>
    <col min="45" max="76" width="9.140625" style="102" customWidth="1"/>
    <col min="77" max="77" width="8.5703125" style="102" customWidth="1"/>
    <col min="78" max="78" width="9.140625" style="102" customWidth="1"/>
    <col min="79" max="79" width="17" style="102" customWidth="1"/>
    <col min="80" max="80" width="17.42578125" style="102" customWidth="1"/>
    <col min="81" max="81" width="19.42578125" style="102" customWidth="1"/>
    <col min="82" max="86" width="9.140625" style="102" customWidth="1"/>
    <col min="87" max="87" width="28.85546875" style="598" customWidth="1"/>
    <col min="88" max="88" width="14.42578125" style="598" customWidth="1"/>
    <col min="89" max="89" width="15" style="598" customWidth="1"/>
    <col min="90" max="90" width="10.140625" style="598" customWidth="1"/>
    <col min="91" max="96" width="9.140625" style="598" customWidth="1"/>
    <col min="97" max="97" width="9.140625" style="102" customWidth="1"/>
    <col min="98" max="119" width="9.140625" style="102"/>
    <col min="120" max="120" width="9.140625" style="5"/>
  </cols>
  <sheetData>
    <row r="1" spans="2:96" s="102" customFormat="1" ht="15" customHeight="1" thickBot="1">
      <c r="B1" s="463"/>
      <c r="C1" s="458"/>
      <c r="E1" s="469"/>
      <c r="G1" s="115"/>
      <c r="H1" s="506"/>
      <c r="I1" s="115"/>
      <c r="Z1" s="401"/>
      <c r="AI1" s="598"/>
      <c r="AJ1" s="598"/>
      <c r="AK1" s="598"/>
      <c r="AL1" s="598"/>
      <c r="AM1" s="598"/>
      <c r="AN1" s="598"/>
      <c r="AO1" s="598"/>
      <c r="AP1" s="598"/>
      <c r="AQ1" s="598"/>
      <c r="AR1" s="598"/>
      <c r="CI1" s="696" t="s">
        <v>542</v>
      </c>
      <c r="CJ1" s="598"/>
      <c r="CK1" s="598"/>
      <c r="CL1" s="598"/>
      <c r="CM1" s="598"/>
      <c r="CN1" s="598"/>
      <c r="CO1" s="598"/>
      <c r="CP1" s="598"/>
      <c r="CQ1" s="598"/>
      <c r="CR1" s="598"/>
    </row>
    <row r="2" spans="2:96" ht="15" customHeight="1">
      <c r="C2" s="458"/>
      <c r="D2" s="102"/>
      <c r="F2" s="102"/>
      <c r="G2" s="129" t="s">
        <v>951</v>
      </c>
      <c r="H2" s="507"/>
      <c r="I2" s="130"/>
      <c r="J2" s="131"/>
      <c r="K2" s="235"/>
      <c r="L2" s="127"/>
      <c r="M2" s="235"/>
      <c r="N2" s="130"/>
      <c r="O2" s="131"/>
      <c r="P2" s="127"/>
      <c r="Q2" s="127"/>
      <c r="R2" s="235"/>
      <c r="S2" s="130"/>
      <c r="T2" s="130"/>
      <c r="U2" s="130"/>
      <c r="V2" s="130"/>
      <c r="W2" s="130"/>
      <c r="X2" s="130"/>
      <c r="Y2" s="176"/>
      <c r="AB2" s="598"/>
      <c r="AC2" s="598"/>
      <c r="AD2" s="598"/>
      <c r="AE2" s="598"/>
      <c r="AF2" s="598"/>
      <c r="AG2" s="598"/>
      <c r="AH2" s="598"/>
      <c r="AI2" s="598"/>
      <c r="AJ2" s="598"/>
      <c r="AK2" s="598"/>
      <c r="AL2" s="598"/>
      <c r="AM2" s="598"/>
      <c r="AN2" s="598"/>
      <c r="AO2" s="598"/>
      <c r="CA2" s="1440" t="s">
        <v>1277</v>
      </c>
      <c r="CB2" s="1440"/>
      <c r="CC2" s="1440"/>
      <c r="CD2" s="1440"/>
      <c r="CE2" s="1440"/>
      <c r="CF2" s="1440"/>
      <c r="CG2" s="1440"/>
      <c r="CI2" s="697"/>
      <c r="CJ2" s="1441" t="s">
        <v>539</v>
      </c>
      <c r="CK2" s="1443" t="s">
        <v>544</v>
      </c>
      <c r="CL2" s="1436" t="s">
        <v>537</v>
      </c>
      <c r="CM2" s="1436" t="s">
        <v>538</v>
      </c>
    </row>
    <row r="3" spans="2:96" ht="19.5" customHeight="1">
      <c r="C3" s="458"/>
      <c r="D3" s="460" t="s">
        <v>779</v>
      </c>
      <c r="F3" s="782"/>
      <c r="G3" s="132"/>
      <c r="H3" s="508"/>
      <c r="I3" s="133" t="s">
        <v>950</v>
      </c>
      <c r="J3" s="134"/>
      <c r="K3" s="133"/>
      <c r="L3" s="139"/>
      <c r="M3" s="144"/>
      <c r="N3" s="133"/>
      <c r="O3" s="134"/>
      <c r="P3" s="125"/>
      <c r="Q3" s="139"/>
      <c r="R3" s="144"/>
      <c r="S3" s="133"/>
      <c r="T3" s="133"/>
      <c r="U3" s="133"/>
      <c r="V3" s="133"/>
      <c r="W3" s="133"/>
      <c r="X3" s="133"/>
      <c r="Y3" s="136"/>
      <c r="AB3" s="1431" t="s">
        <v>239</v>
      </c>
      <c r="AC3" s="1431"/>
      <c r="AD3" s="638"/>
      <c r="AE3" s="1424" t="s">
        <v>482</v>
      </c>
      <c r="AF3" s="1425"/>
      <c r="AG3" s="1424" t="s">
        <v>490</v>
      </c>
      <c r="AH3" s="1425"/>
      <c r="AI3" s="1424" t="s">
        <v>493</v>
      </c>
      <c r="AJ3" s="1425"/>
      <c r="AK3" s="639" t="s">
        <v>854</v>
      </c>
      <c r="AL3" s="598"/>
      <c r="AM3" s="598"/>
      <c r="AN3" s="598"/>
      <c r="AO3" s="598"/>
      <c r="CA3" s="1440"/>
      <c r="CB3" s="1440"/>
      <c r="CC3" s="1440"/>
      <c r="CD3" s="1440"/>
      <c r="CE3" s="1440"/>
      <c r="CF3" s="1440"/>
      <c r="CG3" s="1440"/>
      <c r="CI3" s="698"/>
      <c r="CJ3" s="1442"/>
      <c r="CK3" s="1444"/>
      <c r="CL3" s="1436"/>
      <c r="CM3" s="1436"/>
      <c r="CQ3" s="699"/>
    </row>
    <row r="4" spans="2:96" ht="7.5" customHeight="1" thickBot="1">
      <c r="C4" s="458"/>
      <c r="D4" s="102"/>
      <c r="F4" s="102"/>
      <c r="G4" s="171"/>
      <c r="H4" s="509"/>
      <c r="I4" s="172"/>
      <c r="J4" s="173"/>
      <c r="K4" s="172"/>
      <c r="L4" s="174"/>
      <c r="M4" s="175"/>
      <c r="N4" s="172"/>
      <c r="O4" s="173"/>
      <c r="P4" s="126"/>
      <c r="Q4" s="174"/>
      <c r="R4" s="175"/>
      <c r="S4" s="172"/>
      <c r="T4" s="126"/>
      <c r="U4" s="179"/>
      <c r="V4" s="179"/>
      <c r="W4" s="179"/>
      <c r="X4" s="179"/>
      <c r="Y4" s="136"/>
      <c r="AB4" s="611"/>
      <c r="AC4" s="611"/>
      <c r="AD4" s="611"/>
      <c r="AE4" s="611"/>
      <c r="AF4" s="611"/>
      <c r="AG4" s="611"/>
      <c r="AH4" s="611"/>
      <c r="AI4" s="746"/>
      <c r="AJ4" s="746"/>
      <c r="AK4" s="598"/>
      <c r="AL4" s="598"/>
      <c r="AM4" s="598"/>
      <c r="AN4" s="598"/>
      <c r="AO4" s="598"/>
      <c r="CA4" s="1440"/>
      <c r="CB4" s="1440"/>
      <c r="CC4" s="1440"/>
      <c r="CD4" s="1440"/>
      <c r="CE4" s="1440"/>
      <c r="CF4" s="1440"/>
      <c r="CG4" s="1440"/>
      <c r="CI4" s="700"/>
      <c r="CJ4" s="1442"/>
      <c r="CK4" s="1444"/>
      <c r="CL4" s="1436"/>
      <c r="CM4" s="1436"/>
    </row>
    <row r="5" spans="2:96" ht="26.25" customHeight="1" thickBot="1">
      <c r="C5" s="463"/>
      <c r="D5" s="102"/>
      <c r="F5" s="102"/>
      <c r="G5" s="542"/>
      <c r="H5" s="1447" t="s">
        <v>1294</v>
      </c>
      <c r="I5" s="1448"/>
      <c r="J5" s="1448"/>
      <c r="K5" s="1448"/>
      <c r="L5" s="1448"/>
      <c r="M5" s="1448"/>
      <c r="N5" s="1448"/>
      <c r="O5" s="1449"/>
      <c r="P5" s="144"/>
      <c r="Q5" s="1478" t="s">
        <v>872</v>
      </c>
      <c r="R5" s="1479"/>
      <c r="S5" s="1479"/>
      <c r="T5" s="1479"/>
      <c r="U5" s="1479"/>
      <c r="V5" s="1479"/>
      <c r="W5" s="516">
        <f>AK11</f>
        <v>0.52192192192192188</v>
      </c>
      <c r="X5" s="517"/>
      <c r="Y5" s="136"/>
      <c r="Z5" s="463"/>
      <c r="AB5" s="611"/>
      <c r="AC5" s="629" t="s">
        <v>862</v>
      </c>
      <c r="AD5" s="611"/>
      <c r="AE5" s="629"/>
      <c r="AF5" s="640" t="s">
        <v>241</v>
      </c>
      <c r="AG5" s="611"/>
      <c r="AH5" s="611"/>
      <c r="AI5" s="746"/>
      <c r="AJ5" s="746"/>
      <c r="AK5" s="598"/>
      <c r="AL5" s="598"/>
      <c r="AM5" s="598"/>
      <c r="AN5" s="598"/>
      <c r="AO5" s="598"/>
      <c r="CA5" s="1440"/>
      <c r="CB5" s="1440"/>
      <c r="CC5" s="1440"/>
      <c r="CD5" s="1440"/>
      <c r="CE5" s="1440"/>
      <c r="CF5" s="1440"/>
      <c r="CG5" s="1440"/>
      <c r="CI5" s="700"/>
      <c r="CJ5" s="1442"/>
      <c r="CK5" s="1444"/>
      <c r="CL5" s="1436"/>
      <c r="CM5" s="1436"/>
    </row>
    <row r="6" spans="2:96" ht="21.95" customHeight="1">
      <c r="C6" s="458"/>
      <c r="D6" s="461" t="s">
        <v>12</v>
      </c>
      <c r="E6" s="474" t="s">
        <v>780</v>
      </c>
      <c r="F6" s="461"/>
      <c r="G6" s="542"/>
      <c r="H6" s="1450"/>
      <c r="I6" s="1290"/>
      <c r="J6" s="1290"/>
      <c r="K6" s="1290"/>
      <c r="L6" s="1290"/>
      <c r="M6" s="1290"/>
      <c r="N6" s="1290"/>
      <c r="O6" s="1451"/>
      <c r="P6" s="144"/>
      <c r="Q6" s="1475" t="s">
        <v>849</v>
      </c>
      <c r="R6" s="1476"/>
      <c r="S6" s="1476"/>
      <c r="T6" s="1476"/>
      <c r="U6" s="1476"/>
      <c r="V6" s="1476"/>
      <c r="W6" s="1476"/>
      <c r="X6" s="1477"/>
      <c r="Y6" s="136"/>
      <c r="AA6" s="170" t="s">
        <v>857</v>
      </c>
      <c r="AB6" s="611" t="s">
        <v>242</v>
      </c>
      <c r="AC6" s="611">
        <f>IF(OR(AJ44=TRUE, (AND(AJ45=TRUE,AJ46=TRUE))),1,0)</f>
        <v>0</v>
      </c>
      <c r="AD6" s="641" t="s">
        <v>857</v>
      </c>
      <c r="AE6" s="611" t="s">
        <v>389</v>
      </c>
      <c r="AF6" s="611">
        <f>IF(AJ38=TRUE,1,0)</f>
        <v>1</v>
      </c>
      <c r="AG6" s="611" t="s">
        <v>491</v>
      </c>
      <c r="AH6" s="611">
        <f>SUM(AF6:AF15)</f>
        <v>9</v>
      </c>
      <c r="AI6" s="746" t="s">
        <v>540</v>
      </c>
      <c r="AJ6" s="639">
        <f>SUM(AC16/AC18)</f>
        <v>0.88888888888888884</v>
      </c>
      <c r="AK6" s="746">
        <v>2</v>
      </c>
      <c r="AL6" s="598"/>
      <c r="AM6" s="598"/>
      <c r="AN6" s="598"/>
      <c r="AO6" s="598"/>
      <c r="CA6" s="1440"/>
      <c r="CB6" s="1440"/>
      <c r="CC6" s="1440"/>
      <c r="CD6" s="1440"/>
      <c r="CE6" s="1440"/>
      <c r="CF6" s="1440"/>
      <c r="CG6" s="1440"/>
      <c r="CI6" s="701"/>
      <c r="CJ6" s="1442"/>
      <c r="CK6" s="1444"/>
      <c r="CL6" s="1436"/>
      <c r="CM6" s="1436"/>
      <c r="CN6" s="702"/>
    </row>
    <row r="7" spans="2:96" ht="21.95" customHeight="1">
      <c r="C7" s="458"/>
      <c r="D7" s="462" t="s">
        <v>879</v>
      </c>
      <c r="E7" s="462" t="s">
        <v>781</v>
      </c>
      <c r="F7" s="462"/>
      <c r="G7" s="542"/>
      <c r="H7" s="1450"/>
      <c r="I7" s="1290"/>
      <c r="J7" s="1290"/>
      <c r="K7" s="1290"/>
      <c r="L7" s="1290"/>
      <c r="M7" s="1290"/>
      <c r="N7" s="1290"/>
      <c r="O7" s="1451"/>
      <c r="P7" s="144"/>
      <c r="Q7" s="1468" t="s">
        <v>541</v>
      </c>
      <c r="R7" s="1405"/>
      <c r="S7" s="1469">
        <f>AJ9</f>
        <v>0.83783783783783783</v>
      </c>
      <c r="T7" s="1470"/>
      <c r="U7" s="196"/>
      <c r="V7" s="1404" t="s">
        <v>873</v>
      </c>
      <c r="W7" s="1405"/>
      <c r="X7" s="522">
        <f>AJ10</f>
        <v>0</v>
      </c>
      <c r="Y7" s="136"/>
      <c r="AA7" s="170" t="s">
        <v>857</v>
      </c>
      <c r="AB7" s="611" t="s">
        <v>243</v>
      </c>
      <c r="AC7" s="611">
        <f>IF(OR(AJ68=TRUE,AJ69=TRUE),1,0)</f>
        <v>1</v>
      </c>
      <c r="AD7" s="641" t="s">
        <v>857</v>
      </c>
      <c r="AE7" s="611" t="s">
        <v>244</v>
      </c>
      <c r="AF7" s="611">
        <f>IF(AJ47=TRUE,1,0)</f>
        <v>0</v>
      </c>
      <c r="AG7" s="611" t="s">
        <v>492</v>
      </c>
      <c r="AH7" s="639">
        <f>SUM(AH6/10)</f>
        <v>0.9</v>
      </c>
      <c r="AI7" s="746" t="s">
        <v>240</v>
      </c>
      <c r="AJ7" s="639">
        <f>AH8</f>
        <v>9.9999999999999978E-2</v>
      </c>
      <c r="AK7" s="746">
        <v>2</v>
      </c>
      <c r="AL7" s="598"/>
      <c r="AM7" s="598"/>
      <c r="AN7" s="598"/>
      <c r="AO7" s="598"/>
      <c r="CA7" s="1440"/>
      <c r="CB7" s="1440"/>
      <c r="CC7" s="1440"/>
      <c r="CD7" s="1440"/>
      <c r="CE7" s="1440"/>
      <c r="CF7" s="1440"/>
      <c r="CG7" s="1440"/>
      <c r="CI7" s="703" t="str">
        <f>AI6</f>
        <v>Critical Process</v>
      </c>
      <c r="CJ7" s="704">
        <f>AJ6</f>
        <v>0.88888888888888884</v>
      </c>
      <c r="CK7" s="705">
        <v>0.6</v>
      </c>
      <c r="CL7" s="706" t="str">
        <f>IF(CJ7&lt;CK7,"*","")</f>
        <v/>
      </c>
      <c r="CM7" s="706" t="str">
        <f>_xlfn.CONCAT(TEXT(CJ7,"0%"),CL7)</f>
        <v>89%</v>
      </c>
    </row>
    <row r="8" spans="2:96" ht="23.45" customHeight="1">
      <c r="C8" s="458"/>
      <c r="D8" s="462" t="s">
        <v>723</v>
      </c>
      <c r="E8" s="462" t="s">
        <v>782</v>
      </c>
      <c r="F8" s="462"/>
      <c r="G8" s="542"/>
      <c r="H8" s="1452"/>
      <c r="I8" s="1453"/>
      <c r="J8" s="1453"/>
      <c r="K8" s="1453"/>
      <c r="L8" s="1453"/>
      <c r="M8" s="1453"/>
      <c r="N8" s="1453"/>
      <c r="O8" s="1454"/>
      <c r="P8" s="144"/>
      <c r="Q8" s="1468" t="s">
        <v>850</v>
      </c>
      <c r="R8" s="1405"/>
      <c r="S8" s="1471">
        <f>AJ6</f>
        <v>0.88888888888888884</v>
      </c>
      <c r="T8" s="1472"/>
      <c r="U8" s="196"/>
      <c r="V8" s="1404" t="s">
        <v>870</v>
      </c>
      <c r="W8" s="1405"/>
      <c r="X8" s="522">
        <f>AH8</f>
        <v>9.9999999999999978E-2</v>
      </c>
      <c r="Y8" s="136"/>
      <c r="AA8" s="170" t="s">
        <v>857</v>
      </c>
      <c r="AB8" s="611" t="s">
        <v>245</v>
      </c>
      <c r="AC8" s="611">
        <f>IF(AND(AJ90=TRUE, AJ91=TRUE),1,0)</f>
        <v>1</v>
      </c>
      <c r="AD8" s="641" t="s">
        <v>857</v>
      </c>
      <c r="AE8" s="611" t="s">
        <v>251</v>
      </c>
      <c r="AF8" s="611">
        <f>IF(AJ116=TRUE,1,0)</f>
        <v>1</v>
      </c>
      <c r="AG8" s="611" t="s">
        <v>170</v>
      </c>
      <c r="AH8" s="611">
        <f>SUM(AH7-1)*-1</f>
        <v>9.9999999999999978E-2</v>
      </c>
      <c r="AI8" s="746" t="s">
        <v>541</v>
      </c>
      <c r="AJ8" s="642">
        <f>SUM(AL18:AL20,AL22:AL36,AL38,AL43:AL47,AL56:AL60,AL67:AL70,AL76:AL86,AL88:AL96,AL100,AL102:AL108,AL113:AL121,AL130:AL133,AL140:AL144,AL148:AL159)</f>
        <v>31</v>
      </c>
      <c r="AK8" s="606"/>
      <c r="AL8" s="598"/>
      <c r="AM8" s="598"/>
      <c r="AN8" s="598"/>
      <c r="AO8" s="598"/>
      <c r="CA8" s="1440"/>
      <c r="CB8" s="1440"/>
      <c r="CC8" s="1440"/>
      <c r="CD8" s="1440"/>
      <c r="CE8" s="1440"/>
      <c r="CF8" s="1440"/>
      <c r="CG8" s="1440"/>
      <c r="CI8" s="703" t="str">
        <f>AI7</f>
        <v>Red Flags</v>
      </c>
      <c r="CJ8" s="704">
        <f>AJ7</f>
        <v>9.9999999999999978E-2</v>
      </c>
      <c r="CK8" s="705">
        <v>0.8</v>
      </c>
      <c r="CL8" s="706" t="str">
        <f t="shared" ref="CL8:CL10" si="0">IF(CJ8&lt;CK8,"*","")</f>
        <v>*</v>
      </c>
      <c r="CM8" s="706" t="str">
        <f t="shared" ref="CM8:CM10" si="1">_xlfn.CONCAT(TEXT(CJ8,"0%"),CL8)</f>
        <v>10%*</v>
      </c>
    </row>
    <row r="9" spans="2:96" ht="16.5" thickBot="1">
      <c r="C9" s="458"/>
      <c r="D9" s="462" t="s">
        <v>778</v>
      </c>
      <c r="E9" s="475">
        <v>37562</v>
      </c>
      <c r="F9" s="462"/>
      <c r="G9" s="542"/>
      <c r="H9" s="1455" t="s">
        <v>1297</v>
      </c>
      <c r="I9" s="1456"/>
      <c r="J9" s="1456"/>
      <c r="K9" s="1456"/>
      <c r="L9" s="1456"/>
      <c r="M9" s="1456"/>
      <c r="N9" s="1456"/>
      <c r="O9" s="1457"/>
      <c r="P9" s="144"/>
      <c r="Q9" s="523" t="s">
        <v>1329</v>
      </c>
      <c r="R9" s="519"/>
      <c r="S9" s="1473" t="str">
        <f>IFERROR(_xlfn.TEXTJOIN(" ",TRUE,_xlfn.ANCHORARRAY(AB20)),"None Missing")</f>
        <v>Q2,</v>
      </c>
      <c r="T9" s="1474"/>
      <c r="U9" s="196"/>
      <c r="V9" s="518" t="s">
        <v>878</v>
      </c>
      <c r="W9" s="521"/>
      <c r="X9" s="535" t="str">
        <f>IFERROR(_xlfn.TEXTJOIN(" ",TRUE,_xlfn.ANCHORARRAY(AE19)),"None Missing")</f>
        <v>13.1 13.6 1.4, 10.2, 11.1, 3.4, 5.6, 6.4, 8.3,</v>
      </c>
      <c r="Y9" s="136"/>
      <c r="AA9" s="170" t="s">
        <v>857</v>
      </c>
      <c r="AB9" s="611" t="s">
        <v>247</v>
      </c>
      <c r="AC9" s="611">
        <f>IF(AJ118=TRUE,1,0)</f>
        <v>1</v>
      </c>
      <c r="AD9" s="641" t="s">
        <v>857</v>
      </c>
      <c r="AE9" s="611" t="s">
        <v>253</v>
      </c>
      <c r="AF9" s="611">
        <f>IF(AJ141=TRUE,1,0)</f>
        <v>1</v>
      </c>
      <c r="AG9" s="643"/>
      <c r="AH9" s="644"/>
      <c r="AI9" s="746" t="s">
        <v>856</v>
      </c>
      <c r="AJ9" s="639">
        <f>AJ8/37</f>
        <v>0.83783783783783783</v>
      </c>
      <c r="AK9" s="746">
        <v>2</v>
      </c>
      <c r="AL9" s="598"/>
      <c r="AM9" s="598"/>
      <c r="AN9" s="598"/>
      <c r="AO9" s="598"/>
      <c r="CA9" s="1440"/>
      <c r="CB9" s="1440"/>
      <c r="CC9" s="1440"/>
      <c r="CD9" s="1440"/>
      <c r="CE9" s="1440"/>
      <c r="CF9" s="1440"/>
      <c r="CG9" s="1440"/>
      <c r="CI9" s="703" t="str">
        <f>AI8</f>
        <v>Permit Review Score</v>
      </c>
      <c r="CJ9" s="704">
        <f>AJ9</f>
        <v>0.83783783783783783</v>
      </c>
      <c r="CK9" s="705">
        <v>0.7</v>
      </c>
      <c r="CL9" s="706" t="str">
        <f t="shared" si="0"/>
        <v/>
      </c>
      <c r="CM9" s="706" t="str">
        <f t="shared" si="1"/>
        <v>84%</v>
      </c>
    </row>
    <row r="10" spans="2:96" ht="21.95" customHeight="1" thickBot="1">
      <c r="C10" s="458"/>
      <c r="D10" s="462" t="s">
        <v>721</v>
      </c>
      <c r="E10" s="462" t="s">
        <v>851</v>
      </c>
      <c r="F10" s="462"/>
      <c r="G10" s="542"/>
      <c r="H10" s="1458"/>
      <c r="I10" s="1459"/>
      <c r="J10" s="1459"/>
      <c r="K10" s="1459"/>
      <c r="L10" s="1459"/>
      <c r="M10" s="1459"/>
      <c r="N10" s="1459"/>
      <c r="O10" s="1460"/>
      <c r="P10" s="144"/>
      <c r="Q10" s="500" t="s">
        <v>864</v>
      </c>
      <c r="R10" s="197"/>
      <c r="S10" s="1464" t="str">
        <f>IFERROR(_xlfn.TEXTJOIN(" ",TRUE,_xlfn.ANCHORARRAY(AB40)),"None Missing")</f>
        <v>None Missing</v>
      </c>
      <c r="T10" s="1465"/>
      <c r="U10" s="489"/>
      <c r="V10" s="520" t="s">
        <v>864</v>
      </c>
      <c r="W10" s="499"/>
      <c r="X10" s="515" t="str">
        <f>IFERROR(_xlfn.TEXTJOIN(" ",TRUE,AE40),"None Missing")</f>
        <v>3.4,</v>
      </c>
      <c r="Y10" s="136"/>
      <c r="AA10" s="170" t="s">
        <v>857</v>
      </c>
      <c r="AB10" s="611" t="s">
        <v>254</v>
      </c>
      <c r="AC10" s="611">
        <f>IF(AJ140=TRUE,1,0)</f>
        <v>1</v>
      </c>
      <c r="AD10" s="641" t="s">
        <v>857</v>
      </c>
      <c r="AE10" s="611" t="s">
        <v>255</v>
      </c>
      <c r="AF10" s="638">
        <f>IF(AJ148=TRUE,1,0)</f>
        <v>1</v>
      </c>
      <c r="AG10" s="1432" t="s">
        <v>564</v>
      </c>
      <c r="AH10" s="1433"/>
      <c r="AI10" s="645" t="s">
        <v>564</v>
      </c>
      <c r="AJ10" s="639">
        <f>AG17</f>
        <v>0</v>
      </c>
      <c r="AK10" s="646">
        <v>1</v>
      </c>
      <c r="AL10" s="598"/>
      <c r="AM10" s="598"/>
      <c r="AN10" s="598"/>
      <c r="AO10" s="598"/>
      <c r="CA10" s="1440"/>
      <c r="CB10" s="1440"/>
      <c r="CC10" s="1440"/>
      <c r="CD10" s="1440"/>
      <c r="CE10" s="1440"/>
      <c r="CF10" s="1440"/>
      <c r="CG10" s="1440"/>
      <c r="CI10" s="707" t="s">
        <v>564</v>
      </c>
      <c r="CJ10" s="708">
        <f>AJ10</f>
        <v>0</v>
      </c>
      <c r="CK10" s="709">
        <v>0.55000000000000004</v>
      </c>
      <c r="CL10" s="706" t="str">
        <f t="shared" si="0"/>
        <v>*</v>
      </c>
      <c r="CM10" s="706" t="str">
        <f t="shared" si="1"/>
        <v>0%*</v>
      </c>
    </row>
    <row r="11" spans="2:96" ht="21.95" customHeight="1" thickBot="1">
      <c r="C11" s="458"/>
      <c r="D11" s="462" t="s">
        <v>737</v>
      </c>
      <c r="E11" s="462" t="s">
        <v>783</v>
      </c>
      <c r="F11" s="462"/>
      <c r="G11" s="542"/>
      <c r="H11" s="1458"/>
      <c r="I11" s="1459"/>
      <c r="J11" s="1459"/>
      <c r="K11" s="1459"/>
      <c r="L11" s="1459"/>
      <c r="M11" s="1459"/>
      <c r="N11" s="1459"/>
      <c r="O11" s="1460"/>
      <c r="P11" s="144"/>
      <c r="Q11" s="500" t="s">
        <v>865</v>
      </c>
      <c r="R11" s="197"/>
      <c r="S11" s="1464" t="s">
        <v>859</v>
      </c>
      <c r="T11" s="1465"/>
      <c r="U11" s="196"/>
      <c r="V11" s="520" t="s">
        <v>871</v>
      </c>
      <c r="W11" s="497"/>
      <c r="X11" s="515" t="str">
        <f>IFERROR(_xlfn.TEXTJOIN(" ",TRUE,AE35),"None Missing")</f>
        <v>5.6,</v>
      </c>
      <c r="Y11" s="136"/>
      <c r="AA11" s="495" t="s">
        <v>858</v>
      </c>
      <c r="AB11" s="647" t="s">
        <v>291</v>
      </c>
      <c r="AC11" s="611">
        <f>IF(AJ81=TRUE,1,0)</f>
        <v>1</v>
      </c>
      <c r="AD11" s="648" t="s">
        <v>876</v>
      </c>
      <c r="AE11" s="611" t="s">
        <v>786</v>
      </c>
      <c r="AF11" s="638">
        <f>IF(AJ60=TRUE,1,0)</f>
        <v>1</v>
      </c>
      <c r="AG11" s="649">
        <v>13.1</v>
      </c>
      <c r="AH11" s="650">
        <f>IF(AJ185,3,IF(AJ186,2,IF(AJ187,0,"")))</f>
        <v>0</v>
      </c>
      <c r="AI11" s="651" t="s">
        <v>855</v>
      </c>
      <c r="AJ11" s="651"/>
      <c r="AK11" s="652">
        <f>SUM((AJ6*AK6)+(AJ7*AK7)+(AJ9*AK9)+(AJ10*AK10))/7</f>
        <v>0.52192192192192188</v>
      </c>
      <c r="AL11" s="598"/>
      <c r="AM11" s="598"/>
      <c r="AN11" s="598"/>
      <c r="AO11" s="598"/>
      <c r="CA11" s="1440"/>
      <c r="CB11" s="1440"/>
      <c r="CC11" s="1440"/>
      <c r="CD11" s="1440"/>
      <c r="CE11" s="1440"/>
      <c r="CF11" s="1440"/>
      <c r="CG11" s="1440"/>
      <c r="CI11" s="710"/>
      <c r="CJ11" s="710"/>
      <c r="CK11" s="710"/>
      <c r="CL11" s="710"/>
      <c r="CM11" s="710"/>
    </row>
    <row r="12" spans="2:96" ht="21.95" customHeight="1">
      <c r="C12" s="458"/>
      <c r="D12" s="462" t="s">
        <v>276</v>
      </c>
      <c r="E12" s="462">
        <v>3</v>
      </c>
      <c r="F12" s="462"/>
      <c r="G12" s="542"/>
      <c r="H12" s="1458"/>
      <c r="I12" s="1459"/>
      <c r="J12" s="1459"/>
      <c r="K12" s="1459"/>
      <c r="L12" s="1459"/>
      <c r="M12" s="1459"/>
      <c r="N12" s="1459"/>
      <c r="O12" s="1460"/>
      <c r="P12" s="144"/>
      <c r="Q12" s="500" t="s">
        <v>866</v>
      </c>
      <c r="R12" s="115"/>
      <c r="S12" s="1464" t="str">
        <f>IFERROR(_xlfn.TEXTJOIN(" ",TRUE,_xlfn.ANCHORARRAY(AB37)),"None Missing")</f>
        <v>None Missing</v>
      </c>
      <c r="T12" s="1465"/>
      <c r="U12" s="196"/>
      <c r="V12" s="520" t="s">
        <v>866</v>
      </c>
      <c r="W12" s="498"/>
      <c r="X12" s="536" t="str">
        <f ca="1">IFERROR(_xlfn.TEXTJOIN(" ",TRUE,_xlfn.ANCHORARRAY(AE37)),"None Missing")</f>
        <v>None Missing</v>
      </c>
      <c r="Y12" s="136"/>
      <c r="AA12" s="495" t="s">
        <v>858</v>
      </c>
      <c r="AB12" s="611" t="s">
        <v>250</v>
      </c>
      <c r="AC12" s="611">
        <f>IF(AJ119=TRUE,1,0)</f>
        <v>1</v>
      </c>
      <c r="AD12" s="611" t="s">
        <v>861</v>
      </c>
      <c r="AE12" s="611" t="s">
        <v>545</v>
      </c>
      <c r="AF12" s="638">
        <f>IF(AJ88=TRUE,1,0)</f>
        <v>1</v>
      </c>
      <c r="AG12" s="653" t="s">
        <v>593</v>
      </c>
      <c r="AH12" s="650">
        <f>IF(AJ189,1,0)</f>
        <v>1</v>
      </c>
      <c r="AI12" s="598"/>
      <c r="AJ12" s="598"/>
      <c r="AK12" s="598"/>
      <c r="AL12" s="598"/>
      <c r="AM12" s="598"/>
      <c r="AN12" s="598"/>
      <c r="AO12" s="598"/>
    </row>
    <row r="13" spans="2:96" ht="21.95" customHeight="1" thickBot="1">
      <c r="C13" s="458"/>
      <c r="D13" s="102"/>
      <c r="F13" s="102"/>
      <c r="G13" s="542"/>
      <c r="H13" s="1458"/>
      <c r="I13" s="1459"/>
      <c r="J13" s="1459"/>
      <c r="K13" s="1459"/>
      <c r="L13" s="1459"/>
      <c r="M13" s="1459"/>
      <c r="N13" s="1459"/>
      <c r="O13" s="1460"/>
      <c r="P13" s="144"/>
      <c r="Q13" s="501" t="s">
        <v>867</v>
      </c>
      <c r="R13" s="502"/>
      <c r="S13" s="1466" t="str">
        <f>IFERROR(_xlfn.TEXTJOIN(" ",TRUE,_xlfn.ANCHORARRAY(AB31)),"None Missing")</f>
        <v>Q2,</v>
      </c>
      <c r="T13" s="1467"/>
      <c r="U13" s="503"/>
      <c r="V13" s="524" t="s">
        <v>867</v>
      </c>
      <c r="W13" s="504"/>
      <c r="X13" s="537" t="str">
        <f>IFERROR(_xlfn.TEXTJOIN(" ",TRUE,_xlfn.ANCHORARRAY(AE29)),"None Missing")</f>
        <v>1.4, 8.3, 10.2, 11.1,</v>
      </c>
      <c r="Y13" s="136"/>
      <c r="AA13" s="496" t="s">
        <v>876</v>
      </c>
      <c r="AB13" s="611" t="s">
        <v>252</v>
      </c>
      <c r="AC13" s="611">
        <f>IF(AJ130=TRUE,1,0)</f>
        <v>1</v>
      </c>
      <c r="AD13" s="654" t="s">
        <v>858</v>
      </c>
      <c r="AE13" s="611" t="s">
        <v>248</v>
      </c>
      <c r="AF13" s="638">
        <f>IF(AJ100=TRUE,1,0)</f>
        <v>1</v>
      </c>
      <c r="AG13" s="653" t="s">
        <v>594</v>
      </c>
      <c r="AH13" s="650">
        <f>IF(AJ191,1,0)</f>
        <v>1</v>
      </c>
      <c r="AI13" s="598"/>
      <c r="AJ13" s="598"/>
      <c r="AK13" s="598"/>
      <c r="AL13" s="598"/>
      <c r="AM13" s="598"/>
      <c r="AN13" s="598"/>
      <c r="AO13" s="598"/>
      <c r="CA13" s="598"/>
      <c r="CB13" s="598"/>
    </row>
    <row r="14" spans="2:96" ht="21.95" customHeight="1">
      <c r="C14" s="462" t="s">
        <v>722</v>
      </c>
      <c r="D14" s="462" t="s">
        <v>12</v>
      </c>
      <c r="E14" s="461" t="s">
        <v>733</v>
      </c>
      <c r="F14" s="462"/>
      <c r="G14" s="542"/>
      <c r="H14" s="1461"/>
      <c r="I14" s="1462"/>
      <c r="J14" s="1462"/>
      <c r="K14" s="1462"/>
      <c r="L14" s="1462"/>
      <c r="M14" s="1462"/>
      <c r="N14" s="1462"/>
      <c r="O14" s="1463"/>
      <c r="P14" s="144"/>
      <c r="Q14" s="144"/>
      <c r="R14" s="144"/>
      <c r="S14" s="144"/>
      <c r="T14" s="144"/>
      <c r="U14" s="144"/>
      <c r="V14" s="144"/>
      <c r="W14" s="144"/>
      <c r="X14" s="144"/>
      <c r="Y14" s="136"/>
      <c r="AA14" s="102" t="s">
        <v>876</v>
      </c>
      <c r="AB14" s="769" t="s">
        <v>1328</v>
      </c>
      <c r="AC14" s="769">
        <f>IF(AJ131=TRUE,1,0)</f>
        <v>1</v>
      </c>
      <c r="AD14" s="654" t="s">
        <v>858</v>
      </c>
      <c r="AE14" s="611">
        <v>13.1</v>
      </c>
      <c r="AF14" s="638">
        <f>IF(AJ187=TRUE,1,0)</f>
        <v>1</v>
      </c>
      <c r="AG14" s="655">
        <v>13.5</v>
      </c>
      <c r="AH14" s="650">
        <f>IF(AJ197,1,0)</f>
        <v>1</v>
      </c>
      <c r="AI14" s="598"/>
      <c r="AJ14" s="598"/>
      <c r="AK14" s="598"/>
      <c r="AL14" s="598"/>
      <c r="AM14" s="598"/>
      <c r="AN14" s="598"/>
      <c r="AO14" s="598"/>
      <c r="CA14" s="598"/>
      <c r="CB14" s="598"/>
    </row>
    <row r="15" spans="2:96" ht="7.5" customHeight="1">
      <c r="C15" s="458"/>
      <c r="D15" s="102"/>
      <c r="F15" s="102"/>
      <c r="G15" s="171"/>
      <c r="H15" s="741"/>
      <c r="I15" s="172"/>
      <c r="J15" s="173"/>
      <c r="K15" s="172"/>
      <c r="L15" s="174"/>
      <c r="M15" s="175"/>
      <c r="N15" s="172"/>
      <c r="O15" s="173"/>
      <c r="P15" s="126"/>
      <c r="Q15" s="174"/>
      <c r="R15" s="175"/>
      <c r="S15" s="172"/>
      <c r="T15" s="126"/>
      <c r="U15" s="179"/>
      <c r="V15" s="179"/>
      <c r="W15" s="179"/>
      <c r="X15" s="179"/>
      <c r="Y15" s="136"/>
      <c r="AD15" s="654" t="s">
        <v>858</v>
      </c>
      <c r="AE15" s="769">
        <v>13.6</v>
      </c>
      <c r="AF15" s="638">
        <f>IF(AJ202=TRUE,1,0)</f>
        <v>1</v>
      </c>
      <c r="AG15" s="657"/>
      <c r="AH15" s="658"/>
      <c r="AI15" s="598"/>
      <c r="AJ15" s="598"/>
      <c r="AK15" s="598"/>
      <c r="AL15" s="598"/>
      <c r="AM15" s="598"/>
      <c r="AN15" s="598"/>
      <c r="AO15" s="598"/>
      <c r="CA15" s="598"/>
      <c r="CB15" s="598"/>
    </row>
    <row r="16" spans="2:96" ht="15.75" customHeight="1">
      <c r="C16" s="458"/>
      <c r="D16" s="102"/>
      <c r="F16" s="102"/>
      <c r="G16" s="236"/>
      <c r="H16" s="538"/>
      <c r="I16" s="133">
        <v>1</v>
      </c>
      <c r="J16" s="133" t="s">
        <v>1287</v>
      </c>
      <c r="K16" s="133"/>
      <c r="L16" s="125"/>
      <c r="M16" s="133"/>
      <c r="N16" s="144"/>
      <c r="O16" s="134"/>
      <c r="P16" s="125"/>
      <c r="Q16" s="125"/>
      <c r="R16" s="133"/>
      <c r="S16" s="144"/>
      <c r="T16" s="144"/>
      <c r="U16" s="144"/>
      <c r="V16" s="144"/>
      <c r="W16" s="144"/>
      <c r="X16" s="144"/>
      <c r="Y16" s="136"/>
      <c r="AB16" s="611" t="s">
        <v>256</v>
      </c>
      <c r="AC16" s="611">
        <f>SUM(AC4:AC14)</f>
        <v>8</v>
      </c>
      <c r="AD16" s="598"/>
      <c r="AE16" s="598"/>
      <c r="AF16" s="598"/>
      <c r="AG16" s="1434" t="s">
        <v>595</v>
      </c>
      <c r="AH16" s="1435"/>
      <c r="AI16" s="1333" t="s">
        <v>338</v>
      </c>
      <c r="AJ16" s="1333"/>
      <c r="AK16" s="1333"/>
      <c r="AL16" s="1333"/>
      <c r="AM16" s="1333"/>
      <c r="AN16" s="1333"/>
      <c r="AO16" s="1333"/>
      <c r="AP16" s="747" t="s">
        <v>1274</v>
      </c>
      <c r="AQ16" s="747" t="s">
        <v>1275</v>
      </c>
      <c r="AR16" s="747" t="s">
        <v>1268</v>
      </c>
      <c r="CA16" s="747" t="s">
        <v>1274</v>
      </c>
      <c r="CB16" s="747" t="s">
        <v>1275</v>
      </c>
      <c r="CC16" s="734" t="s">
        <v>1268</v>
      </c>
    </row>
    <row r="17" spans="2:81" ht="15.75" customHeight="1" thickBot="1">
      <c r="C17" s="458"/>
      <c r="D17" s="102"/>
      <c r="F17" s="102"/>
      <c r="G17" s="132"/>
      <c r="H17" s="538"/>
      <c r="I17" s="144"/>
      <c r="J17" s="144" t="s">
        <v>725</v>
      </c>
      <c r="K17" s="204"/>
      <c r="L17" s="144"/>
      <c r="M17" s="144"/>
      <c r="N17" s="144"/>
      <c r="O17" s="144"/>
      <c r="P17" s="144"/>
      <c r="Q17" s="144"/>
      <c r="R17" s="144"/>
      <c r="S17" s="144"/>
      <c r="T17" s="144"/>
      <c r="U17" s="144"/>
      <c r="V17" s="144"/>
      <c r="W17" s="144"/>
      <c r="X17" s="144"/>
      <c r="Y17" s="136"/>
      <c r="AB17" s="611"/>
      <c r="AC17" s="656"/>
      <c r="AD17" s="598"/>
      <c r="AE17" s="598"/>
      <c r="AF17" s="598"/>
      <c r="AG17" s="1408">
        <f>IF(AND(AH11=1,AH12=1,AH13=0,AH14=0),0.1,IF(AND(AH11=1,AH12=0,AH13=0,AH14=0),0.25,IF(AND(AH11=1,AH12=1,AH13=1,AH14=1),0.35,IF(AND(AH11=2,AH12=1,AH13=0,AH14=0),0.55,IF(AND(AH11=2,AH12=0,AH13=0,AH14=0),0.65,IF(AND(AH11=2,AH12=1,AH13=1,AH14=1),0.75,IF(AND(AH11=3,AH12=1,AH13=0,AH14=0),0.8,IF(AND(AH11=3,AH12=0,AH13=0,AH14=0),0.9,IF(AND(AH11=3,AH12=1,AH13=1,AH14=1),1,0)))))))))</f>
        <v>0</v>
      </c>
      <c r="AH17" s="1409"/>
      <c r="AI17" s="598"/>
      <c r="AJ17" s="598"/>
      <c r="AK17" s="599" t="s">
        <v>237</v>
      </c>
      <c r="AL17" s="600" t="s">
        <v>170</v>
      </c>
      <c r="AM17" s="601" t="s">
        <v>211</v>
      </c>
      <c r="AN17" s="602" t="s">
        <v>212</v>
      </c>
      <c r="AO17" s="627" t="s">
        <v>222</v>
      </c>
      <c r="AP17" s="747" t="s">
        <v>1269</v>
      </c>
      <c r="AQ17" s="747" t="s">
        <v>1269</v>
      </c>
      <c r="AR17" s="747" t="s">
        <v>1269</v>
      </c>
      <c r="CA17" s="747" t="s">
        <v>1269</v>
      </c>
      <c r="CB17" s="747" t="s">
        <v>1269</v>
      </c>
      <c r="CC17" s="734" t="s">
        <v>1269</v>
      </c>
    </row>
    <row r="18" spans="2:81" ht="15.75" customHeight="1" thickBot="1">
      <c r="C18" s="458"/>
      <c r="D18" s="102"/>
      <c r="F18" s="102"/>
      <c r="G18" s="132"/>
      <c r="H18" s="538"/>
      <c r="I18" s="144"/>
      <c r="J18" s="144"/>
      <c r="K18" s="204"/>
      <c r="L18" s="144"/>
      <c r="M18" s="144"/>
      <c r="N18" s="144"/>
      <c r="O18" s="144"/>
      <c r="P18" s="144"/>
      <c r="Q18" s="144"/>
      <c r="R18" s="144"/>
      <c r="S18" s="144"/>
      <c r="T18" s="144"/>
      <c r="U18" s="144"/>
      <c r="V18" s="144"/>
      <c r="W18" s="144"/>
      <c r="X18" s="144"/>
      <c r="Y18" s="136"/>
      <c r="AB18" s="646" t="s">
        <v>257</v>
      </c>
      <c r="AC18" s="645">
        <v>9</v>
      </c>
      <c r="AD18" s="661"/>
      <c r="AE18" s="659" t="s">
        <v>868</v>
      </c>
      <c r="AF18" s="598"/>
      <c r="AG18" s="625"/>
      <c r="AH18" s="598"/>
      <c r="AI18" s="628" t="s">
        <v>337</v>
      </c>
      <c r="AJ18" s="604" t="s">
        <v>221</v>
      </c>
      <c r="AK18" s="605"/>
      <c r="AL18" s="630"/>
      <c r="AM18" s="607"/>
      <c r="AN18" s="608"/>
      <c r="AO18" s="609"/>
      <c r="CA18" s="598"/>
      <c r="CB18" s="598"/>
    </row>
    <row r="19" spans="2:81" ht="30.75">
      <c r="C19" s="458"/>
      <c r="D19" s="102"/>
      <c r="F19" s="803" t="s">
        <v>1412</v>
      </c>
      <c r="G19" s="223"/>
      <c r="H19" s="742"/>
      <c r="I19" s="449"/>
      <c r="J19" s="449"/>
      <c r="K19" s="210"/>
      <c r="L19" s="449"/>
      <c r="M19" s="449"/>
      <c r="N19" s="449"/>
      <c r="O19" s="449"/>
      <c r="P19" s="449"/>
      <c r="Q19" s="449"/>
      <c r="R19" s="449"/>
      <c r="S19" s="449"/>
      <c r="T19" s="449"/>
      <c r="U19" s="457" t="s">
        <v>874</v>
      </c>
      <c r="V19" s="456"/>
      <c r="W19" s="456"/>
      <c r="X19" s="456"/>
      <c r="Y19" s="136"/>
      <c r="AA19" s="419"/>
      <c r="AB19" s="659" t="s">
        <v>869</v>
      </c>
      <c r="AC19" s="598"/>
      <c r="AD19" s="1410" t="s">
        <v>863</v>
      </c>
      <c r="AE19" s="660" cm="1">
        <f t="array" ref="AE19:AE27">_xlfn._xlws.SORT(_xlfn._xlws.FILTER(AE6:AE15,AF6:AF15=1))</f>
        <v>13.1</v>
      </c>
      <c r="AF19" s="625"/>
      <c r="AG19" s="625"/>
      <c r="AH19" s="598"/>
      <c r="AI19" s="613" t="s">
        <v>342</v>
      </c>
      <c r="AJ19" s="610" t="b">
        <v>1</v>
      </c>
      <c r="AK19" s="605"/>
      <c r="AL19" s="629">
        <f>IF(AJ19=TRUE,1,0)</f>
        <v>1</v>
      </c>
      <c r="AM19" s="607"/>
      <c r="AN19" s="608"/>
      <c r="AO19" s="609"/>
      <c r="AP19" s="610" t="b">
        <v>0</v>
      </c>
      <c r="CA19" s="610" t="b">
        <v>0</v>
      </c>
      <c r="CB19" s="598"/>
    </row>
    <row r="20" spans="2:81" ht="20.25" customHeight="1">
      <c r="B20" s="525" t="s">
        <v>880</v>
      </c>
      <c r="C20" s="470" t="s">
        <v>341</v>
      </c>
      <c r="D20" s="462" t="s">
        <v>774</v>
      </c>
      <c r="E20" s="462"/>
      <c r="F20" s="462"/>
      <c r="G20" s="207"/>
      <c r="H20" s="743" t="s">
        <v>420</v>
      </c>
      <c r="I20" s="892" t="s">
        <v>341</v>
      </c>
      <c r="J20" s="893"/>
      <c r="K20" s="894"/>
      <c r="L20" s="894" t="s">
        <v>812</v>
      </c>
      <c r="M20" s="894"/>
      <c r="N20" s="894"/>
      <c r="O20" s="894"/>
      <c r="P20" s="210"/>
      <c r="Q20" s="210"/>
      <c r="R20" s="210"/>
      <c r="S20" s="210"/>
      <c r="T20" s="152"/>
      <c r="U20" s="216" t="s">
        <v>814</v>
      </c>
      <c r="V20" s="152"/>
      <c r="W20" s="152"/>
      <c r="X20" s="152"/>
      <c r="Y20" s="136"/>
      <c r="AA20" s="765" t="s">
        <v>860</v>
      </c>
      <c r="AB20" s="660" t="str" cm="1">
        <f t="array" ref="AB20">_xlfn._xlws.SORT(_xlfn._xlws.FILTER(AB6:AB14,AC6:AC14=0))</f>
        <v>Q2,</v>
      </c>
      <c r="AC20" s="761"/>
      <c r="AD20" s="1410"/>
      <c r="AE20" s="660">
        <v>13.6</v>
      </c>
      <c r="AF20" s="625"/>
      <c r="AG20" s="625"/>
      <c r="AH20" s="598"/>
      <c r="AI20" s="636" t="s">
        <v>343</v>
      </c>
      <c r="AJ20" s="610" t="b">
        <v>0</v>
      </c>
      <c r="AK20" s="605"/>
      <c r="AL20" s="629">
        <f>IF(AJ20=TRUE,0,0)</f>
        <v>0</v>
      </c>
      <c r="AM20" s="607"/>
      <c r="AN20" s="608"/>
      <c r="AO20" s="609"/>
      <c r="AP20" s="610" t="b">
        <v>0</v>
      </c>
      <c r="CA20" s="610" t="b">
        <v>0</v>
      </c>
      <c r="CB20" s="598"/>
    </row>
    <row r="21" spans="2:81">
      <c r="C21" s="458"/>
      <c r="D21" s="102"/>
      <c r="F21" s="102"/>
      <c r="G21" s="207"/>
      <c r="H21" s="743"/>
      <c r="I21" s="892"/>
      <c r="J21" s="895"/>
      <c r="K21" s="895" t="b">
        <v>0</v>
      </c>
      <c r="L21" s="895"/>
      <c r="M21" s="895" t="s">
        <v>330</v>
      </c>
      <c r="N21" s="895"/>
      <c r="O21" s="895" t="s">
        <v>309</v>
      </c>
      <c r="P21" s="210"/>
      <c r="Q21" s="210"/>
      <c r="R21" s="210"/>
      <c r="S21" s="210"/>
      <c r="T21" s="152"/>
      <c r="U21" s="1403"/>
      <c r="V21" s="1403"/>
      <c r="W21" s="1403"/>
      <c r="X21" s="1403"/>
      <c r="Y21" s="136"/>
      <c r="AA21" s="765"/>
      <c r="AB21" s="660"/>
      <c r="AC21" s="761"/>
      <c r="AD21" s="1410"/>
      <c r="AE21" s="660" t="str">
        <v>1.4,</v>
      </c>
      <c r="AF21" s="625"/>
      <c r="AG21" s="625"/>
      <c r="AH21" s="598"/>
      <c r="AI21" s="1437">
        <f>U21</f>
        <v>0</v>
      </c>
      <c r="AJ21" s="1438"/>
      <c r="AK21" s="1438"/>
      <c r="AL21" s="1438"/>
      <c r="AM21" s="1438"/>
      <c r="AN21" s="1438"/>
      <c r="AO21" s="1439"/>
      <c r="AP21" s="748"/>
      <c r="AQ21" s="749"/>
      <c r="CA21" s="748"/>
      <c r="CB21" s="749"/>
    </row>
    <row r="22" spans="2:81">
      <c r="C22" s="458"/>
      <c r="D22" s="102"/>
      <c r="F22" s="102"/>
      <c r="G22" s="207"/>
      <c r="H22" s="743"/>
      <c r="I22" s="892"/>
      <c r="J22" s="895"/>
      <c r="K22" s="895"/>
      <c r="L22" s="895"/>
      <c r="M22" s="895"/>
      <c r="N22" s="895"/>
      <c r="O22" s="895"/>
      <c r="P22" s="210"/>
      <c r="Q22" s="210"/>
      <c r="R22" s="210"/>
      <c r="S22" s="210"/>
      <c r="T22" s="152"/>
      <c r="U22" s="152"/>
      <c r="V22" s="152"/>
      <c r="W22" s="152"/>
      <c r="X22" s="152"/>
      <c r="Y22" s="136"/>
      <c r="Z22" s="458"/>
      <c r="AA22" s="765"/>
      <c r="AB22" s="660"/>
      <c r="AC22" s="598"/>
      <c r="AD22" s="1410"/>
      <c r="AE22" s="660" t="str">
        <v>10.2,</v>
      </c>
      <c r="AF22" s="625"/>
      <c r="AG22" s="625"/>
      <c r="AH22" s="598"/>
      <c r="AI22" s="636">
        <v>1.1000000000000001</v>
      </c>
      <c r="AJ22" s="610" t="b">
        <v>0</v>
      </c>
      <c r="AK22" s="605"/>
      <c r="AL22" s="629">
        <f>IF(AJ22=TRUE,2,0)</f>
        <v>0</v>
      </c>
      <c r="AM22" s="607"/>
      <c r="AN22" s="608"/>
      <c r="AO22" s="609"/>
      <c r="AP22" s="610" t="b">
        <v>0</v>
      </c>
      <c r="CA22" s="610" t="b">
        <v>0</v>
      </c>
      <c r="CB22" s="598"/>
    </row>
    <row r="23" spans="2:81">
      <c r="C23" s="458"/>
      <c r="D23" s="102"/>
      <c r="F23" s="102"/>
      <c r="G23" s="207"/>
      <c r="H23" s="743"/>
      <c r="I23" s="459" t="s">
        <v>724</v>
      </c>
      <c r="J23" s="152"/>
      <c r="K23" s="152"/>
      <c r="L23" s="226"/>
      <c r="M23" s="226"/>
      <c r="N23" s="226"/>
      <c r="O23" s="226"/>
      <c r="P23" s="450"/>
      <c r="Q23" s="450"/>
      <c r="R23" s="210"/>
      <c r="S23" s="210"/>
      <c r="T23" s="152"/>
      <c r="U23" s="152"/>
      <c r="V23" s="152"/>
      <c r="W23" s="152"/>
      <c r="X23" s="152"/>
      <c r="Y23" s="136"/>
      <c r="Z23" s="458"/>
      <c r="AA23" s="765"/>
      <c r="AB23" s="660"/>
      <c r="AC23" s="598"/>
      <c r="AD23" s="1410"/>
      <c r="AE23" s="660" t="str">
        <v>11.1,</v>
      </c>
      <c r="AF23" s="625"/>
      <c r="AG23" s="625"/>
      <c r="AH23" s="636" t="s">
        <v>350</v>
      </c>
      <c r="AI23" s="636">
        <v>1.2</v>
      </c>
      <c r="AJ23" s="610" t="b">
        <v>0</v>
      </c>
      <c r="AK23" s="605"/>
      <c r="AL23" s="629">
        <f>IF(AJ23=TRUE,1,0)</f>
        <v>0</v>
      </c>
      <c r="AM23" s="607"/>
      <c r="AN23" s="608"/>
      <c r="AO23" s="609"/>
      <c r="AP23" s="610" t="b">
        <v>0</v>
      </c>
      <c r="CA23" s="610" t="b">
        <v>0</v>
      </c>
      <c r="CB23" s="598"/>
    </row>
    <row r="24" spans="2:81">
      <c r="B24" s="463" t="s">
        <v>880</v>
      </c>
      <c r="C24" s="470" t="s">
        <v>651</v>
      </c>
      <c r="D24" s="462" t="s">
        <v>879</v>
      </c>
      <c r="E24" s="462" t="s">
        <v>758</v>
      </c>
      <c r="F24" s="462"/>
      <c r="G24" s="207"/>
      <c r="H24" s="743" t="s">
        <v>876</v>
      </c>
      <c r="I24" s="805">
        <v>1.1000000000000001</v>
      </c>
      <c r="J24" s="805"/>
      <c r="K24" s="805" t="b">
        <v>0</v>
      </c>
      <c r="L24" s="805" t="s">
        <v>1353</v>
      </c>
      <c r="M24" s="805"/>
      <c r="N24" s="805"/>
      <c r="O24" s="805"/>
      <c r="P24" s="805"/>
      <c r="Q24" s="805"/>
      <c r="R24" s="210"/>
      <c r="S24" s="210"/>
      <c r="T24" s="152"/>
      <c r="U24" s="152"/>
      <c r="V24" s="152"/>
      <c r="W24" s="152"/>
      <c r="X24" s="152"/>
      <c r="Y24" s="136"/>
      <c r="AA24" s="765"/>
      <c r="AB24" s="660"/>
      <c r="AC24" s="598"/>
      <c r="AD24" s="1410"/>
      <c r="AE24" s="660" t="str">
        <v>3.4,</v>
      </c>
      <c r="AF24" s="598"/>
      <c r="AG24" s="598"/>
      <c r="AH24" s="636">
        <f t="shared" ref="AH24:AH29" si="2">U26</f>
        <v>0</v>
      </c>
      <c r="AI24" s="613" t="s">
        <v>345</v>
      </c>
      <c r="AJ24" s="610" t="b">
        <v>0</v>
      </c>
      <c r="AK24" s="605"/>
      <c r="AL24" s="629">
        <f>IF(AJ24=TRUE,1,0)</f>
        <v>0</v>
      </c>
      <c r="AM24" s="607"/>
      <c r="AN24" s="608"/>
      <c r="AO24" s="609"/>
      <c r="AP24" s="610" t="b">
        <v>0</v>
      </c>
      <c r="CA24" s="610" t="b">
        <v>0</v>
      </c>
      <c r="CB24" s="598"/>
    </row>
    <row r="25" spans="2:81">
      <c r="B25" s="463" t="s">
        <v>880</v>
      </c>
      <c r="C25" s="470" t="s">
        <v>652</v>
      </c>
      <c r="D25" s="462" t="s">
        <v>879</v>
      </c>
      <c r="E25" s="462" t="s">
        <v>758</v>
      </c>
      <c r="F25" s="462"/>
      <c r="G25" s="207"/>
      <c r="H25" s="743" t="s">
        <v>876</v>
      </c>
      <c r="I25" s="805">
        <v>1.2</v>
      </c>
      <c r="J25" s="805"/>
      <c r="K25" s="805" t="b">
        <v>1</v>
      </c>
      <c r="L25" s="805" t="s">
        <v>1354</v>
      </c>
      <c r="M25" s="805"/>
      <c r="N25" s="805"/>
      <c r="O25" s="805"/>
      <c r="P25" s="805"/>
      <c r="Q25" s="805"/>
      <c r="R25" s="220" t="s">
        <v>791</v>
      </c>
      <c r="S25" s="210"/>
      <c r="T25" s="152"/>
      <c r="U25" s="216" t="s">
        <v>356</v>
      </c>
      <c r="V25" s="210"/>
      <c r="W25" s="210"/>
      <c r="X25" s="210"/>
      <c r="Y25" s="177" t="b">
        <f>K25</f>
        <v>1</v>
      </c>
      <c r="AA25" s="765"/>
      <c r="AB25" s="660"/>
      <c r="AC25" s="598"/>
      <c r="AD25" s="1410"/>
      <c r="AE25" s="660" t="str">
        <v>5.6,</v>
      </c>
      <c r="AF25" s="598"/>
      <c r="AG25" s="598"/>
      <c r="AH25" s="636">
        <f t="shared" si="2"/>
        <v>0</v>
      </c>
      <c r="AI25" s="613" t="s">
        <v>346</v>
      </c>
      <c r="AJ25" s="610" t="b">
        <v>0</v>
      </c>
      <c r="AK25" s="605"/>
      <c r="AL25" s="629">
        <f>IF(AJ25=TRUE,-0.5,0)</f>
        <v>0</v>
      </c>
      <c r="AM25" s="607"/>
      <c r="AN25" s="608"/>
      <c r="AO25" s="609"/>
      <c r="AP25" s="610" t="b">
        <v>0</v>
      </c>
      <c r="CA25" s="610" t="b">
        <v>0</v>
      </c>
      <c r="CB25" s="598"/>
    </row>
    <row r="26" spans="2:81">
      <c r="C26" s="458"/>
      <c r="D26" s="102"/>
      <c r="F26" s="102"/>
      <c r="G26" s="207"/>
      <c r="H26" s="743"/>
      <c r="I26" s="210"/>
      <c r="J26" s="210"/>
      <c r="K26" s="210"/>
      <c r="L26" s="210"/>
      <c r="M26" s="210"/>
      <c r="N26" s="210"/>
      <c r="O26" s="210"/>
      <c r="P26" s="210"/>
      <c r="Q26" s="210"/>
      <c r="R26" s="210"/>
      <c r="S26" s="210"/>
      <c r="T26" s="221">
        <v>1</v>
      </c>
      <c r="U26" s="1411"/>
      <c r="V26" s="1411"/>
      <c r="W26" s="1411"/>
      <c r="X26" s="1411"/>
      <c r="Y26" s="177"/>
      <c r="AA26" s="765"/>
      <c r="AB26" s="660"/>
      <c r="AC26" s="598"/>
      <c r="AD26" s="1410"/>
      <c r="AE26" s="660" t="str">
        <v>6.4,</v>
      </c>
      <c r="AF26" s="598"/>
      <c r="AG26" s="598"/>
      <c r="AH26" s="636">
        <f t="shared" si="2"/>
        <v>0</v>
      </c>
      <c r="AI26" s="628" t="s">
        <v>344</v>
      </c>
      <c r="AJ26" s="604" t="s">
        <v>221</v>
      </c>
      <c r="AK26" s="605"/>
      <c r="AL26" s="630"/>
      <c r="AM26" s="607"/>
      <c r="AN26" s="608"/>
      <c r="AO26" s="609"/>
      <c r="AP26" s="604" t="s">
        <v>99</v>
      </c>
      <c r="CA26" s="604" t="s">
        <v>99</v>
      </c>
      <c r="CB26" s="598"/>
    </row>
    <row r="27" spans="2:81" ht="16.5" thickBot="1">
      <c r="C27" s="458"/>
      <c r="D27" s="102"/>
      <c r="F27" s="102"/>
      <c r="G27" s="207"/>
      <c r="H27" s="743"/>
      <c r="I27" s="218"/>
      <c r="J27" s="210"/>
      <c r="K27" s="210" t="b">
        <v>0</v>
      </c>
      <c r="L27" s="806" t="s">
        <v>1263</v>
      </c>
      <c r="M27" s="806"/>
      <c r="N27" s="807"/>
      <c r="O27" s="806"/>
      <c r="P27" s="807"/>
      <c r="Q27" s="806"/>
      <c r="R27" s="807"/>
      <c r="S27" s="806"/>
      <c r="T27" s="221">
        <v>2</v>
      </c>
      <c r="U27" s="1411"/>
      <c r="V27" s="1411"/>
      <c r="W27" s="1411"/>
      <c r="X27" s="1411"/>
      <c r="Y27" s="177"/>
      <c r="AA27" s="765"/>
      <c r="AB27" s="660"/>
      <c r="AC27" s="598"/>
      <c r="AD27" s="1410"/>
      <c r="AE27" s="662" t="str">
        <v>8.3,</v>
      </c>
      <c r="AF27" s="598"/>
      <c r="AG27" s="598"/>
      <c r="AH27" s="636">
        <f t="shared" si="2"/>
        <v>0</v>
      </c>
      <c r="AI27" s="613" t="s">
        <v>347</v>
      </c>
      <c r="AJ27" s="610" t="b">
        <v>0</v>
      </c>
      <c r="AK27" s="605"/>
      <c r="AL27" s="629"/>
      <c r="AM27" s="607"/>
      <c r="AN27" s="608"/>
      <c r="AO27" s="609"/>
      <c r="AP27" s="610" t="b">
        <v>0</v>
      </c>
      <c r="CA27" s="610" t="b">
        <v>0</v>
      </c>
      <c r="CB27" s="598"/>
    </row>
    <row r="28" spans="2:81">
      <c r="C28" s="458"/>
      <c r="D28" s="102"/>
      <c r="F28" s="102"/>
      <c r="G28" s="207"/>
      <c r="H28" s="743"/>
      <c r="I28" s="218"/>
      <c r="J28" s="210"/>
      <c r="K28" s="210"/>
      <c r="L28" s="808"/>
      <c r="M28" s="808" t="s">
        <v>2</v>
      </c>
      <c r="N28" s="808"/>
      <c r="O28" s="808" t="s">
        <v>3</v>
      </c>
      <c r="P28" s="807"/>
      <c r="Q28" s="806"/>
      <c r="R28" s="807"/>
      <c r="S28" s="806"/>
      <c r="T28" s="221">
        <v>3</v>
      </c>
      <c r="U28" s="1411"/>
      <c r="V28" s="1411"/>
      <c r="W28" s="1411"/>
      <c r="X28" s="1411"/>
      <c r="Y28" s="177"/>
      <c r="AA28" s="765"/>
      <c r="AB28" s="660"/>
      <c r="AC28" s="598"/>
      <c r="AD28" s="1410"/>
      <c r="AE28" s="663" t="s">
        <v>721</v>
      </c>
      <c r="AF28" s="598"/>
      <c r="AG28" s="598"/>
      <c r="AH28" s="636">
        <f t="shared" si="2"/>
        <v>0</v>
      </c>
      <c r="AI28" s="613" t="s">
        <v>478</v>
      </c>
      <c r="AJ28" s="610" t="b">
        <v>0</v>
      </c>
      <c r="AK28" s="605"/>
      <c r="AL28" s="629"/>
      <c r="AM28" s="607"/>
      <c r="AN28" s="608"/>
      <c r="AO28" s="609"/>
      <c r="AP28" s="610" t="b">
        <v>0</v>
      </c>
      <c r="CA28" s="610" t="b">
        <v>0</v>
      </c>
      <c r="CB28" s="598"/>
    </row>
    <row r="29" spans="2:81" ht="16.5" thickBot="1">
      <c r="C29" s="458"/>
      <c r="D29" s="102"/>
      <c r="F29" s="102"/>
      <c r="G29" s="207"/>
      <c r="H29" s="743"/>
      <c r="I29" s="218"/>
      <c r="J29" s="210"/>
      <c r="K29" s="210"/>
      <c r="L29" s="152"/>
      <c r="M29" s="152"/>
      <c r="N29" s="152"/>
      <c r="O29" s="152"/>
      <c r="P29" s="211"/>
      <c r="Q29" s="728"/>
      <c r="R29" s="211"/>
      <c r="S29" s="728"/>
      <c r="T29" s="221">
        <v>4</v>
      </c>
      <c r="U29" s="1411"/>
      <c r="V29" s="1411"/>
      <c r="W29" s="1411"/>
      <c r="X29" s="1411"/>
      <c r="Y29" s="177"/>
      <c r="AA29" s="765"/>
      <c r="AB29" s="662"/>
      <c r="AC29" s="598"/>
      <c r="AD29" s="1410"/>
      <c r="AE29" s="660" t="str" cm="1">
        <f t="array" ref="AE29:AE32">_xlfn._xlws.FILTER(AE6:AE10,AF6:AF10=1)</f>
        <v>1.4,</v>
      </c>
      <c r="AF29" s="598"/>
      <c r="AG29" s="598"/>
      <c r="AH29" s="636">
        <f t="shared" si="2"/>
        <v>0</v>
      </c>
      <c r="AI29" s="664" t="s">
        <v>238</v>
      </c>
      <c r="AJ29" s="610" t="b">
        <v>0</v>
      </c>
      <c r="AK29" s="1355"/>
      <c r="AL29" s="1356"/>
      <c r="AM29" s="1356"/>
      <c r="AN29" s="1356"/>
      <c r="AO29" s="1357"/>
      <c r="AP29" s="610" t="b">
        <v>0</v>
      </c>
      <c r="CA29" s="610" t="b">
        <v>0</v>
      </c>
      <c r="CB29" s="598"/>
    </row>
    <row r="30" spans="2:81">
      <c r="C30" s="458"/>
      <c r="D30" s="102"/>
      <c r="F30" s="102"/>
      <c r="G30" s="207"/>
      <c r="H30" s="743"/>
      <c r="I30" s="218"/>
      <c r="J30" s="210"/>
      <c r="K30" s="210"/>
      <c r="L30" s="808" t="s">
        <v>1264</v>
      </c>
      <c r="M30" s="808"/>
      <c r="N30" s="808"/>
      <c r="O30" s="808"/>
      <c r="P30" s="807"/>
      <c r="Q30" s="806"/>
      <c r="R30" s="211"/>
      <c r="S30" s="728"/>
      <c r="T30" s="221">
        <v>5</v>
      </c>
      <c r="U30" s="1411"/>
      <c r="V30" s="1411"/>
      <c r="W30" s="1411"/>
      <c r="X30" s="1411"/>
      <c r="Y30" s="177"/>
      <c r="AA30" s="765"/>
      <c r="AB30" s="663" t="s">
        <v>721</v>
      </c>
      <c r="AC30" s="598"/>
      <c r="AD30" s="1410"/>
      <c r="AE30" s="660" t="str">
        <v>8.3,</v>
      </c>
      <c r="AF30" s="598"/>
      <c r="AG30" s="598"/>
      <c r="AH30" s="598"/>
      <c r="AI30" s="613" t="s">
        <v>348</v>
      </c>
      <c r="AJ30" s="610" t="b">
        <v>0</v>
      </c>
      <c r="AK30" s="605"/>
      <c r="AL30" s="629"/>
      <c r="AM30" s="607"/>
      <c r="AN30" s="608"/>
      <c r="AO30" s="609"/>
      <c r="AP30" s="610" t="b">
        <v>0</v>
      </c>
      <c r="CA30" s="610" t="b">
        <v>0</v>
      </c>
      <c r="CB30" s="598"/>
    </row>
    <row r="31" spans="2:81">
      <c r="C31" s="458"/>
      <c r="D31" s="102"/>
      <c r="F31" s="102"/>
      <c r="G31" s="207"/>
      <c r="H31" s="743"/>
      <c r="I31" s="218"/>
      <c r="J31" s="210"/>
      <c r="K31" s="210"/>
      <c r="L31" s="864"/>
      <c r="M31" s="805" t="s">
        <v>829</v>
      </c>
      <c r="N31" s="864"/>
      <c r="O31" s="805" t="s">
        <v>331</v>
      </c>
      <c r="P31" s="864"/>
      <c r="Q31" s="805" t="s">
        <v>1352</v>
      </c>
      <c r="R31" s="211"/>
      <c r="S31" s="728"/>
      <c r="T31" s="221">
        <v>6</v>
      </c>
      <c r="U31" s="1411"/>
      <c r="V31" s="1411"/>
      <c r="W31" s="1411"/>
      <c r="X31" s="1411"/>
      <c r="Y31" s="177"/>
      <c r="AA31" s="765"/>
      <c r="AB31" s="660" t="str" cm="1">
        <f t="array" ref="AB31">_xlfn._xlws.FILTER(AB6:AB10,AC6:AC10=0)</f>
        <v>Q2,</v>
      </c>
      <c r="AC31" s="635"/>
      <c r="AD31" s="1410"/>
      <c r="AE31" s="660" t="str">
        <v>10.2,</v>
      </c>
      <c r="AF31" s="598"/>
      <c r="AG31" s="598"/>
      <c r="AH31" s="598"/>
      <c r="AI31" s="613" t="s">
        <v>349</v>
      </c>
      <c r="AJ31" s="610" t="b">
        <v>0</v>
      </c>
      <c r="AK31" s="605"/>
      <c r="AL31" s="629"/>
      <c r="AM31" s="607"/>
      <c r="AN31" s="608"/>
      <c r="AO31" s="609"/>
      <c r="AP31" s="610" t="b">
        <v>0</v>
      </c>
      <c r="CA31" s="610" t="b">
        <v>0</v>
      </c>
      <c r="CB31" s="598"/>
    </row>
    <row r="32" spans="2:81">
      <c r="C32" s="458"/>
      <c r="D32" s="102"/>
      <c r="F32" s="102"/>
      <c r="G32" s="207"/>
      <c r="H32" s="743"/>
      <c r="I32" s="218"/>
      <c r="J32" s="210"/>
      <c r="K32" s="210"/>
      <c r="L32" s="808"/>
      <c r="M32" s="808" t="s">
        <v>332</v>
      </c>
      <c r="N32" s="808"/>
      <c r="O32" s="808" t="s">
        <v>333</v>
      </c>
      <c r="P32" s="807"/>
      <c r="Q32" s="806"/>
      <c r="R32" s="211"/>
      <c r="S32" s="152"/>
      <c r="T32" s="221"/>
      <c r="U32" s="1428"/>
      <c r="V32" s="1428"/>
      <c r="W32" s="449"/>
      <c r="X32" s="152"/>
      <c r="Y32" s="177"/>
      <c r="AA32" s="765"/>
      <c r="AB32" s="660"/>
      <c r="AC32" s="761"/>
      <c r="AD32" s="1410"/>
      <c r="AE32" s="660" t="str">
        <v>11.1,</v>
      </c>
      <c r="AF32" s="598"/>
      <c r="AG32" s="598"/>
      <c r="AH32" s="598"/>
      <c r="AI32" s="613">
        <v>1.3</v>
      </c>
      <c r="AJ32" s="610" t="b">
        <v>0</v>
      </c>
      <c r="AK32" s="605"/>
      <c r="AL32" s="629">
        <f>IF(AJ32=TRUE,1,0)</f>
        <v>0</v>
      </c>
      <c r="AM32" s="607"/>
      <c r="AN32" s="608"/>
      <c r="AO32" s="609"/>
      <c r="AP32" s="610" t="b">
        <v>0</v>
      </c>
      <c r="CA32" s="610" t="b">
        <v>0</v>
      </c>
      <c r="CB32" s="598"/>
    </row>
    <row r="33" spans="2:84" ht="16.5" thickBot="1">
      <c r="C33" s="458"/>
      <c r="D33" s="102"/>
      <c r="F33" s="102"/>
      <c r="G33" s="207"/>
      <c r="H33" s="743"/>
      <c r="I33" s="218"/>
      <c r="J33" s="210"/>
      <c r="K33" s="210"/>
      <c r="L33" s="152"/>
      <c r="M33" s="152"/>
      <c r="N33" s="152"/>
      <c r="O33" s="152"/>
      <c r="P33" s="211"/>
      <c r="Q33" s="728"/>
      <c r="R33" s="211"/>
      <c r="S33" s="152"/>
      <c r="T33" s="221"/>
      <c r="U33" s="451"/>
      <c r="V33" s="451"/>
      <c r="W33" s="449"/>
      <c r="X33" s="152"/>
      <c r="Y33" s="177"/>
      <c r="AA33" s="765"/>
      <c r="AB33" s="660"/>
      <c r="AC33" s="761"/>
      <c r="AD33" s="1410"/>
      <c r="AE33" s="662"/>
      <c r="AF33" s="598"/>
      <c r="AG33" s="598"/>
      <c r="AH33" s="598"/>
      <c r="AI33" s="613" t="s">
        <v>258</v>
      </c>
      <c r="AJ33" s="610" t="b">
        <v>0</v>
      </c>
      <c r="AK33" s="605"/>
      <c r="AL33" s="629"/>
      <c r="AM33" s="607"/>
      <c r="AN33" s="608"/>
      <c r="AO33" s="609"/>
      <c r="AP33" s="610" t="b">
        <v>0</v>
      </c>
      <c r="CA33" s="610" t="b">
        <v>0</v>
      </c>
      <c r="CB33" s="598"/>
    </row>
    <row r="34" spans="2:84">
      <c r="B34" s="463" t="s">
        <v>880</v>
      </c>
      <c r="C34" s="470" t="s">
        <v>653</v>
      </c>
      <c r="D34" s="462" t="s">
        <v>879</v>
      </c>
      <c r="E34" s="462" t="s">
        <v>773</v>
      </c>
      <c r="F34" s="462"/>
      <c r="G34" s="207"/>
      <c r="H34" s="743" t="s">
        <v>876</v>
      </c>
      <c r="I34" s="805">
        <v>1.3</v>
      </c>
      <c r="J34" s="805"/>
      <c r="K34" s="805" t="b">
        <v>1</v>
      </c>
      <c r="L34" s="805" t="s">
        <v>792</v>
      </c>
      <c r="M34" s="805"/>
      <c r="N34" s="805"/>
      <c r="O34" s="805"/>
      <c r="P34" s="805"/>
      <c r="Q34" s="805"/>
      <c r="R34" s="805"/>
      <c r="S34" s="805"/>
      <c r="T34" s="152"/>
      <c r="U34" s="216" t="s">
        <v>354</v>
      </c>
      <c r="V34" s="152"/>
      <c r="W34" s="452"/>
      <c r="X34" s="452"/>
      <c r="Y34" s="177" t="b">
        <f>K25</f>
        <v>1</v>
      </c>
      <c r="AA34" s="765"/>
      <c r="AB34" s="660"/>
      <c r="AC34" s="761"/>
      <c r="AD34" s="1410"/>
      <c r="AE34" s="659" t="s">
        <v>723</v>
      </c>
      <c r="AF34" s="598"/>
      <c r="AG34" s="598"/>
      <c r="AH34" s="598"/>
      <c r="AI34" s="613" t="s">
        <v>259</v>
      </c>
      <c r="AJ34" s="610" t="b">
        <v>0</v>
      </c>
      <c r="AK34" s="605"/>
      <c r="AL34" s="629"/>
      <c r="AM34" s="607"/>
      <c r="AN34" s="608"/>
      <c r="AO34" s="609"/>
      <c r="AP34" s="610" t="b">
        <v>0</v>
      </c>
      <c r="CA34" s="610" t="b">
        <v>0</v>
      </c>
      <c r="CB34" s="598"/>
    </row>
    <row r="35" spans="2:84" ht="16.5" thickBot="1">
      <c r="C35" s="458"/>
      <c r="D35" s="102"/>
      <c r="F35" s="102"/>
      <c r="G35" s="207"/>
      <c r="H35" s="743"/>
      <c r="I35" s="805"/>
      <c r="J35" s="805"/>
      <c r="K35" s="805"/>
      <c r="L35" s="809"/>
      <c r="M35" s="810" t="s">
        <v>258</v>
      </c>
      <c r="N35" s="809"/>
      <c r="O35" s="810" t="s">
        <v>259</v>
      </c>
      <c r="P35" s="809"/>
      <c r="Q35" s="810" t="s">
        <v>260</v>
      </c>
      <c r="R35" s="809"/>
      <c r="S35" s="810" t="s">
        <v>793</v>
      </c>
      <c r="T35" s="152"/>
      <c r="U35" s="1402"/>
      <c r="V35" s="1402"/>
      <c r="W35" s="1402"/>
      <c r="X35" s="1402"/>
      <c r="Y35" s="177" t="b">
        <f>K25</f>
        <v>1</v>
      </c>
      <c r="AA35" s="765"/>
      <c r="AB35" s="662"/>
      <c r="AC35" s="761"/>
      <c r="AD35" s="1410"/>
      <c r="AE35" s="662" t="str" cm="1">
        <f t="array" ref="AE35">_xlfn._xlws.FILTER(AE12,AF12=1)</f>
        <v>5.6,</v>
      </c>
      <c r="AF35" s="598"/>
      <c r="AG35" s="598"/>
      <c r="AH35" s="598"/>
      <c r="AI35" s="613" t="s">
        <v>260</v>
      </c>
      <c r="AJ35" s="610" t="b">
        <v>0</v>
      </c>
      <c r="AK35" s="605"/>
      <c r="AL35" s="629"/>
      <c r="AM35" s="607"/>
      <c r="AN35" s="608"/>
      <c r="AO35" s="609"/>
      <c r="AP35" s="610" t="b">
        <v>0</v>
      </c>
      <c r="CA35" s="610" t="b">
        <v>0</v>
      </c>
      <c r="CB35" s="598"/>
    </row>
    <row r="36" spans="2:84">
      <c r="C36" s="458"/>
      <c r="D36" s="102"/>
      <c r="F36" s="102"/>
      <c r="G36" s="205"/>
      <c r="H36" s="511"/>
      <c r="I36" s="210"/>
      <c r="J36" s="210"/>
      <c r="K36" s="210"/>
      <c r="L36" s="213"/>
      <c r="M36" s="214"/>
      <c r="N36" s="213"/>
      <c r="O36" s="214"/>
      <c r="P36" s="213"/>
      <c r="Q36" s="214"/>
      <c r="R36" s="213"/>
      <c r="S36" s="214"/>
      <c r="T36" s="152"/>
      <c r="U36" s="1402"/>
      <c r="V36" s="1402"/>
      <c r="W36" s="1402"/>
      <c r="X36" s="1402"/>
      <c r="Y36" s="177"/>
      <c r="AA36" s="765"/>
      <c r="AB36" s="659" t="s">
        <v>404</v>
      </c>
      <c r="AC36" s="761"/>
      <c r="AD36" s="1410"/>
      <c r="AE36" s="659" t="s">
        <v>404</v>
      </c>
      <c r="AF36" s="598"/>
      <c r="AG36" s="598"/>
      <c r="AH36" s="598"/>
      <c r="AI36" s="613" t="s">
        <v>238</v>
      </c>
      <c r="AJ36" s="610" t="b">
        <v>0</v>
      </c>
      <c r="AK36" s="605"/>
      <c r="AL36" s="629"/>
      <c r="AM36" s="607"/>
      <c r="AN36" s="608"/>
      <c r="AO36" s="609"/>
      <c r="AP36" s="610" t="b">
        <v>0</v>
      </c>
      <c r="CA36" s="610" t="b">
        <v>0</v>
      </c>
      <c r="CB36" s="598"/>
    </row>
    <row r="37" spans="2:84">
      <c r="B37" s="463" t="s">
        <v>880</v>
      </c>
      <c r="C37" s="470" t="s">
        <v>654</v>
      </c>
      <c r="D37" s="462" t="s">
        <v>721</v>
      </c>
      <c r="E37" s="462" t="s">
        <v>743</v>
      </c>
      <c r="F37" s="462"/>
      <c r="G37" s="205"/>
      <c r="H37" s="511" t="s">
        <v>857</v>
      </c>
      <c r="I37" s="811">
        <v>1.4</v>
      </c>
      <c r="J37" s="805"/>
      <c r="K37" s="805" t="b">
        <v>1</v>
      </c>
      <c r="L37" s="806" t="s">
        <v>794</v>
      </c>
      <c r="M37" s="806"/>
      <c r="N37" s="806"/>
      <c r="O37" s="806"/>
      <c r="P37" s="806"/>
      <c r="Q37" s="806"/>
      <c r="R37" s="212"/>
      <c r="S37" s="212"/>
      <c r="T37" s="152"/>
      <c r="U37" s="216" t="s">
        <v>355</v>
      </c>
      <c r="V37" s="152"/>
      <c r="W37" s="452"/>
      <c r="X37" s="452"/>
      <c r="Y37" s="177" t="b">
        <f>K25</f>
        <v>1</v>
      </c>
      <c r="AA37" s="765"/>
      <c r="AB37" s="660" t="e" cm="1" vm="1">
        <f t="array" ref="AB37">_xlfn._xlws.FILTER(AB11:AB12,AC11:AC12=0)</f>
        <v>#VALUE!</v>
      </c>
      <c r="AC37" s="761"/>
      <c r="AD37" s="1410"/>
      <c r="AE37" s="660" t="e" cm="1" vm="2">
        <f t="array" aca="1" ref="AE37" ca="1">_xlfn._xlws.FILTER(AE13:AE15,AF13:AF15=1)</f>
        <v>#VALUE!</v>
      </c>
      <c r="AF37" s="598"/>
      <c r="AG37" s="598"/>
      <c r="AH37" s="598"/>
      <c r="AI37" s="1358">
        <f>U35</f>
        <v>0</v>
      </c>
      <c r="AJ37" s="1359"/>
      <c r="AK37" s="1359"/>
      <c r="AL37" s="1359"/>
      <c r="AM37" s="1359"/>
      <c r="AN37" s="1359"/>
      <c r="AO37" s="1360"/>
      <c r="AP37" s="748"/>
      <c r="AQ37" s="749"/>
      <c r="CA37" s="748"/>
      <c r="CB37" s="749"/>
    </row>
    <row r="38" spans="2:84" ht="16.5" thickBot="1">
      <c r="C38" s="458"/>
      <c r="D38" s="102"/>
      <c r="F38" s="102"/>
      <c r="G38" s="205"/>
      <c r="H38" s="511"/>
      <c r="I38" s="219"/>
      <c r="J38" s="210"/>
      <c r="K38" s="210"/>
      <c r="L38" s="212"/>
      <c r="M38" s="212"/>
      <c r="N38" s="212"/>
      <c r="O38" s="212"/>
      <c r="P38" s="212"/>
      <c r="Q38" s="212"/>
      <c r="R38" s="212"/>
      <c r="S38" s="212"/>
      <c r="T38" s="152"/>
      <c r="U38" s="1402"/>
      <c r="V38" s="1402"/>
      <c r="W38" s="1402"/>
      <c r="X38" s="1402"/>
      <c r="Y38" s="177"/>
      <c r="AA38" s="765"/>
      <c r="AB38" s="662"/>
      <c r="AC38" s="761"/>
      <c r="AD38" s="1410"/>
      <c r="AE38" s="662"/>
      <c r="AF38" s="598"/>
      <c r="AG38" s="598"/>
      <c r="AH38" s="598"/>
      <c r="AI38" s="613">
        <v>1.4</v>
      </c>
      <c r="AJ38" s="610" t="b">
        <v>1</v>
      </c>
      <c r="AK38" s="605"/>
      <c r="AL38" s="629">
        <f>IF(AJ38=TRUE,-1,0)</f>
        <v>-1</v>
      </c>
      <c r="AM38" s="607"/>
      <c r="AN38" s="608">
        <f>AL38</f>
        <v>-1</v>
      </c>
      <c r="AO38" s="609"/>
      <c r="AP38" s="610" t="b">
        <v>0</v>
      </c>
      <c r="CA38" s="610" t="b">
        <v>0</v>
      </c>
      <c r="CB38" s="598"/>
    </row>
    <row r="39" spans="2:84">
      <c r="C39" s="458"/>
      <c r="D39" s="102"/>
      <c r="F39" s="102"/>
      <c r="G39" s="205"/>
      <c r="H39" s="511"/>
      <c r="I39" s="210"/>
      <c r="J39" s="210"/>
      <c r="K39" s="210"/>
      <c r="L39" s="210"/>
      <c r="M39" s="210"/>
      <c r="N39" s="210"/>
      <c r="O39" s="210"/>
      <c r="P39" s="210"/>
      <c r="Q39" s="210"/>
      <c r="R39" s="210"/>
      <c r="S39" s="210"/>
      <c r="T39" s="152"/>
      <c r="U39" s="1402"/>
      <c r="V39" s="1402"/>
      <c r="W39" s="1402"/>
      <c r="X39" s="1402"/>
      <c r="Y39" s="177" t="b">
        <f>K25</f>
        <v>1</v>
      </c>
      <c r="AA39" s="765"/>
      <c r="AB39" s="659" t="s">
        <v>720</v>
      </c>
      <c r="AC39" s="761"/>
      <c r="AD39" s="1410"/>
      <c r="AE39" s="659" t="s">
        <v>720</v>
      </c>
      <c r="AF39" s="598"/>
      <c r="AG39" s="598"/>
      <c r="AH39" s="598"/>
      <c r="AI39" s="613"/>
      <c r="AJ39" s="613"/>
      <c r="AK39" s="605"/>
      <c r="AL39" s="629"/>
      <c r="AM39" s="607"/>
      <c r="AN39" s="608"/>
      <c r="AO39" s="609"/>
      <c r="AP39" s="609"/>
      <c r="CA39" s="609"/>
      <c r="CB39" s="598"/>
    </row>
    <row r="40" spans="2:84" ht="16.5" thickBot="1">
      <c r="C40" s="458"/>
      <c r="D40" s="102"/>
      <c r="F40" s="102"/>
      <c r="G40" s="205"/>
      <c r="H40" s="511"/>
      <c r="I40" s="210"/>
      <c r="J40" s="210"/>
      <c r="K40" s="210"/>
      <c r="L40" s="210"/>
      <c r="M40" s="210"/>
      <c r="N40" s="210"/>
      <c r="O40" s="210"/>
      <c r="P40" s="210"/>
      <c r="Q40" s="210"/>
      <c r="R40" s="210"/>
      <c r="S40" s="210"/>
      <c r="T40" s="210"/>
      <c r="U40" s="210"/>
      <c r="V40" s="210"/>
      <c r="W40" s="210"/>
      <c r="X40" s="210"/>
      <c r="Y40" s="177"/>
      <c r="AA40" s="765"/>
      <c r="AB40" s="660" t="e" cm="1" vm="1">
        <f t="array" ref="AB40">_xlfn._xlws.FILTER(AB13:AB14,AC13:AC14=0)</f>
        <v>#VALUE!</v>
      </c>
      <c r="AC40" s="598"/>
      <c r="AD40" s="1410"/>
      <c r="AE40" s="662" t="str" cm="1">
        <f t="array" ref="AE40">_xlfn._xlws.FILTER(AE11,AF11=1)</f>
        <v>3.4,</v>
      </c>
      <c r="AF40" s="598"/>
      <c r="AG40" s="598"/>
      <c r="AH40" s="598"/>
      <c r="AI40" s="1358">
        <f>U38</f>
        <v>0</v>
      </c>
      <c r="AJ40" s="1359"/>
      <c r="AK40" s="1359"/>
      <c r="AL40" s="1359"/>
      <c r="AM40" s="1359"/>
      <c r="AN40" s="1359"/>
      <c r="AO40" s="1360"/>
      <c r="AP40" s="748"/>
      <c r="AQ40" s="749"/>
      <c r="CA40" s="748"/>
      <c r="CB40" s="749"/>
    </row>
    <row r="41" spans="2:84" ht="7.5" customHeight="1" thickBot="1">
      <c r="C41" s="458"/>
      <c r="D41" s="102"/>
      <c r="F41" s="102"/>
      <c r="G41" s="171"/>
      <c r="H41" s="509"/>
      <c r="I41" s="172"/>
      <c r="J41" s="173"/>
      <c r="K41" s="172"/>
      <c r="L41" s="174"/>
      <c r="M41" s="175"/>
      <c r="N41" s="172"/>
      <c r="O41" s="173"/>
      <c r="P41" s="126"/>
      <c r="Q41" s="174"/>
      <c r="R41" s="175"/>
      <c r="S41" s="172"/>
      <c r="T41" s="126"/>
      <c r="U41" s="179"/>
      <c r="V41" s="179"/>
      <c r="W41" s="179"/>
      <c r="X41" s="179"/>
      <c r="Y41" s="177"/>
      <c r="AA41" s="765"/>
      <c r="AB41" s="662"/>
      <c r="AC41" s="598"/>
      <c r="AD41" s="1410"/>
      <c r="AE41" s="661"/>
      <c r="AF41" s="598"/>
      <c r="AG41" s="598"/>
      <c r="AH41" s="598"/>
      <c r="AI41" s="598"/>
      <c r="AJ41" s="598"/>
      <c r="AK41" s="598"/>
      <c r="AL41" s="598"/>
      <c r="AM41" s="598"/>
      <c r="AN41" s="598"/>
      <c r="AO41" s="598"/>
      <c r="AP41" s="748"/>
      <c r="CA41" s="748"/>
      <c r="CB41" s="598"/>
    </row>
    <row r="42" spans="2:84" ht="15.75" customHeight="1">
      <c r="C42" s="458"/>
      <c r="D42" s="102"/>
      <c r="F42" s="102"/>
      <c r="G42" s="236"/>
      <c r="H42" s="508"/>
      <c r="I42" s="133">
        <v>2</v>
      </c>
      <c r="J42" s="133" t="s">
        <v>1286</v>
      </c>
      <c r="K42" s="133"/>
      <c r="L42" s="125"/>
      <c r="M42" s="133"/>
      <c r="N42" s="144"/>
      <c r="O42" s="134"/>
      <c r="P42" s="125"/>
      <c r="Q42" s="125"/>
      <c r="R42" s="133"/>
      <c r="S42" s="144"/>
      <c r="T42" s="144"/>
      <c r="U42" s="144"/>
      <c r="V42" s="144"/>
      <c r="W42" s="144"/>
      <c r="X42" s="144"/>
      <c r="Y42" s="177" t="b">
        <f>K25</f>
        <v>1</v>
      </c>
      <c r="AA42" s="403"/>
      <c r="AB42" s="598"/>
      <c r="AC42" s="598"/>
      <c r="AD42" s="598"/>
      <c r="AE42" s="598"/>
      <c r="AF42" s="598"/>
      <c r="AG42" s="598"/>
      <c r="AH42" s="598"/>
      <c r="AI42" s="598"/>
      <c r="AJ42" s="598"/>
      <c r="AK42" s="598"/>
      <c r="AL42" s="598"/>
      <c r="AM42" s="598"/>
      <c r="AN42" s="598"/>
      <c r="AO42" s="598"/>
      <c r="AP42" s="748"/>
      <c r="CA42" s="748"/>
      <c r="CB42" s="598"/>
    </row>
    <row r="43" spans="2:84" ht="15.75" customHeight="1">
      <c r="C43" s="458"/>
      <c r="D43" s="102"/>
      <c r="F43" s="102"/>
      <c r="G43" s="132"/>
      <c r="H43" s="508"/>
      <c r="I43" s="144"/>
      <c r="J43" s="144" t="s">
        <v>1295</v>
      </c>
      <c r="K43" s="204"/>
      <c r="L43" s="144"/>
      <c r="M43" s="144"/>
      <c r="N43" s="144"/>
      <c r="O43" s="144"/>
      <c r="P43" s="144"/>
      <c r="Q43" s="144"/>
      <c r="R43" s="144"/>
      <c r="S43" s="144"/>
      <c r="T43" s="144"/>
      <c r="U43" s="144"/>
      <c r="V43" s="144"/>
      <c r="W43" s="144"/>
      <c r="X43" s="144"/>
      <c r="Y43" s="177"/>
      <c r="AA43" s="403"/>
      <c r="AB43" s="598"/>
      <c r="AC43" s="598"/>
      <c r="AD43" s="598"/>
      <c r="AE43" s="598"/>
      <c r="AF43" s="598"/>
      <c r="AG43" s="598"/>
      <c r="AH43" s="598"/>
      <c r="AI43" s="628" t="s">
        <v>310</v>
      </c>
      <c r="AJ43" s="604" t="s">
        <v>221</v>
      </c>
      <c r="AK43" s="605"/>
      <c r="AL43" s="746"/>
      <c r="AM43" s="607"/>
      <c r="AN43" s="608"/>
      <c r="AO43" s="609"/>
      <c r="AP43" s="748"/>
      <c r="CA43" s="748"/>
      <c r="CB43" s="598"/>
    </row>
    <row r="44" spans="2:84">
      <c r="C44" s="458"/>
      <c r="D44" s="102"/>
      <c r="F44" s="102"/>
      <c r="G44" s="132"/>
      <c r="H44" s="508"/>
      <c r="I44" s="144"/>
      <c r="J44" s="144"/>
      <c r="K44" s="204"/>
      <c r="L44" s="144"/>
      <c r="M44" s="144"/>
      <c r="N44" s="144"/>
      <c r="O44" s="144"/>
      <c r="P44" s="144"/>
      <c r="Q44" s="144"/>
      <c r="R44" s="144"/>
      <c r="S44" s="144"/>
      <c r="T44" s="144"/>
      <c r="U44" s="144"/>
      <c r="V44" s="144"/>
      <c r="W44" s="144"/>
      <c r="X44" s="144"/>
      <c r="Y44" s="177"/>
      <c r="AA44" s="403"/>
      <c r="AB44" s="598"/>
      <c r="AC44" s="598"/>
      <c r="AD44" s="598"/>
      <c r="AE44" s="598"/>
      <c r="AF44" s="598"/>
      <c r="AG44" s="598"/>
      <c r="AH44" s="598" t="str">
        <f>IF(AJ44=TRUE,"2","")</f>
        <v/>
      </c>
      <c r="AI44" s="665">
        <v>2.1</v>
      </c>
      <c r="AJ44" s="610" t="b">
        <v>0</v>
      </c>
      <c r="AK44" s="605"/>
      <c r="AL44" s="629">
        <f>IF(AJ44=TRUE,2,0)</f>
        <v>0</v>
      </c>
      <c r="AM44" s="607"/>
      <c r="AN44" s="608"/>
      <c r="AO44" s="609"/>
      <c r="AP44" s="610" t="b">
        <v>0</v>
      </c>
      <c r="CA44" s="610" t="b">
        <v>0</v>
      </c>
      <c r="CB44" s="598"/>
    </row>
    <row r="45" spans="2:84">
      <c r="C45" s="458"/>
      <c r="D45" s="102"/>
      <c r="F45" s="102"/>
      <c r="G45" s="207"/>
      <c r="H45" s="506"/>
      <c r="I45" s="226"/>
      <c r="J45" s="225"/>
      <c r="K45" s="196"/>
      <c r="L45" s="196"/>
      <c r="M45" s="152"/>
      <c r="N45" s="152"/>
      <c r="O45" s="152"/>
      <c r="P45" s="152"/>
      <c r="Q45" s="152"/>
      <c r="R45" s="152"/>
      <c r="S45" s="152"/>
      <c r="T45" s="152"/>
      <c r="U45" s="1380" t="s">
        <v>358</v>
      </c>
      <c r="V45" s="1381"/>
      <c r="W45" s="1381"/>
      <c r="X45" s="1382"/>
      <c r="Y45" s="177"/>
      <c r="AA45" s="403"/>
      <c r="AB45" s="598"/>
      <c r="AC45" s="598"/>
      <c r="AD45" s="598"/>
      <c r="AE45" s="598"/>
      <c r="AF45" s="598"/>
      <c r="AG45" s="598"/>
      <c r="AH45" s="598" t="str">
        <f t="shared" ref="AH45:AH46" si="3">IF(AJ45=TRUE,"2","")</f>
        <v/>
      </c>
      <c r="AI45" s="665">
        <v>2.2000000000000002</v>
      </c>
      <c r="AJ45" s="610" t="b">
        <v>0</v>
      </c>
      <c r="AK45" s="605"/>
      <c r="AL45" s="629">
        <f>IF(AND(AJ45=TRUE,AJ46=TRUE),1,0)</f>
        <v>0</v>
      </c>
      <c r="AM45" s="607"/>
      <c r="AN45" s="608"/>
      <c r="AO45" s="609"/>
      <c r="AP45" s="610" t="b">
        <v>0</v>
      </c>
      <c r="AR45" s="1412" t="s">
        <v>358</v>
      </c>
      <c r="CA45" s="610" t="b">
        <v>0</v>
      </c>
      <c r="CB45" s="598"/>
      <c r="CC45" s="1380" t="s">
        <v>358</v>
      </c>
      <c r="CD45" s="1381"/>
      <c r="CE45" s="1381"/>
      <c r="CF45" s="1382"/>
    </row>
    <row r="46" spans="2:84">
      <c r="B46" s="463" t="s">
        <v>880</v>
      </c>
      <c r="C46" s="470" t="s">
        <v>655</v>
      </c>
      <c r="D46" s="462" t="s">
        <v>721</v>
      </c>
      <c r="E46" s="462" t="s">
        <v>736</v>
      </c>
      <c r="F46" s="462"/>
      <c r="G46" s="207"/>
      <c r="H46" s="506" t="s">
        <v>857</v>
      </c>
      <c r="I46" s="818">
        <v>2.1</v>
      </c>
      <c r="J46" s="808"/>
      <c r="K46" s="808" t="b">
        <v>0</v>
      </c>
      <c r="L46" s="808" t="s">
        <v>815</v>
      </c>
      <c r="M46" s="808"/>
      <c r="N46" s="808"/>
      <c r="O46" s="808"/>
      <c r="P46" s="808"/>
      <c r="Q46" s="808"/>
      <c r="R46" s="808"/>
      <c r="S46" s="808"/>
      <c r="T46" s="152"/>
      <c r="U46" s="1386"/>
      <c r="V46" s="1387"/>
      <c r="W46" s="1387"/>
      <c r="X46" s="1388"/>
      <c r="Y46" s="177" t="b">
        <f>K25</f>
        <v>1</v>
      </c>
      <c r="AA46" s="403"/>
      <c r="AB46" s="598"/>
      <c r="AC46" s="598"/>
      <c r="AD46" s="598"/>
      <c r="AE46" s="598"/>
      <c r="AF46" s="598"/>
      <c r="AG46" s="598"/>
      <c r="AH46" s="598" t="str">
        <f t="shared" si="3"/>
        <v/>
      </c>
      <c r="AI46" s="665">
        <v>2.2999999999999998</v>
      </c>
      <c r="AJ46" s="610" t="b">
        <v>0</v>
      </c>
      <c r="AK46" s="605"/>
      <c r="AL46" s="630"/>
      <c r="AM46" s="607"/>
      <c r="AN46" s="608"/>
      <c r="AO46" s="609"/>
      <c r="AP46" s="610" t="b">
        <v>0</v>
      </c>
      <c r="AR46" s="1414"/>
      <c r="CA46" s="610" t="b">
        <v>0</v>
      </c>
      <c r="CB46" s="598"/>
      <c r="CC46" s="1386"/>
      <c r="CD46" s="1387"/>
      <c r="CE46" s="1387"/>
      <c r="CF46" s="1388"/>
    </row>
    <row r="47" spans="2:84" ht="15" customHeight="1">
      <c r="B47" s="463" t="s">
        <v>880</v>
      </c>
      <c r="C47" s="470" t="s">
        <v>656</v>
      </c>
      <c r="D47" s="462" t="s">
        <v>721</v>
      </c>
      <c r="E47" s="462" t="s">
        <v>736</v>
      </c>
      <c r="F47" s="462"/>
      <c r="G47" s="207"/>
      <c r="H47" s="506" t="s">
        <v>857</v>
      </c>
      <c r="I47" s="818">
        <v>2.2000000000000002</v>
      </c>
      <c r="J47" s="808"/>
      <c r="K47" s="808" t="b">
        <v>0</v>
      </c>
      <c r="L47" s="808" t="s">
        <v>819</v>
      </c>
      <c r="M47" s="808"/>
      <c r="N47" s="808"/>
      <c r="O47" s="808"/>
      <c r="P47" s="808"/>
      <c r="Q47" s="808"/>
      <c r="R47" s="808"/>
      <c r="S47" s="865"/>
      <c r="T47" s="152"/>
      <c r="U47" s="867" t="s">
        <v>357</v>
      </c>
      <c r="V47" s="867"/>
      <c r="W47" s="867"/>
      <c r="X47" s="867"/>
      <c r="Y47" s="177" t="b">
        <v>0</v>
      </c>
      <c r="AA47" s="403"/>
      <c r="AB47" s="598"/>
      <c r="AC47" s="598"/>
      <c r="AD47" s="598"/>
      <c r="AE47" s="598"/>
      <c r="AF47" s="598"/>
      <c r="AG47" s="598"/>
      <c r="AH47" s="598" t="str">
        <f>IF(AJ47=TRUE,"1","")</f>
        <v/>
      </c>
      <c r="AI47" s="666">
        <v>2.4</v>
      </c>
      <c r="AJ47" s="610" t="b">
        <v>0</v>
      </c>
      <c r="AK47" s="605"/>
      <c r="AL47" s="629">
        <f>IF(AJ47=TRUE,-1,0)</f>
        <v>0</v>
      </c>
      <c r="AM47" s="607"/>
      <c r="AN47" s="608">
        <f>AL47</f>
        <v>0</v>
      </c>
      <c r="AO47" s="609"/>
      <c r="AP47" s="610" t="b">
        <v>0</v>
      </c>
      <c r="CA47" s="610" t="b">
        <v>0</v>
      </c>
      <c r="CB47" s="598"/>
    </row>
    <row r="48" spans="2:84">
      <c r="B48" s="463" t="s">
        <v>880</v>
      </c>
      <c r="C48" s="470" t="s">
        <v>657</v>
      </c>
      <c r="D48" s="462" t="s">
        <v>721</v>
      </c>
      <c r="E48" s="462" t="s">
        <v>736</v>
      </c>
      <c r="F48" s="462"/>
      <c r="G48" s="207"/>
      <c r="H48" s="506" t="s">
        <v>857</v>
      </c>
      <c r="I48" s="818">
        <v>2.2999999999999998</v>
      </c>
      <c r="J48" s="808"/>
      <c r="K48" s="808" t="b">
        <v>0</v>
      </c>
      <c r="L48" s="808" t="s">
        <v>830</v>
      </c>
      <c r="M48" s="808"/>
      <c r="N48" s="808"/>
      <c r="O48" s="808"/>
      <c r="P48" s="808"/>
      <c r="Q48" s="808"/>
      <c r="R48" s="808"/>
      <c r="S48" s="866"/>
      <c r="T48" s="152"/>
      <c r="U48" s="867" t="s">
        <v>299</v>
      </c>
      <c r="V48" s="868"/>
      <c r="W48" s="808"/>
      <c r="X48" s="808"/>
      <c r="Y48" s="136"/>
      <c r="AA48" s="403"/>
      <c r="AB48" s="598"/>
      <c r="AC48" s="598"/>
      <c r="AD48" s="598"/>
      <c r="AE48" s="598"/>
      <c r="AF48" s="598"/>
      <c r="AG48" s="598"/>
      <c r="AH48" s="598"/>
      <c r="AI48" s="1358">
        <f>U49</f>
        <v>0</v>
      </c>
      <c r="AJ48" s="1359"/>
      <c r="AK48" s="1359"/>
      <c r="AL48" s="1359"/>
      <c r="AM48" s="1359"/>
      <c r="AN48" s="1359"/>
      <c r="AO48" s="1360"/>
      <c r="AQ48" s="749"/>
      <c r="CA48" s="598"/>
      <c r="CB48" s="749"/>
    </row>
    <row r="49" spans="2:84">
      <c r="B49" s="463" t="s">
        <v>880</v>
      </c>
      <c r="C49" s="470" t="s">
        <v>658</v>
      </c>
      <c r="D49" s="462" t="s">
        <v>721</v>
      </c>
      <c r="E49" s="462"/>
      <c r="F49" s="462"/>
      <c r="G49" s="207"/>
      <c r="H49" s="506" t="s">
        <v>857</v>
      </c>
      <c r="I49" s="819">
        <v>2.4</v>
      </c>
      <c r="J49" s="808"/>
      <c r="K49" s="808" t="b">
        <v>1</v>
      </c>
      <c r="L49" s="808" t="s">
        <v>818</v>
      </c>
      <c r="M49" s="808"/>
      <c r="N49" s="808"/>
      <c r="O49" s="808"/>
      <c r="P49" s="808"/>
      <c r="Q49" s="808"/>
      <c r="R49" s="808"/>
      <c r="S49" s="808"/>
      <c r="T49" s="152"/>
      <c r="U49" s="1402"/>
      <c r="V49" s="1402"/>
      <c r="W49" s="1402"/>
      <c r="X49" s="1402"/>
      <c r="Y49" s="136"/>
      <c r="AA49" s="403"/>
      <c r="AB49" s="598"/>
      <c r="AC49" s="598"/>
      <c r="AD49" s="598"/>
      <c r="AE49" s="598"/>
      <c r="AF49" s="598"/>
      <c r="AG49" s="598"/>
      <c r="AH49" s="598"/>
      <c r="AI49" s="598"/>
      <c r="AJ49" s="598"/>
      <c r="AK49" s="598"/>
      <c r="AL49" s="598"/>
      <c r="AM49" s="598"/>
      <c r="AN49" s="598"/>
      <c r="AO49" s="598"/>
      <c r="CA49" s="598"/>
      <c r="CB49" s="598"/>
    </row>
    <row r="50" spans="2:84">
      <c r="C50" s="458"/>
      <c r="D50" s="102"/>
      <c r="F50" s="102"/>
      <c r="G50" s="207"/>
      <c r="H50" s="506"/>
      <c r="I50" s="227"/>
      <c r="J50" s="152"/>
      <c r="K50" s="152"/>
      <c r="L50" s="152"/>
      <c r="M50" s="152"/>
      <c r="N50" s="152"/>
      <c r="O50" s="152"/>
      <c r="P50" s="152"/>
      <c r="Q50" s="152"/>
      <c r="R50" s="152"/>
      <c r="S50" s="152"/>
      <c r="T50" s="152"/>
      <c r="U50" s="1402"/>
      <c r="V50" s="1402"/>
      <c r="W50" s="1402"/>
      <c r="X50" s="1402"/>
      <c r="Y50" s="136"/>
      <c r="AA50" s="403"/>
      <c r="AB50" s="598"/>
      <c r="AC50" s="598"/>
      <c r="AD50" s="598"/>
      <c r="AE50" s="598"/>
      <c r="AF50" s="598"/>
      <c r="AG50" s="598"/>
      <c r="AH50" s="598"/>
      <c r="AI50" s="598"/>
      <c r="AJ50" s="598"/>
      <c r="AK50" s="598"/>
      <c r="AL50" s="598"/>
      <c r="AM50" s="598"/>
      <c r="AN50" s="598"/>
      <c r="AO50" s="598"/>
      <c r="CA50" s="598"/>
      <c r="CB50" s="598"/>
    </row>
    <row r="51" spans="2:84">
      <c r="C51" s="458"/>
      <c r="D51" s="102"/>
      <c r="F51" s="102"/>
      <c r="G51" s="207"/>
      <c r="H51" s="506"/>
      <c r="I51" s="227"/>
      <c r="J51" s="152"/>
      <c r="K51" s="152"/>
      <c r="L51" s="152"/>
      <c r="M51" s="152"/>
      <c r="N51" s="152"/>
      <c r="O51" s="152"/>
      <c r="P51" s="152"/>
      <c r="Q51" s="152"/>
      <c r="R51" s="152"/>
      <c r="S51" s="152"/>
      <c r="T51" s="152"/>
      <c r="U51" s="152"/>
      <c r="V51" s="152"/>
      <c r="W51" s="152"/>
      <c r="X51" s="152"/>
      <c r="Y51" s="136"/>
      <c r="AA51" s="403"/>
      <c r="AB51" s="598"/>
      <c r="AC51" s="598"/>
      <c r="AD51" s="598"/>
      <c r="AE51" s="598"/>
      <c r="AF51" s="598"/>
      <c r="AG51" s="598"/>
      <c r="AH51" s="598"/>
      <c r="AI51" s="598"/>
      <c r="AJ51" s="598"/>
      <c r="AK51" s="598"/>
      <c r="AL51" s="598"/>
      <c r="AM51" s="598"/>
      <c r="AN51" s="598"/>
      <c r="AO51" s="598"/>
      <c r="CA51" s="598"/>
      <c r="CB51" s="598"/>
    </row>
    <row r="52" spans="2:84" ht="7.5" customHeight="1">
      <c r="C52" s="458"/>
      <c r="D52" s="102"/>
      <c r="F52" s="102"/>
      <c r="G52" s="171"/>
      <c r="H52" s="509"/>
      <c r="I52" s="172"/>
      <c r="J52" s="173"/>
      <c r="K52" s="172"/>
      <c r="L52" s="174"/>
      <c r="M52" s="175"/>
      <c r="N52" s="172"/>
      <c r="O52" s="173"/>
      <c r="P52" s="126"/>
      <c r="Q52" s="174"/>
      <c r="R52" s="175"/>
      <c r="S52" s="172"/>
      <c r="T52" s="126"/>
      <c r="U52" s="179"/>
      <c r="V52" s="179"/>
      <c r="W52" s="179"/>
      <c r="X52" s="179"/>
      <c r="Y52" s="136"/>
      <c r="AA52" s="403"/>
      <c r="AB52" s="598"/>
      <c r="AC52" s="598"/>
      <c r="AD52" s="598"/>
      <c r="AE52" s="598"/>
      <c r="AF52" s="598"/>
      <c r="AG52" s="598"/>
      <c r="AH52" s="598"/>
      <c r="AI52" s="598"/>
      <c r="AJ52" s="598"/>
      <c r="AK52" s="598"/>
      <c r="AL52" s="598"/>
      <c r="AM52" s="598"/>
      <c r="AN52" s="598"/>
      <c r="AO52" s="598"/>
      <c r="CA52" s="598"/>
      <c r="CB52" s="598"/>
    </row>
    <row r="53" spans="2:84" ht="15.75" customHeight="1">
      <c r="C53" s="458"/>
      <c r="D53" s="102"/>
      <c r="F53" s="102"/>
      <c r="G53" s="236"/>
      <c r="H53" s="508"/>
      <c r="I53" s="133">
        <v>3</v>
      </c>
      <c r="J53" s="133" t="s">
        <v>1285</v>
      </c>
      <c r="K53" s="133"/>
      <c r="L53" s="125"/>
      <c r="M53" s="133"/>
      <c r="N53" s="144"/>
      <c r="O53" s="134"/>
      <c r="P53" s="125"/>
      <c r="Q53" s="125"/>
      <c r="R53" s="133"/>
      <c r="S53" s="144"/>
      <c r="T53" s="144"/>
      <c r="U53" s="144"/>
      <c r="V53" s="144"/>
      <c r="W53" s="144"/>
      <c r="X53" s="144"/>
      <c r="Y53" s="136"/>
      <c r="AA53" s="403"/>
      <c r="AB53" s="598"/>
      <c r="AC53" s="598"/>
      <c r="AD53" s="598"/>
      <c r="AE53" s="598"/>
      <c r="AF53" s="598"/>
      <c r="AG53" s="598"/>
      <c r="AH53" s="598"/>
      <c r="AI53" s="598"/>
      <c r="AJ53" s="598"/>
      <c r="AK53" s="598"/>
      <c r="AL53" s="598"/>
      <c r="AM53" s="598"/>
      <c r="AN53" s="598"/>
      <c r="AO53" s="598"/>
      <c r="CA53" s="598"/>
      <c r="CB53" s="598"/>
    </row>
    <row r="54" spans="2:84" ht="15.75" customHeight="1">
      <c r="C54" s="458"/>
      <c r="D54" s="102"/>
      <c r="F54" s="102"/>
      <c r="G54" s="132"/>
      <c r="H54" s="508"/>
      <c r="I54" s="144"/>
      <c r="J54" s="144" t="s">
        <v>351</v>
      </c>
      <c r="K54" s="204"/>
      <c r="L54" s="144"/>
      <c r="M54" s="144"/>
      <c r="N54" s="144"/>
      <c r="O54" s="144"/>
      <c r="P54" s="144"/>
      <c r="Q54" s="144"/>
      <c r="R54" s="144"/>
      <c r="S54" s="144"/>
      <c r="T54" s="144"/>
      <c r="U54" s="144"/>
      <c r="V54" s="144"/>
      <c r="W54" s="144"/>
      <c r="X54" s="144"/>
      <c r="Y54" s="136"/>
      <c r="AA54" s="403"/>
      <c r="AB54" s="598"/>
      <c r="AC54" s="598"/>
      <c r="AD54" s="598"/>
      <c r="AE54" s="598"/>
      <c r="AF54" s="598"/>
      <c r="AG54" s="598"/>
      <c r="AH54" s="598"/>
      <c r="AI54" s="598"/>
      <c r="AJ54" s="598"/>
      <c r="AK54" s="598"/>
      <c r="AL54" s="598"/>
      <c r="AM54" s="598"/>
      <c r="AN54" s="598"/>
      <c r="AO54" s="598"/>
      <c r="AP54" s="747" t="s">
        <v>1274</v>
      </c>
      <c r="AQ54" s="747" t="s">
        <v>1275</v>
      </c>
      <c r="AR54" s="747" t="s">
        <v>1268</v>
      </c>
      <c r="CA54" s="747" t="s">
        <v>1274</v>
      </c>
      <c r="CB54" s="747" t="s">
        <v>1275</v>
      </c>
      <c r="CC54" s="734" t="s">
        <v>1268</v>
      </c>
    </row>
    <row r="55" spans="2:84" ht="15" customHeight="1">
      <c r="C55" s="458"/>
      <c r="D55" s="102"/>
      <c r="F55" s="102"/>
      <c r="G55" s="132"/>
      <c r="H55" s="508"/>
      <c r="I55" s="144"/>
      <c r="J55" s="144"/>
      <c r="K55" s="204"/>
      <c r="L55" s="144"/>
      <c r="M55" s="144"/>
      <c r="N55" s="144"/>
      <c r="O55" s="144"/>
      <c r="P55" s="144"/>
      <c r="Q55" s="144"/>
      <c r="R55" s="144"/>
      <c r="S55" s="144"/>
      <c r="T55" s="144"/>
      <c r="U55" s="144"/>
      <c r="V55" s="144"/>
      <c r="W55" s="144"/>
      <c r="X55" s="144"/>
      <c r="Y55" s="136"/>
      <c r="AA55" s="403"/>
      <c r="AB55" s="598"/>
      <c r="AC55" s="598"/>
      <c r="AD55" s="598"/>
      <c r="AE55" s="598"/>
      <c r="AF55" s="598"/>
      <c r="AG55" s="598"/>
      <c r="AH55" s="598"/>
      <c r="AI55" s="598"/>
      <c r="AJ55" s="598"/>
      <c r="AK55" s="599" t="s">
        <v>237</v>
      </c>
      <c r="AL55" s="600" t="s">
        <v>170</v>
      </c>
      <c r="AM55" s="601" t="s">
        <v>211</v>
      </c>
      <c r="AN55" s="602" t="s">
        <v>212</v>
      </c>
      <c r="AO55" s="603" t="s">
        <v>222</v>
      </c>
      <c r="AP55" s="747" t="s">
        <v>1269</v>
      </c>
      <c r="AQ55" s="747" t="s">
        <v>1269</v>
      </c>
      <c r="AR55" s="747" t="s">
        <v>1269</v>
      </c>
      <c r="CA55" s="747" t="s">
        <v>1269</v>
      </c>
      <c r="CB55" s="747" t="s">
        <v>1269</v>
      </c>
      <c r="CC55" s="745" t="s">
        <v>1269</v>
      </c>
    </row>
    <row r="56" spans="2:84">
      <c r="C56" s="458"/>
      <c r="D56" s="102"/>
      <c r="F56" s="102"/>
      <c r="G56" s="207"/>
      <c r="H56" s="506"/>
      <c r="I56" s="226"/>
      <c r="J56" s="225"/>
      <c r="K56" s="196"/>
      <c r="L56" s="196"/>
      <c r="M56" s="152"/>
      <c r="N56" s="152"/>
      <c r="O56" s="152"/>
      <c r="P56" s="152"/>
      <c r="Q56" s="152"/>
      <c r="R56" s="152"/>
      <c r="S56" s="152"/>
      <c r="T56" s="152"/>
      <c r="U56" s="1380" t="s">
        <v>358</v>
      </c>
      <c r="V56" s="1381"/>
      <c r="W56" s="1381"/>
      <c r="X56" s="1382"/>
      <c r="Y56" s="136"/>
      <c r="AA56" s="403"/>
      <c r="AB56" s="598"/>
      <c r="AC56" s="598"/>
      <c r="AD56" s="598"/>
      <c r="AE56" s="598"/>
      <c r="AF56" s="598"/>
      <c r="AG56" s="598"/>
      <c r="AH56" s="598"/>
      <c r="AI56" s="628" t="s">
        <v>339</v>
      </c>
      <c r="AJ56" s="604" t="s">
        <v>221</v>
      </c>
      <c r="AK56" s="605"/>
      <c r="AL56" s="606"/>
      <c r="AM56" s="607"/>
      <c r="AN56" s="608"/>
      <c r="AO56" s="609"/>
      <c r="AR56" s="1412" t="s">
        <v>358</v>
      </c>
      <c r="CA56" s="598"/>
      <c r="CB56" s="598"/>
      <c r="CC56" s="1380" t="s">
        <v>358</v>
      </c>
      <c r="CD56" s="1381"/>
      <c r="CE56" s="1381"/>
      <c r="CF56" s="1382"/>
    </row>
    <row r="57" spans="2:84">
      <c r="B57" s="463" t="s">
        <v>880</v>
      </c>
      <c r="C57" s="470" t="s">
        <v>659</v>
      </c>
      <c r="D57" s="462" t="s">
        <v>879</v>
      </c>
      <c r="E57" s="462" t="s">
        <v>769</v>
      </c>
      <c r="F57" s="462"/>
      <c r="G57" s="228"/>
      <c r="H57" s="506" t="s">
        <v>876</v>
      </c>
      <c r="I57" s="808">
        <v>3.1</v>
      </c>
      <c r="J57" s="808"/>
      <c r="K57" s="808" t="b">
        <v>0</v>
      </c>
      <c r="L57" s="808" t="s">
        <v>816</v>
      </c>
      <c r="M57" s="808"/>
      <c r="N57" s="808"/>
      <c r="O57" s="808"/>
      <c r="P57" s="808"/>
      <c r="Q57" s="808"/>
      <c r="R57" s="152"/>
      <c r="S57" s="152"/>
      <c r="T57" s="152"/>
      <c r="U57" s="1386"/>
      <c r="V57" s="1387"/>
      <c r="W57" s="1387"/>
      <c r="X57" s="1388"/>
      <c r="Y57" s="136"/>
      <c r="AA57" s="403"/>
      <c r="AB57" s="598"/>
      <c r="AC57" s="598"/>
      <c r="AD57" s="598"/>
      <c r="AE57" s="598"/>
      <c r="AF57" s="598"/>
      <c r="AG57" s="598"/>
      <c r="AH57" s="598"/>
      <c r="AI57" s="613">
        <v>3.1</v>
      </c>
      <c r="AJ57" s="610" t="b">
        <v>1</v>
      </c>
      <c r="AK57" s="605"/>
      <c r="AL57" s="629">
        <f>IF(AJ57=TRUE,1,0)</f>
        <v>1</v>
      </c>
      <c r="AM57" s="607"/>
      <c r="AN57" s="608"/>
      <c r="AO57" s="609"/>
      <c r="AP57" s="610" t="b">
        <v>0</v>
      </c>
      <c r="AR57" s="1414"/>
      <c r="CA57" s="610" t="b">
        <v>0</v>
      </c>
      <c r="CB57" s="598"/>
      <c r="CC57" s="1386"/>
      <c r="CD57" s="1387"/>
      <c r="CE57" s="1387"/>
      <c r="CF57" s="1388"/>
    </row>
    <row r="58" spans="2:84">
      <c r="B58" s="463" t="s">
        <v>880</v>
      </c>
      <c r="C58" s="470" t="s">
        <v>660</v>
      </c>
      <c r="D58" s="462" t="s">
        <v>879</v>
      </c>
      <c r="E58" s="462" t="s">
        <v>769</v>
      </c>
      <c r="F58" s="462"/>
      <c r="G58" s="228"/>
      <c r="H58" s="506" t="s">
        <v>876</v>
      </c>
      <c r="I58" s="808">
        <v>3.2</v>
      </c>
      <c r="J58" s="808"/>
      <c r="K58" s="808" t="b">
        <v>0</v>
      </c>
      <c r="L58" s="808" t="s">
        <v>817</v>
      </c>
      <c r="M58" s="808"/>
      <c r="N58" s="808"/>
      <c r="O58" s="808"/>
      <c r="P58" s="808"/>
      <c r="Q58" s="808"/>
      <c r="R58" s="152"/>
      <c r="S58" s="152"/>
      <c r="T58" s="152"/>
      <c r="U58" s="152"/>
      <c r="V58" s="152"/>
      <c r="W58" s="152"/>
      <c r="X58" s="152"/>
      <c r="Y58" s="136"/>
      <c r="AA58" s="403"/>
      <c r="AB58" s="598"/>
      <c r="AC58" s="598"/>
      <c r="AD58" s="598"/>
      <c r="AE58" s="598"/>
      <c r="AF58" s="598"/>
      <c r="AG58" s="598"/>
      <c r="AH58" s="598"/>
      <c r="AI58" s="613">
        <v>3.2</v>
      </c>
      <c r="AJ58" s="610" t="b">
        <v>1</v>
      </c>
      <c r="AK58" s="605"/>
      <c r="AL58" s="629">
        <f t="shared" ref="AL58:AL59" si="4">IF(AJ58=TRUE,1,0)</f>
        <v>1</v>
      </c>
      <c r="AM58" s="607"/>
      <c r="AN58" s="608"/>
      <c r="AO58" s="609"/>
      <c r="AP58" s="610" t="b">
        <v>0</v>
      </c>
      <c r="CA58" s="610" t="b">
        <v>0</v>
      </c>
      <c r="CB58" s="598"/>
    </row>
    <row r="59" spans="2:84">
      <c r="B59" s="525" t="s">
        <v>880</v>
      </c>
      <c r="C59" s="470" t="s">
        <v>661</v>
      </c>
      <c r="D59" s="462" t="s">
        <v>738</v>
      </c>
      <c r="E59" s="462" t="s">
        <v>772</v>
      </c>
      <c r="F59" s="462"/>
      <c r="G59" s="228"/>
      <c r="H59" s="506" t="s">
        <v>420</v>
      </c>
      <c r="I59" s="808">
        <v>3.3</v>
      </c>
      <c r="J59" s="808"/>
      <c r="K59" s="808" t="b">
        <v>0</v>
      </c>
      <c r="L59" s="808" t="s">
        <v>286</v>
      </c>
      <c r="M59" s="808"/>
      <c r="N59" s="808"/>
      <c r="O59" s="808"/>
      <c r="P59" s="808"/>
      <c r="Q59" s="808"/>
      <c r="R59" s="152"/>
      <c r="S59" s="152"/>
      <c r="T59" s="152"/>
      <c r="U59" s="216" t="s">
        <v>822</v>
      </c>
      <c r="V59" s="152"/>
      <c r="W59" s="152"/>
      <c r="X59" s="152"/>
      <c r="Y59" s="136"/>
      <c r="AA59" s="403"/>
      <c r="AB59" s="598"/>
      <c r="AC59" s="598"/>
      <c r="AD59" s="598"/>
      <c r="AE59" s="598"/>
      <c r="AF59" s="598"/>
      <c r="AG59" s="598"/>
      <c r="AH59" s="598"/>
      <c r="AI59" s="613">
        <v>3.3</v>
      </c>
      <c r="AJ59" s="610" t="b">
        <v>1</v>
      </c>
      <c r="AK59" s="605"/>
      <c r="AL59" s="629">
        <f t="shared" si="4"/>
        <v>1</v>
      </c>
      <c r="AM59" s="607"/>
      <c r="AN59" s="608"/>
      <c r="AO59" s="609"/>
      <c r="AP59" s="610" t="b">
        <v>0</v>
      </c>
      <c r="CA59" s="610" t="b">
        <v>0</v>
      </c>
      <c r="CB59" s="598"/>
    </row>
    <row r="60" spans="2:84">
      <c r="B60" s="463" t="s">
        <v>880</v>
      </c>
      <c r="C60" s="470" t="s">
        <v>662</v>
      </c>
      <c r="D60" s="462" t="s">
        <v>879</v>
      </c>
      <c r="E60" s="462" t="s">
        <v>771</v>
      </c>
      <c r="F60" s="462"/>
      <c r="G60" s="228"/>
      <c r="H60" s="506" t="s">
        <v>876</v>
      </c>
      <c r="I60" s="822">
        <v>3.4</v>
      </c>
      <c r="J60" s="808"/>
      <c r="K60" s="808" t="b">
        <v>0</v>
      </c>
      <c r="L60" s="808" t="s">
        <v>1300</v>
      </c>
      <c r="M60" s="808"/>
      <c r="N60" s="808"/>
      <c r="O60" s="808"/>
      <c r="P60" s="808"/>
      <c r="Q60" s="808"/>
      <c r="R60" s="152"/>
      <c r="S60" s="152"/>
      <c r="T60" s="152"/>
      <c r="U60" s="1429"/>
      <c r="V60" s="1429"/>
      <c r="W60" s="1429"/>
      <c r="X60" s="1429"/>
      <c r="Y60" s="136"/>
      <c r="AA60" s="403"/>
      <c r="AB60" s="598"/>
      <c r="AC60" s="598"/>
      <c r="AD60" s="598"/>
      <c r="AE60" s="598"/>
      <c r="AF60" s="598"/>
      <c r="AG60" s="598"/>
      <c r="AH60" s="598" t="str">
        <f>IF(AJ60=TRUE,"1","")</f>
        <v>1</v>
      </c>
      <c r="AI60" s="666">
        <v>3.4</v>
      </c>
      <c r="AJ60" s="610" t="b">
        <v>1</v>
      </c>
      <c r="AK60" s="605"/>
      <c r="AL60" s="629">
        <f>IF(AJ60=TRUE,-1,0)</f>
        <v>-1</v>
      </c>
      <c r="AM60" s="607"/>
      <c r="AN60" s="608">
        <f>AL60</f>
        <v>-1</v>
      </c>
      <c r="AO60" s="609"/>
      <c r="AP60" s="610" t="b">
        <v>0</v>
      </c>
      <c r="CA60" s="610" t="b">
        <v>0</v>
      </c>
      <c r="CB60" s="598"/>
    </row>
    <row r="61" spans="2:84">
      <c r="C61" s="458"/>
      <c r="D61" s="102"/>
      <c r="F61" s="102"/>
      <c r="G61" s="228"/>
      <c r="H61" s="506"/>
      <c r="I61" s="227"/>
      <c r="J61" s="152"/>
      <c r="K61" s="152"/>
      <c r="L61" s="152"/>
      <c r="M61" s="152"/>
      <c r="N61" s="152"/>
      <c r="O61" s="152"/>
      <c r="P61" s="152"/>
      <c r="Q61" s="152"/>
      <c r="R61" s="152"/>
      <c r="S61" s="152"/>
      <c r="T61" s="152"/>
      <c r="U61" s="1429"/>
      <c r="V61" s="1429"/>
      <c r="W61" s="1429"/>
      <c r="X61" s="1429"/>
      <c r="Y61" s="136"/>
      <c r="AA61" s="403"/>
      <c r="AB61" s="598"/>
      <c r="AC61" s="598"/>
      <c r="AD61" s="598"/>
      <c r="AE61" s="598"/>
      <c r="AF61" s="598"/>
      <c r="AG61" s="598"/>
      <c r="AH61" s="598"/>
      <c r="AI61" s="1358">
        <f>U60</f>
        <v>0</v>
      </c>
      <c r="AJ61" s="1359"/>
      <c r="AK61" s="1359"/>
      <c r="AL61" s="1359"/>
      <c r="AM61" s="1359"/>
      <c r="AN61" s="1359"/>
      <c r="AO61" s="1360"/>
      <c r="AQ61" s="749"/>
      <c r="CA61" s="598"/>
      <c r="CB61" s="749"/>
    </row>
    <row r="62" spans="2:84">
      <c r="C62" s="458"/>
      <c r="D62" s="102"/>
      <c r="F62" s="102"/>
      <c r="G62" s="228"/>
      <c r="H62" s="506"/>
      <c r="I62" s="227"/>
      <c r="J62" s="152"/>
      <c r="K62" s="152"/>
      <c r="L62" s="152"/>
      <c r="M62" s="152"/>
      <c r="N62" s="152"/>
      <c r="O62" s="152"/>
      <c r="P62" s="152"/>
      <c r="Q62" s="152"/>
      <c r="R62" s="152"/>
      <c r="S62" s="152"/>
      <c r="T62" s="152"/>
      <c r="U62" s="152"/>
      <c r="V62" s="152"/>
      <c r="W62" s="152"/>
      <c r="X62" s="152"/>
      <c r="Y62" s="136"/>
      <c r="AA62" s="403"/>
      <c r="AB62" s="598"/>
      <c r="AC62" s="598"/>
      <c r="AD62" s="598"/>
      <c r="AE62" s="598"/>
      <c r="AF62" s="598"/>
      <c r="AG62" s="598"/>
      <c r="AH62" s="598"/>
      <c r="AI62" s="598"/>
      <c r="AJ62" s="598"/>
      <c r="AK62" s="598"/>
      <c r="AL62" s="598"/>
      <c r="AM62" s="598"/>
      <c r="AN62" s="598"/>
      <c r="AO62" s="598"/>
      <c r="CA62" s="598"/>
      <c r="CB62" s="598"/>
    </row>
    <row r="63" spans="2:84" ht="7.5" customHeight="1">
      <c r="C63" s="458"/>
      <c r="D63" s="102"/>
      <c r="F63" s="102"/>
      <c r="G63" s="171"/>
      <c r="H63" s="509"/>
      <c r="I63" s="172"/>
      <c r="J63" s="173"/>
      <c r="K63" s="172"/>
      <c r="L63" s="174"/>
      <c r="M63" s="175"/>
      <c r="N63" s="172"/>
      <c r="O63" s="173"/>
      <c r="P63" s="126"/>
      <c r="Q63" s="174"/>
      <c r="R63" s="175"/>
      <c r="S63" s="172"/>
      <c r="T63" s="126"/>
      <c r="U63" s="179"/>
      <c r="V63" s="179"/>
      <c r="W63" s="179"/>
      <c r="X63" s="179"/>
      <c r="Y63" s="136"/>
      <c r="AA63" s="403"/>
      <c r="AB63" s="598"/>
      <c r="AC63" s="598"/>
      <c r="AD63" s="598"/>
      <c r="AE63" s="598"/>
      <c r="AF63" s="598"/>
      <c r="AG63" s="598"/>
      <c r="AH63" s="598"/>
      <c r="AI63" s="598"/>
      <c r="AJ63" s="598"/>
      <c r="AK63" s="598"/>
      <c r="AL63" s="598"/>
      <c r="AM63" s="598"/>
      <c r="AN63" s="598"/>
      <c r="AO63" s="598"/>
      <c r="CA63" s="598"/>
      <c r="CB63" s="598"/>
    </row>
    <row r="64" spans="2:84" ht="15.75" customHeight="1">
      <c r="C64" s="458"/>
      <c r="D64" s="102"/>
      <c r="F64" s="102"/>
      <c r="G64" s="236"/>
      <c r="H64" s="508"/>
      <c r="I64" s="133">
        <v>4</v>
      </c>
      <c r="J64" s="133" t="s">
        <v>352</v>
      </c>
      <c r="K64" s="133"/>
      <c r="L64" s="125"/>
      <c r="M64" s="133"/>
      <c r="N64" s="144"/>
      <c r="O64" s="134"/>
      <c r="P64" s="125"/>
      <c r="Q64" s="125"/>
      <c r="R64" s="133"/>
      <c r="S64" s="144"/>
      <c r="T64" s="144"/>
      <c r="U64" s="144"/>
      <c r="V64" s="144"/>
      <c r="W64" s="144"/>
      <c r="X64" s="144"/>
      <c r="Y64" s="136"/>
      <c r="AA64" s="403"/>
      <c r="AB64" s="598"/>
      <c r="AC64" s="598"/>
      <c r="AD64" s="598"/>
      <c r="AE64" s="598"/>
      <c r="AF64" s="598"/>
      <c r="AG64" s="598"/>
      <c r="AH64" s="598"/>
      <c r="AI64" s="598"/>
      <c r="AJ64" s="598"/>
      <c r="AK64" s="598"/>
      <c r="AL64" s="598"/>
      <c r="AM64" s="598"/>
      <c r="AN64" s="598"/>
      <c r="AO64" s="598"/>
      <c r="CA64" s="598"/>
      <c r="CB64" s="598"/>
    </row>
    <row r="65" spans="2:86" ht="15.75" customHeight="1">
      <c r="C65" s="458"/>
      <c r="D65" s="102"/>
      <c r="F65" s="102"/>
      <c r="G65" s="132"/>
      <c r="H65" s="508"/>
      <c r="I65" s="144"/>
      <c r="J65" s="144" t="s">
        <v>1243</v>
      </c>
      <c r="K65" s="204"/>
      <c r="L65" s="144"/>
      <c r="M65" s="144"/>
      <c r="N65" s="144"/>
      <c r="O65" s="144"/>
      <c r="P65" s="144"/>
      <c r="Q65" s="144"/>
      <c r="R65" s="144"/>
      <c r="S65" s="144"/>
      <c r="T65" s="144"/>
      <c r="U65" s="144"/>
      <c r="V65" s="144"/>
      <c r="W65" s="144"/>
      <c r="X65" s="144"/>
      <c r="Y65" s="136"/>
      <c r="AA65" s="403"/>
      <c r="AB65" s="598"/>
      <c r="AC65" s="598"/>
      <c r="AD65" s="598"/>
      <c r="AE65" s="598"/>
      <c r="AF65" s="598"/>
      <c r="AG65" s="598"/>
      <c r="AH65" s="598"/>
      <c r="AI65" s="598"/>
      <c r="AJ65" s="598"/>
      <c r="AK65" s="635"/>
      <c r="AL65" s="635"/>
      <c r="AM65" s="635"/>
      <c r="AN65" s="635"/>
      <c r="AO65" s="635"/>
      <c r="AP65" s="747" t="s">
        <v>1274</v>
      </c>
      <c r="AQ65" s="747" t="s">
        <v>1275</v>
      </c>
      <c r="AR65" s="747" t="s">
        <v>1268</v>
      </c>
      <c r="CA65" s="747" t="s">
        <v>1274</v>
      </c>
      <c r="CB65" s="747" t="s">
        <v>1275</v>
      </c>
      <c r="CC65" s="734" t="s">
        <v>1268</v>
      </c>
    </row>
    <row r="66" spans="2:86" ht="15" customHeight="1">
      <c r="C66" s="458"/>
      <c r="D66" s="102"/>
      <c r="F66" s="102"/>
      <c r="G66" s="132"/>
      <c r="H66" s="508"/>
      <c r="I66" s="144"/>
      <c r="J66" s="144"/>
      <c r="K66" s="204"/>
      <c r="L66" s="144"/>
      <c r="M66" s="144"/>
      <c r="N66" s="144"/>
      <c r="O66" s="144"/>
      <c r="P66" s="144"/>
      <c r="Q66" s="144"/>
      <c r="R66" s="144"/>
      <c r="S66" s="144"/>
      <c r="T66" s="144"/>
      <c r="U66" s="144"/>
      <c r="V66" s="144"/>
      <c r="W66" s="144"/>
      <c r="X66" s="144"/>
      <c r="Y66" s="136"/>
      <c r="AA66" s="403"/>
      <c r="AB66" s="598"/>
      <c r="AC66" s="598"/>
      <c r="AD66" s="598"/>
      <c r="AE66" s="598"/>
      <c r="AF66" s="598"/>
      <c r="AG66" s="598"/>
      <c r="AH66" s="598"/>
      <c r="AI66" s="598"/>
      <c r="AJ66" s="598"/>
      <c r="AK66" s="599" t="s">
        <v>237</v>
      </c>
      <c r="AL66" s="600" t="s">
        <v>170</v>
      </c>
      <c r="AM66" s="601" t="s">
        <v>211</v>
      </c>
      <c r="AN66" s="602" t="s">
        <v>212</v>
      </c>
      <c r="AO66" s="603" t="s">
        <v>222</v>
      </c>
      <c r="AP66" s="747" t="s">
        <v>1269</v>
      </c>
      <c r="AQ66" s="747" t="s">
        <v>1269</v>
      </c>
      <c r="AR66" s="747" t="s">
        <v>1269</v>
      </c>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747" t="s">
        <v>1269</v>
      </c>
      <c r="CB66" s="747" t="s">
        <v>1269</v>
      </c>
      <c r="CC66" s="745" t="s">
        <v>1269</v>
      </c>
      <c r="CD66" s="115"/>
      <c r="CE66" s="115"/>
      <c r="CF66" s="115"/>
      <c r="CG66" s="115"/>
      <c r="CH66" s="115"/>
    </row>
    <row r="67" spans="2:86">
      <c r="C67" s="458"/>
      <c r="D67" s="102"/>
      <c r="F67" s="102"/>
      <c r="G67" s="207"/>
      <c r="H67" s="506"/>
      <c r="I67" s="226"/>
      <c r="J67" s="225"/>
      <c r="K67" s="196"/>
      <c r="L67" s="196"/>
      <c r="M67" s="152"/>
      <c r="N67" s="152"/>
      <c r="O67" s="152"/>
      <c r="P67" s="152"/>
      <c r="Q67" s="152"/>
      <c r="R67" s="152"/>
      <c r="S67" s="152"/>
      <c r="T67" s="152"/>
      <c r="U67" s="1380" t="s">
        <v>358</v>
      </c>
      <c r="V67" s="1381"/>
      <c r="W67" s="1381"/>
      <c r="X67" s="1382"/>
      <c r="Y67" s="136"/>
      <c r="AA67" s="403"/>
      <c r="AB67" s="598"/>
      <c r="AC67" s="598"/>
      <c r="AD67" s="598"/>
      <c r="AE67" s="598"/>
      <c r="AF67" s="598"/>
      <c r="AG67" s="598"/>
      <c r="AH67" s="598"/>
      <c r="AI67" s="628" t="s">
        <v>340</v>
      </c>
      <c r="AJ67" s="604" t="s">
        <v>221</v>
      </c>
      <c r="AK67" s="605"/>
      <c r="AL67" s="606"/>
      <c r="AM67" s="607"/>
      <c r="AN67" s="608"/>
      <c r="AO67" s="609"/>
      <c r="AR67" s="1412" t="s">
        <v>358</v>
      </c>
      <c r="CA67" s="598"/>
      <c r="CB67" s="598"/>
      <c r="CC67" s="1380" t="s">
        <v>358</v>
      </c>
      <c r="CD67" s="1381"/>
      <c r="CE67" s="1381"/>
      <c r="CF67" s="1382"/>
    </row>
    <row r="68" spans="2:86">
      <c r="B68" s="463" t="s">
        <v>880</v>
      </c>
      <c r="C68" s="470" t="s">
        <v>663</v>
      </c>
      <c r="D68" s="462" t="s">
        <v>721</v>
      </c>
      <c r="E68" s="462" t="s">
        <v>738</v>
      </c>
      <c r="F68" s="462"/>
      <c r="G68" s="207"/>
      <c r="H68" s="506" t="s">
        <v>857</v>
      </c>
      <c r="I68" s="823">
        <v>4.0999999999999996</v>
      </c>
      <c r="J68" s="812"/>
      <c r="K68" s="812" t="b">
        <v>0</v>
      </c>
      <c r="L68" s="808" t="s">
        <v>820</v>
      </c>
      <c r="M68" s="808"/>
      <c r="N68" s="808"/>
      <c r="O68" s="808"/>
      <c r="P68" s="808"/>
      <c r="Q68" s="808"/>
      <c r="R68" s="152"/>
      <c r="S68" s="152"/>
      <c r="T68" s="152"/>
      <c r="U68" s="1386"/>
      <c r="V68" s="1387"/>
      <c r="W68" s="1387"/>
      <c r="X68" s="1388"/>
      <c r="Y68" s="136"/>
      <c r="AA68" s="403"/>
      <c r="AB68" s="598"/>
      <c r="AC68" s="598"/>
      <c r="AD68" s="598"/>
      <c r="AE68" s="598"/>
      <c r="AF68" s="598"/>
      <c r="AG68" s="598"/>
      <c r="AH68" s="598" t="str">
        <f t="shared" ref="AH68:AH69" si="5">IF(AJ68=TRUE,"2","")</f>
        <v>2</v>
      </c>
      <c r="AI68" s="667">
        <v>4.0999999999999996</v>
      </c>
      <c r="AJ68" s="610" t="b">
        <v>1</v>
      </c>
      <c r="AK68" s="605"/>
      <c r="AL68" s="629">
        <f>IF(AJ68=TRUE,2,0)</f>
        <v>2</v>
      </c>
      <c r="AM68" s="607"/>
      <c r="AN68" s="608"/>
      <c r="AO68" s="609"/>
      <c r="AP68" s="610" t="b">
        <v>0</v>
      </c>
      <c r="AR68" s="1414"/>
      <c r="CA68" s="610" t="b">
        <v>0</v>
      </c>
      <c r="CB68" s="598"/>
      <c r="CC68" s="1386"/>
      <c r="CD68" s="1387"/>
      <c r="CE68" s="1387"/>
      <c r="CF68" s="1388"/>
    </row>
    <row r="69" spans="2:86">
      <c r="B69" s="463" t="s">
        <v>880</v>
      </c>
      <c r="C69" s="470" t="s">
        <v>664</v>
      </c>
      <c r="D69" s="462" t="s">
        <v>721</v>
      </c>
      <c r="E69" s="462" t="s">
        <v>738</v>
      </c>
      <c r="F69" s="462"/>
      <c r="G69" s="207"/>
      <c r="H69" s="506" t="s">
        <v>857</v>
      </c>
      <c r="I69" s="823">
        <v>4.2</v>
      </c>
      <c r="J69" s="812"/>
      <c r="K69" s="812" t="b">
        <v>0</v>
      </c>
      <c r="L69" s="808" t="s">
        <v>821</v>
      </c>
      <c r="M69" s="808"/>
      <c r="N69" s="808"/>
      <c r="O69" s="808"/>
      <c r="P69" s="808"/>
      <c r="Q69" s="808"/>
      <c r="R69" s="152"/>
      <c r="S69" s="152"/>
      <c r="T69" s="152"/>
      <c r="U69" s="216" t="s">
        <v>848</v>
      </c>
      <c r="V69" s="152"/>
      <c r="W69" s="152"/>
      <c r="X69" s="152"/>
      <c r="Y69" s="136"/>
      <c r="AA69" s="403"/>
      <c r="AB69" s="598"/>
      <c r="AC69" s="598"/>
      <c r="AD69" s="598"/>
      <c r="AE69" s="598"/>
      <c r="AF69" s="598"/>
      <c r="AG69" s="598"/>
      <c r="AH69" s="598" t="str">
        <f t="shared" si="5"/>
        <v>2</v>
      </c>
      <c r="AI69" s="667">
        <v>4.2</v>
      </c>
      <c r="AJ69" s="610" t="b">
        <v>1</v>
      </c>
      <c r="AK69" s="605"/>
      <c r="AL69" s="629">
        <f>IF(AJ69=TRUE,1,0)</f>
        <v>1</v>
      </c>
      <c r="AM69" s="607"/>
      <c r="AN69" s="608"/>
      <c r="AO69" s="609"/>
      <c r="AP69" s="610" t="b">
        <v>0</v>
      </c>
      <c r="CA69" s="610" t="b">
        <v>0</v>
      </c>
      <c r="CB69" s="598"/>
    </row>
    <row r="70" spans="2:86">
      <c r="B70" s="463" t="s">
        <v>880</v>
      </c>
      <c r="C70" s="470" t="s">
        <v>665</v>
      </c>
      <c r="D70" s="462" t="s">
        <v>720</v>
      </c>
      <c r="E70" s="462" t="s">
        <v>770</v>
      </c>
      <c r="F70" s="462"/>
      <c r="G70" s="207"/>
      <c r="H70" s="506" t="s">
        <v>876</v>
      </c>
      <c r="I70" s="814">
        <v>4.3</v>
      </c>
      <c r="J70" s="812"/>
      <c r="K70" s="812" t="b">
        <v>0</v>
      </c>
      <c r="L70" s="808" t="s">
        <v>287</v>
      </c>
      <c r="M70" s="808"/>
      <c r="N70" s="808"/>
      <c r="O70" s="808"/>
      <c r="P70" s="808"/>
      <c r="Q70" s="808"/>
      <c r="R70" s="152"/>
      <c r="S70" s="152"/>
      <c r="T70" s="152"/>
      <c r="U70" s="1402"/>
      <c r="V70" s="1402"/>
      <c r="W70" s="1402"/>
      <c r="X70" s="1402"/>
      <c r="Y70" s="136"/>
      <c r="AA70" s="403"/>
      <c r="AB70" s="598"/>
      <c r="AC70" s="598"/>
      <c r="AD70" s="598"/>
      <c r="AE70" s="598"/>
      <c r="AF70" s="598"/>
      <c r="AG70" s="598"/>
      <c r="AH70" s="598"/>
      <c r="AI70" s="668">
        <v>4.3</v>
      </c>
      <c r="AJ70" s="610" t="b">
        <v>1</v>
      </c>
      <c r="AK70" s="605"/>
      <c r="AL70" s="629">
        <f>IF(AJ70=TRUE,1,0)</f>
        <v>1</v>
      </c>
      <c r="AM70" s="607"/>
      <c r="AN70" s="608"/>
      <c r="AO70" s="609"/>
      <c r="AP70" s="610" t="b">
        <v>0</v>
      </c>
      <c r="CA70" s="610" t="b">
        <v>0</v>
      </c>
      <c r="CB70" s="598"/>
    </row>
    <row r="71" spans="2:86">
      <c r="C71" s="458"/>
      <c r="D71" s="102"/>
      <c r="F71" s="102"/>
      <c r="G71" s="207"/>
      <c r="H71" s="506"/>
      <c r="I71" s="229"/>
      <c r="J71" s="196"/>
      <c r="K71" s="196"/>
      <c r="L71" s="196"/>
      <c r="M71" s="152"/>
      <c r="N71" s="152"/>
      <c r="O71" s="152"/>
      <c r="P71" s="152"/>
      <c r="Q71" s="152"/>
      <c r="R71" s="152"/>
      <c r="S71" s="152"/>
      <c r="T71" s="152"/>
      <c r="U71" s="1402"/>
      <c r="V71" s="1402"/>
      <c r="W71" s="1402"/>
      <c r="X71" s="1402"/>
      <c r="Y71" s="136"/>
      <c r="AA71" s="403"/>
      <c r="AB71" s="598"/>
      <c r="AC71" s="598"/>
      <c r="AD71" s="598"/>
      <c r="AE71" s="598"/>
      <c r="AF71" s="598"/>
      <c r="AG71" s="598"/>
      <c r="AH71" s="598"/>
      <c r="AI71" s="1358">
        <f>U70</f>
        <v>0</v>
      </c>
      <c r="AJ71" s="1359"/>
      <c r="AK71" s="1359"/>
      <c r="AL71" s="1359"/>
      <c r="AM71" s="1359"/>
      <c r="AN71" s="1359"/>
      <c r="AO71" s="1360"/>
      <c r="AQ71" s="749"/>
      <c r="CA71" s="598"/>
      <c r="CB71" s="749"/>
    </row>
    <row r="72" spans="2:86">
      <c r="C72" s="458"/>
      <c r="D72" s="102"/>
      <c r="F72" s="102"/>
      <c r="G72" s="207"/>
      <c r="H72" s="506"/>
      <c r="I72" s="229"/>
      <c r="J72" s="196"/>
      <c r="K72" s="196"/>
      <c r="L72" s="196"/>
      <c r="M72" s="152"/>
      <c r="N72" s="152"/>
      <c r="O72" s="152"/>
      <c r="P72" s="152"/>
      <c r="Q72" s="152"/>
      <c r="R72" s="152"/>
      <c r="S72" s="152"/>
      <c r="T72" s="152"/>
      <c r="U72" s="152"/>
      <c r="V72" s="152"/>
      <c r="W72" s="152"/>
      <c r="X72" s="152"/>
      <c r="Y72" s="136"/>
      <c r="AA72" s="403"/>
      <c r="AB72" s="598"/>
      <c r="AC72" s="598"/>
      <c r="AD72" s="598"/>
      <c r="AE72" s="598"/>
      <c r="AF72" s="598"/>
      <c r="AG72" s="598"/>
      <c r="AH72" s="598"/>
      <c r="AI72" s="598"/>
      <c r="AJ72" s="598"/>
      <c r="AK72" s="598"/>
      <c r="AL72" s="598"/>
      <c r="AM72" s="598"/>
      <c r="AN72" s="598"/>
      <c r="AO72" s="598"/>
      <c r="CA72" s="598"/>
      <c r="CB72" s="598"/>
    </row>
    <row r="73" spans="2:86" ht="7.5" customHeight="1">
      <c r="C73" s="458"/>
      <c r="D73" s="102"/>
      <c r="F73" s="102"/>
      <c r="G73" s="171"/>
      <c r="H73" s="509"/>
      <c r="I73" s="172"/>
      <c r="J73" s="173"/>
      <c r="K73" s="172"/>
      <c r="L73" s="174"/>
      <c r="M73" s="175"/>
      <c r="N73" s="172"/>
      <c r="O73" s="173"/>
      <c r="P73" s="126"/>
      <c r="Q73" s="174"/>
      <c r="R73" s="175"/>
      <c r="S73" s="172"/>
      <c r="T73" s="126"/>
      <c r="U73" s="179"/>
      <c r="V73" s="179"/>
      <c r="W73" s="179"/>
      <c r="X73" s="179"/>
      <c r="Y73" s="136"/>
      <c r="AA73" s="403"/>
      <c r="AB73" s="598"/>
      <c r="AC73" s="598"/>
      <c r="AD73" s="598"/>
      <c r="AE73" s="598"/>
      <c r="AF73" s="598"/>
      <c r="AG73" s="598"/>
      <c r="AH73" s="598"/>
      <c r="AI73" s="598"/>
      <c r="AJ73" s="598"/>
      <c r="AK73" s="598"/>
      <c r="AL73" s="598"/>
      <c r="AM73" s="598"/>
      <c r="AN73" s="598"/>
      <c r="AO73" s="598"/>
      <c r="CA73" s="598"/>
      <c r="CB73" s="598"/>
    </row>
    <row r="74" spans="2:86" ht="15.75" customHeight="1">
      <c r="C74" s="458"/>
      <c r="D74" s="102"/>
      <c r="F74" s="102"/>
      <c r="G74" s="236"/>
      <c r="H74" s="508"/>
      <c r="I74" s="133">
        <v>5</v>
      </c>
      <c r="J74" s="133" t="s">
        <v>1318</v>
      </c>
      <c r="K74" s="133"/>
      <c r="L74" s="125"/>
      <c r="M74" s="133"/>
      <c r="N74" s="144"/>
      <c r="O74" s="134"/>
      <c r="P74" s="125"/>
      <c r="Q74" s="125"/>
      <c r="R74" s="133"/>
      <c r="S74" s="144"/>
      <c r="T74" s="144"/>
      <c r="U74" s="144"/>
      <c r="V74" s="144"/>
      <c r="W74" s="144"/>
      <c r="X74" s="144"/>
      <c r="Y74" s="136"/>
      <c r="AA74" s="403"/>
      <c r="AB74" s="598"/>
      <c r="AC74" s="598"/>
      <c r="AD74" s="598"/>
      <c r="AE74" s="598"/>
      <c r="AF74" s="598"/>
      <c r="AG74" s="598"/>
      <c r="AH74" s="598"/>
      <c r="AI74" s="598"/>
      <c r="AJ74" s="598"/>
      <c r="AK74" s="598"/>
      <c r="AL74" s="598"/>
      <c r="AM74" s="598"/>
      <c r="AN74" s="598"/>
      <c r="AO74" s="598"/>
      <c r="AP74" s="747" t="s">
        <v>1274</v>
      </c>
      <c r="AQ74" s="747" t="s">
        <v>1275</v>
      </c>
      <c r="AR74" s="747" t="s">
        <v>1268</v>
      </c>
      <c r="CA74" s="747" t="s">
        <v>1274</v>
      </c>
      <c r="CB74" s="747" t="s">
        <v>1275</v>
      </c>
      <c r="CC74" s="734" t="s">
        <v>1268</v>
      </c>
    </row>
    <row r="75" spans="2:86" ht="15.75" customHeight="1">
      <c r="C75" s="458"/>
      <c r="D75" s="102"/>
      <c r="F75" s="102"/>
      <c r="G75" s="132"/>
      <c r="H75" s="508"/>
      <c r="I75" s="144"/>
      <c r="J75" s="144" t="s">
        <v>1319</v>
      </c>
      <c r="K75" s="204"/>
      <c r="L75" s="144"/>
      <c r="M75" s="144"/>
      <c r="N75" s="144"/>
      <c r="O75" s="144"/>
      <c r="P75" s="144"/>
      <c r="Q75" s="144"/>
      <c r="R75" s="144"/>
      <c r="S75" s="144"/>
      <c r="T75" s="144"/>
      <c r="U75" s="144"/>
      <c r="V75" s="144"/>
      <c r="W75" s="144"/>
      <c r="X75" s="144"/>
      <c r="Y75" s="136"/>
      <c r="AA75" s="403"/>
      <c r="AB75" s="598"/>
      <c r="AC75" s="598"/>
      <c r="AD75" s="598"/>
      <c r="AE75" s="598"/>
      <c r="AF75" s="598"/>
      <c r="AG75" s="598"/>
      <c r="AH75" s="598"/>
      <c r="AI75" s="598"/>
      <c r="AJ75" s="598"/>
      <c r="AK75" s="599" t="s">
        <v>237</v>
      </c>
      <c r="AL75" s="600" t="s">
        <v>170</v>
      </c>
      <c r="AM75" s="601" t="s">
        <v>211</v>
      </c>
      <c r="AN75" s="602" t="s">
        <v>212</v>
      </c>
      <c r="AO75" s="603" t="s">
        <v>222</v>
      </c>
      <c r="AP75" s="747" t="s">
        <v>1269</v>
      </c>
      <c r="AQ75" s="747" t="s">
        <v>1269</v>
      </c>
      <c r="AR75" s="747" t="s">
        <v>1269</v>
      </c>
      <c r="CA75" s="747" t="s">
        <v>1269</v>
      </c>
      <c r="CB75" s="747" t="s">
        <v>1269</v>
      </c>
      <c r="CC75" s="734" t="s">
        <v>1269</v>
      </c>
    </row>
    <row r="76" spans="2:86" ht="21" customHeight="1">
      <c r="C76" s="458"/>
      <c r="D76" s="102"/>
      <c r="F76" s="102"/>
      <c r="G76" s="132"/>
      <c r="H76" s="508"/>
      <c r="I76" s="144"/>
      <c r="J76" s="144"/>
      <c r="K76" s="204"/>
      <c r="L76" s="144"/>
      <c r="M76" s="144"/>
      <c r="N76" s="144"/>
      <c r="O76" s="144"/>
      <c r="P76" s="144"/>
      <c r="Q76" s="144"/>
      <c r="R76" s="144"/>
      <c r="S76" s="144"/>
      <c r="T76" s="144"/>
      <c r="U76" s="144"/>
      <c r="V76" s="144"/>
      <c r="W76" s="144"/>
      <c r="X76" s="144"/>
      <c r="Y76" s="136"/>
      <c r="AA76" s="403"/>
      <c r="AB76" s="598"/>
      <c r="AC76" s="598"/>
      <c r="AD76" s="598"/>
      <c r="AE76" s="598"/>
      <c r="AF76" s="598"/>
      <c r="AG76" s="598"/>
      <c r="AH76" s="598"/>
      <c r="AI76" s="628" t="s">
        <v>360</v>
      </c>
      <c r="AJ76" s="604" t="s">
        <v>221</v>
      </c>
      <c r="AK76" s="605"/>
      <c r="AL76" s="606"/>
      <c r="AM76" s="607"/>
      <c r="AN76" s="608"/>
      <c r="AO76" s="609"/>
      <c r="CA76" s="598"/>
      <c r="CB76" s="598"/>
    </row>
    <row r="77" spans="2:86">
      <c r="C77" s="458"/>
      <c r="D77" s="102"/>
      <c r="F77" s="102"/>
      <c r="G77" s="207"/>
      <c r="H77" s="506"/>
      <c r="I77" s="226"/>
      <c r="J77" s="225"/>
      <c r="K77" s="225"/>
      <c r="L77" s="152"/>
      <c r="M77" s="152"/>
      <c r="N77" s="152"/>
      <c r="O77" s="152"/>
      <c r="P77" s="152"/>
      <c r="Q77" s="152"/>
      <c r="R77" s="152"/>
      <c r="S77" s="152"/>
      <c r="T77" s="152"/>
      <c r="U77" s="1380" t="s">
        <v>358</v>
      </c>
      <c r="V77" s="1381"/>
      <c r="W77" s="1381"/>
      <c r="X77" s="1382"/>
      <c r="Y77" s="136"/>
      <c r="AA77" s="403"/>
      <c r="AB77" s="598"/>
      <c r="AC77" s="598"/>
      <c r="AD77" s="598"/>
      <c r="AE77" s="598"/>
      <c r="AF77" s="598"/>
      <c r="AG77" s="598"/>
      <c r="AH77" s="598"/>
      <c r="AI77" s="613">
        <v>5.0999999999999996</v>
      </c>
      <c r="AJ77" s="610" t="b">
        <v>1</v>
      </c>
      <c r="AK77" s="605"/>
      <c r="AL77" s="629">
        <f>IF(AJ77=TRUE,1,0)</f>
        <v>1</v>
      </c>
      <c r="AM77" s="607"/>
      <c r="AN77" s="608"/>
      <c r="AO77" s="609"/>
      <c r="AP77" s="610" t="b">
        <v>0</v>
      </c>
      <c r="AR77" s="1412" t="s">
        <v>358</v>
      </c>
      <c r="CA77" s="610" t="b">
        <v>0</v>
      </c>
      <c r="CB77" s="598"/>
      <c r="CC77" s="1380" t="s">
        <v>358</v>
      </c>
      <c r="CD77" s="1381"/>
      <c r="CE77" s="1381"/>
      <c r="CF77" s="1382"/>
    </row>
    <row r="78" spans="2:86">
      <c r="B78" s="463" t="s">
        <v>880</v>
      </c>
      <c r="C78" s="470" t="s">
        <v>666</v>
      </c>
      <c r="D78" s="462" t="s">
        <v>721</v>
      </c>
      <c r="E78" s="462" t="s">
        <v>738</v>
      </c>
      <c r="F78" s="462"/>
      <c r="G78" s="207"/>
      <c r="H78" s="506" t="s">
        <v>857</v>
      </c>
      <c r="I78" s="808">
        <v>5.0999999999999996</v>
      </c>
      <c r="J78" s="812"/>
      <c r="K78" s="812" t="b">
        <v>0</v>
      </c>
      <c r="L78" s="808" t="s">
        <v>787</v>
      </c>
      <c r="M78" s="808"/>
      <c r="N78" s="808"/>
      <c r="O78" s="808"/>
      <c r="P78" s="808"/>
      <c r="Q78" s="808"/>
      <c r="R78" s="152"/>
      <c r="S78" s="152"/>
      <c r="T78" s="152"/>
      <c r="U78" s="1383"/>
      <c r="V78" s="1384"/>
      <c r="W78" s="1384"/>
      <c r="X78" s="1385"/>
      <c r="Y78" s="136"/>
      <c r="AA78" s="403"/>
      <c r="AB78" s="598"/>
      <c r="AC78" s="598"/>
      <c r="AD78" s="598"/>
      <c r="AE78" s="598"/>
      <c r="AF78" s="598"/>
      <c r="AG78" s="598"/>
      <c r="AH78" s="598"/>
      <c r="AI78" s="613">
        <v>5.2</v>
      </c>
      <c r="AJ78" s="610" t="b">
        <v>1</v>
      </c>
      <c r="AK78" s="605"/>
      <c r="AL78" s="629">
        <f>IF(AJ78=TRUE,1,0)</f>
        <v>1</v>
      </c>
      <c r="AM78" s="607"/>
      <c r="AN78" s="608"/>
      <c r="AO78" s="609"/>
      <c r="AP78" s="610" t="b">
        <v>0</v>
      </c>
      <c r="AR78" s="1413"/>
      <c r="CA78" s="610" t="b">
        <v>0</v>
      </c>
      <c r="CB78" s="598"/>
      <c r="CC78" s="1383"/>
      <c r="CD78" s="1384"/>
      <c r="CE78" s="1384"/>
      <c r="CF78" s="1385"/>
    </row>
    <row r="79" spans="2:86">
      <c r="B79" s="463" t="s">
        <v>880</v>
      </c>
      <c r="C79" s="470" t="s">
        <v>667</v>
      </c>
      <c r="D79" s="462" t="s">
        <v>721</v>
      </c>
      <c r="E79" s="462" t="s">
        <v>738</v>
      </c>
      <c r="F79" s="462"/>
      <c r="G79" s="207"/>
      <c r="H79" s="506" t="s">
        <v>857</v>
      </c>
      <c r="I79" s="808">
        <v>5.2</v>
      </c>
      <c r="J79" s="812"/>
      <c r="K79" s="812" t="b">
        <v>0</v>
      </c>
      <c r="L79" s="808" t="s">
        <v>261</v>
      </c>
      <c r="M79" s="808"/>
      <c r="N79" s="808"/>
      <c r="O79" s="808"/>
      <c r="P79" s="808"/>
      <c r="Q79" s="808"/>
      <c r="R79" s="152"/>
      <c r="S79" s="152"/>
      <c r="T79" s="152"/>
      <c r="U79" s="1383"/>
      <c r="V79" s="1384"/>
      <c r="W79" s="1384"/>
      <c r="X79" s="1385"/>
      <c r="Y79" s="136"/>
      <c r="AA79" s="403"/>
      <c r="AB79" s="598"/>
      <c r="AC79" s="598"/>
      <c r="AD79" s="598"/>
      <c r="AE79" s="598"/>
      <c r="AF79" s="598"/>
      <c r="AG79" s="598"/>
      <c r="AH79" s="598"/>
      <c r="AI79" s="613">
        <v>5.3</v>
      </c>
      <c r="AJ79" s="610" t="b">
        <v>1</v>
      </c>
      <c r="AK79" s="605"/>
      <c r="AL79" s="629">
        <f>IF(AJ79=TRUE,1,0)</f>
        <v>1</v>
      </c>
      <c r="AM79" s="607"/>
      <c r="AN79" s="608"/>
      <c r="AO79" s="609"/>
      <c r="AP79" s="610" t="b">
        <v>0</v>
      </c>
      <c r="AR79" s="1413"/>
      <c r="CA79" s="610" t="b">
        <v>0</v>
      </c>
      <c r="CB79" s="598"/>
      <c r="CC79" s="1383"/>
      <c r="CD79" s="1384"/>
      <c r="CE79" s="1384"/>
      <c r="CF79" s="1385"/>
    </row>
    <row r="80" spans="2:86">
      <c r="B80" s="463" t="s">
        <v>880</v>
      </c>
      <c r="C80" s="470" t="s">
        <v>668</v>
      </c>
      <c r="D80" s="462" t="s">
        <v>404</v>
      </c>
      <c r="E80" s="462" t="s">
        <v>738</v>
      </c>
      <c r="F80" s="462"/>
      <c r="G80" s="207"/>
      <c r="H80" s="506" t="s">
        <v>858</v>
      </c>
      <c r="I80" s="808">
        <v>5.3</v>
      </c>
      <c r="J80" s="812"/>
      <c r="K80" s="812" t="b">
        <v>0</v>
      </c>
      <c r="L80" s="808" t="s">
        <v>788</v>
      </c>
      <c r="M80" s="808"/>
      <c r="N80" s="808"/>
      <c r="O80" s="808"/>
      <c r="P80" s="152"/>
      <c r="Q80" s="152"/>
      <c r="R80" s="152"/>
      <c r="S80" s="152"/>
      <c r="T80" s="152"/>
      <c r="U80" s="1383"/>
      <c r="V80" s="1384"/>
      <c r="W80" s="1384"/>
      <c r="X80" s="1385"/>
      <c r="Y80" s="136"/>
      <c r="AA80" s="403"/>
      <c r="AB80" s="598"/>
      <c r="AC80" s="598"/>
      <c r="AD80" s="598"/>
      <c r="AE80" s="598"/>
      <c r="AF80" s="598"/>
      <c r="AG80" s="598"/>
      <c r="AH80" s="598"/>
      <c r="AI80" s="613">
        <v>5.4</v>
      </c>
      <c r="AJ80" s="610" t="b">
        <v>1</v>
      </c>
      <c r="AK80" s="605"/>
      <c r="AL80" s="629">
        <f>IF(AJ80=TRUE,1,0)</f>
        <v>1</v>
      </c>
      <c r="AM80" s="607"/>
      <c r="AN80" s="608"/>
      <c r="AO80" s="609"/>
      <c r="AP80" s="610" t="b">
        <v>0</v>
      </c>
      <c r="AR80" s="1413"/>
      <c r="CA80" s="610" t="b">
        <v>0</v>
      </c>
      <c r="CB80" s="598"/>
      <c r="CC80" s="1383"/>
      <c r="CD80" s="1384"/>
      <c r="CE80" s="1384"/>
      <c r="CF80" s="1385"/>
    </row>
    <row r="81" spans="2:84">
      <c r="B81" s="463" t="s">
        <v>880</v>
      </c>
      <c r="C81" s="470" t="s">
        <v>669</v>
      </c>
      <c r="D81" s="462" t="s">
        <v>404</v>
      </c>
      <c r="E81" s="462" t="s">
        <v>738</v>
      </c>
      <c r="F81" s="462"/>
      <c r="G81" s="207"/>
      <c r="H81" s="506" t="s">
        <v>858</v>
      </c>
      <c r="I81" s="808">
        <v>5.4</v>
      </c>
      <c r="J81" s="812"/>
      <c r="K81" s="812" t="b">
        <v>0</v>
      </c>
      <c r="L81" s="808" t="s">
        <v>789</v>
      </c>
      <c r="M81" s="808"/>
      <c r="N81" s="808"/>
      <c r="O81" s="808"/>
      <c r="P81" s="808"/>
      <c r="Q81" s="808"/>
      <c r="R81" s="152"/>
      <c r="S81" s="152"/>
      <c r="T81" s="152"/>
      <c r="U81" s="1383"/>
      <c r="V81" s="1384"/>
      <c r="W81" s="1384"/>
      <c r="X81" s="1385"/>
      <c r="Y81" s="136"/>
      <c r="AA81" s="403"/>
      <c r="AB81" s="598"/>
      <c r="AC81" s="598"/>
      <c r="AD81" s="598"/>
      <c r="AE81" s="598"/>
      <c r="AF81" s="598"/>
      <c r="AG81" s="598"/>
      <c r="AH81" s="598" t="str">
        <f>IF(AJ81=TRUE,"Critical","")</f>
        <v>Critical</v>
      </c>
      <c r="AI81" s="665">
        <v>5.5</v>
      </c>
      <c r="AJ81" s="610" t="b">
        <v>1</v>
      </c>
      <c r="AK81" s="605"/>
      <c r="AL81" s="629">
        <f>IF(AJ81=TRUE,1,0)</f>
        <v>1</v>
      </c>
      <c r="AM81" s="607"/>
      <c r="AN81" s="608"/>
      <c r="AO81" s="609"/>
      <c r="AP81" s="610" t="b">
        <v>0</v>
      </c>
      <c r="AR81" s="1413"/>
      <c r="CA81" s="610" t="b">
        <v>0</v>
      </c>
      <c r="CB81" s="598"/>
      <c r="CC81" s="1383"/>
      <c r="CD81" s="1384"/>
      <c r="CE81" s="1384"/>
      <c r="CF81" s="1385"/>
    </row>
    <row r="82" spans="2:84">
      <c r="C82" s="458"/>
      <c r="D82" s="102"/>
      <c r="F82" s="102"/>
      <c r="G82" s="207"/>
      <c r="H82" s="506"/>
      <c r="I82" s="808"/>
      <c r="J82" s="812"/>
      <c r="K82" s="812"/>
      <c r="L82" s="808" t="s">
        <v>1283</v>
      </c>
      <c r="M82" s="808"/>
      <c r="N82" s="808"/>
      <c r="O82" s="808"/>
      <c r="P82" s="808"/>
      <c r="Q82" s="808"/>
      <c r="R82" s="152"/>
      <c r="S82" s="152"/>
      <c r="T82" s="152"/>
      <c r="U82" s="1383"/>
      <c r="V82" s="1384"/>
      <c r="W82" s="1384"/>
      <c r="X82" s="1385"/>
      <c r="Y82" s="136"/>
      <c r="AA82" s="403"/>
      <c r="AB82" s="598"/>
      <c r="AC82" s="598"/>
      <c r="AD82" s="598"/>
      <c r="AE82" s="598"/>
      <c r="AF82" s="598"/>
      <c r="AG82" s="598"/>
      <c r="AH82" s="598"/>
      <c r="AI82" s="628" t="s">
        <v>278</v>
      </c>
      <c r="AJ82" s="604" t="s">
        <v>221</v>
      </c>
      <c r="AK82" s="605"/>
      <c r="AL82" s="630"/>
      <c r="AM82" s="607"/>
      <c r="AN82" s="608"/>
      <c r="AO82" s="609"/>
      <c r="AR82" s="1414"/>
      <c r="CA82" s="598"/>
      <c r="CB82" s="598"/>
      <c r="CC82" s="1383"/>
      <c r="CD82" s="1384"/>
      <c r="CE82" s="1384"/>
      <c r="CF82" s="1385"/>
    </row>
    <row r="83" spans="2:84">
      <c r="B83" s="463" t="s">
        <v>880</v>
      </c>
      <c r="C83" s="470" t="s">
        <v>670</v>
      </c>
      <c r="D83" s="462" t="s">
        <v>404</v>
      </c>
      <c r="E83" s="462" t="s">
        <v>768</v>
      </c>
      <c r="F83" s="462"/>
      <c r="G83" s="207"/>
      <c r="H83" s="506" t="s">
        <v>858</v>
      </c>
      <c r="I83" s="818">
        <v>5.5</v>
      </c>
      <c r="J83" s="812"/>
      <c r="K83" s="812" t="b">
        <v>0</v>
      </c>
      <c r="L83" s="808" t="s">
        <v>790</v>
      </c>
      <c r="M83" s="808"/>
      <c r="N83" s="808"/>
      <c r="O83" s="808"/>
      <c r="P83" s="808"/>
      <c r="Q83" s="808"/>
      <c r="R83" s="152"/>
      <c r="S83" s="152"/>
      <c r="T83" s="152"/>
      <c r="U83" s="1386"/>
      <c r="V83" s="1387"/>
      <c r="W83" s="1387"/>
      <c r="X83" s="1388"/>
      <c r="Y83" s="136"/>
      <c r="AA83" s="403"/>
      <c r="AB83" s="598"/>
      <c r="AC83" s="598"/>
      <c r="AD83" s="598"/>
      <c r="AE83" s="598"/>
      <c r="AF83" s="598"/>
      <c r="AG83" s="598"/>
      <c r="AH83" s="598"/>
      <c r="AI83" s="669" t="s">
        <v>364</v>
      </c>
      <c r="AJ83" s="610" t="b">
        <v>1</v>
      </c>
      <c r="AK83" s="605"/>
      <c r="AL83" s="629" t="s">
        <v>369</v>
      </c>
      <c r="AM83" s="607"/>
      <c r="AN83" s="608"/>
      <c r="AO83" s="609"/>
      <c r="AP83" s="610" t="b">
        <v>0</v>
      </c>
      <c r="CA83" s="610" t="b">
        <v>0</v>
      </c>
      <c r="CB83" s="598"/>
      <c r="CC83" s="1386"/>
      <c r="CD83" s="1387"/>
      <c r="CE83" s="1387"/>
      <c r="CF83" s="1388"/>
    </row>
    <row r="84" spans="2:84">
      <c r="B84" s="526" t="s">
        <v>881</v>
      </c>
      <c r="C84" s="470" t="s">
        <v>671</v>
      </c>
      <c r="D84" s="462" t="s">
        <v>752</v>
      </c>
      <c r="E84" s="462" t="s">
        <v>767</v>
      </c>
      <c r="F84" s="462"/>
      <c r="G84" s="207"/>
      <c r="H84" s="506" t="s">
        <v>861</v>
      </c>
      <c r="I84" s="824">
        <v>5.6</v>
      </c>
      <c r="J84" s="812"/>
      <c r="K84" s="812"/>
      <c r="L84" s="808" t="s">
        <v>795</v>
      </c>
      <c r="M84" s="808"/>
      <c r="N84" s="808"/>
      <c r="O84" s="808"/>
      <c r="P84" s="808"/>
      <c r="Q84" s="808"/>
      <c r="R84" s="808"/>
      <c r="S84" s="808"/>
      <c r="T84" s="808"/>
      <c r="U84" s="808"/>
      <c r="V84" s="152"/>
      <c r="W84" s="152"/>
      <c r="X84" s="152"/>
      <c r="Y84" s="136"/>
      <c r="AA84" s="403"/>
      <c r="AB84" s="598"/>
      <c r="AC84" s="598"/>
      <c r="AD84" s="598"/>
      <c r="AE84" s="598"/>
      <c r="AF84" s="598"/>
      <c r="AG84" s="598"/>
      <c r="AH84" s="598"/>
      <c r="AI84" s="669" t="s">
        <v>362</v>
      </c>
      <c r="AJ84" s="610" t="b">
        <v>1</v>
      </c>
      <c r="AK84" s="605"/>
      <c r="AL84" s="629" t="s">
        <v>369</v>
      </c>
      <c r="AM84" s="607"/>
      <c r="AN84" s="608"/>
      <c r="AO84" s="609"/>
      <c r="AP84" s="610" t="b">
        <v>0</v>
      </c>
      <c r="CA84" s="610" t="b">
        <v>0</v>
      </c>
      <c r="CB84" s="598"/>
    </row>
    <row r="85" spans="2:84" ht="36.75" customHeight="1">
      <c r="C85" s="458"/>
      <c r="D85" s="102"/>
      <c r="F85" s="102"/>
      <c r="G85" s="207"/>
      <c r="H85" s="506"/>
      <c r="I85" s="826"/>
      <c r="J85" s="827"/>
      <c r="K85" s="827"/>
      <c r="L85" s="828"/>
      <c r="M85" s="829" t="s">
        <v>367</v>
      </c>
      <c r="N85" s="828"/>
      <c r="O85" s="829" t="s">
        <v>366</v>
      </c>
      <c r="P85" s="828"/>
      <c r="Q85" s="829" t="s">
        <v>300</v>
      </c>
      <c r="R85" s="828"/>
      <c r="S85" s="829" t="s">
        <v>365</v>
      </c>
      <c r="T85" s="828"/>
      <c r="U85" s="829" t="s">
        <v>875</v>
      </c>
      <c r="V85" s="152"/>
      <c r="W85" s="152"/>
      <c r="X85" s="152"/>
      <c r="Y85" s="136"/>
      <c r="AA85" s="403"/>
      <c r="AB85" s="598"/>
      <c r="AC85" s="598"/>
      <c r="AD85" s="598"/>
      <c r="AE85" s="598"/>
      <c r="AF85" s="598"/>
      <c r="AG85" s="598"/>
      <c r="AH85" s="598"/>
      <c r="AI85" s="613" t="s">
        <v>363</v>
      </c>
      <c r="AJ85" s="610" t="b">
        <v>1</v>
      </c>
      <c r="AK85" s="605"/>
      <c r="AL85" s="629" t="s">
        <v>369</v>
      </c>
      <c r="AM85" s="607"/>
      <c r="AN85" s="608"/>
      <c r="AO85" s="609"/>
      <c r="AP85" s="610" t="b">
        <v>0</v>
      </c>
      <c r="CA85" s="610" t="b">
        <v>0</v>
      </c>
      <c r="CB85" s="598"/>
    </row>
    <row r="86" spans="2:84">
      <c r="C86" s="458"/>
      <c r="D86" s="102"/>
      <c r="F86" s="102"/>
      <c r="G86" s="207"/>
      <c r="H86" s="506"/>
      <c r="I86" s="227"/>
      <c r="J86" s="196"/>
      <c r="K86" s="230"/>
      <c r="L86" s="196"/>
      <c r="M86" s="231"/>
      <c r="N86" s="196"/>
      <c r="O86" s="231"/>
      <c r="P86" s="196"/>
      <c r="Q86" s="231"/>
      <c r="R86" s="196"/>
      <c r="S86" s="231"/>
      <c r="T86" s="196"/>
      <c r="U86" s="196"/>
      <c r="V86" s="196"/>
      <c r="W86" s="196"/>
      <c r="X86" s="196"/>
      <c r="Y86" s="136"/>
      <c r="AA86" s="403"/>
      <c r="AB86" s="598"/>
      <c r="AC86" s="598"/>
      <c r="AD86" s="598"/>
      <c r="AE86" s="598"/>
      <c r="AF86" s="598"/>
      <c r="AG86" s="598"/>
      <c r="AH86" s="598"/>
      <c r="AI86" s="669" t="s">
        <v>361</v>
      </c>
      <c r="AJ86" s="610" t="b">
        <v>1</v>
      </c>
      <c r="AK86" s="605"/>
      <c r="AL86" s="629" t="s">
        <v>369</v>
      </c>
      <c r="AM86" s="607"/>
      <c r="AN86" s="608"/>
      <c r="AO86" s="609"/>
      <c r="AP86" s="610" t="b">
        <v>0</v>
      </c>
      <c r="CA86" s="610" t="b">
        <v>0</v>
      </c>
      <c r="CB86" s="598"/>
    </row>
    <row r="87" spans="2:84" ht="7.5" customHeight="1">
      <c r="C87" s="458"/>
      <c r="D87" s="102"/>
      <c r="F87" s="102"/>
      <c r="G87" s="171"/>
      <c r="H87" s="509"/>
      <c r="I87" s="172"/>
      <c r="J87" s="173"/>
      <c r="K87" s="172"/>
      <c r="L87" s="174"/>
      <c r="M87" s="175"/>
      <c r="N87" s="172"/>
      <c r="O87" s="173"/>
      <c r="P87" s="126"/>
      <c r="Q87" s="174"/>
      <c r="R87" s="175"/>
      <c r="S87" s="172"/>
      <c r="T87" s="126"/>
      <c r="U87" s="179"/>
      <c r="V87" s="179"/>
      <c r="W87" s="179"/>
      <c r="X87" s="179"/>
      <c r="Y87" s="136"/>
      <c r="AA87" s="403"/>
      <c r="AB87" s="598"/>
      <c r="AC87" s="598"/>
      <c r="AD87" s="598"/>
      <c r="AE87" s="598"/>
      <c r="AF87" s="598"/>
      <c r="AG87" s="598"/>
      <c r="AH87" s="598"/>
      <c r="AI87" s="738"/>
      <c r="AJ87" s="629"/>
      <c r="AK87" s="656"/>
      <c r="AL87" s="656"/>
      <c r="AM87" s="656"/>
      <c r="AN87" s="656"/>
      <c r="AO87" s="656"/>
      <c r="CA87" s="598"/>
      <c r="CB87" s="598"/>
    </row>
    <row r="88" spans="2:84" ht="15.75" customHeight="1">
      <c r="C88" s="458"/>
      <c r="D88" s="102"/>
      <c r="F88" s="102"/>
      <c r="G88" s="236"/>
      <c r="H88" s="508"/>
      <c r="I88" s="133">
        <v>6</v>
      </c>
      <c r="J88" s="133" t="s">
        <v>1284</v>
      </c>
      <c r="K88" s="133"/>
      <c r="L88" s="125"/>
      <c r="M88" s="133"/>
      <c r="N88" s="144"/>
      <c r="O88" s="134"/>
      <c r="P88" s="125"/>
      <c r="Q88" s="125"/>
      <c r="R88" s="133"/>
      <c r="S88" s="144"/>
      <c r="T88" s="144"/>
      <c r="U88" s="144"/>
      <c r="V88" s="144"/>
      <c r="W88" s="144"/>
      <c r="X88" s="144"/>
      <c r="Y88" s="136"/>
      <c r="AA88" s="403"/>
      <c r="AB88" s="598"/>
      <c r="AC88" s="598"/>
      <c r="AD88" s="598"/>
      <c r="AE88" s="598"/>
      <c r="AF88" s="598"/>
      <c r="AG88" s="598"/>
      <c r="AH88" s="598" t="str">
        <f>IF(AJ88=TRUE,"1","")</f>
        <v>1</v>
      </c>
      <c r="AI88" s="670" t="s">
        <v>368</v>
      </c>
      <c r="AJ88" s="610" t="b">
        <v>1</v>
      </c>
      <c r="AK88" s="605"/>
      <c r="AL88" s="629">
        <f>IF(AJ88=TRUE,-1,0)</f>
        <v>-1</v>
      </c>
      <c r="AM88" s="607"/>
      <c r="AN88" s="608">
        <f>AL88</f>
        <v>-1</v>
      </c>
      <c r="AO88" s="609"/>
      <c r="AP88" s="610" t="b">
        <v>0</v>
      </c>
      <c r="CA88" s="610" t="b">
        <v>0</v>
      </c>
      <c r="CB88" s="598"/>
    </row>
    <row r="89" spans="2:84" ht="15.75" customHeight="1">
      <c r="C89" s="458"/>
      <c r="D89" s="102"/>
      <c r="F89" s="102"/>
      <c r="G89" s="132"/>
      <c r="H89" s="508"/>
      <c r="I89" s="144"/>
      <c r="J89" s="144" t="s">
        <v>726</v>
      </c>
      <c r="K89" s="204"/>
      <c r="L89" s="144"/>
      <c r="M89" s="144"/>
      <c r="N89" s="144"/>
      <c r="O89" s="144"/>
      <c r="P89" s="144"/>
      <c r="Q89" s="144"/>
      <c r="R89" s="144"/>
      <c r="S89" s="144"/>
      <c r="T89" s="144"/>
      <c r="U89" s="144"/>
      <c r="V89" s="144"/>
      <c r="W89" s="144"/>
      <c r="X89" s="144"/>
      <c r="Y89" s="136"/>
      <c r="AA89" s="403"/>
      <c r="AB89" s="598"/>
      <c r="AC89" s="598"/>
      <c r="AD89" s="598"/>
      <c r="AE89" s="598"/>
      <c r="AF89" s="598"/>
      <c r="AG89" s="598"/>
      <c r="AH89" s="598"/>
      <c r="AI89" s="628" t="s">
        <v>370</v>
      </c>
      <c r="AJ89" s="604" t="s">
        <v>221</v>
      </c>
      <c r="AK89" s="605"/>
      <c r="AL89" s="606"/>
      <c r="AM89" s="607"/>
      <c r="AN89" s="608"/>
      <c r="AO89" s="609"/>
      <c r="CA89" s="598"/>
      <c r="CB89" s="598"/>
    </row>
    <row r="90" spans="2:84">
      <c r="C90" s="458"/>
      <c r="D90" s="102"/>
      <c r="F90" s="102"/>
      <c r="G90" s="132"/>
      <c r="H90" s="508"/>
      <c r="I90" s="144"/>
      <c r="J90" s="144"/>
      <c r="K90" s="204"/>
      <c r="L90" s="144"/>
      <c r="M90" s="144"/>
      <c r="N90" s="144"/>
      <c r="O90" s="144"/>
      <c r="P90" s="144"/>
      <c r="Q90" s="144"/>
      <c r="R90" s="144"/>
      <c r="S90" s="144"/>
      <c r="T90" s="144"/>
      <c r="U90" s="144"/>
      <c r="V90" s="144"/>
      <c r="W90" s="144"/>
      <c r="X90" s="144"/>
      <c r="Y90" s="136"/>
      <c r="AA90" s="403"/>
      <c r="AB90" s="598"/>
      <c r="AC90" s="598"/>
      <c r="AD90" s="598"/>
      <c r="AE90" s="598"/>
      <c r="AF90" s="598"/>
      <c r="AG90" s="598"/>
      <c r="AH90" s="598" t="str">
        <f t="shared" ref="AH90:AH91" si="6">IF(AJ90=TRUE,"2","")</f>
        <v>2</v>
      </c>
      <c r="AI90" s="665">
        <v>6.1</v>
      </c>
      <c r="AJ90" s="610" t="b">
        <v>1</v>
      </c>
      <c r="AK90" s="605"/>
      <c r="AL90" s="629">
        <f>IF(AND(AJ90=TRUE,AJ91=TRUE),1,0)</f>
        <v>1</v>
      </c>
      <c r="AM90" s="607"/>
      <c r="AN90" s="608"/>
      <c r="AO90" s="609"/>
      <c r="AP90" s="610" t="b">
        <v>0</v>
      </c>
      <c r="CA90" s="610" t="b">
        <v>0</v>
      </c>
      <c r="CB90" s="598"/>
    </row>
    <row r="91" spans="2:84" ht="16.5" customHeight="1">
      <c r="C91" s="458"/>
      <c r="D91" s="102"/>
      <c r="F91" s="102"/>
      <c r="G91" s="207"/>
      <c r="H91" s="506"/>
      <c r="I91" s="488"/>
      <c r="J91" s="196"/>
      <c r="K91" s="196"/>
      <c r="L91" s="196"/>
      <c r="M91" s="196"/>
      <c r="N91" s="196"/>
      <c r="O91" s="196"/>
      <c r="P91" s="196"/>
      <c r="Q91" s="196"/>
      <c r="R91" s="196"/>
      <c r="S91" s="233"/>
      <c r="T91" s="233"/>
      <c r="U91" s="216" t="s">
        <v>1320</v>
      </c>
      <c r="V91" s="216"/>
      <c r="W91" s="216"/>
      <c r="X91" s="216"/>
      <c r="Y91" s="136"/>
      <c r="AA91" s="403"/>
      <c r="AB91" s="598"/>
      <c r="AC91" s="598"/>
      <c r="AD91" s="598"/>
      <c r="AE91" s="598"/>
      <c r="AF91" s="598"/>
      <c r="AG91" s="598"/>
      <c r="AH91" s="598" t="str">
        <f t="shared" si="6"/>
        <v>2</v>
      </c>
      <c r="AI91" s="665">
        <v>6.2</v>
      </c>
      <c r="AJ91" s="610" t="b">
        <v>1</v>
      </c>
      <c r="AK91" s="605"/>
      <c r="AL91" s="630"/>
      <c r="AM91" s="607"/>
      <c r="AN91" s="608"/>
      <c r="AO91" s="609"/>
      <c r="AP91" s="610" t="b">
        <v>0</v>
      </c>
      <c r="CA91" s="610" t="b">
        <v>0</v>
      </c>
      <c r="CB91" s="598"/>
    </row>
    <row r="92" spans="2:84">
      <c r="B92" s="463" t="s">
        <v>880</v>
      </c>
      <c r="C92" s="470" t="s">
        <v>672</v>
      </c>
      <c r="D92" s="462" t="s">
        <v>721</v>
      </c>
      <c r="E92" s="462" t="s">
        <v>765</v>
      </c>
      <c r="F92" s="462"/>
      <c r="G92" s="207"/>
      <c r="H92" s="506" t="s">
        <v>857</v>
      </c>
      <c r="I92" s="818">
        <v>6.1</v>
      </c>
      <c r="J92" s="812"/>
      <c r="K92" s="812" t="b">
        <v>0</v>
      </c>
      <c r="L92" s="808" t="s">
        <v>1280</v>
      </c>
      <c r="M92" s="808"/>
      <c r="N92" s="808"/>
      <c r="O92" s="808"/>
      <c r="P92" s="808"/>
      <c r="Q92" s="808"/>
      <c r="R92" s="808"/>
      <c r="S92" s="869"/>
      <c r="T92" s="398"/>
      <c r="U92" s="1430"/>
      <c r="V92" s="1430"/>
      <c r="W92" s="1430"/>
      <c r="X92" s="1430"/>
      <c r="Y92" s="136"/>
      <c r="AA92" s="403"/>
      <c r="AB92" s="598"/>
      <c r="AC92" s="598"/>
      <c r="AD92" s="598"/>
      <c r="AE92" s="598"/>
      <c r="AF92" s="598"/>
      <c r="AG92" s="598"/>
      <c r="AH92" s="598"/>
      <c r="AI92" s="613">
        <v>6.3</v>
      </c>
      <c r="AJ92" s="598"/>
      <c r="AK92" s="605"/>
      <c r="AL92" s="630"/>
      <c r="AM92" s="607"/>
      <c r="AN92" s="608"/>
      <c r="AO92" s="609"/>
      <c r="CA92" s="598"/>
      <c r="CB92" s="598"/>
    </row>
    <row r="93" spans="2:84">
      <c r="B93" s="463" t="s">
        <v>880</v>
      </c>
      <c r="C93" s="470" t="s">
        <v>673</v>
      </c>
      <c r="D93" s="462" t="s">
        <v>721</v>
      </c>
      <c r="E93" s="462" t="s">
        <v>766</v>
      </c>
      <c r="F93" s="462"/>
      <c r="G93" s="207"/>
      <c r="H93" s="506" t="s">
        <v>857</v>
      </c>
      <c r="I93" s="818">
        <v>6.2</v>
      </c>
      <c r="J93" s="812"/>
      <c r="K93" s="812" t="b">
        <v>0</v>
      </c>
      <c r="L93" s="808" t="s">
        <v>1281</v>
      </c>
      <c r="M93" s="808"/>
      <c r="N93" s="808"/>
      <c r="O93" s="808"/>
      <c r="P93" s="808"/>
      <c r="Q93" s="808"/>
      <c r="R93" s="808"/>
      <c r="S93" s="808"/>
      <c r="T93" s="152"/>
      <c r="U93" s="1430"/>
      <c r="V93" s="1430"/>
      <c r="W93" s="1430"/>
      <c r="X93" s="1430"/>
      <c r="Y93" s="136"/>
      <c r="AA93" s="403"/>
      <c r="AB93" s="598"/>
      <c r="AC93" s="598"/>
      <c r="AD93" s="598"/>
      <c r="AE93" s="598"/>
      <c r="AF93" s="598"/>
      <c r="AG93" s="598"/>
      <c r="AH93" s="598"/>
      <c r="AI93" s="669" t="s">
        <v>371</v>
      </c>
      <c r="AJ93" s="610" t="b">
        <v>1</v>
      </c>
      <c r="AK93" s="605"/>
      <c r="AL93" s="629"/>
      <c r="AM93" s="607"/>
      <c r="AN93" s="608"/>
      <c r="AO93" s="609"/>
      <c r="AP93" s="610" t="b">
        <v>0</v>
      </c>
      <c r="CA93" s="610" t="b">
        <v>0</v>
      </c>
      <c r="CB93" s="598"/>
    </row>
    <row r="94" spans="2:84">
      <c r="B94" s="463" t="s">
        <v>881</v>
      </c>
      <c r="C94" s="470" t="s">
        <v>674</v>
      </c>
      <c r="D94" s="462" t="s">
        <v>755</v>
      </c>
      <c r="E94" s="462"/>
      <c r="F94" s="462"/>
      <c r="G94" s="207"/>
      <c r="H94" s="506" t="s">
        <v>420</v>
      </c>
      <c r="I94" s="808">
        <v>6.3</v>
      </c>
      <c r="J94" s="812"/>
      <c r="K94" s="812" t="b">
        <v>0</v>
      </c>
      <c r="L94" s="808" t="s">
        <v>797</v>
      </c>
      <c r="M94" s="808"/>
      <c r="N94" s="808"/>
      <c r="O94" s="808"/>
      <c r="P94" s="808"/>
      <c r="Q94" s="808"/>
      <c r="R94" s="808"/>
      <c r="S94" s="808"/>
      <c r="T94" s="152"/>
      <c r="U94" s="216" t="s">
        <v>1321</v>
      </c>
      <c r="V94" s="216"/>
      <c r="W94" s="216"/>
      <c r="X94" s="216"/>
      <c r="Y94" s="136"/>
      <c r="AA94" s="403"/>
      <c r="AB94" s="598"/>
      <c r="AC94" s="598"/>
      <c r="AD94" s="598"/>
      <c r="AE94" s="598"/>
      <c r="AF94" s="598"/>
      <c r="AG94" s="598"/>
      <c r="AH94" s="598"/>
      <c r="AI94" s="669" t="s">
        <v>372</v>
      </c>
      <c r="AJ94" s="610" t="b">
        <v>1</v>
      </c>
      <c r="AK94" s="605"/>
      <c r="AL94" s="629"/>
      <c r="AM94" s="607"/>
      <c r="AN94" s="608"/>
      <c r="AO94" s="609"/>
      <c r="AP94" s="610" t="b">
        <v>0</v>
      </c>
      <c r="CA94" s="610" t="b">
        <v>0</v>
      </c>
      <c r="CB94" s="598"/>
    </row>
    <row r="95" spans="2:84" ht="38.25" customHeight="1">
      <c r="C95" s="458"/>
      <c r="D95" s="102"/>
      <c r="F95" s="102"/>
      <c r="G95" s="207"/>
      <c r="H95" s="506"/>
      <c r="I95" s="812"/>
      <c r="J95" s="812"/>
      <c r="K95" s="812"/>
      <c r="L95" s="870"/>
      <c r="M95" s="871" t="s">
        <v>288</v>
      </c>
      <c r="N95" s="872"/>
      <c r="O95" s="871" t="s">
        <v>289</v>
      </c>
      <c r="P95" s="872"/>
      <c r="Q95" s="873" t="s">
        <v>290</v>
      </c>
      <c r="R95" s="872"/>
      <c r="S95" s="873" t="s">
        <v>796</v>
      </c>
      <c r="T95" s="152"/>
      <c r="U95" s="1415"/>
      <c r="V95" s="1415"/>
      <c r="W95" s="1415"/>
      <c r="X95" s="1415"/>
      <c r="Y95" s="136"/>
      <c r="AA95" s="403"/>
      <c r="AB95" s="598"/>
      <c r="AC95" s="598"/>
      <c r="AD95" s="598"/>
      <c r="AE95" s="598"/>
      <c r="AF95" s="598"/>
      <c r="AG95" s="598"/>
      <c r="AH95" s="598"/>
      <c r="AI95" s="613" t="s">
        <v>373</v>
      </c>
      <c r="AJ95" s="610" t="b">
        <v>1</v>
      </c>
      <c r="AK95" s="605"/>
      <c r="AL95" s="629"/>
      <c r="AM95" s="607"/>
      <c r="AN95" s="608"/>
      <c r="AO95" s="609"/>
      <c r="AP95" s="610" t="b">
        <v>0</v>
      </c>
      <c r="CA95" s="610" t="b">
        <v>0</v>
      </c>
      <c r="CB95" s="598"/>
    </row>
    <row r="96" spans="2:84">
      <c r="B96" s="463" t="s">
        <v>880</v>
      </c>
      <c r="C96" s="470" t="s">
        <v>675</v>
      </c>
      <c r="D96" s="462" t="s">
        <v>404</v>
      </c>
      <c r="E96" s="462" t="s">
        <v>759</v>
      </c>
      <c r="F96" s="462"/>
      <c r="G96" s="207"/>
      <c r="H96" s="506" t="s">
        <v>858</v>
      </c>
      <c r="I96" s="819">
        <v>6.4</v>
      </c>
      <c r="J96" s="812"/>
      <c r="K96" s="812" t="b">
        <v>0</v>
      </c>
      <c r="L96" s="808" t="s">
        <v>292</v>
      </c>
      <c r="M96" s="808"/>
      <c r="N96" s="808"/>
      <c r="O96" s="808"/>
      <c r="P96" s="808"/>
      <c r="Q96" s="808"/>
      <c r="R96" s="808"/>
      <c r="S96" s="808"/>
      <c r="T96" s="152"/>
      <c r="U96" s="216" t="s">
        <v>1346</v>
      </c>
      <c r="V96" s="216"/>
      <c r="W96" s="216"/>
      <c r="X96" s="216"/>
      <c r="Y96" s="136"/>
      <c r="AA96" s="403"/>
      <c r="AB96" s="598"/>
      <c r="AC96" s="598"/>
      <c r="AD96" s="598"/>
      <c r="AE96" s="598"/>
      <c r="AF96" s="598"/>
      <c r="AG96" s="598"/>
      <c r="AH96" s="598"/>
      <c r="AI96" s="613" t="s">
        <v>238</v>
      </c>
      <c r="AJ96" s="610" t="b">
        <v>1</v>
      </c>
      <c r="AK96" s="671"/>
      <c r="AL96" s="629"/>
      <c r="AM96" s="607"/>
      <c r="AN96" s="608"/>
      <c r="AO96" s="609"/>
      <c r="AP96" s="610" t="b">
        <v>0</v>
      </c>
      <c r="CA96" s="610" t="b">
        <v>0</v>
      </c>
      <c r="CB96" s="598"/>
    </row>
    <row r="97" spans="2:84">
      <c r="C97" s="458"/>
      <c r="D97" s="102"/>
      <c r="F97" s="102"/>
      <c r="G97" s="207"/>
      <c r="H97" s="506"/>
      <c r="I97" s="874"/>
      <c r="J97" s="812"/>
      <c r="K97" s="812"/>
      <c r="L97" s="812"/>
      <c r="M97" s="808"/>
      <c r="N97" s="808"/>
      <c r="O97" s="808"/>
      <c r="P97" s="808"/>
      <c r="Q97" s="808"/>
      <c r="R97" s="808"/>
      <c r="S97" s="808"/>
      <c r="T97" s="152"/>
      <c r="U97" s="1395"/>
      <c r="V97" s="1395"/>
      <c r="W97" s="1395"/>
      <c r="X97" s="1395"/>
      <c r="Y97" s="136"/>
      <c r="AA97" s="403"/>
      <c r="AB97" s="598"/>
      <c r="AC97" s="598"/>
      <c r="AD97" s="598"/>
      <c r="AE97" s="598"/>
      <c r="AF97" s="598"/>
      <c r="AG97" s="598"/>
      <c r="AH97" s="598"/>
      <c r="AI97" s="1426">
        <f>U92</f>
        <v>0</v>
      </c>
      <c r="AJ97" s="1359"/>
      <c r="AK97" s="1359"/>
      <c r="AL97" s="1359"/>
      <c r="AM97" s="1359"/>
      <c r="AN97" s="1359"/>
      <c r="AO97" s="1360"/>
      <c r="AQ97" s="749"/>
      <c r="CA97" s="598"/>
      <c r="CB97" s="749"/>
    </row>
    <row r="98" spans="2:84">
      <c r="B98" s="754"/>
      <c r="C98" s="754"/>
      <c r="D98" s="102"/>
      <c r="F98" s="102"/>
      <c r="G98" s="207"/>
      <c r="H98" s="506"/>
      <c r="I98" s="232"/>
      <c r="J98" s="196"/>
      <c r="K98" s="196"/>
      <c r="L98" s="196"/>
      <c r="M98" s="152"/>
      <c r="N98" s="152"/>
      <c r="O98" s="152"/>
      <c r="P98" s="152"/>
      <c r="Q98" s="152"/>
      <c r="R98" s="152"/>
      <c r="S98" s="152"/>
      <c r="T98" s="152"/>
      <c r="U98" s="1395"/>
      <c r="V98" s="1395"/>
      <c r="W98" s="1395"/>
      <c r="X98" s="1395"/>
      <c r="Y98" s="136"/>
      <c r="Z98" s="754"/>
      <c r="AA98" s="754"/>
      <c r="AB98" s="598"/>
      <c r="AC98" s="598"/>
      <c r="AD98" s="598"/>
      <c r="AE98" s="598"/>
      <c r="AF98" s="598"/>
      <c r="AG98" s="598"/>
      <c r="AH98" s="598"/>
      <c r="AI98" s="1426">
        <f>U95</f>
        <v>0</v>
      </c>
      <c r="AJ98" s="1359"/>
      <c r="AK98" s="1359"/>
      <c r="AL98" s="1359"/>
      <c r="AM98" s="1359"/>
      <c r="AN98" s="1359"/>
      <c r="AO98" s="1360"/>
      <c r="AQ98" s="773"/>
      <c r="CA98" s="598"/>
      <c r="CB98" s="773"/>
    </row>
    <row r="99" spans="2:84" ht="9.9499999999999993" customHeight="1">
      <c r="C99" s="458"/>
      <c r="D99" s="102"/>
      <c r="F99" s="102"/>
      <c r="G99" s="171"/>
      <c r="H99" s="509"/>
      <c r="I99" s="172"/>
      <c r="J99" s="173"/>
      <c r="K99" s="172"/>
      <c r="L99" s="174"/>
      <c r="M99" s="175"/>
      <c r="N99" s="172"/>
      <c r="O99" s="173"/>
      <c r="P99" s="126"/>
      <c r="Q99" s="174"/>
      <c r="R99" s="175"/>
      <c r="S99" s="172"/>
      <c r="T99" s="126"/>
      <c r="U99" s="179"/>
      <c r="V99" s="179"/>
      <c r="W99" s="179"/>
      <c r="X99" s="179"/>
      <c r="Y99" s="136"/>
      <c r="AA99" s="403"/>
      <c r="AB99" s="598"/>
      <c r="AC99" s="598"/>
      <c r="AD99" s="598"/>
      <c r="AE99" s="598"/>
      <c r="AF99" s="598"/>
      <c r="AG99" s="598"/>
      <c r="AH99" s="598"/>
      <c r="AI99" s="1426">
        <f>U97</f>
        <v>0</v>
      </c>
      <c r="AJ99" s="1359"/>
      <c r="AK99" s="1359"/>
      <c r="AL99" s="1359"/>
      <c r="AM99" s="1359"/>
      <c r="AN99" s="1359"/>
      <c r="AO99" s="1360"/>
      <c r="CA99" s="598"/>
      <c r="CB99" s="598"/>
    </row>
    <row r="100" spans="2:84" ht="15.75" customHeight="1">
      <c r="C100" s="458"/>
      <c r="D100" s="102"/>
      <c r="F100" s="102"/>
      <c r="G100" s="236"/>
      <c r="H100" s="508"/>
      <c r="I100" s="133">
        <v>7</v>
      </c>
      <c r="J100" s="133" t="s">
        <v>1291</v>
      </c>
      <c r="K100" s="133"/>
      <c r="L100" s="125"/>
      <c r="M100" s="133"/>
      <c r="N100" s="144"/>
      <c r="O100" s="134"/>
      <c r="P100" s="125"/>
      <c r="Q100" s="125"/>
      <c r="R100" s="133"/>
      <c r="S100" s="144"/>
      <c r="T100" s="144"/>
      <c r="U100" s="144"/>
      <c r="V100" s="144"/>
      <c r="W100" s="144"/>
      <c r="X100" s="144"/>
      <c r="Y100" s="136"/>
      <c r="AA100" s="403"/>
      <c r="AB100" s="598"/>
      <c r="AC100" s="598"/>
      <c r="AD100" s="598"/>
      <c r="AE100" s="598"/>
      <c r="AF100" s="598"/>
      <c r="AG100" s="598"/>
      <c r="AH100" s="598" t="str">
        <f>IF(AJ100=TRUE,"1","")</f>
        <v>1</v>
      </c>
      <c r="AI100" s="666">
        <v>6.4</v>
      </c>
      <c r="AJ100" s="610" t="b">
        <v>1</v>
      </c>
      <c r="AK100" s="671"/>
      <c r="AL100" s="629">
        <f>IF(AJ100=TRUE,-1,0)</f>
        <v>-1</v>
      </c>
      <c r="AM100" s="607"/>
      <c r="AN100" s="608">
        <f>AL100</f>
        <v>-1</v>
      </c>
      <c r="AO100" s="609"/>
      <c r="AP100" s="610" t="b">
        <v>0</v>
      </c>
      <c r="CA100" s="610" t="b">
        <v>0</v>
      </c>
      <c r="CB100" s="598"/>
    </row>
    <row r="101" spans="2:84" ht="15.75" customHeight="1">
      <c r="C101" s="458"/>
      <c r="D101" s="102"/>
      <c r="F101" s="102"/>
      <c r="G101" s="132"/>
      <c r="H101" s="508"/>
      <c r="I101" s="144"/>
      <c r="J101" s="144" t="s">
        <v>727</v>
      </c>
      <c r="K101" s="204"/>
      <c r="L101" s="144"/>
      <c r="M101" s="144"/>
      <c r="N101" s="144"/>
      <c r="O101" s="144"/>
      <c r="P101" s="144"/>
      <c r="Q101" s="144"/>
      <c r="R101" s="144"/>
      <c r="S101" s="144"/>
      <c r="T101" s="144"/>
      <c r="U101" s="144"/>
      <c r="V101" s="144"/>
      <c r="W101" s="144"/>
      <c r="X101" s="144"/>
      <c r="Y101" s="136"/>
      <c r="AA101" s="403"/>
      <c r="AB101" s="598"/>
      <c r="AC101" s="598"/>
      <c r="AD101" s="598"/>
      <c r="AE101" s="598"/>
      <c r="AF101" s="598"/>
      <c r="AG101" s="598"/>
      <c r="AH101" s="598"/>
      <c r="AI101" s="1358" t="str">
        <f>U96</f>
        <v>6.3 Identify the other market value source</v>
      </c>
      <c r="AJ101" s="1359"/>
      <c r="AK101" s="1359"/>
      <c r="AL101" s="1359"/>
      <c r="AM101" s="1359"/>
      <c r="AN101" s="1359"/>
      <c r="AO101" s="1360"/>
      <c r="AQ101" s="749"/>
      <c r="CA101" s="598"/>
      <c r="CB101" s="749"/>
    </row>
    <row r="102" spans="2:84">
      <c r="C102" s="458"/>
      <c r="D102" s="102"/>
      <c r="F102" s="102"/>
      <c r="G102" s="132"/>
      <c r="H102" s="508"/>
      <c r="I102" s="144"/>
      <c r="J102" s="144"/>
      <c r="K102" s="204"/>
      <c r="L102" s="144"/>
      <c r="M102" s="144"/>
      <c r="N102" s="144"/>
      <c r="O102" s="144"/>
      <c r="P102" s="144"/>
      <c r="Q102" s="144"/>
      <c r="R102" s="144"/>
      <c r="S102" s="144"/>
      <c r="T102" s="144"/>
      <c r="U102" s="144"/>
      <c r="V102" s="144"/>
      <c r="W102" s="144"/>
      <c r="X102" s="144"/>
      <c r="Y102" s="136"/>
      <c r="AA102" s="403"/>
      <c r="AB102" s="598"/>
      <c r="AC102" s="598"/>
      <c r="AD102" s="598"/>
      <c r="AE102" s="598"/>
      <c r="AF102" s="598"/>
      <c r="AG102" s="598"/>
      <c r="AH102" s="598"/>
      <c r="AI102" s="628" t="s">
        <v>375</v>
      </c>
      <c r="AJ102" s="598"/>
      <c r="AK102" s="605"/>
      <c r="AL102" s="606"/>
      <c r="AM102" s="607"/>
      <c r="AN102" s="608"/>
      <c r="AO102" s="609"/>
      <c r="CA102" s="598"/>
      <c r="CB102" s="598"/>
    </row>
    <row r="103" spans="2:84">
      <c r="C103" s="458"/>
      <c r="D103" s="102"/>
      <c r="F103" s="102"/>
      <c r="G103" s="207"/>
      <c r="H103" s="506"/>
      <c r="I103" s="196"/>
      <c r="J103" s="196"/>
      <c r="K103" s="196"/>
      <c r="L103" s="196"/>
      <c r="M103" s="196"/>
      <c r="N103" s="196"/>
      <c r="O103" s="196"/>
      <c r="P103" s="196"/>
      <c r="Q103" s="196"/>
      <c r="R103" s="196"/>
      <c r="S103" s="117"/>
      <c r="T103" s="117"/>
      <c r="U103" s="1380" t="s">
        <v>358</v>
      </c>
      <c r="V103" s="1381"/>
      <c r="W103" s="1381"/>
      <c r="X103" s="1382"/>
      <c r="Y103" s="136"/>
      <c r="AA103" s="403"/>
      <c r="AB103" s="598"/>
      <c r="AC103" s="598"/>
      <c r="AD103" s="598"/>
      <c r="AE103" s="598"/>
      <c r="AF103" s="598"/>
      <c r="AG103" s="598"/>
      <c r="AH103" s="598"/>
      <c r="AI103" s="613">
        <v>7.1</v>
      </c>
      <c r="AJ103" s="610" t="b">
        <v>1</v>
      </c>
      <c r="AK103" s="605"/>
      <c r="AL103" s="629">
        <f>IF(AJ103=TRUE,1,0)</f>
        <v>1</v>
      </c>
      <c r="AM103" s="607"/>
      <c r="AN103" s="608"/>
      <c r="AO103" s="609"/>
      <c r="AP103" s="610" t="b">
        <v>0</v>
      </c>
      <c r="AR103" s="1412" t="s">
        <v>358</v>
      </c>
      <c r="CA103" s="610" t="b">
        <v>0</v>
      </c>
      <c r="CB103" s="598"/>
      <c r="CC103" s="1380" t="s">
        <v>358</v>
      </c>
      <c r="CD103" s="1381"/>
      <c r="CE103" s="1381"/>
      <c r="CF103" s="1382"/>
    </row>
    <row r="104" spans="2:84">
      <c r="B104" s="463" t="s">
        <v>880</v>
      </c>
      <c r="C104" s="470" t="s">
        <v>676</v>
      </c>
      <c r="D104" s="462" t="s">
        <v>721</v>
      </c>
      <c r="E104" s="462" t="s">
        <v>760</v>
      </c>
      <c r="F104" s="462"/>
      <c r="G104" s="207"/>
      <c r="H104" s="506" t="s">
        <v>857</v>
      </c>
      <c r="I104" s="808">
        <v>7.1</v>
      </c>
      <c r="J104" s="812"/>
      <c r="K104" s="812" t="b">
        <v>0</v>
      </c>
      <c r="L104" s="808" t="s">
        <v>1278</v>
      </c>
      <c r="M104" s="812"/>
      <c r="N104" s="812"/>
      <c r="O104" s="812"/>
      <c r="P104" s="812"/>
      <c r="Q104" s="812"/>
      <c r="R104" s="812"/>
      <c r="S104" s="875"/>
      <c r="T104" s="117"/>
      <c r="U104" s="1383"/>
      <c r="V104" s="1384"/>
      <c r="W104" s="1384"/>
      <c r="X104" s="1385"/>
      <c r="Y104" s="136"/>
      <c r="AA104" s="403"/>
      <c r="AB104" s="598"/>
      <c r="AC104" s="598"/>
      <c r="AD104" s="598"/>
      <c r="AE104" s="598"/>
      <c r="AF104" s="598"/>
      <c r="AG104" s="598"/>
      <c r="AH104" s="598"/>
      <c r="AI104" s="613">
        <v>7.2</v>
      </c>
      <c r="AJ104" s="610" t="b">
        <v>1</v>
      </c>
      <c r="AK104" s="605"/>
      <c r="AL104" s="629">
        <f>IF(AJ104=TRUE,1,0)</f>
        <v>1</v>
      </c>
      <c r="AM104" s="607"/>
      <c r="AN104" s="608"/>
      <c r="AO104" s="609"/>
      <c r="AP104" s="610" t="b">
        <v>0</v>
      </c>
      <c r="AR104" s="1413"/>
      <c r="CA104" s="610" t="b">
        <v>0</v>
      </c>
      <c r="CB104" s="598"/>
      <c r="CC104" s="1383"/>
      <c r="CD104" s="1384"/>
      <c r="CE104" s="1384"/>
      <c r="CF104" s="1385"/>
    </row>
    <row r="105" spans="2:84">
      <c r="B105" s="463" t="s">
        <v>880</v>
      </c>
      <c r="C105" s="470" t="s">
        <v>677</v>
      </c>
      <c r="D105" s="462" t="s">
        <v>721</v>
      </c>
      <c r="E105" s="462" t="s">
        <v>775</v>
      </c>
      <c r="F105" s="462"/>
      <c r="G105" s="207"/>
      <c r="H105" s="506" t="s">
        <v>857</v>
      </c>
      <c r="I105" s="808">
        <v>7.2</v>
      </c>
      <c r="J105" s="812"/>
      <c r="K105" s="812" t="b">
        <v>0</v>
      </c>
      <c r="L105" s="808" t="s">
        <v>1279</v>
      </c>
      <c r="M105" s="812"/>
      <c r="N105" s="812"/>
      <c r="O105" s="812"/>
      <c r="P105" s="812"/>
      <c r="Q105" s="812"/>
      <c r="R105" s="812"/>
      <c r="S105" s="875"/>
      <c r="T105" s="117"/>
      <c r="U105" s="1386"/>
      <c r="V105" s="1387"/>
      <c r="W105" s="1387"/>
      <c r="X105" s="1388"/>
      <c r="Y105" s="136"/>
      <c r="AA105" s="403"/>
      <c r="AB105" s="598"/>
      <c r="AC105" s="598"/>
      <c r="AD105" s="598"/>
      <c r="AE105" s="598"/>
      <c r="AF105" s="598"/>
      <c r="AG105" s="598"/>
      <c r="AH105" s="598"/>
      <c r="AI105" s="613">
        <v>7.3</v>
      </c>
      <c r="AJ105" s="610" t="b">
        <v>1</v>
      </c>
      <c r="AK105" s="605"/>
      <c r="AL105" s="629">
        <f>IF(AJ105=TRUE,1,0)</f>
        <v>1</v>
      </c>
      <c r="AM105" s="607"/>
      <c r="AN105" s="608"/>
      <c r="AO105" s="609"/>
      <c r="AP105" s="610" t="b">
        <v>0</v>
      </c>
      <c r="AR105" s="1414"/>
      <c r="CA105" s="610" t="b">
        <v>0</v>
      </c>
      <c r="CB105" s="598"/>
      <c r="CC105" s="1386"/>
      <c r="CD105" s="1387"/>
      <c r="CE105" s="1387"/>
      <c r="CF105" s="1388"/>
    </row>
    <row r="106" spans="2:84">
      <c r="B106" s="463" t="s">
        <v>880</v>
      </c>
      <c r="C106" s="470" t="s">
        <v>678</v>
      </c>
      <c r="D106" s="462" t="s">
        <v>721</v>
      </c>
      <c r="E106" s="462" t="s">
        <v>761</v>
      </c>
      <c r="F106" s="462"/>
      <c r="G106" s="207"/>
      <c r="H106" s="506" t="s">
        <v>857</v>
      </c>
      <c r="I106" s="808">
        <v>7.3</v>
      </c>
      <c r="J106" s="812"/>
      <c r="K106" s="812" t="b">
        <v>0</v>
      </c>
      <c r="L106" s="808" t="s">
        <v>799</v>
      </c>
      <c r="M106" s="812"/>
      <c r="N106" s="812"/>
      <c r="O106" s="812"/>
      <c r="P106" s="812"/>
      <c r="Q106" s="812"/>
      <c r="R106" s="812"/>
      <c r="S106" s="875"/>
      <c r="T106" s="117"/>
      <c r="U106" s="117"/>
      <c r="V106" s="117"/>
      <c r="W106" s="117"/>
      <c r="X106" s="117"/>
      <c r="Y106" s="136"/>
      <c r="AA106" s="403"/>
      <c r="AB106" s="598"/>
      <c r="AC106" s="598"/>
      <c r="AD106" s="598"/>
      <c r="AE106" s="598"/>
      <c r="AF106" s="598"/>
      <c r="AG106" s="598"/>
      <c r="AH106" s="598"/>
      <c r="AI106" s="669" t="s">
        <v>293</v>
      </c>
      <c r="AJ106" s="610" t="b">
        <v>1</v>
      </c>
      <c r="AK106" s="605"/>
      <c r="AL106" s="629"/>
      <c r="AM106" s="607"/>
      <c r="AN106" s="608"/>
      <c r="AO106" s="609"/>
      <c r="AP106" s="610" t="b">
        <v>0</v>
      </c>
      <c r="CA106" s="610" t="b">
        <v>0</v>
      </c>
      <c r="CB106" s="598"/>
    </row>
    <row r="107" spans="2:84">
      <c r="C107" s="458"/>
      <c r="D107" s="102"/>
      <c r="F107" s="102"/>
      <c r="G107" s="207"/>
      <c r="H107" s="506"/>
      <c r="I107" s="812"/>
      <c r="J107" s="812"/>
      <c r="K107" s="812"/>
      <c r="L107" s="870" t="b">
        <v>0</v>
      </c>
      <c r="M107" s="808" t="s">
        <v>293</v>
      </c>
      <c r="N107" s="812"/>
      <c r="O107" s="808" t="s">
        <v>798</v>
      </c>
      <c r="P107" s="808"/>
      <c r="Q107" s="808"/>
      <c r="R107" s="812"/>
      <c r="S107" s="808" t="s">
        <v>1282</v>
      </c>
      <c r="T107" s="117"/>
      <c r="U107" s="117"/>
      <c r="V107" s="117"/>
      <c r="W107" s="117"/>
      <c r="X107" s="117"/>
      <c r="Y107" s="136"/>
      <c r="AA107" s="403"/>
      <c r="AB107" s="598"/>
      <c r="AC107" s="598"/>
      <c r="AD107" s="598"/>
      <c r="AE107" s="598"/>
      <c r="AF107" s="598"/>
      <c r="AG107" s="598"/>
      <c r="AH107" s="598"/>
      <c r="AI107" s="669" t="s">
        <v>376</v>
      </c>
      <c r="AJ107" s="610" t="b">
        <v>1</v>
      </c>
      <c r="AK107" s="605"/>
      <c r="AL107" s="629"/>
      <c r="AM107" s="607"/>
      <c r="AN107" s="608"/>
      <c r="AO107" s="609"/>
      <c r="AP107" s="610" t="b">
        <v>0</v>
      </c>
      <c r="CA107" s="610" t="b">
        <v>0</v>
      </c>
      <c r="CB107" s="598"/>
    </row>
    <row r="108" spans="2:84">
      <c r="C108" s="458"/>
      <c r="D108" s="102"/>
      <c r="F108" s="102"/>
      <c r="G108" s="207"/>
      <c r="H108" s="506"/>
      <c r="I108" s="812"/>
      <c r="J108" s="812"/>
      <c r="K108" s="812"/>
      <c r="L108" s="870"/>
      <c r="M108" s="812"/>
      <c r="N108" s="812"/>
      <c r="O108" s="876"/>
      <c r="P108" s="876"/>
      <c r="Q108" s="876"/>
      <c r="R108" s="812"/>
      <c r="S108" s="875"/>
      <c r="T108" s="117"/>
      <c r="U108" s="117"/>
      <c r="V108" s="117"/>
      <c r="W108" s="117"/>
      <c r="X108" s="117"/>
      <c r="Y108" s="136"/>
      <c r="AA108" s="403"/>
      <c r="AB108" s="598"/>
      <c r="AC108" s="598"/>
      <c r="AD108" s="598"/>
      <c r="AE108" s="598"/>
      <c r="AF108" s="598"/>
      <c r="AG108" s="598"/>
      <c r="AH108" s="598"/>
      <c r="AI108" s="669" t="s">
        <v>294</v>
      </c>
      <c r="AJ108" s="610" t="b">
        <v>1</v>
      </c>
      <c r="AK108" s="605"/>
      <c r="AL108" s="629"/>
      <c r="AM108" s="607"/>
      <c r="AN108" s="608"/>
      <c r="AO108" s="609"/>
      <c r="AP108" s="610" t="b">
        <v>0</v>
      </c>
      <c r="CA108" s="610" t="b">
        <v>0</v>
      </c>
      <c r="CB108" s="598"/>
    </row>
    <row r="109" spans="2:84" ht="7.5" customHeight="1">
      <c r="C109" s="458"/>
      <c r="D109" s="102"/>
      <c r="F109" s="102"/>
      <c r="G109" s="171"/>
      <c r="H109" s="509"/>
      <c r="I109" s="172"/>
      <c r="J109" s="173"/>
      <c r="K109" s="172"/>
      <c r="L109" s="174"/>
      <c r="M109" s="175"/>
      <c r="N109" s="172"/>
      <c r="O109" s="173"/>
      <c r="P109" s="126"/>
      <c r="Q109" s="174"/>
      <c r="R109" s="175"/>
      <c r="S109" s="172"/>
      <c r="T109" s="126"/>
      <c r="U109" s="179"/>
      <c r="V109" s="179"/>
      <c r="W109" s="179"/>
      <c r="X109" s="179"/>
      <c r="Y109" s="136"/>
      <c r="AA109" s="403"/>
      <c r="AB109" s="598"/>
      <c r="AC109" s="598"/>
      <c r="AD109" s="598"/>
      <c r="AE109" s="598"/>
      <c r="AF109" s="598"/>
      <c r="AG109" s="598"/>
      <c r="AH109" s="598"/>
      <c r="AI109" s="598"/>
      <c r="AJ109" s="598"/>
      <c r="AK109" s="598"/>
      <c r="AL109" s="598"/>
      <c r="AM109" s="598"/>
      <c r="AN109" s="598"/>
      <c r="AO109" s="598"/>
      <c r="CA109" s="598"/>
      <c r="CB109" s="598"/>
    </row>
    <row r="110" spans="2:84" ht="15.75" customHeight="1">
      <c r="C110" s="458"/>
      <c r="D110" s="102"/>
      <c r="F110" s="102"/>
      <c r="G110" s="236"/>
      <c r="H110" s="508"/>
      <c r="I110" s="133">
        <v>8</v>
      </c>
      <c r="J110" s="133" t="s">
        <v>332</v>
      </c>
      <c r="K110" s="133"/>
      <c r="L110" s="125"/>
      <c r="M110" s="133"/>
      <c r="N110" s="144"/>
      <c r="O110" s="134"/>
      <c r="P110" s="125"/>
      <c r="Q110" s="125"/>
      <c r="R110" s="133"/>
      <c r="S110" s="144"/>
      <c r="T110" s="144"/>
      <c r="U110" s="144"/>
      <c r="V110" s="144"/>
      <c r="W110" s="144"/>
      <c r="X110" s="144"/>
      <c r="Y110" s="136"/>
      <c r="AA110" s="403"/>
      <c r="AB110" s="598"/>
      <c r="AC110" s="598"/>
      <c r="AD110" s="598"/>
      <c r="AE110" s="598"/>
      <c r="AF110" s="598"/>
      <c r="AG110" s="598"/>
      <c r="AH110" s="598"/>
      <c r="AI110" s="598"/>
      <c r="AJ110" s="598"/>
      <c r="AK110" s="598"/>
      <c r="AL110" s="598"/>
      <c r="AM110" s="598"/>
      <c r="AN110" s="598"/>
      <c r="AO110" s="598"/>
      <c r="CA110" s="598"/>
      <c r="CB110" s="598"/>
    </row>
    <row r="111" spans="2:84" ht="15.75" customHeight="1">
      <c r="C111" s="458"/>
      <c r="D111" s="102"/>
      <c r="F111" s="102"/>
      <c r="G111" s="132"/>
      <c r="H111" s="508"/>
      <c r="I111" s="144"/>
      <c r="J111" s="144" t="s">
        <v>479</v>
      </c>
      <c r="K111" s="204"/>
      <c r="L111" s="144"/>
      <c r="M111" s="144"/>
      <c r="N111" s="144"/>
      <c r="O111" s="144"/>
      <c r="P111" s="144"/>
      <c r="Q111" s="144"/>
      <c r="R111" s="144"/>
      <c r="S111" s="144"/>
      <c r="T111" s="144"/>
      <c r="U111" s="144"/>
      <c r="V111" s="144"/>
      <c r="W111" s="144"/>
      <c r="X111" s="144"/>
      <c r="Y111" s="136"/>
      <c r="AA111" s="403"/>
      <c r="AB111" s="598"/>
      <c r="AC111" s="598"/>
      <c r="AD111" s="598"/>
      <c r="AE111" s="598"/>
      <c r="AF111" s="598"/>
      <c r="AG111" s="598"/>
      <c r="AH111" s="598"/>
      <c r="AI111" s="598"/>
      <c r="AJ111" s="598"/>
      <c r="AK111" s="598"/>
      <c r="AL111" s="598"/>
      <c r="AM111" s="598"/>
      <c r="AN111" s="598"/>
      <c r="AO111" s="598"/>
      <c r="AP111" s="747" t="s">
        <v>1274</v>
      </c>
      <c r="AQ111" s="747" t="s">
        <v>1275</v>
      </c>
      <c r="AR111" s="747" t="s">
        <v>1268</v>
      </c>
      <c r="CA111" s="747" t="s">
        <v>1274</v>
      </c>
      <c r="CB111" s="747" t="s">
        <v>1275</v>
      </c>
      <c r="CC111" s="734" t="s">
        <v>1268</v>
      </c>
    </row>
    <row r="112" spans="2:84" ht="15" customHeight="1">
      <c r="C112" s="458"/>
      <c r="D112" s="102"/>
      <c r="F112" s="102"/>
      <c r="G112" s="132"/>
      <c r="H112" s="508"/>
      <c r="I112" s="144"/>
      <c r="J112" s="144"/>
      <c r="K112" s="204"/>
      <c r="L112" s="144"/>
      <c r="M112" s="144"/>
      <c r="N112" s="144"/>
      <c r="O112" s="144"/>
      <c r="P112" s="144"/>
      <c r="Q112" s="144"/>
      <c r="R112" s="144"/>
      <c r="S112" s="144"/>
      <c r="T112" s="144"/>
      <c r="U112" s="144"/>
      <c r="V112" s="144"/>
      <c r="W112" s="144"/>
      <c r="X112" s="144"/>
      <c r="Y112" s="136"/>
      <c r="AA112" s="403"/>
      <c r="AB112" s="598"/>
      <c r="AC112" s="598"/>
      <c r="AD112" s="598"/>
      <c r="AE112" s="598"/>
      <c r="AF112" s="598"/>
      <c r="AG112" s="598"/>
      <c r="AH112" s="598"/>
      <c r="AI112" s="598"/>
      <c r="AJ112" s="598"/>
      <c r="AK112" s="599" t="s">
        <v>237</v>
      </c>
      <c r="AL112" s="600" t="s">
        <v>170</v>
      </c>
      <c r="AM112" s="601" t="s">
        <v>211</v>
      </c>
      <c r="AN112" s="602" t="s">
        <v>212</v>
      </c>
      <c r="AO112" s="603" t="s">
        <v>222</v>
      </c>
      <c r="AP112" s="747" t="s">
        <v>1269</v>
      </c>
      <c r="AQ112" s="747" t="s">
        <v>1269</v>
      </c>
      <c r="AR112" s="747" t="s">
        <v>1269</v>
      </c>
      <c r="CA112" s="747" t="s">
        <v>1269</v>
      </c>
      <c r="CB112" s="747" t="s">
        <v>1269</v>
      </c>
      <c r="CC112" s="734" t="s">
        <v>1269</v>
      </c>
    </row>
    <row r="113" spans="2:84">
      <c r="C113" s="458"/>
      <c r="D113" s="102"/>
      <c r="F113" s="102"/>
      <c r="G113" s="207"/>
      <c r="H113" s="506"/>
      <c r="I113" s="196"/>
      <c r="J113" s="196"/>
      <c r="K113" s="196"/>
      <c r="L113" s="196"/>
      <c r="M113" s="196"/>
      <c r="N113" s="196"/>
      <c r="O113" s="196"/>
      <c r="P113" s="196"/>
      <c r="Q113" s="196"/>
      <c r="R113" s="196"/>
      <c r="S113" s="196"/>
      <c r="T113" s="115"/>
      <c r="U113" s="102"/>
      <c r="V113" s="196"/>
      <c r="W113" s="196"/>
      <c r="X113" s="196"/>
      <c r="Y113" s="136"/>
      <c r="AA113" s="403"/>
      <c r="AB113" s="598"/>
      <c r="AC113" s="598"/>
      <c r="AD113" s="598"/>
      <c r="AE113" s="598"/>
      <c r="AF113" s="598"/>
      <c r="AG113" s="598"/>
      <c r="AH113" s="598"/>
      <c r="AI113" s="628" t="s">
        <v>377</v>
      </c>
      <c r="AJ113" s="598"/>
      <c r="AK113" s="605"/>
      <c r="AL113" s="606"/>
      <c r="AM113" s="607"/>
      <c r="AN113" s="608"/>
      <c r="AO113" s="609"/>
      <c r="CA113" s="598"/>
      <c r="CB113" s="598"/>
    </row>
    <row r="114" spans="2:84">
      <c r="C114" s="458"/>
      <c r="D114" s="102"/>
      <c r="F114" s="102"/>
      <c r="G114" s="207"/>
      <c r="H114" s="506"/>
      <c r="I114" s="225">
        <v>8.1</v>
      </c>
      <c r="J114" s="196" t="s">
        <v>1325</v>
      </c>
      <c r="K114" s="196"/>
      <c r="L114" s="196"/>
      <c r="M114" s="196"/>
      <c r="N114" s="196"/>
      <c r="O114" s="196"/>
      <c r="P114" s="196"/>
      <c r="Q114" s="196"/>
      <c r="R114" s="196"/>
      <c r="S114" s="196"/>
      <c r="T114" s="115"/>
      <c r="U114" s="1380" t="s">
        <v>358</v>
      </c>
      <c r="V114" s="1381"/>
      <c r="W114" s="1381"/>
      <c r="X114" s="1382"/>
      <c r="Y114" s="136"/>
      <c r="AA114" s="403"/>
      <c r="AB114" s="598"/>
      <c r="AC114" s="598"/>
      <c r="AD114" s="598"/>
      <c r="AE114" s="598"/>
      <c r="AF114" s="598"/>
      <c r="AG114" s="598"/>
      <c r="AH114" s="598"/>
      <c r="AI114" s="613">
        <v>8.1</v>
      </c>
      <c r="AJ114" s="610" t="b">
        <v>1</v>
      </c>
      <c r="AK114" s="605"/>
      <c r="AL114" s="629">
        <f>IF(AJ114=TRUE,2,0)</f>
        <v>2</v>
      </c>
      <c r="AM114" s="607"/>
      <c r="AN114" s="608"/>
      <c r="AO114" s="609"/>
      <c r="AP114" s="610" t="b">
        <v>0</v>
      </c>
      <c r="AR114" s="1412" t="s">
        <v>358</v>
      </c>
      <c r="CA114" s="610" t="b">
        <v>0</v>
      </c>
      <c r="CB114" s="598"/>
      <c r="CC114" s="1380" t="s">
        <v>358</v>
      </c>
      <c r="CD114" s="1381"/>
      <c r="CE114" s="1381"/>
      <c r="CF114" s="1382"/>
    </row>
    <row r="115" spans="2:84">
      <c r="B115" s="463" t="s">
        <v>880</v>
      </c>
      <c r="C115" s="470" t="s">
        <v>679</v>
      </c>
      <c r="D115" s="462" t="s">
        <v>721</v>
      </c>
      <c r="E115" s="462" t="s">
        <v>742</v>
      </c>
      <c r="F115" s="462"/>
      <c r="G115" s="207"/>
      <c r="H115" s="506" t="s">
        <v>857</v>
      </c>
      <c r="I115" s="814" t="s">
        <v>1322</v>
      </c>
      <c r="J115" s="812"/>
      <c r="K115" s="812" t="b">
        <v>0</v>
      </c>
      <c r="L115" s="808" t="s">
        <v>1327</v>
      </c>
      <c r="M115" s="808"/>
      <c r="N115" s="812"/>
      <c r="O115" s="812"/>
      <c r="P115" s="812"/>
      <c r="Q115" s="812"/>
      <c r="R115" s="812"/>
      <c r="S115" s="196"/>
      <c r="T115" s="115"/>
      <c r="U115" s="1383"/>
      <c r="V115" s="1384"/>
      <c r="W115" s="1384"/>
      <c r="X115" s="1385"/>
      <c r="Y115" s="136"/>
      <c r="AA115" s="403"/>
      <c r="AB115" s="598"/>
      <c r="AC115" s="598"/>
      <c r="AD115" s="598"/>
      <c r="AE115" s="598"/>
      <c r="AF115" s="598"/>
      <c r="AG115" s="598"/>
      <c r="AH115" s="598"/>
      <c r="AI115" s="613">
        <v>8.1999999999999993</v>
      </c>
      <c r="AJ115" s="610" t="b">
        <v>1</v>
      </c>
      <c r="AK115" s="605"/>
      <c r="AL115" s="629">
        <f>IF(AJ115=TRUE,2,0)</f>
        <v>2</v>
      </c>
      <c r="AM115" s="607"/>
      <c r="AN115" s="608"/>
      <c r="AO115" s="609"/>
      <c r="AP115" s="610" t="b">
        <v>0</v>
      </c>
      <c r="AR115" s="1413"/>
      <c r="CA115" s="610" t="b">
        <v>0</v>
      </c>
      <c r="CB115" s="598"/>
      <c r="CC115" s="1383"/>
      <c r="CD115" s="1384"/>
      <c r="CE115" s="1384"/>
      <c r="CF115" s="1385"/>
    </row>
    <row r="116" spans="2:84">
      <c r="B116" s="463" t="s">
        <v>880</v>
      </c>
      <c r="C116" s="470" t="s">
        <v>680</v>
      </c>
      <c r="D116" s="462" t="s">
        <v>721</v>
      </c>
      <c r="E116" s="462" t="s">
        <v>742</v>
      </c>
      <c r="F116" s="462"/>
      <c r="G116" s="207"/>
      <c r="H116" s="506" t="s">
        <v>857</v>
      </c>
      <c r="I116" s="814" t="s">
        <v>1323</v>
      </c>
      <c r="J116" s="812"/>
      <c r="K116" s="812" t="b">
        <v>0</v>
      </c>
      <c r="L116" s="808" t="s">
        <v>262</v>
      </c>
      <c r="M116" s="808"/>
      <c r="N116" s="812"/>
      <c r="O116" s="812"/>
      <c r="P116" s="812"/>
      <c r="Q116" s="812"/>
      <c r="R116" s="812"/>
      <c r="S116" s="196"/>
      <c r="T116" s="115"/>
      <c r="U116" s="1383"/>
      <c r="V116" s="1384"/>
      <c r="W116" s="1384"/>
      <c r="X116" s="1385"/>
      <c r="Y116" s="136"/>
      <c r="AA116" s="403"/>
      <c r="AB116" s="598"/>
      <c r="AC116" s="598"/>
      <c r="AD116" s="598"/>
      <c r="AE116" s="598"/>
      <c r="AF116" s="598"/>
      <c r="AG116" s="598"/>
      <c r="AH116" s="598" t="str">
        <f>IF(AJ116=TRUE,"1","")</f>
        <v>1</v>
      </c>
      <c r="AI116" s="666">
        <v>8.3000000000000007</v>
      </c>
      <c r="AJ116" s="610" t="b">
        <v>1</v>
      </c>
      <c r="AK116" s="605"/>
      <c r="AL116" s="629">
        <f>IF(AJ116=TRUE,-1,0)</f>
        <v>-1</v>
      </c>
      <c r="AM116" s="607"/>
      <c r="AN116" s="608">
        <f>AL116</f>
        <v>-1</v>
      </c>
      <c r="AO116" s="609"/>
      <c r="AP116" s="610" t="b">
        <v>0</v>
      </c>
      <c r="AR116" s="1413"/>
      <c r="CA116" s="610" t="b">
        <v>0</v>
      </c>
      <c r="CB116" s="598"/>
      <c r="CC116" s="1383"/>
      <c r="CD116" s="1384"/>
      <c r="CE116" s="1384"/>
      <c r="CF116" s="1385"/>
    </row>
    <row r="117" spans="2:84">
      <c r="B117" s="463" t="s">
        <v>880</v>
      </c>
      <c r="C117" s="470" t="s">
        <v>681</v>
      </c>
      <c r="D117" s="462" t="s">
        <v>721</v>
      </c>
      <c r="E117" s="462" t="s">
        <v>741</v>
      </c>
      <c r="F117" s="462"/>
      <c r="G117" s="207"/>
      <c r="H117" s="506" t="s">
        <v>857</v>
      </c>
      <c r="I117" s="877" t="s">
        <v>1324</v>
      </c>
      <c r="J117" s="812"/>
      <c r="K117" s="812" t="b">
        <v>0</v>
      </c>
      <c r="L117" s="808" t="s">
        <v>263</v>
      </c>
      <c r="M117" s="808"/>
      <c r="N117" s="812"/>
      <c r="O117" s="812"/>
      <c r="P117" s="812"/>
      <c r="Q117" s="812"/>
      <c r="R117" s="812"/>
      <c r="S117" s="196"/>
      <c r="T117" s="115"/>
      <c r="U117" s="1383"/>
      <c r="V117" s="1384"/>
      <c r="W117" s="1384"/>
      <c r="X117" s="1385"/>
      <c r="Y117" s="136"/>
      <c r="AA117" s="403"/>
      <c r="AB117" s="598"/>
      <c r="AC117" s="598"/>
      <c r="AD117" s="598"/>
      <c r="AE117" s="598"/>
      <c r="AF117" s="598"/>
      <c r="AG117" s="598"/>
      <c r="AH117" s="598"/>
      <c r="AI117" s="613">
        <v>8.4</v>
      </c>
      <c r="AJ117" s="610" t="b">
        <v>1</v>
      </c>
      <c r="AK117" s="605"/>
      <c r="AL117" s="629">
        <f>IF(AJ117=TRUE,2,0)</f>
        <v>2</v>
      </c>
      <c r="AM117" s="607"/>
      <c r="AN117" s="608"/>
      <c r="AO117" s="609"/>
      <c r="AP117" s="610" t="b">
        <v>0</v>
      </c>
      <c r="AR117" s="1413"/>
      <c r="CA117" s="610" t="b">
        <v>0</v>
      </c>
      <c r="CB117" s="598"/>
      <c r="CC117" s="1383"/>
      <c r="CD117" s="1384"/>
      <c r="CE117" s="1384"/>
      <c r="CF117" s="1385"/>
    </row>
    <row r="118" spans="2:84">
      <c r="C118" s="458"/>
      <c r="D118" s="102"/>
      <c r="F118" s="102"/>
      <c r="G118" s="207"/>
      <c r="H118" s="506"/>
      <c r="I118" s="225">
        <v>8.1999999999999993</v>
      </c>
      <c r="J118" s="196" t="s">
        <v>1326</v>
      </c>
      <c r="K118" s="196"/>
      <c r="L118" s="196"/>
      <c r="M118" s="196"/>
      <c r="N118" s="196"/>
      <c r="O118" s="196"/>
      <c r="P118" s="196"/>
      <c r="Q118" s="196"/>
      <c r="R118" s="196"/>
      <c r="S118" s="196"/>
      <c r="T118" s="115"/>
      <c r="U118" s="1383"/>
      <c r="V118" s="1384"/>
      <c r="W118" s="1384"/>
      <c r="X118" s="1385"/>
      <c r="Y118" s="136"/>
      <c r="AA118" s="403"/>
      <c r="AB118" s="598"/>
      <c r="AC118" s="598"/>
      <c r="AD118" s="598"/>
      <c r="AE118" s="598"/>
      <c r="AF118" s="598"/>
      <c r="AG118" s="598"/>
      <c r="AH118" s="598" t="str">
        <f t="shared" ref="AH118:AH119" si="7">IF(AJ118=TRUE,"2","")</f>
        <v>2</v>
      </c>
      <c r="AI118" s="665">
        <v>8.5</v>
      </c>
      <c r="AJ118" s="610" t="b">
        <v>1</v>
      </c>
      <c r="AK118" s="605"/>
      <c r="AL118" s="629">
        <f>IF(AJ118=TRUE,2,0)</f>
        <v>2</v>
      </c>
      <c r="AM118" s="607"/>
      <c r="AN118" s="608"/>
      <c r="AO118" s="609"/>
      <c r="AP118" s="610" t="b">
        <v>0</v>
      </c>
      <c r="AR118" s="1413"/>
      <c r="CA118" s="610" t="b">
        <v>0</v>
      </c>
      <c r="CB118" s="598"/>
      <c r="CC118" s="1383"/>
      <c r="CD118" s="1384"/>
      <c r="CE118" s="1384"/>
      <c r="CF118" s="1385"/>
    </row>
    <row r="119" spans="2:84">
      <c r="B119" s="463" t="s">
        <v>880</v>
      </c>
      <c r="C119" s="470" t="s">
        <v>682</v>
      </c>
      <c r="D119" s="462" t="s">
        <v>721</v>
      </c>
      <c r="E119" s="462" t="s">
        <v>740</v>
      </c>
      <c r="F119" s="462"/>
      <c r="G119" s="207"/>
      <c r="H119" s="506" t="s">
        <v>857</v>
      </c>
      <c r="I119" s="814" t="s">
        <v>1191</v>
      </c>
      <c r="J119" s="812"/>
      <c r="K119" s="812" t="b">
        <v>0</v>
      </c>
      <c r="L119" s="808" t="s">
        <v>264</v>
      </c>
      <c r="M119" s="808"/>
      <c r="N119" s="812"/>
      <c r="O119" s="812"/>
      <c r="P119" s="812"/>
      <c r="Q119" s="812"/>
      <c r="R119" s="812"/>
      <c r="S119" s="812"/>
      <c r="T119" s="115"/>
      <c r="U119" s="1383"/>
      <c r="V119" s="1384"/>
      <c r="W119" s="1384"/>
      <c r="X119" s="1385"/>
      <c r="Y119" s="136"/>
      <c r="AA119" s="403"/>
      <c r="AB119" s="598"/>
      <c r="AC119" s="598"/>
      <c r="AD119" s="598"/>
      <c r="AE119" s="598"/>
      <c r="AF119" s="598"/>
      <c r="AG119" s="598"/>
      <c r="AH119" s="598" t="str">
        <f t="shared" si="7"/>
        <v>2</v>
      </c>
      <c r="AI119" s="665">
        <v>8.6</v>
      </c>
      <c r="AJ119" s="610" t="b">
        <v>1</v>
      </c>
      <c r="AK119" s="605"/>
      <c r="AL119" s="629">
        <f t="shared" ref="AL119:AL121" si="8">IF(AJ119=TRUE,1,0)</f>
        <v>1</v>
      </c>
      <c r="AM119" s="607"/>
      <c r="AN119" s="608"/>
      <c r="AO119" s="609"/>
      <c r="AP119" s="610" t="b">
        <v>0</v>
      </c>
      <c r="AR119" s="1413"/>
      <c r="CA119" s="610" t="b">
        <v>0</v>
      </c>
      <c r="CB119" s="598"/>
      <c r="CC119" s="1383"/>
      <c r="CD119" s="1384"/>
      <c r="CE119" s="1384"/>
      <c r="CF119" s="1385"/>
    </row>
    <row r="120" spans="2:84">
      <c r="B120" s="463" t="s">
        <v>880</v>
      </c>
      <c r="C120" s="470" t="s">
        <v>683</v>
      </c>
      <c r="D120" s="462" t="s">
        <v>721</v>
      </c>
      <c r="E120" s="462" t="s">
        <v>740</v>
      </c>
      <c r="F120" s="462"/>
      <c r="G120" s="207"/>
      <c r="H120" s="506" t="s">
        <v>857</v>
      </c>
      <c r="I120" s="823" t="s">
        <v>1192</v>
      </c>
      <c r="J120" s="812"/>
      <c r="K120" s="812" t="b">
        <v>0</v>
      </c>
      <c r="L120" s="808" t="s">
        <v>823</v>
      </c>
      <c r="M120" s="808"/>
      <c r="N120" s="812"/>
      <c r="O120" s="812"/>
      <c r="P120" s="812"/>
      <c r="Q120" s="812"/>
      <c r="R120" s="812"/>
      <c r="S120" s="812"/>
      <c r="T120" s="115"/>
      <c r="U120" s="1383"/>
      <c r="V120" s="1384"/>
      <c r="W120" s="1384"/>
      <c r="X120" s="1385"/>
      <c r="Y120" s="136"/>
      <c r="AA120" s="403"/>
      <c r="AB120" s="598"/>
      <c r="AC120" s="598"/>
      <c r="AD120" s="598"/>
      <c r="AE120" s="598"/>
      <c r="AF120" s="598"/>
      <c r="AG120" s="598"/>
      <c r="AH120" s="598"/>
      <c r="AI120" s="613">
        <v>8.6999999999999993</v>
      </c>
      <c r="AJ120" s="610" t="b">
        <v>1</v>
      </c>
      <c r="AK120" s="605"/>
      <c r="AL120" s="629">
        <f t="shared" si="8"/>
        <v>1</v>
      </c>
      <c r="AM120" s="607"/>
      <c r="AN120" s="608"/>
      <c r="AO120" s="609"/>
      <c r="AP120" s="610" t="b">
        <v>0</v>
      </c>
      <c r="AR120" s="1413"/>
      <c r="CA120" s="610" t="b">
        <v>0</v>
      </c>
      <c r="CB120" s="598"/>
      <c r="CC120" s="1383"/>
      <c r="CD120" s="1384"/>
      <c r="CE120" s="1384"/>
      <c r="CF120" s="1385"/>
    </row>
    <row r="121" spans="2:84">
      <c r="B121" s="463" t="s">
        <v>880</v>
      </c>
      <c r="C121" s="470" t="s">
        <v>684</v>
      </c>
      <c r="D121" s="462" t="s">
        <v>404</v>
      </c>
      <c r="E121" s="494" t="s">
        <v>784</v>
      </c>
      <c r="F121" s="462"/>
      <c r="G121" s="207"/>
      <c r="H121" s="506" t="s">
        <v>858</v>
      </c>
      <c r="I121" s="823" t="s">
        <v>1193</v>
      </c>
      <c r="J121" s="812"/>
      <c r="K121" s="812" t="b">
        <v>0</v>
      </c>
      <c r="L121" s="808" t="s">
        <v>930</v>
      </c>
      <c r="M121" s="808"/>
      <c r="N121" s="812"/>
      <c r="O121" s="812"/>
      <c r="P121" s="812"/>
      <c r="Q121" s="812"/>
      <c r="R121" s="196"/>
      <c r="S121" s="196"/>
      <c r="T121" s="115"/>
      <c r="U121" s="1383"/>
      <c r="V121" s="1384"/>
      <c r="W121" s="1384"/>
      <c r="X121" s="1385"/>
      <c r="Y121" s="136"/>
      <c r="AA121" s="403"/>
      <c r="AB121" s="598"/>
      <c r="AC121" s="598"/>
      <c r="AD121" s="598"/>
      <c r="AE121" s="598"/>
      <c r="AF121" s="598"/>
      <c r="AG121" s="598"/>
      <c r="AH121" s="598"/>
      <c r="AI121" s="613">
        <v>8.8000000000000007</v>
      </c>
      <c r="AJ121" s="610" t="b">
        <v>1</v>
      </c>
      <c r="AK121" s="605"/>
      <c r="AL121" s="629">
        <f t="shared" si="8"/>
        <v>1</v>
      </c>
      <c r="AM121" s="607"/>
      <c r="AN121" s="608"/>
      <c r="AO121" s="609"/>
      <c r="AP121" s="610" t="b">
        <v>0</v>
      </c>
      <c r="AR121" s="1413"/>
      <c r="CA121" s="610" t="b">
        <v>0</v>
      </c>
      <c r="CB121" s="598"/>
      <c r="CC121" s="1383"/>
      <c r="CD121" s="1384"/>
      <c r="CE121" s="1384"/>
      <c r="CF121" s="1385"/>
    </row>
    <row r="122" spans="2:84">
      <c r="B122" s="463" t="s">
        <v>880</v>
      </c>
      <c r="C122" s="470" t="s">
        <v>685</v>
      </c>
      <c r="D122" s="462" t="s">
        <v>404</v>
      </c>
      <c r="E122" s="472" t="s">
        <v>785</v>
      </c>
      <c r="F122" s="462"/>
      <c r="G122" s="207"/>
      <c r="H122" s="506" t="s">
        <v>858</v>
      </c>
      <c r="I122" s="814" t="s">
        <v>1194</v>
      </c>
      <c r="J122" s="812"/>
      <c r="K122" s="812" t="b">
        <v>0</v>
      </c>
      <c r="L122" s="808" t="s">
        <v>800</v>
      </c>
      <c r="M122" s="808"/>
      <c r="N122" s="812"/>
      <c r="O122" s="812"/>
      <c r="P122" s="812"/>
      <c r="Q122" s="812"/>
      <c r="R122" s="196"/>
      <c r="S122" s="196"/>
      <c r="T122" s="115"/>
      <c r="U122" s="1383"/>
      <c r="V122" s="1384"/>
      <c r="W122" s="1384"/>
      <c r="X122" s="1385"/>
      <c r="Y122" s="136"/>
      <c r="AA122" s="403"/>
      <c r="AB122" s="598"/>
      <c r="AC122" s="598"/>
      <c r="AD122" s="598"/>
      <c r="AE122" s="598"/>
      <c r="AF122" s="598"/>
      <c r="AG122" s="598"/>
      <c r="AH122" s="598"/>
      <c r="AI122" s="598"/>
      <c r="AJ122" s="598"/>
      <c r="AK122" s="598"/>
      <c r="AL122" s="598"/>
      <c r="AM122" s="598"/>
      <c r="AN122" s="598"/>
      <c r="AO122" s="598"/>
      <c r="AR122" s="1413"/>
      <c r="CA122" s="598"/>
      <c r="CB122" s="598"/>
      <c r="CC122" s="1383"/>
      <c r="CD122" s="1384"/>
      <c r="CE122" s="1384"/>
      <c r="CF122" s="1385"/>
    </row>
    <row r="123" spans="2:84">
      <c r="B123" s="463" t="s">
        <v>880</v>
      </c>
      <c r="C123" s="470" t="s">
        <v>686</v>
      </c>
      <c r="D123" s="462" t="s">
        <v>721</v>
      </c>
      <c r="E123" s="462" t="s">
        <v>738</v>
      </c>
      <c r="F123" s="462"/>
      <c r="G123" s="207"/>
      <c r="H123" s="506" t="s">
        <v>857</v>
      </c>
      <c r="I123" s="814" t="s">
        <v>1195</v>
      </c>
      <c r="J123" s="812"/>
      <c r="K123" s="812" t="b">
        <v>0</v>
      </c>
      <c r="L123" s="808" t="s">
        <v>265</v>
      </c>
      <c r="M123" s="808"/>
      <c r="N123" s="812"/>
      <c r="O123" s="812"/>
      <c r="P123" s="812"/>
      <c r="Q123" s="812"/>
      <c r="R123" s="196"/>
      <c r="S123" s="196"/>
      <c r="T123" s="115"/>
      <c r="U123" s="1386"/>
      <c r="V123" s="1387"/>
      <c r="W123" s="1387"/>
      <c r="X123" s="1388"/>
      <c r="Y123" s="136"/>
      <c r="AA123" s="403"/>
      <c r="AB123" s="598"/>
      <c r="AC123" s="598"/>
      <c r="AD123" s="598"/>
      <c r="AE123" s="598"/>
      <c r="AF123" s="598"/>
      <c r="AG123" s="598"/>
      <c r="AH123" s="598"/>
      <c r="AI123" s="598"/>
      <c r="AJ123" s="598"/>
      <c r="AK123" s="598"/>
      <c r="AL123" s="598"/>
      <c r="AM123" s="598"/>
      <c r="AN123" s="598"/>
      <c r="AO123" s="598"/>
      <c r="AR123" s="1414"/>
      <c r="CA123" s="598"/>
      <c r="CB123" s="598"/>
      <c r="CC123" s="1386"/>
      <c r="CD123" s="1387"/>
      <c r="CE123" s="1387"/>
      <c r="CF123" s="1388"/>
    </row>
    <row r="124" spans="2:84">
      <c r="C124" s="458"/>
      <c r="D124" s="102"/>
      <c r="F124" s="102"/>
      <c r="G124" s="207"/>
      <c r="H124" s="506"/>
      <c r="I124" s="229"/>
      <c r="J124" s="196"/>
      <c r="K124" s="196"/>
      <c r="L124" s="196"/>
      <c r="M124" s="196"/>
      <c r="N124" s="196"/>
      <c r="O124" s="196"/>
      <c r="P124" s="196"/>
      <c r="Q124" s="196"/>
      <c r="R124" s="196"/>
      <c r="S124" s="196"/>
      <c r="T124" s="115"/>
      <c r="U124" s="196"/>
      <c r="V124" s="196"/>
      <c r="W124" s="196"/>
      <c r="X124" s="196"/>
      <c r="Y124" s="136"/>
      <c r="AA124" s="403"/>
      <c r="AB124" s="598"/>
      <c r="AC124" s="598"/>
      <c r="AD124" s="598"/>
      <c r="AE124" s="598"/>
      <c r="AF124" s="598"/>
      <c r="AG124" s="598"/>
      <c r="AH124" s="598"/>
      <c r="AI124" s="598"/>
      <c r="AJ124" s="598"/>
      <c r="AK124" s="598"/>
      <c r="AL124" s="598"/>
      <c r="AM124" s="598"/>
      <c r="AN124" s="598"/>
      <c r="AO124" s="598"/>
      <c r="CA124" s="598"/>
      <c r="CB124" s="598"/>
    </row>
    <row r="125" spans="2:84" ht="7.5" customHeight="1">
      <c r="C125" s="458"/>
      <c r="D125" s="102"/>
      <c r="F125" s="102"/>
      <c r="G125" s="171"/>
      <c r="H125" s="509"/>
      <c r="I125" s="172"/>
      <c r="J125" s="173"/>
      <c r="K125" s="172"/>
      <c r="L125" s="174"/>
      <c r="M125" s="175"/>
      <c r="N125" s="172"/>
      <c r="O125" s="173"/>
      <c r="P125" s="126"/>
      <c r="Q125" s="174"/>
      <c r="R125" s="175"/>
      <c r="S125" s="172"/>
      <c r="T125" s="126"/>
      <c r="U125" s="179"/>
      <c r="V125" s="179"/>
      <c r="W125" s="179"/>
      <c r="X125" s="179"/>
      <c r="Y125" s="136"/>
      <c r="AA125" s="403"/>
      <c r="AB125" s="598"/>
      <c r="AC125" s="598"/>
      <c r="AD125" s="598"/>
      <c r="AE125" s="598"/>
      <c r="AF125" s="598"/>
      <c r="AG125" s="598"/>
      <c r="AH125" s="598"/>
      <c r="AI125" s="598"/>
      <c r="AJ125" s="598"/>
      <c r="AK125" s="598"/>
      <c r="AL125" s="598"/>
      <c r="AM125" s="598"/>
      <c r="AN125" s="598"/>
      <c r="AO125" s="598"/>
      <c r="CA125" s="598"/>
      <c r="CB125" s="598"/>
    </row>
    <row r="126" spans="2:84" ht="15.75" customHeight="1">
      <c r="C126" s="458"/>
      <c r="D126" s="102"/>
      <c r="F126" s="102"/>
      <c r="G126" s="236"/>
      <c r="H126" s="508"/>
      <c r="I126" s="133">
        <v>9</v>
      </c>
      <c r="J126" s="133" t="s">
        <v>1288</v>
      </c>
      <c r="K126" s="133"/>
      <c r="L126" s="125"/>
      <c r="M126" s="133"/>
      <c r="N126" s="144"/>
      <c r="O126" s="134"/>
      <c r="P126" s="125"/>
      <c r="Q126" s="125"/>
      <c r="R126" s="133"/>
      <c r="S126" s="144"/>
      <c r="T126" s="144"/>
      <c r="U126" s="144"/>
      <c r="V126" s="144"/>
      <c r="W126" s="144"/>
      <c r="X126" s="144"/>
      <c r="Y126" s="136"/>
      <c r="AA126" s="403"/>
      <c r="AB126" s="598"/>
      <c r="AC126" s="598"/>
      <c r="AD126" s="598"/>
      <c r="AE126" s="598"/>
      <c r="AF126" s="598"/>
      <c r="AG126" s="598"/>
      <c r="AH126" s="598"/>
      <c r="AI126" s="598"/>
      <c r="AJ126" s="598"/>
      <c r="AK126" s="598"/>
      <c r="AL126" s="598"/>
      <c r="AM126" s="598"/>
      <c r="AN126" s="598"/>
      <c r="AO126" s="598"/>
      <c r="CA126" s="598"/>
      <c r="CB126" s="598"/>
    </row>
    <row r="127" spans="2:84" ht="15.75" customHeight="1">
      <c r="C127" s="458"/>
      <c r="D127" s="102"/>
      <c r="F127" s="102"/>
      <c r="G127" s="132"/>
      <c r="H127" s="508"/>
      <c r="I127" s="144"/>
      <c r="J127" s="144" t="s">
        <v>728</v>
      </c>
      <c r="K127" s="204"/>
      <c r="L127" s="144"/>
      <c r="M127" s="144"/>
      <c r="N127" s="144"/>
      <c r="O127" s="144"/>
      <c r="P127" s="144"/>
      <c r="Q127" s="144"/>
      <c r="R127" s="144"/>
      <c r="S127" s="144"/>
      <c r="T127" s="144"/>
      <c r="U127" s="144"/>
      <c r="V127" s="144"/>
      <c r="W127" s="144"/>
      <c r="X127" s="144"/>
      <c r="Y127" s="136"/>
      <c r="AA127" s="403"/>
      <c r="AB127" s="598"/>
      <c r="AC127" s="598"/>
      <c r="AD127" s="598"/>
      <c r="AE127" s="598"/>
      <c r="AF127" s="598"/>
      <c r="AG127" s="598"/>
      <c r="AH127" s="598"/>
      <c r="AI127" s="598"/>
      <c r="AJ127" s="598"/>
      <c r="AK127" s="598"/>
      <c r="AL127" s="598"/>
      <c r="AM127" s="598"/>
      <c r="AN127" s="598"/>
      <c r="AO127" s="598"/>
      <c r="AP127" s="747" t="s">
        <v>1274</v>
      </c>
      <c r="AQ127" s="747" t="s">
        <v>1275</v>
      </c>
      <c r="AR127" s="747" t="s">
        <v>1268</v>
      </c>
      <c r="CA127" s="747" t="s">
        <v>1274</v>
      </c>
      <c r="CB127" s="747" t="s">
        <v>1275</v>
      </c>
      <c r="CC127" s="734" t="s">
        <v>1268</v>
      </c>
    </row>
    <row r="128" spans="2:84" ht="15" customHeight="1">
      <c r="C128" s="458"/>
      <c r="D128" s="102"/>
      <c r="F128" s="102"/>
      <c r="G128" s="132"/>
      <c r="H128" s="508"/>
      <c r="I128" s="144"/>
      <c r="J128" s="144"/>
      <c r="K128" s="204"/>
      <c r="L128" s="144"/>
      <c r="M128" s="144"/>
      <c r="N128" s="144"/>
      <c r="O128" s="144"/>
      <c r="P128" s="144"/>
      <c r="Q128" s="144"/>
      <c r="R128" s="144"/>
      <c r="S128" s="144"/>
      <c r="T128" s="144"/>
      <c r="U128" s="144"/>
      <c r="V128" s="144"/>
      <c r="W128" s="144"/>
      <c r="X128" s="144"/>
      <c r="Y128" s="136"/>
      <c r="AA128" s="403"/>
      <c r="AB128" s="598"/>
      <c r="AC128" s="598"/>
      <c r="AD128" s="598"/>
      <c r="AE128" s="598"/>
      <c r="AF128" s="598"/>
      <c r="AG128" s="598"/>
      <c r="AH128" s="598"/>
      <c r="AI128" s="598"/>
      <c r="AJ128" s="598"/>
      <c r="AK128" s="599" t="s">
        <v>237</v>
      </c>
      <c r="AL128" s="600" t="s">
        <v>170</v>
      </c>
      <c r="AM128" s="601" t="s">
        <v>211</v>
      </c>
      <c r="AN128" s="602" t="s">
        <v>212</v>
      </c>
      <c r="AO128" s="603" t="s">
        <v>222</v>
      </c>
      <c r="AP128" s="747" t="s">
        <v>1269</v>
      </c>
      <c r="AQ128" s="747" t="s">
        <v>1269</v>
      </c>
      <c r="AR128" s="747" t="s">
        <v>1269</v>
      </c>
      <c r="CA128" s="747" t="s">
        <v>1269</v>
      </c>
      <c r="CB128" s="747" t="s">
        <v>1269</v>
      </c>
      <c r="CC128" s="734" t="s">
        <v>1269</v>
      </c>
    </row>
    <row r="129" spans="2:84">
      <c r="C129" s="458"/>
      <c r="D129" s="102"/>
      <c r="F129" s="102"/>
      <c r="G129" s="207"/>
      <c r="H129" s="506"/>
      <c r="I129" s="225"/>
      <c r="J129" s="225"/>
      <c r="K129" s="196"/>
      <c r="L129" s="196"/>
      <c r="M129" s="196"/>
      <c r="N129" s="196"/>
      <c r="O129" s="196"/>
      <c r="P129" s="196"/>
      <c r="Q129" s="196"/>
      <c r="R129" s="196"/>
      <c r="S129" s="196"/>
      <c r="T129" s="115"/>
      <c r="U129" s="102"/>
      <c r="V129" s="117"/>
      <c r="W129" s="117"/>
      <c r="X129" s="224"/>
      <c r="Y129" s="136"/>
      <c r="AA129" s="403"/>
      <c r="AB129" s="598"/>
      <c r="AC129" s="598"/>
      <c r="AD129" s="598"/>
      <c r="AE129" s="598"/>
      <c r="AF129" s="598"/>
      <c r="AG129" s="598"/>
      <c r="AH129" s="598"/>
      <c r="AI129" s="628" t="s">
        <v>378</v>
      </c>
      <c r="AJ129" s="598"/>
      <c r="AK129" s="605"/>
      <c r="AL129" s="606"/>
      <c r="AM129" s="607"/>
      <c r="AN129" s="608"/>
      <c r="AO129" s="609"/>
      <c r="CA129" s="598"/>
      <c r="CB129" s="598"/>
    </row>
    <row r="130" spans="2:84">
      <c r="B130" s="463" t="s">
        <v>880</v>
      </c>
      <c r="C130" s="470" t="s">
        <v>687</v>
      </c>
      <c r="D130" s="462" t="s">
        <v>879</v>
      </c>
      <c r="E130" s="462"/>
      <c r="F130" s="462"/>
      <c r="G130" s="207"/>
      <c r="H130" s="506" t="s">
        <v>876</v>
      </c>
      <c r="I130" s="736">
        <v>9.1</v>
      </c>
      <c r="J130" s="812"/>
      <c r="K130" s="812" t="b">
        <v>0</v>
      </c>
      <c r="L130" s="808" t="s">
        <v>824</v>
      </c>
      <c r="M130" s="808"/>
      <c r="N130" s="812"/>
      <c r="O130" s="812"/>
      <c r="P130" s="812"/>
      <c r="Q130" s="812"/>
      <c r="R130" s="196"/>
      <c r="S130" s="196"/>
      <c r="T130" s="115"/>
      <c r="U130" s="1380" t="s">
        <v>358</v>
      </c>
      <c r="V130" s="1381"/>
      <c r="W130" s="1381"/>
      <c r="X130" s="1382"/>
      <c r="Y130" s="136"/>
      <c r="AA130" s="403"/>
      <c r="AB130" s="598"/>
      <c r="AC130" s="598"/>
      <c r="AD130" s="598"/>
      <c r="AE130" s="598"/>
      <c r="AF130" s="598"/>
      <c r="AG130" s="598"/>
      <c r="AH130" s="598" t="str">
        <f t="shared" ref="AH130" si="9">IF(AJ130=TRUE,"2","")</f>
        <v>2</v>
      </c>
      <c r="AI130" s="665">
        <v>9.1</v>
      </c>
      <c r="AJ130" s="610" t="b">
        <v>1</v>
      </c>
      <c r="AK130" s="605"/>
      <c r="AL130" s="629">
        <f t="shared" ref="AL130:AL133" si="10">IF(AJ130=TRUE,1,0)</f>
        <v>1</v>
      </c>
      <c r="AM130" s="607"/>
      <c r="AN130" s="608"/>
      <c r="AO130" s="609"/>
      <c r="AP130" s="610" t="b">
        <v>0</v>
      </c>
      <c r="AR130" s="1412" t="s">
        <v>358</v>
      </c>
      <c r="CA130" s="610" t="b">
        <v>0</v>
      </c>
      <c r="CB130" s="598"/>
      <c r="CC130" s="1380" t="s">
        <v>358</v>
      </c>
      <c r="CD130" s="1381"/>
      <c r="CE130" s="1381"/>
      <c r="CF130" s="1382"/>
    </row>
    <row r="131" spans="2:84">
      <c r="B131" s="463" t="s">
        <v>880</v>
      </c>
      <c r="C131" s="470" t="s">
        <v>688</v>
      </c>
      <c r="D131" s="462" t="s">
        <v>879</v>
      </c>
      <c r="E131" s="462" t="s">
        <v>758</v>
      </c>
      <c r="F131" s="462"/>
      <c r="G131" s="207"/>
      <c r="H131" s="506" t="s">
        <v>876</v>
      </c>
      <c r="I131" s="736">
        <v>9.1999999999999993</v>
      </c>
      <c r="J131" s="812"/>
      <c r="K131" s="812" t="b">
        <v>0</v>
      </c>
      <c r="L131" s="808" t="s">
        <v>825</v>
      </c>
      <c r="M131" s="808"/>
      <c r="N131" s="812"/>
      <c r="O131" s="812"/>
      <c r="P131" s="812"/>
      <c r="Q131" s="812"/>
      <c r="R131" s="196"/>
      <c r="S131" s="196"/>
      <c r="T131" s="115"/>
      <c r="U131" s="1383"/>
      <c r="V131" s="1384"/>
      <c r="W131" s="1384"/>
      <c r="X131" s="1385"/>
      <c r="Y131" s="136"/>
      <c r="AA131" s="403"/>
      <c r="AB131" s="598"/>
      <c r="AC131" s="598"/>
      <c r="AD131" s="598"/>
      <c r="AE131" s="598"/>
      <c r="AF131" s="598"/>
      <c r="AG131" s="598"/>
      <c r="AH131" s="598"/>
      <c r="AI131" s="665">
        <v>9.1999999999999993</v>
      </c>
      <c r="AJ131" s="610" t="b">
        <v>1</v>
      </c>
      <c r="AK131" s="605"/>
      <c r="AL131" s="629">
        <f t="shared" si="10"/>
        <v>1</v>
      </c>
      <c r="AM131" s="607"/>
      <c r="AN131" s="608"/>
      <c r="AO131" s="609"/>
      <c r="AP131" s="610" t="b">
        <v>0</v>
      </c>
      <c r="AR131" s="1413"/>
      <c r="CA131" s="610" t="b">
        <v>0</v>
      </c>
      <c r="CB131" s="598"/>
      <c r="CC131" s="1383"/>
      <c r="CD131" s="1384"/>
      <c r="CE131" s="1384"/>
      <c r="CF131" s="1385"/>
    </row>
    <row r="132" spans="2:84">
      <c r="B132" s="463" t="s">
        <v>880</v>
      </c>
      <c r="C132" s="470" t="s">
        <v>689</v>
      </c>
      <c r="D132" s="462" t="s">
        <v>879</v>
      </c>
      <c r="E132" s="462"/>
      <c r="F132" s="462"/>
      <c r="G132" s="207"/>
      <c r="H132" s="506" t="s">
        <v>876</v>
      </c>
      <c r="I132" s="152">
        <v>9.3000000000000007</v>
      </c>
      <c r="J132" s="812"/>
      <c r="K132" s="812" t="b">
        <v>0</v>
      </c>
      <c r="L132" s="808" t="s">
        <v>826</v>
      </c>
      <c r="M132" s="808"/>
      <c r="N132" s="812"/>
      <c r="O132" s="812"/>
      <c r="P132" s="812"/>
      <c r="Q132" s="812"/>
      <c r="R132" s="196"/>
      <c r="S132" s="196"/>
      <c r="T132" s="115"/>
      <c r="U132" s="1383"/>
      <c r="V132" s="1384"/>
      <c r="W132" s="1384"/>
      <c r="X132" s="1385"/>
      <c r="Y132" s="136"/>
      <c r="AA132" s="403"/>
      <c r="AB132" s="598"/>
      <c r="AC132" s="598"/>
      <c r="AD132" s="598"/>
      <c r="AE132" s="598"/>
      <c r="AF132" s="598"/>
      <c r="AG132" s="598"/>
      <c r="AH132" s="598"/>
      <c r="AI132" s="613">
        <v>9.3000000000000007</v>
      </c>
      <c r="AJ132" s="610" t="b">
        <v>1</v>
      </c>
      <c r="AK132" s="605"/>
      <c r="AL132" s="629">
        <f t="shared" si="10"/>
        <v>1</v>
      </c>
      <c r="AM132" s="607"/>
      <c r="AN132" s="608"/>
      <c r="AO132" s="609"/>
      <c r="AP132" s="610" t="b">
        <v>0</v>
      </c>
      <c r="AR132" s="1413"/>
      <c r="CA132" s="610" t="b">
        <v>0</v>
      </c>
      <c r="CB132" s="598"/>
      <c r="CC132" s="1383"/>
      <c r="CD132" s="1384"/>
      <c r="CE132" s="1384"/>
      <c r="CF132" s="1385"/>
    </row>
    <row r="133" spans="2:84">
      <c r="B133" s="463" t="s">
        <v>880</v>
      </c>
      <c r="C133" s="470" t="s">
        <v>690</v>
      </c>
      <c r="D133" s="462" t="s">
        <v>879</v>
      </c>
      <c r="E133" s="462"/>
      <c r="F133" s="462"/>
      <c r="G133" s="207"/>
      <c r="H133" s="506" t="s">
        <v>876</v>
      </c>
      <c r="I133" s="152">
        <v>9.4</v>
      </c>
      <c r="J133" s="812"/>
      <c r="K133" s="812" t="b">
        <v>0</v>
      </c>
      <c r="L133" s="808" t="s">
        <v>295</v>
      </c>
      <c r="M133" s="808"/>
      <c r="N133" s="812"/>
      <c r="O133" s="812"/>
      <c r="P133" s="812"/>
      <c r="Q133" s="812"/>
      <c r="R133" s="196"/>
      <c r="S133" s="196"/>
      <c r="T133" s="115"/>
      <c r="U133" s="1386"/>
      <c r="V133" s="1387"/>
      <c r="W133" s="1387"/>
      <c r="X133" s="1388"/>
      <c r="Y133" s="136"/>
      <c r="AA133" s="403"/>
      <c r="AB133" s="598"/>
      <c r="AC133" s="598"/>
      <c r="AD133" s="598"/>
      <c r="AE133" s="598"/>
      <c r="AF133" s="598"/>
      <c r="AG133" s="598"/>
      <c r="AH133" s="598"/>
      <c r="AI133" s="613">
        <v>9.4</v>
      </c>
      <c r="AJ133" s="610" t="b">
        <v>1</v>
      </c>
      <c r="AK133" s="605"/>
      <c r="AL133" s="629">
        <f t="shared" si="10"/>
        <v>1</v>
      </c>
      <c r="AM133" s="607"/>
      <c r="AN133" s="608"/>
      <c r="AO133" s="609"/>
      <c r="AP133" s="610" t="b">
        <v>0</v>
      </c>
      <c r="AR133" s="1414"/>
      <c r="CA133" s="610" t="b">
        <v>0</v>
      </c>
      <c r="CB133" s="598"/>
      <c r="CC133" s="1386"/>
      <c r="CD133" s="1387"/>
      <c r="CE133" s="1387"/>
      <c r="CF133" s="1388"/>
    </row>
    <row r="134" spans="2:84">
      <c r="C134" s="458"/>
      <c r="D134" s="102"/>
      <c r="F134" s="102"/>
      <c r="G134" s="207"/>
      <c r="H134" s="506"/>
      <c r="I134" s="196"/>
      <c r="J134" s="196"/>
      <c r="K134" s="196"/>
      <c r="L134" s="196"/>
      <c r="M134" s="196"/>
      <c r="N134" s="196"/>
      <c r="O134" s="196"/>
      <c r="P134" s="196"/>
      <c r="Q134" s="196"/>
      <c r="R134" s="196"/>
      <c r="S134" s="196"/>
      <c r="T134" s="115"/>
      <c r="U134" s="117"/>
      <c r="V134" s="117"/>
      <c r="W134" s="117"/>
      <c r="X134" s="117"/>
      <c r="Y134" s="136"/>
      <c r="AA134" s="403"/>
      <c r="AB134" s="598"/>
      <c r="AC134" s="598"/>
      <c r="AD134" s="598"/>
      <c r="AE134" s="598"/>
      <c r="AF134" s="598"/>
      <c r="AG134" s="598"/>
      <c r="AH134" s="598"/>
      <c r="AI134" s="598"/>
      <c r="AJ134" s="598"/>
      <c r="AK134" s="598"/>
      <c r="AL134" s="598"/>
      <c r="AM134" s="598"/>
      <c r="AN134" s="598"/>
      <c r="AO134" s="598"/>
      <c r="CA134" s="598"/>
      <c r="CB134" s="598"/>
    </row>
    <row r="135" spans="2:84" ht="7.5" customHeight="1">
      <c r="C135" s="458"/>
      <c r="D135" s="102"/>
      <c r="F135" s="102"/>
      <c r="G135" s="171"/>
      <c r="H135" s="509"/>
      <c r="I135" s="172"/>
      <c r="J135" s="173"/>
      <c r="K135" s="172"/>
      <c r="L135" s="174"/>
      <c r="M135" s="175"/>
      <c r="N135" s="172"/>
      <c r="O135" s="173"/>
      <c r="P135" s="126"/>
      <c r="Q135" s="174"/>
      <c r="R135" s="175"/>
      <c r="S135" s="172"/>
      <c r="T135" s="126"/>
      <c r="U135" s="179"/>
      <c r="V135" s="179"/>
      <c r="W135" s="179"/>
      <c r="X135" s="179"/>
      <c r="Y135" s="136"/>
      <c r="AA135" s="403"/>
      <c r="AB135" s="598"/>
      <c r="AC135" s="598"/>
      <c r="AD135" s="598"/>
      <c r="AE135" s="598"/>
      <c r="AF135" s="598"/>
      <c r="AG135" s="598"/>
      <c r="AH135" s="598"/>
      <c r="AI135" s="598"/>
      <c r="AJ135" s="598"/>
      <c r="AK135" s="598"/>
      <c r="AL135" s="598"/>
      <c r="AM135" s="598"/>
      <c r="AN135" s="598"/>
      <c r="AO135" s="598"/>
      <c r="CA135" s="598"/>
      <c r="CB135" s="598"/>
    </row>
    <row r="136" spans="2:84" ht="15.75" customHeight="1">
      <c r="C136" s="458"/>
      <c r="D136" s="102"/>
      <c r="F136" s="102"/>
      <c r="G136" s="236"/>
      <c r="H136" s="508"/>
      <c r="I136" s="133">
        <v>10</v>
      </c>
      <c r="J136" s="133" t="s">
        <v>1289</v>
      </c>
      <c r="K136" s="133"/>
      <c r="L136" s="125"/>
      <c r="M136" s="133"/>
      <c r="N136" s="144"/>
      <c r="O136" s="134"/>
      <c r="P136" s="125"/>
      <c r="Q136" s="125"/>
      <c r="R136" s="133"/>
      <c r="S136" s="144"/>
      <c r="T136" s="144"/>
      <c r="U136" s="144"/>
      <c r="V136" s="144"/>
      <c r="W136" s="144"/>
      <c r="X136" s="144"/>
      <c r="Y136" s="136"/>
      <c r="AA136" s="403"/>
      <c r="AB136" s="598"/>
      <c r="AC136" s="598"/>
      <c r="AD136" s="598"/>
      <c r="AE136" s="598"/>
      <c r="AF136" s="598"/>
      <c r="AG136" s="598"/>
      <c r="AH136" s="598"/>
      <c r="AI136" s="598"/>
      <c r="AJ136" s="598"/>
      <c r="AK136" s="598"/>
      <c r="AL136" s="598"/>
      <c r="AM136" s="598"/>
      <c r="AN136" s="598"/>
      <c r="AO136" s="598"/>
      <c r="CA136" s="598"/>
      <c r="CB136" s="598"/>
    </row>
    <row r="137" spans="2:84" ht="15.75" customHeight="1">
      <c r="C137" s="458"/>
      <c r="D137" s="102"/>
      <c r="F137" s="102"/>
      <c r="G137" s="132"/>
      <c r="H137" s="508"/>
      <c r="I137" s="144"/>
      <c r="J137" s="144" t="s">
        <v>729</v>
      </c>
      <c r="K137" s="204"/>
      <c r="L137" s="144"/>
      <c r="M137" s="144"/>
      <c r="N137" s="144"/>
      <c r="O137" s="144"/>
      <c r="P137" s="144"/>
      <c r="Q137" s="144"/>
      <c r="R137" s="144"/>
      <c r="S137" s="144"/>
      <c r="T137" s="144"/>
      <c r="U137" s="144"/>
      <c r="V137" s="144"/>
      <c r="W137" s="144"/>
      <c r="X137" s="144"/>
      <c r="Y137" s="136"/>
      <c r="AA137" s="403"/>
      <c r="AB137" s="598"/>
      <c r="AC137" s="598"/>
      <c r="AD137" s="598"/>
      <c r="AE137" s="598"/>
      <c r="AF137" s="598"/>
      <c r="AG137" s="598"/>
      <c r="AH137" s="598"/>
      <c r="AI137" s="598"/>
      <c r="AJ137" s="598"/>
      <c r="AK137" s="598"/>
      <c r="AL137" s="598"/>
      <c r="AM137" s="598"/>
      <c r="AN137" s="598"/>
      <c r="AO137" s="598"/>
      <c r="AP137" s="747" t="s">
        <v>1274</v>
      </c>
      <c r="AQ137" s="747" t="s">
        <v>1275</v>
      </c>
      <c r="AR137" s="747" t="s">
        <v>1268</v>
      </c>
      <c r="CA137" s="747" t="s">
        <v>1274</v>
      </c>
      <c r="CB137" s="747" t="s">
        <v>1275</v>
      </c>
      <c r="CC137" s="734" t="s">
        <v>1268</v>
      </c>
    </row>
    <row r="138" spans="2:84" ht="15" customHeight="1">
      <c r="C138" s="458"/>
      <c r="D138" s="102"/>
      <c r="F138" s="102"/>
      <c r="G138" s="132"/>
      <c r="H138" s="508"/>
      <c r="I138" s="144"/>
      <c r="J138" s="144"/>
      <c r="K138" s="204"/>
      <c r="L138" s="144"/>
      <c r="M138" s="144"/>
      <c r="N138" s="144"/>
      <c r="O138" s="144"/>
      <c r="P138" s="144"/>
      <c r="Q138" s="144"/>
      <c r="R138" s="144"/>
      <c r="S138" s="144"/>
      <c r="T138" s="144"/>
      <c r="U138" s="144"/>
      <c r="V138" s="144"/>
      <c r="W138" s="144"/>
      <c r="X138" s="144"/>
      <c r="Y138" s="136"/>
      <c r="AA138" s="403"/>
      <c r="AB138" s="598"/>
      <c r="AC138" s="598"/>
      <c r="AD138" s="598"/>
      <c r="AE138" s="598"/>
      <c r="AF138" s="598"/>
      <c r="AG138" s="598"/>
      <c r="AH138" s="598"/>
      <c r="AI138" s="598"/>
      <c r="AJ138" s="598"/>
      <c r="AK138" s="599" t="s">
        <v>237</v>
      </c>
      <c r="AL138" s="600" t="s">
        <v>170</v>
      </c>
      <c r="AM138" s="601" t="s">
        <v>211</v>
      </c>
      <c r="AN138" s="602" t="s">
        <v>212</v>
      </c>
      <c r="AO138" s="603" t="s">
        <v>222</v>
      </c>
      <c r="AP138" s="747" t="s">
        <v>1269</v>
      </c>
      <c r="AQ138" s="747" t="s">
        <v>1269</v>
      </c>
      <c r="AR138" s="747" t="s">
        <v>1269</v>
      </c>
      <c r="CA138" s="747" t="s">
        <v>1269</v>
      </c>
      <c r="CB138" s="747" t="s">
        <v>1269</v>
      </c>
      <c r="CC138" s="734" t="s">
        <v>1269</v>
      </c>
    </row>
    <row r="139" spans="2:84">
      <c r="C139" s="458"/>
      <c r="D139" s="102"/>
      <c r="F139" s="102"/>
      <c r="G139" s="207"/>
      <c r="H139" s="506"/>
      <c r="I139" s="196"/>
      <c r="J139" s="196"/>
      <c r="K139" s="196"/>
      <c r="L139" s="152"/>
      <c r="M139" s="152"/>
      <c r="N139" s="152"/>
      <c r="O139" s="152"/>
      <c r="P139" s="152"/>
      <c r="Q139" s="152"/>
      <c r="R139" s="152"/>
      <c r="S139" s="152"/>
      <c r="T139" s="152"/>
      <c r="U139" s="102"/>
      <c r="V139" s="398"/>
      <c r="W139" s="398"/>
      <c r="X139" s="453"/>
      <c r="Y139" s="136"/>
      <c r="AA139" s="403"/>
      <c r="AB139" s="598"/>
      <c r="AC139" s="598"/>
      <c r="AD139" s="598"/>
      <c r="AE139" s="598"/>
      <c r="AF139" s="598"/>
      <c r="AG139" s="598"/>
      <c r="AH139" s="598"/>
      <c r="AI139" s="628" t="s">
        <v>379</v>
      </c>
      <c r="AJ139" s="598"/>
      <c r="AK139" s="605"/>
      <c r="AL139" s="606"/>
      <c r="AM139" s="607"/>
      <c r="AN139" s="608"/>
      <c r="AO139" s="609"/>
      <c r="CA139" s="598"/>
      <c r="CB139" s="598"/>
    </row>
    <row r="140" spans="2:84">
      <c r="B140" s="463" t="s">
        <v>880</v>
      </c>
      <c r="C140" s="470" t="s">
        <v>691</v>
      </c>
      <c r="D140" s="462" t="s">
        <v>721</v>
      </c>
      <c r="E140" s="462">
        <v>4.5</v>
      </c>
      <c r="F140" s="462"/>
      <c r="G140" s="207"/>
      <c r="H140" s="506" t="s">
        <v>857</v>
      </c>
      <c r="I140" s="818">
        <v>10.1</v>
      </c>
      <c r="J140" s="812"/>
      <c r="K140" s="812" t="b">
        <v>0</v>
      </c>
      <c r="L140" s="808" t="s">
        <v>296</v>
      </c>
      <c r="M140" s="808"/>
      <c r="N140" s="808"/>
      <c r="O140" s="808"/>
      <c r="P140" s="808"/>
      <c r="Q140" s="808"/>
      <c r="R140" s="152"/>
      <c r="S140" s="152"/>
      <c r="T140" s="152"/>
      <c r="U140" s="1380" t="s">
        <v>358</v>
      </c>
      <c r="V140" s="1381"/>
      <c r="W140" s="1381"/>
      <c r="X140" s="1382"/>
      <c r="Y140" s="136"/>
      <c r="AA140" s="403"/>
      <c r="AB140" s="598"/>
      <c r="AC140" s="598"/>
      <c r="AD140" s="598"/>
      <c r="AE140" s="598"/>
      <c r="AF140" s="598"/>
      <c r="AG140" s="598"/>
      <c r="AH140" s="598" t="str">
        <f t="shared" ref="AH140" si="11">IF(AJ140=TRUE,"2","")</f>
        <v>2</v>
      </c>
      <c r="AI140" s="665">
        <v>10.1</v>
      </c>
      <c r="AJ140" s="610" t="b">
        <v>1</v>
      </c>
      <c r="AK140" s="605"/>
      <c r="AL140" s="629">
        <f>IF(AJ140=TRUE,2,0)</f>
        <v>2</v>
      </c>
      <c r="AM140" s="607"/>
      <c r="AN140" s="608"/>
      <c r="AO140" s="609"/>
      <c r="AP140" s="610" t="b">
        <v>0</v>
      </c>
      <c r="AR140" s="1412" t="s">
        <v>358</v>
      </c>
      <c r="CA140" s="610" t="b">
        <v>0</v>
      </c>
      <c r="CB140" s="598"/>
      <c r="CC140" s="1380" t="s">
        <v>358</v>
      </c>
      <c r="CD140" s="1381"/>
      <c r="CE140" s="1381"/>
      <c r="CF140" s="1382"/>
    </row>
    <row r="141" spans="2:84">
      <c r="B141" s="463" t="s">
        <v>880</v>
      </c>
      <c r="C141" s="470" t="s">
        <v>692</v>
      </c>
      <c r="D141" s="462" t="s">
        <v>721</v>
      </c>
      <c r="E141" s="462">
        <v>4.5</v>
      </c>
      <c r="F141" s="462"/>
      <c r="G141" s="207"/>
      <c r="H141" s="506" t="s">
        <v>857</v>
      </c>
      <c r="I141" s="819">
        <v>10.199999999999999</v>
      </c>
      <c r="J141" s="812"/>
      <c r="K141" s="812" t="b">
        <v>0</v>
      </c>
      <c r="L141" s="808" t="s">
        <v>297</v>
      </c>
      <c r="M141" s="808"/>
      <c r="N141" s="808"/>
      <c r="O141" s="808"/>
      <c r="P141" s="808"/>
      <c r="Q141" s="808"/>
      <c r="R141" s="152"/>
      <c r="S141" s="152"/>
      <c r="T141" s="152"/>
      <c r="U141" s="1383"/>
      <c r="V141" s="1384"/>
      <c r="W141" s="1384"/>
      <c r="X141" s="1385"/>
      <c r="Y141" s="136"/>
      <c r="AA141" s="403"/>
      <c r="AB141" s="598"/>
      <c r="AC141" s="598"/>
      <c r="AD141" s="598"/>
      <c r="AE141" s="598"/>
      <c r="AF141" s="598"/>
      <c r="AG141" s="598"/>
      <c r="AH141" s="598" t="str">
        <f>IF(AJ141=TRUE,"1","")</f>
        <v>1</v>
      </c>
      <c r="AI141" s="666">
        <v>10.199999999999999</v>
      </c>
      <c r="AJ141" s="610" t="b">
        <v>1</v>
      </c>
      <c r="AK141" s="605"/>
      <c r="AL141" s="629">
        <f>IF(AJ141=TRUE,-1,0)</f>
        <v>-1</v>
      </c>
      <c r="AM141" s="607"/>
      <c r="AN141" s="608">
        <f>AL141</f>
        <v>-1</v>
      </c>
      <c r="AO141" s="609"/>
      <c r="AP141" s="610" t="b">
        <v>0</v>
      </c>
      <c r="AR141" s="1413"/>
      <c r="CA141" s="610" t="b">
        <v>0</v>
      </c>
      <c r="CB141" s="598"/>
      <c r="CC141" s="1383"/>
      <c r="CD141" s="1384"/>
      <c r="CE141" s="1384"/>
      <c r="CF141" s="1385"/>
    </row>
    <row r="142" spans="2:84">
      <c r="B142" s="463" t="s">
        <v>880</v>
      </c>
      <c r="C142" s="470" t="s">
        <v>693</v>
      </c>
      <c r="D142" s="462" t="s">
        <v>879</v>
      </c>
      <c r="E142" s="462" t="s">
        <v>744</v>
      </c>
      <c r="F142" s="462"/>
      <c r="G142" s="207"/>
      <c r="H142" s="506" t="s">
        <v>876</v>
      </c>
      <c r="I142" s="808">
        <v>10.3</v>
      </c>
      <c r="J142" s="812"/>
      <c r="K142" s="812" t="b">
        <v>0</v>
      </c>
      <c r="L142" s="808" t="s">
        <v>266</v>
      </c>
      <c r="M142" s="808"/>
      <c r="N142" s="808"/>
      <c r="O142" s="808"/>
      <c r="P142" s="808"/>
      <c r="Q142" s="808"/>
      <c r="R142" s="152"/>
      <c r="S142" s="152"/>
      <c r="T142" s="152"/>
      <c r="U142" s="1383"/>
      <c r="V142" s="1384"/>
      <c r="W142" s="1384"/>
      <c r="X142" s="1385"/>
      <c r="Y142" s="136"/>
      <c r="AA142" s="403"/>
      <c r="AB142" s="598"/>
      <c r="AC142" s="598"/>
      <c r="AD142" s="598"/>
      <c r="AE142" s="598"/>
      <c r="AF142" s="598"/>
      <c r="AG142" s="598"/>
      <c r="AH142" s="598"/>
      <c r="AI142" s="613">
        <v>10.3</v>
      </c>
      <c r="AJ142" s="610" t="b">
        <v>1</v>
      </c>
      <c r="AK142" s="605"/>
      <c r="AL142" s="629">
        <f t="shared" ref="AL142:AL143" si="12">IF(AJ142=TRUE,1,0)</f>
        <v>1</v>
      </c>
      <c r="AM142" s="607"/>
      <c r="AN142" s="608"/>
      <c r="AO142" s="609"/>
      <c r="AP142" s="610" t="b">
        <v>0</v>
      </c>
      <c r="AR142" s="1413"/>
      <c r="CA142" s="610" t="b">
        <v>0</v>
      </c>
      <c r="CB142" s="598"/>
      <c r="CC142" s="1383"/>
      <c r="CD142" s="1384"/>
      <c r="CE142" s="1384"/>
      <c r="CF142" s="1385"/>
    </row>
    <row r="143" spans="2:84">
      <c r="B143" s="463" t="s">
        <v>880</v>
      </c>
      <c r="C143" s="470" t="s">
        <v>694</v>
      </c>
      <c r="D143" s="462" t="s">
        <v>879</v>
      </c>
      <c r="E143" s="462" t="s">
        <v>744</v>
      </c>
      <c r="F143" s="462"/>
      <c r="G143" s="207"/>
      <c r="H143" s="506" t="s">
        <v>876</v>
      </c>
      <c r="I143" s="808">
        <v>10.4</v>
      </c>
      <c r="J143" s="812"/>
      <c r="K143" s="812" t="b">
        <v>0</v>
      </c>
      <c r="L143" s="808" t="s">
        <v>267</v>
      </c>
      <c r="M143" s="808"/>
      <c r="N143" s="808"/>
      <c r="O143" s="808"/>
      <c r="P143" s="808"/>
      <c r="Q143" s="808"/>
      <c r="R143" s="152"/>
      <c r="S143" s="152"/>
      <c r="T143" s="152"/>
      <c r="U143" s="1386"/>
      <c r="V143" s="1387"/>
      <c r="W143" s="1387"/>
      <c r="X143" s="1388"/>
      <c r="Y143" s="136"/>
      <c r="AA143" s="403"/>
      <c r="AB143" s="598"/>
      <c r="AC143" s="598"/>
      <c r="AD143" s="598"/>
      <c r="AE143" s="598"/>
      <c r="AF143" s="598"/>
      <c r="AG143" s="598"/>
      <c r="AH143" s="598"/>
      <c r="AI143" s="613">
        <v>10.4</v>
      </c>
      <c r="AJ143" s="610" t="b">
        <v>1</v>
      </c>
      <c r="AK143" s="605"/>
      <c r="AL143" s="629">
        <f t="shared" si="12"/>
        <v>1</v>
      </c>
      <c r="AM143" s="607"/>
      <c r="AN143" s="608"/>
      <c r="AO143" s="609"/>
      <c r="AP143" s="610" t="b">
        <v>0</v>
      </c>
      <c r="AR143" s="1414"/>
      <c r="CA143" s="610" t="b">
        <v>0</v>
      </c>
      <c r="CB143" s="598"/>
      <c r="CC143" s="1386"/>
      <c r="CD143" s="1387"/>
      <c r="CE143" s="1387"/>
      <c r="CF143" s="1388"/>
    </row>
    <row r="144" spans="2:84">
      <c r="B144" s="525" t="s">
        <v>880</v>
      </c>
      <c r="C144" s="470" t="s">
        <v>695</v>
      </c>
      <c r="D144" s="462" t="s">
        <v>755</v>
      </c>
      <c r="E144" s="462"/>
      <c r="F144" s="462"/>
      <c r="G144" s="207"/>
      <c r="H144" s="506" t="s">
        <v>420</v>
      </c>
      <c r="I144" s="808">
        <v>10.5</v>
      </c>
      <c r="J144" s="812"/>
      <c r="K144" s="812" t="b">
        <v>0</v>
      </c>
      <c r="L144" s="808" t="s">
        <v>1292</v>
      </c>
      <c r="M144" s="808"/>
      <c r="N144" s="808"/>
      <c r="O144" s="808"/>
      <c r="P144" s="808"/>
      <c r="Q144" s="808"/>
      <c r="R144" s="152"/>
      <c r="S144" s="152"/>
      <c r="T144" s="152"/>
      <c r="U144" s="398"/>
      <c r="V144" s="398"/>
      <c r="W144" s="398"/>
      <c r="X144" s="453"/>
      <c r="Y144" s="136"/>
      <c r="AA144" s="403"/>
      <c r="AB144" s="598"/>
      <c r="AC144" s="598"/>
      <c r="AD144" s="598"/>
      <c r="AE144" s="598"/>
      <c r="AF144" s="598"/>
      <c r="AG144" s="598"/>
      <c r="AH144" s="598"/>
      <c r="AI144" s="613">
        <v>10.5</v>
      </c>
      <c r="AJ144" s="610" t="b">
        <v>1</v>
      </c>
      <c r="AK144" s="605"/>
      <c r="AL144" s="629">
        <f>IF(AJ144=TRUE,2,0)</f>
        <v>2</v>
      </c>
      <c r="AM144" s="607"/>
      <c r="AN144" s="608"/>
      <c r="AO144" s="609"/>
      <c r="AP144" s="610" t="b">
        <v>0</v>
      </c>
      <c r="CA144" s="610" t="b">
        <v>0</v>
      </c>
      <c r="CB144" s="598"/>
    </row>
    <row r="145" spans="1:119" ht="15" customHeight="1">
      <c r="C145" s="458"/>
      <c r="D145" s="102"/>
      <c r="F145" s="102"/>
      <c r="G145" s="207"/>
      <c r="H145" s="506"/>
      <c r="I145" s="196"/>
      <c r="J145" s="196"/>
      <c r="K145" s="196"/>
      <c r="L145" s="196"/>
      <c r="M145" s="196"/>
      <c r="N145" s="196"/>
      <c r="O145" s="196"/>
      <c r="P145" s="196"/>
      <c r="Q145" s="196"/>
      <c r="R145" s="196"/>
      <c r="S145" s="196"/>
      <c r="T145" s="115"/>
      <c r="U145" s="117"/>
      <c r="V145" s="117"/>
      <c r="W145" s="117"/>
      <c r="X145" s="117"/>
      <c r="Y145" s="136"/>
      <c r="AA145" s="403"/>
      <c r="AB145" s="598"/>
      <c r="AC145" s="598"/>
      <c r="AD145" s="598"/>
      <c r="AE145" s="598"/>
      <c r="AF145" s="598"/>
      <c r="AG145" s="598"/>
      <c r="AH145" s="598"/>
      <c r="AI145" s="598"/>
      <c r="AJ145" s="598"/>
      <c r="AK145" s="599" t="s">
        <v>237</v>
      </c>
      <c r="AL145" s="600" t="s">
        <v>170</v>
      </c>
      <c r="AM145" s="601" t="s">
        <v>211</v>
      </c>
      <c r="AN145" s="602" t="s">
        <v>212</v>
      </c>
      <c r="AO145" s="603" t="s">
        <v>222</v>
      </c>
      <c r="AP145" s="747" t="s">
        <v>1269</v>
      </c>
      <c r="CA145" s="747" t="s">
        <v>1269</v>
      </c>
      <c r="CB145" s="598"/>
    </row>
    <row r="146" spans="1:119" ht="7.5" customHeight="1">
      <c r="C146" s="458"/>
      <c r="D146" s="102"/>
      <c r="F146" s="102"/>
      <c r="G146" s="171"/>
      <c r="H146" s="509"/>
      <c r="I146" s="172"/>
      <c r="J146" s="173"/>
      <c r="K146" s="172"/>
      <c r="L146" s="174"/>
      <c r="M146" s="175"/>
      <c r="N146" s="172"/>
      <c r="O146" s="173"/>
      <c r="P146" s="126"/>
      <c r="Q146" s="174"/>
      <c r="R146" s="175"/>
      <c r="S146" s="172"/>
      <c r="T146" s="126"/>
      <c r="U146" s="179"/>
      <c r="V146" s="179"/>
      <c r="W146" s="179"/>
      <c r="X146" s="179"/>
      <c r="Y146" s="136"/>
      <c r="AA146" s="403"/>
      <c r="AB146" s="598"/>
      <c r="AC146" s="598"/>
      <c r="AD146" s="598"/>
      <c r="AE146" s="598"/>
      <c r="AF146" s="598"/>
      <c r="AG146" s="598"/>
      <c r="AH146" s="598"/>
      <c r="AI146" s="598"/>
      <c r="AJ146" s="598"/>
      <c r="AK146" s="598"/>
      <c r="AL146" s="598"/>
      <c r="AM146" s="598"/>
      <c r="AN146" s="598"/>
      <c r="AO146" s="598"/>
      <c r="CA146" s="598"/>
      <c r="CB146" s="598"/>
    </row>
    <row r="147" spans="1:119" ht="15.75" customHeight="1">
      <c r="C147" s="458"/>
      <c r="D147" s="102"/>
      <c r="F147" s="102"/>
      <c r="G147" s="236"/>
      <c r="H147" s="508"/>
      <c r="I147" s="133">
        <v>11</v>
      </c>
      <c r="J147" s="133" t="s">
        <v>353</v>
      </c>
      <c r="K147" s="133"/>
      <c r="L147" s="125"/>
      <c r="M147" s="133"/>
      <c r="N147" s="144"/>
      <c r="O147" s="134"/>
      <c r="P147" s="125"/>
      <c r="Q147" s="125"/>
      <c r="R147" s="133"/>
      <c r="S147" s="144"/>
      <c r="T147" s="144"/>
      <c r="U147" s="144"/>
      <c r="V147" s="144"/>
      <c r="W147" s="144"/>
      <c r="X147" s="144"/>
      <c r="Y147" s="136"/>
      <c r="AA147" s="403"/>
      <c r="AB147" s="598"/>
      <c r="AC147" s="598"/>
      <c r="AD147" s="598"/>
      <c r="AE147" s="598"/>
      <c r="AF147" s="598"/>
      <c r="AG147" s="598"/>
      <c r="AH147" s="598"/>
      <c r="AI147" s="628" t="s">
        <v>384</v>
      </c>
      <c r="AJ147" s="598"/>
      <c r="AK147" s="605"/>
      <c r="AL147" s="606"/>
      <c r="AM147" s="607"/>
      <c r="AN147" s="608"/>
      <c r="AO147" s="609"/>
      <c r="CA147" s="598"/>
      <c r="CB147" s="598"/>
    </row>
    <row r="148" spans="1:119" ht="15.75" customHeight="1">
      <c r="C148" s="458"/>
      <c r="D148" s="102"/>
      <c r="F148" s="102"/>
      <c r="G148" s="132"/>
      <c r="H148" s="508"/>
      <c r="I148" s="144"/>
      <c r="J148" s="144" t="s">
        <v>1355</v>
      </c>
      <c r="K148" s="204"/>
      <c r="L148" s="144"/>
      <c r="M148" s="144"/>
      <c r="N148" s="144"/>
      <c r="O148" s="144"/>
      <c r="P148" s="144"/>
      <c r="Q148" s="144"/>
      <c r="R148" s="144"/>
      <c r="S148" s="144"/>
      <c r="T148" s="144"/>
      <c r="U148" s="144"/>
      <c r="V148" s="144"/>
      <c r="W148" s="144"/>
      <c r="X148" s="144"/>
      <c r="Y148" s="136"/>
      <c r="AA148" s="403"/>
      <c r="AB148" s="598"/>
      <c r="AC148" s="598"/>
      <c r="AD148" s="598"/>
      <c r="AE148" s="598"/>
      <c r="AF148" s="598"/>
      <c r="AG148" s="598"/>
      <c r="AH148" s="598" t="str">
        <f>IF(AJ148=TRUE,"1","")</f>
        <v>1</v>
      </c>
      <c r="AI148" s="666">
        <v>11.1</v>
      </c>
      <c r="AJ148" s="610" t="b">
        <v>1</v>
      </c>
      <c r="AK148" s="605"/>
      <c r="AL148" s="629">
        <f>IF(AJ148=TRUE,-1,0)</f>
        <v>-1</v>
      </c>
      <c r="AM148" s="607"/>
      <c r="AN148" s="608">
        <f>AL148</f>
        <v>-1</v>
      </c>
      <c r="AO148" s="609"/>
      <c r="AP148" s="610" t="b">
        <v>0</v>
      </c>
      <c r="CA148" s="610" t="b">
        <v>0</v>
      </c>
      <c r="CB148" s="598"/>
    </row>
    <row r="149" spans="1:119">
      <c r="C149" s="458"/>
      <c r="D149" s="102"/>
      <c r="F149" s="102"/>
      <c r="G149" s="132"/>
      <c r="H149" s="508"/>
      <c r="I149" s="144"/>
      <c r="J149" s="144"/>
      <c r="K149" s="204"/>
      <c r="L149" s="144"/>
      <c r="M149" s="144"/>
      <c r="N149" s="144"/>
      <c r="O149" s="144"/>
      <c r="P149" s="144"/>
      <c r="Q149" s="144"/>
      <c r="R149" s="144"/>
      <c r="S149" s="144"/>
      <c r="T149" s="144"/>
      <c r="U149" s="144"/>
      <c r="V149" s="144"/>
      <c r="W149" s="144"/>
      <c r="X149" s="144"/>
      <c r="Y149" s="136"/>
      <c r="AA149" s="403"/>
      <c r="AB149" s="598"/>
      <c r="AC149" s="598"/>
      <c r="AD149" s="598"/>
      <c r="AE149" s="598"/>
      <c r="AF149" s="598"/>
      <c r="AG149" s="598"/>
      <c r="AH149" s="598"/>
      <c r="AI149" s="613">
        <v>11.2</v>
      </c>
      <c r="AJ149" s="610" t="b">
        <v>1</v>
      </c>
      <c r="AK149" s="605"/>
      <c r="AL149" s="629"/>
      <c r="AM149" s="607"/>
      <c r="AN149" s="608"/>
      <c r="AO149" s="609"/>
      <c r="AP149" s="610" t="b">
        <v>0</v>
      </c>
      <c r="CA149" s="610" t="b">
        <v>0</v>
      </c>
      <c r="CB149" s="598"/>
    </row>
    <row r="150" spans="1:119">
      <c r="C150" s="458"/>
      <c r="D150" s="102"/>
      <c r="F150" s="102"/>
      <c r="G150" s="207"/>
      <c r="H150" s="506"/>
      <c r="I150" s="196"/>
      <c r="J150" s="196"/>
      <c r="K150" s="196"/>
      <c r="L150" s="152"/>
      <c r="M150" s="152"/>
      <c r="N150" s="152"/>
      <c r="O150" s="152"/>
      <c r="P150" s="152"/>
      <c r="Q150" s="152"/>
      <c r="R150" s="152"/>
      <c r="S150" s="152"/>
      <c r="T150" s="152"/>
      <c r="U150" s="775"/>
      <c r="V150" s="775"/>
      <c r="W150" s="775"/>
      <c r="X150" s="775"/>
      <c r="Y150" s="136"/>
      <c r="AA150" s="403"/>
      <c r="AB150" s="598"/>
      <c r="AC150" s="598"/>
      <c r="AD150" s="598"/>
      <c r="AE150" s="598"/>
      <c r="AF150" s="598"/>
      <c r="AG150" s="598"/>
      <c r="AH150" s="598"/>
      <c r="AI150" s="613">
        <v>11.3</v>
      </c>
      <c r="AJ150" s="610" t="b">
        <v>1</v>
      </c>
      <c r="AK150" s="605"/>
      <c r="AL150" s="629"/>
      <c r="AM150" s="607"/>
      <c r="AN150" s="608"/>
      <c r="AO150" s="609"/>
      <c r="AP150" s="610" t="b">
        <v>0</v>
      </c>
      <c r="CA150" s="610" t="b">
        <v>0</v>
      </c>
      <c r="CB150" s="598"/>
    </row>
    <row r="151" spans="1:119" ht="15.75" customHeight="1">
      <c r="B151" s="463" t="s">
        <v>880</v>
      </c>
      <c r="C151" s="470" t="s">
        <v>696</v>
      </c>
      <c r="D151" s="462" t="s">
        <v>721</v>
      </c>
      <c r="E151" s="462" t="s">
        <v>763</v>
      </c>
      <c r="F151" s="462"/>
      <c r="G151" s="207"/>
      <c r="H151" s="506" t="s">
        <v>857</v>
      </c>
      <c r="I151" s="819">
        <v>11.1</v>
      </c>
      <c r="J151" s="812"/>
      <c r="K151" s="812" t="b">
        <v>0</v>
      </c>
      <c r="L151" s="808" t="s">
        <v>268</v>
      </c>
      <c r="M151" s="808"/>
      <c r="N151" s="808"/>
      <c r="O151" s="808"/>
      <c r="P151" s="808"/>
      <c r="Q151" s="808"/>
      <c r="R151" s="808"/>
      <c r="S151" s="808"/>
      <c r="T151" s="152"/>
      <c r="U151" s="775"/>
      <c r="V151" s="775"/>
      <c r="W151" s="775"/>
      <c r="X151" s="775"/>
      <c r="Y151" s="136"/>
      <c r="AA151" s="412"/>
      <c r="AB151" s="598"/>
      <c r="AC151" s="598"/>
      <c r="AD151" s="598"/>
      <c r="AE151" s="598"/>
      <c r="AF151" s="598"/>
      <c r="AG151" s="598"/>
      <c r="AH151" s="598"/>
      <c r="AI151" s="613">
        <v>11.4</v>
      </c>
      <c r="AJ151" s="610" t="b">
        <v>1</v>
      </c>
      <c r="AK151" s="605"/>
      <c r="AL151" s="629"/>
      <c r="AM151" s="607"/>
      <c r="AN151" s="608"/>
      <c r="AO151" s="609"/>
      <c r="AP151" s="610" t="b">
        <v>0</v>
      </c>
      <c r="CA151" s="610" t="b">
        <v>0</v>
      </c>
      <c r="CB151" s="598"/>
    </row>
    <row r="152" spans="1:119" ht="15.75" customHeight="1">
      <c r="B152" s="463" t="s">
        <v>881</v>
      </c>
      <c r="C152" s="470" t="s">
        <v>697</v>
      </c>
      <c r="D152" s="462" t="s">
        <v>755</v>
      </c>
      <c r="E152" s="462"/>
      <c r="F152" s="462"/>
      <c r="G152" s="207"/>
      <c r="H152" s="506" t="s">
        <v>420</v>
      </c>
      <c r="I152" s="808">
        <v>11.2</v>
      </c>
      <c r="J152" s="812"/>
      <c r="K152" s="812" t="b">
        <v>0</v>
      </c>
      <c r="L152" s="808" t="s">
        <v>1356</v>
      </c>
      <c r="M152" s="808"/>
      <c r="N152" s="808"/>
      <c r="O152" s="808"/>
      <c r="P152" s="808"/>
      <c r="Q152" s="808"/>
      <c r="R152" s="808"/>
      <c r="S152" s="808"/>
      <c r="T152" s="152"/>
      <c r="U152" s="1427" t="s">
        <v>1347</v>
      </c>
      <c r="V152" s="1427"/>
      <c r="W152" s="1427"/>
      <c r="X152" s="1427"/>
      <c r="Y152" s="136"/>
      <c r="AA152" s="403"/>
      <c r="AB152" s="598"/>
      <c r="AC152" s="598"/>
      <c r="AD152" s="598"/>
      <c r="AE152" s="598"/>
      <c r="AF152" s="598"/>
      <c r="AG152" s="598"/>
      <c r="AH152" s="598"/>
      <c r="AI152" s="613">
        <v>11.5</v>
      </c>
      <c r="AJ152" s="610" t="b">
        <v>1</v>
      </c>
      <c r="AK152" s="605"/>
      <c r="AL152" s="629"/>
      <c r="AM152" s="607"/>
      <c r="AN152" s="608"/>
      <c r="AO152" s="609"/>
      <c r="AP152" s="610" t="b">
        <v>0</v>
      </c>
      <c r="CA152" s="610" t="b">
        <v>0</v>
      </c>
      <c r="CB152" s="598"/>
    </row>
    <row r="153" spans="1:119">
      <c r="B153" s="463" t="s">
        <v>881</v>
      </c>
      <c r="C153" s="470" t="s">
        <v>698</v>
      </c>
      <c r="D153" s="462" t="s">
        <v>755</v>
      </c>
      <c r="E153" s="462"/>
      <c r="F153" s="462"/>
      <c r="G153" s="207"/>
      <c r="H153" s="506" t="s">
        <v>420</v>
      </c>
      <c r="I153" s="808">
        <v>11.3</v>
      </c>
      <c r="J153" s="812"/>
      <c r="K153" s="812" t="b">
        <v>0</v>
      </c>
      <c r="L153" s="808" t="s">
        <v>1357</v>
      </c>
      <c r="M153" s="808"/>
      <c r="N153" s="808"/>
      <c r="O153" s="808"/>
      <c r="P153" s="808"/>
      <c r="Q153" s="808"/>
      <c r="R153" s="808"/>
      <c r="S153" s="808"/>
      <c r="T153" s="152"/>
      <c r="U153" s="1395"/>
      <c r="V153" s="1395"/>
      <c r="W153" s="1395"/>
      <c r="X153" s="1395"/>
      <c r="Y153" s="136"/>
      <c r="AA153" s="403"/>
      <c r="AB153" s="598"/>
      <c r="AC153" s="598"/>
      <c r="AD153" s="598"/>
      <c r="AE153" s="598"/>
      <c r="AF153" s="598"/>
      <c r="AG153" s="598"/>
      <c r="AH153" s="598"/>
      <c r="AI153" s="669" t="str">
        <f>M156</f>
        <v>Fill/Grading</v>
      </c>
      <c r="AJ153" s="610" t="b">
        <v>1</v>
      </c>
      <c r="AK153" s="605"/>
      <c r="AL153" s="629"/>
      <c r="AM153" s="607"/>
      <c r="AN153" s="608"/>
      <c r="AO153" s="609"/>
      <c r="AP153" s="610" t="b">
        <v>0</v>
      </c>
      <c r="CA153" s="610" t="b">
        <v>0</v>
      </c>
      <c r="CB153" s="598"/>
    </row>
    <row r="154" spans="1:119">
      <c r="B154" s="463" t="s">
        <v>881</v>
      </c>
      <c r="C154" s="470" t="s">
        <v>699</v>
      </c>
      <c r="D154" s="462" t="s">
        <v>755</v>
      </c>
      <c r="E154" s="462"/>
      <c r="F154" s="462"/>
      <c r="G154" s="207"/>
      <c r="H154" s="506" t="s">
        <v>420</v>
      </c>
      <c r="I154" s="808">
        <v>11.4</v>
      </c>
      <c r="J154" s="812"/>
      <c r="K154" s="812" t="b">
        <v>0</v>
      </c>
      <c r="L154" s="808" t="s">
        <v>1358</v>
      </c>
      <c r="M154" s="808"/>
      <c r="N154" s="808"/>
      <c r="O154" s="808"/>
      <c r="P154" s="808"/>
      <c r="Q154" s="808"/>
      <c r="R154" s="808"/>
      <c r="S154" s="808"/>
      <c r="T154" s="152"/>
      <c r="U154" s="1395"/>
      <c r="V154" s="1395"/>
      <c r="W154" s="1395"/>
      <c r="X154" s="1395"/>
      <c r="Y154" s="136"/>
      <c r="AA154" s="403"/>
      <c r="AB154" s="598"/>
      <c r="AC154" s="598"/>
      <c r="AD154" s="598"/>
      <c r="AE154" s="598"/>
      <c r="AF154" s="598"/>
      <c r="AG154" s="598"/>
      <c r="AH154" s="598"/>
      <c r="AI154" s="669" t="str">
        <f>O156</f>
        <v>Storage of Equipment/Materials</v>
      </c>
      <c r="AJ154" s="610" t="b">
        <v>1</v>
      </c>
      <c r="AK154" s="605"/>
      <c r="AL154" s="629"/>
      <c r="AM154" s="607"/>
      <c r="AN154" s="608"/>
      <c r="AO154" s="609"/>
      <c r="AP154" s="610" t="b">
        <v>0</v>
      </c>
      <c r="CA154" s="610" t="b">
        <v>0</v>
      </c>
      <c r="CB154" s="598"/>
    </row>
    <row r="155" spans="1:119">
      <c r="B155" s="526" t="s">
        <v>881</v>
      </c>
      <c r="C155" s="470" t="s">
        <v>700</v>
      </c>
      <c r="D155" s="462" t="s">
        <v>721</v>
      </c>
      <c r="E155" s="462" t="s">
        <v>762</v>
      </c>
      <c r="F155" s="462"/>
      <c r="G155" s="207"/>
      <c r="H155" s="506" t="s">
        <v>857</v>
      </c>
      <c r="I155" s="808">
        <v>11.5</v>
      </c>
      <c r="J155" s="812"/>
      <c r="K155" s="812" t="b">
        <v>0</v>
      </c>
      <c r="L155" s="808" t="s">
        <v>269</v>
      </c>
      <c r="M155" s="808"/>
      <c r="N155" s="808"/>
      <c r="O155" s="808"/>
      <c r="P155" s="808"/>
      <c r="Q155" s="808"/>
      <c r="R155" s="808"/>
      <c r="S155" s="808"/>
      <c r="T155" s="152"/>
      <c r="U155" s="1395"/>
      <c r="V155" s="1395"/>
      <c r="W155" s="1395"/>
      <c r="X155" s="1395"/>
      <c r="Y155" s="136"/>
      <c r="AA155" s="403"/>
      <c r="AB155" s="598"/>
      <c r="AC155" s="598"/>
      <c r="AD155" s="598"/>
      <c r="AE155" s="598"/>
      <c r="AF155" s="598"/>
      <c r="AG155" s="598"/>
      <c r="AH155" s="598"/>
      <c r="AI155" s="669" t="str">
        <f>S156</f>
        <v>Paving</v>
      </c>
      <c r="AJ155" s="610" t="b">
        <v>0</v>
      </c>
      <c r="AK155" s="605"/>
      <c r="AL155" s="629"/>
      <c r="AM155" s="607"/>
      <c r="AN155" s="608"/>
      <c r="AO155" s="609"/>
      <c r="AP155" s="610" t="b">
        <v>0</v>
      </c>
      <c r="CA155" s="610" t="b">
        <v>0</v>
      </c>
      <c r="CB155" s="598"/>
    </row>
    <row r="156" spans="1:119">
      <c r="C156" s="458"/>
      <c r="D156" s="102"/>
      <c r="F156" s="102"/>
      <c r="G156" s="207"/>
      <c r="H156" s="506"/>
      <c r="I156" s="808"/>
      <c r="J156" s="812"/>
      <c r="K156" s="812"/>
      <c r="L156" s="808"/>
      <c r="M156" s="808" t="s">
        <v>831</v>
      </c>
      <c r="N156" s="808"/>
      <c r="O156" s="808" t="s">
        <v>833</v>
      </c>
      <c r="P156" s="808"/>
      <c r="Q156" s="808"/>
      <c r="R156" s="808"/>
      <c r="S156" s="808" t="s">
        <v>832</v>
      </c>
      <c r="T156" s="152"/>
      <c r="U156" s="1395"/>
      <c r="V156" s="1395"/>
      <c r="W156" s="1395"/>
      <c r="X156" s="1395"/>
      <c r="Y156" s="136"/>
      <c r="AA156" s="403"/>
      <c r="AB156" s="598"/>
      <c r="AC156" s="598"/>
      <c r="AD156" s="598"/>
      <c r="AE156" s="598"/>
      <c r="AF156" s="598"/>
      <c r="AG156" s="598"/>
      <c r="AH156" s="598"/>
      <c r="AI156" s="669" t="str">
        <f>M157</f>
        <v>Other 1</v>
      </c>
      <c r="AJ156" s="610" t="b">
        <v>1</v>
      </c>
      <c r="AK156" s="605"/>
      <c r="AL156" s="629"/>
      <c r="AM156" s="607"/>
      <c r="AN156" s="608"/>
      <c r="AO156" s="609"/>
      <c r="AP156" s="610" t="b">
        <v>0</v>
      </c>
      <c r="CA156" s="610" t="b">
        <v>0</v>
      </c>
      <c r="CB156" s="598"/>
    </row>
    <row r="157" spans="1:119">
      <c r="C157" s="458"/>
      <c r="D157" s="102"/>
      <c r="F157" s="102"/>
      <c r="G157" s="207"/>
      <c r="H157" s="506"/>
      <c r="I157" s="808"/>
      <c r="J157" s="812"/>
      <c r="K157" s="812"/>
      <c r="L157" s="808"/>
      <c r="M157" s="808" t="s">
        <v>380</v>
      </c>
      <c r="N157" s="808"/>
      <c r="O157" s="808" t="s">
        <v>381</v>
      </c>
      <c r="P157" s="808"/>
      <c r="Q157" s="808" t="s">
        <v>382</v>
      </c>
      <c r="R157" s="808"/>
      <c r="S157" s="808" t="s">
        <v>383</v>
      </c>
      <c r="T157" s="152"/>
      <c r="U157" s="1395"/>
      <c r="V157" s="1395"/>
      <c r="W157" s="1395"/>
      <c r="X157" s="1395"/>
      <c r="Y157" s="136"/>
      <c r="AA157" s="403"/>
      <c r="AB157" s="598"/>
      <c r="AC157" s="598"/>
      <c r="AD157" s="598"/>
      <c r="AE157" s="598"/>
      <c r="AF157" s="598"/>
      <c r="AG157" s="598"/>
      <c r="AH157" s="598"/>
      <c r="AI157" s="669" t="str">
        <f>O157</f>
        <v>Other 2</v>
      </c>
      <c r="AJ157" s="610" t="b">
        <v>1</v>
      </c>
      <c r="AK157" s="605"/>
      <c r="AL157" s="629"/>
      <c r="AM157" s="607"/>
      <c r="AN157" s="608"/>
      <c r="AO157" s="609"/>
      <c r="AP157" s="610" t="b">
        <v>0</v>
      </c>
      <c r="CA157" s="610" t="b">
        <v>0</v>
      </c>
      <c r="CB157" s="598"/>
    </row>
    <row r="158" spans="1:119">
      <c r="B158" s="526" t="s">
        <v>881</v>
      </c>
      <c r="C158" s="470" t="s">
        <v>701</v>
      </c>
      <c r="D158" s="462" t="s">
        <v>721</v>
      </c>
      <c r="E158" s="462"/>
      <c r="F158" s="462"/>
      <c r="G158" s="207"/>
      <c r="H158" s="506" t="s">
        <v>857</v>
      </c>
      <c r="I158" s="808">
        <v>11.6</v>
      </c>
      <c r="J158" s="812"/>
      <c r="K158" s="812" t="b">
        <v>0</v>
      </c>
      <c r="L158" s="808" t="s">
        <v>801</v>
      </c>
      <c r="M158" s="808"/>
      <c r="N158" s="808"/>
      <c r="O158" s="808"/>
      <c r="P158" s="808"/>
      <c r="Q158" s="808"/>
      <c r="R158" s="808"/>
      <c r="S158" s="808"/>
      <c r="T158" s="152"/>
      <c r="U158" s="1395"/>
      <c r="V158" s="1395"/>
      <c r="W158" s="1395"/>
      <c r="X158" s="1395"/>
      <c r="Y158" s="136"/>
      <c r="AA158" s="403"/>
      <c r="AB158" s="598"/>
      <c r="AC158" s="598"/>
      <c r="AD158" s="598"/>
      <c r="AE158" s="598"/>
      <c r="AF158" s="598"/>
      <c r="AG158" s="598"/>
      <c r="AH158" s="598"/>
      <c r="AI158" s="669" t="str">
        <f>Q157</f>
        <v>Other 3</v>
      </c>
      <c r="AJ158" s="610" t="b">
        <v>1</v>
      </c>
      <c r="AK158" s="605"/>
      <c r="AL158" s="629"/>
      <c r="AM158" s="607"/>
      <c r="AN158" s="608"/>
      <c r="AO158" s="609"/>
      <c r="AP158" s="610" t="b">
        <v>0</v>
      </c>
      <c r="CA158" s="610" t="b">
        <v>0</v>
      </c>
      <c r="CB158" s="598"/>
    </row>
    <row r="159" spans="1:119">
      <c r="C159" s="458"/>
      <c r="D159" s="102"/>
      <c r="F159" s="102"/>
      <c r="G159" s="207"/>
      <c r="H159" s="506"/>
      <c r="I159" s="196"/>
      <c r="J159" s="196"/>
      <c r="K159" s="196"/>
      <c r="L159" s="152"/>
      <c r="M159" s="152"/>
      <c r="N159" s="152"/>
      <c r="O159" s="152"/>
      <c r="P159" s="152"/>
      <c r="Q159" s="152"/>
      <c r="R159" s="152"/>
      <c r="S159" s="152"/>
      <c r="T159" s="152"/>
      <c r="U159" s="1395"/>
      <c r="V159" s="1395"/>
      <c r="W159" s="1395"/>
      <c r="X159" s="1395"/>
      <c r="Y159" s="136"/>
      <c r="AA159" s="403"/>
      <c r="AB159" s="598"/>
      <c r="AC159" s="598"/>
      <c r="AD159" s="598"/>
      <c r="AE159" s="598"/>
      <c r="AF159" s="598"/>
      <c r="AG159" s="598"/>
      <c r="AH159" s="598"/>
      <c r="AI159" s="669" t="str">
        <f>S157</f>
        <v>Other 4</v>
      </c>
      <c r="AJ159" s="610" t="b">
        <v>0</v>
      </c>
      <c r="AK159" s="605"/>
      <c r="AL159" s="629"/>
      <c r="AM159" s="607"/>
      <c r="AN159" s="608"/>
      <c r="AO159" s="609"/>
      <c r="AP159" s="610" t="b">
        <v>0</v>
      </c>
      <c r="CA159" s="610" t="b">
        <v>0</v>
      </c>
      <c r="CB159" s="598"/>
    </row>
    <row r="160" spans="1:119" s="5" customFormat="1" ht="15.75" customHeight="1">
      <c r="A160" s="102"/>
      <c r="B160" s="463"/>
      <c r="C160" s="458"/>
      <c r="D160" s="102"/>
      <c r="E160" s="469"/>
      <c r="F160" s="102"/>
      <c r="G160" s="207"/>
      <c r="H160" s="506"/>
      <c r="I160" s="215"/>
      <c r="J160" s="248"/>
      <c r="K160" s="215"/>
      <c r="L160" s="196"/>
      <c r="M160" s="164"/>
      <c r="N160" s="215"/>
      <c r="O160" s="248"/>
      <c r="P160" s="115"/>
      <c r="Q160" s="196"/>
      <c r="R160" s="164"/>
      <c r="S160" s="215"/>
      <c r="T160" s="115"/>
      <c r="U160" s="249"/>
      <c r="V160" s="249"/>
      <c r="W160" s="249"/>
      <c r="X160" s="249"/>
      <c r="Y160" s="136"/>
      <c r="Z160" s="401"/>
      <c r="AA160" s="403"/>
      <c r="AB160" s="598"/>
      <c r="AC160" s="598"/>
      <c r="AD160" s="598"/>
      <c r="AE160" s="598"/>
      <c r="AF160" s="598"/>
      <c r="AG160" s="598"/>
      <c r="AH160" s="598"/>
      <c r="AI160" s="613">
        <v>11.6</v>
      </c>
      <c r="AJ160" s="598" t="b">
        <v>1</v>
      </c>
      <c r="AK160" s="605"/>
      <c r="AL160" s="629"/>
      <c r="AM160" s="607"/>
      <c r="AN160" s="608"/>
      <c r="AO160" s="609"/>
      <c r="AP160" s="598"/>
      <c r="AQ160" s="598"/>
      <c r="AR160" s="598"/>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598"/>
      <c r="CB160" s="598"/>
      <c r="CC160" s="102"/>
      <c r="CD160" s="102"/>
      <c r="CE160" s="102"/>
      <c r="CF160" s="102"/>
      <c r="CG160" s="102"/>
      <c r="CH160" s="102"/>
      <c r="CI160" s="598"/>
      <c r="CJ160" s="598"/>
      <c r="CK160" s="598"/>
      <c r="CL160" s="598"/>
      <c r="CM160" s="598"/>
      <c r="CN160" s="598"/>
      <c r="CO160" s="598"/>
      <c r="CP160" s="598"/>
      <c r="CQ160" s="598"/>
      <c r="CR160" s="598"/>
      <c r="CS160" s="102"/>
      <c r="CT160" s="102"/>
      <c r="CU160" s="102"/>
      <c r="CV160" s="102"/>
      <c r="CW160" s="102"/>
      <c r="CX160" s="102"/>
      <c r="CY160" s="102"/>
      <c r="CZ160" s="102"/>
      <c r="DA160" s="102"/>
      <c r="DB160" s="102"/>
      <c r="DC160" s="102"/>
      <c r="DD160" s="102"/>
      <c r="DE160" s="102"/>
      <c r="DF160" s="102"/>
      <c r="DG160" s="102"/>
      <c r="DH160" s="102"/>
      <c r="DI160" s="102"/>
      <c r="DJ160" s="102"/>
      <c r="DK160" s="102"/>
      <c r="DL160" s="102"/>
      <c r="DM160" s="102"/>
      <c r="DN160" s="102"/>
      <c r="DO160" s="102"/>
    </row>
    <row r="161" spans="1:119" s="5" customFormat="1" ht="15.75" hidden="1" customHeight="1">
      <c r="A161" s="102"/>
      <c r="B161" s="463"/>
      <c r="C161" s="458"/>
      <c r="D161" s="102"/>
      <c r="E161" s="469"/>
      <c r="F161" s="102"/>
      <c r="G161" s="236" t="s">
        <v>298</v>
      </c>
      <c r="H161" s="508"/>
      <c r="I161" s="144"/>
      <c r="J161" s="134"/>
      <c r="K161" s="133"/>
      <c r="L161" s="125"/>
      <c r="M161" s="133"/>
      <c r="N161" s="144"/>
      <c r="O161" s="134"/>
      <c r="P161" s="125"/>
      <c r="Q161" s="125"/>
      <c r="R161" s="133"/>
      <c r="S161" s="144"/>
      <c r="T161" s="144"/>
      <c r="U161" s="144"/>
      <c r="V161" s="144"/>
      <c r="W161" s="144"/>
      <c r="X161" s="144"/>
      <c r="Y161" s="136"/>
      <c r="Z161" s="401"/>
      <c r="AA161" s="403"/>
      <c r="AB161" s="598"/>
      <c r="AC161" s="598"/>
      <c r="AD161" s="598"/>
      <c r="AE161" s="598"/>
      <c r="AF161" s="598"/>
      <c r="AG161" s="598"/>
      <c r="AH161" s="598"/>
      <c r="AI161" s="669" t="s">
        <v>385</v>
      </c>
      <c r="AJ161" s="610" t="str">
        <f>IF(OR(AJ148,AJ149,AJ150,AJ151,AJ152),"TRUE","")</f>
        <v>TRUE</v>
      </c>
      <c r="AK161" s="673" t="s">
        <v>386</v>
      </c>
      <c r="AL161" s="674"/>
      <c r="AM161" s="674"/>
      <c r="AN161" s="675"/>
      <c r="AO161" s="676"/>
      <c r="AP161" s="598"/>
      <c r="AQ161" s="598"/>
      <c r="AR161" s="598"/>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598"/>
      <c r="CB161" s="598"/>
      <c r="CC161" s="102"/>
      <c r="CD161" s="102"/>
      <c r="CE161" s="102"/>
      <c r="CF161" s="102"/>
      <c r="CG161" s="102"/>
      <c r="CH161" s="102"/>
      <c r="CI161" s="598"/>
      <c r="CJ161" s="598"/>
      <c r="CK161" s="598"/>
      <c r="CL161" s="598"/>
      <c r="CM161" s="598"/>
      <c r="CN161" s="598"/>
      <c r="CO161" s="598"/>
      <c r="CP161" s="598"/>
      <c r="CQ161" s="598"/>
      <c r="CR161" s="598"/>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row>
    <row r="162" spans="1:119" s="5" customFormat="1" ht="15.75" hidden="1" customHeight="1">
      <c r="A162" s="102"/>
      <c r="B162" s="463"/>
      <c r="C162" s="458"/>
      <c r="D162" s="102"/>
      <c r="E162" s="469"/>
      <c r="F162" s="102"/>
      <c r="G162" s="132"/>
      <c r="H162" s="508"/>
      <c r="I162" s="133" t="s">
        <v>543</v>
      </c>
      <c r="J162" s="134"/>
      <c r="K162" s="133"/>
      <c r="L162" s="139"/>
      <c r="M162" s="144"/>
      <c r="N162" s="133"/>
      <c r="O162" s="144"/>
      <c r="P162" s="144"/>
      <c r="Q162" s="144"/>
      <c r="R162" s="144"/>
      <c r="S162" s="144"/>
      <c r="T162" s="144"/>
      <c r="U162" s="144"/>
      <c r="V162" s="144"/>
      <c r="W162" s="144"/>
      <c r="X162" s="144"/>
      <c r="Y162" s="136"/>
      <c r="Z162" s="401"/>
      <c r="AA162" s="403"/>
      <c r="AB162" s="598"/>
      <c r="AC162" s="598"/>
      <c r="AD162" s="598"/>
      <c r="AE162" s="598"/>
      <c r="AF162" s="598"/>
      <c r="AG162" s="598"/>
      <c r="AH162" s="598"/>
      <c r="AI162" s="598"/>
      <c r="AJ162" s="598"/>
      <c r="AK162" s="598"/>
      <c r="AL162" s="598"/>
      <c r="AM162" s="598"/>
      <c r="AN162" s="598"/>
      <c r="AO162" s="598"/>
      <c r="AP162" s="598"/>
      <c r="AQ162" s="598"/>
      <c r="AR162" s="598"/>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598"/>
      <c r="CB162" s="598"/>
      <c r="CC162" s="102"/>
      <c r="CD162" s="102"/>
      <c r="CE162" s="102"/>
      <c r="CF162" s="102"/>
      <c r="CG162" s="102"/>
      <c r="CH162" s="102"/>
      <c r="CI162" s="598"/>
      <c r="CJ162" s="598"/>
      <c r="CK162" s="598"/>
      <c r="CL162" s="598"/>
      <c r="CM162" s="598"/>
      <c r="CN162" s="598"/>
      <c r="CO162" s="598"/>
      <c r="CP162" s="598"/>
      <c r="CQ162" s="598"/>
      <c r="CR162" s="598"/>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row>
    <row r="163" spans="1:119" s="5" customFormat="1" ht="7.5" hidden="1" customHeight="1">
      <c r="A163" s="102"/>
      <c r="B163" s="463"/>
      <c r="C163" s="458"/>
      <c r="D163" s="102"/>
      <c r="E163" s="469"/>
      <c r="F163" s="102"/>
      <c r="G163" s="171"/>
      <c r="H163" s="509"/>
      <c r="I163" s="172"/>
      <c r="J163" s="173"/>
      <c r="K163" s="172"/>
      <c r="L163" s="174"/>
      <c r="M163" s="175"/>
      <c r="N163" s="172"/>
      <c r="O163" s="175"/>
      <c r="P163" s="175"/>
      <c r="Q163" s="175"/>
      <c r="R163" s="175"/>
      <c r="S163" s="175"/>
      <c r="T163" s="175"/>
      <c r="U163" s="175"/>
      <c r="V163" s="175"/>
      <c r="W163" s="175"/>
      <c r="X163" s="175"/>
      <c r="Y163" s="136"/>
      <c r="Z163" s="401"/>
      <c r="AA163" s="403"/>
      <c r="AB163" s="598"/>
      <c r="AC163" s="598"/>
      <c r="AD163" s="598"/>
      <c r="AE163" s="598"/>
      <c r="AF163" s="598"/>
      <c r="AG163" s="598"/>
      <c r="AH163" s="598"/>
      <c r="AI163" s="598"/>
      <c r="AJ163" s="598"/>
      <c r="AK163" s="598"/>
      <c r="AL163" s="677"/>
      <c r="AM163" s="677"/>
      <c r="AN163" s="635"/>
      <c r="AO163" s="635"/>
      <c r="AP163" s="598"/>
      <c r="AQ163" s="598"/>
      <c r="AR163" s="598"/>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598"/>
      <c r="CB163" s="598"/>
      <c r="CC163" s="102"/>
      <c r="CD163" s="102"/>
      <c r="CE163" s="102"/>
      <c r="CF163" s="102"/>
      <c r="CG163" s="102"/>
      <c r="CH163" s="102"/>
      <c r="CI163" s="598"/>
      <c r="CJ163" s="598"/>
      <c r="CK163" s="598"/>
      <c r="CL163" s="598"/>
      <c r="CM163" s="598"/>
      <c r="CN163" s="598"/>
      <c r="CO163" s="598"/>
      <c r="CP163" s="598"/>
      <c r="CQ163" s="598"/>
      <c r="CR163" s="598"/>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row>
    <row r="164" spans="1:119" s="5" customFormat="1" ht="15.75" hidden="1" customHeight="1">
      <c r="A164" s="102"/>
      <c r="B164" s="463"/>
      <c r="C164" s="458"/>
      <c r="D164" s="102"/>
      <c r="E164" s="469"/>
      <c r="F164" s="102"/>
      <c r="G164" s="223"/>
      <c r="H164" s="510"/>
      <c r="I164" s="215"/>
      <c r="J164" s="248"/>
      <c r="K164" s="215"/>
      <c r="L164" s="196"/>
      <c r="M164" s="164"/>
      <c r="N164" s="215"/>
      <c r="O164" s="164"/>
      <c r="P164" s="164"/>
      <c r="Q164" s="164"/>
      <c r="R164" s="164"/>
      <c r="S164" s="164"/>
      <c r="T164" s="164"/>
      <c r="U164" s="164"/>
      <c r="V164" s="164"/>
      <c r="W164" s="164"/>
      <c r="X164" s="164"/>
      <c r="Y164" s="136"/>
      <c r="Z164" s="401"/>
      <c r="AA164" s="403"/>
      <c r="AB164" s="598"/>
      <c r="AC164" s="598"/>
      <c r="AD164" s="598"/>
      <c r="AE164" s="598"/>
      <c r="AF164" s="598"/>
      <c r="AG164" s="598"/>
      <c r="AH164" s="598"/>
      <c r="AI164" s="598"/>
      <c r="AJ164" s="598"/>
      <c r="AK164" s="598"/>
      <c r="AL164" s="677"/>
      <c r="AM164" s="677"/>
      <c r="AN164" s="635"/>
      <c r="AO164" s="635"/>
      <c r="AP164" s="598"/>
      <c r="AQ164" s="598"/>
      <c r="AR164" s="598"/>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598"/>
      <c r="CB164" s="598"/>
      <c r="CC164" s="102"/>
      <c r="CD164" s="102"/>
      <c r="CE164" s="102"/>
      <c r="CF164" s="102"/>
      <c r="CG164" s="102"/>
      <c r="CH164" s="102"/>
      <c r="CI164" s="598"/>
      <c r="CJ164" s="598"/>
      <c r="CK164" s="598"/>
      <c r="CL164" s="598"/>
      <c r="CM164" s="598"/>
      <c r="CN164" s="598"/>
      <c r="CO164" s="598"/>
      <c r="CP164" s="598"/>
      <c r="CQ164" s="598"/>
      <c r="CR164" s="598"/>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row>
    <row r="165" spans="1:119" s="5" customFormat="1" hidden="1">
      <c r="A165" s="102"/>
      <c r="B165" s="463"/>
      <c r="C165" s="458"/>
      <c r="D165" s="102"/>
      <c r="E165" s="469"/>
      <c r="F165" s="102"/>
      <c r="G165" s="114"/>
      <c r="H165" s="506"/>
      <c r="I165" s="197"/>
      <c r="J165" s="197"/>
      <c r="K165" s="197"/>
      <c r="L165" s="197"/>
      <c r="M165" s="197"/>
      <c r="N165" s="197"/>
      <c r="O165" s="197"/>
      <c r="P165" s="197"/>
      <c r="Q165" s="197"/>
      <c r="R165" s="197"/>
      <c r="S165" s="197"/>
      <c r="T165" s="197"/>
      <c r="U165" s="1364" t="s">
        <v>498</v>
      </c>
      <c r="V165" s="1365"/>
      <c r="W165" s="1365"/>
      <c r="X165" s="1366"/>
      <c r="Y165" s="136"/>
      <c r="Z165" s="401"/>
      <c r="AA165" s="403"/>
      <c r="AB165" s="598"/>
      <c r="AC165" s="598"/>
      <c r="AD165" s="598"/>
      <c r="AE165" s="598"/>
      <c r="AF165" s="598"/>
      <c r="AG165" s="1416"/>
      <c r="AH165" s="1416"/>
      <c r="AI165" s="598"/>
      <c r="AJ165" s="598"/>
      <c r="AK165" s="598"/>
      <c r="AL165" s="598"/>
      <c r="AM165" s="598"/>
      <c r="AN165" s="598"/>
      <c r="AO165" s="598"/>
      <c r="AP165" s="598"/>
      <c r="AQ165" s="598"/>
      <c r="AR165" s="598"/>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598"/>
      <c r="CB165" s="598"/>
      <c r="CC165" s="102"/>
      <c r="CD165" s="102"/>
      <c r="CE165" s="102"/>
      <c r="CF165" s="102"/>
      <c r="CG165" s="102"/>
      <c r="CH165" s="102"/>
      <c r="CI165" s="598"/>
      <c r="CJ165" s="598"/>
      <c r="CK165" s="598"/>
      <c r="CL165" s="598"/>
      <c r="CM165" s="598"/>
      <c r="CN165" s="598"/>
      <c r="CO165" s="598"/>
      <c r="CP165" s="598"/>
      <c r="CQ165" s="598"/>
      <c r="CR165" s="598"/>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row>
    <row r="166" spans="1:119" s="5" customFormat="1" hidden="1">
      <c r="A166" s="102"/>
      <c r="B166" s="463"/>
      <c r="C166" s="458"/>
      <c r="D166" s="102"/>
      <c r="E166" s="469"/>
      <c r="F166" s="102"/>
      <c r="G166" s="114"/>
      <c r="H166" s="506"/>
      <c r="I166" s="196" t="s">
        <v>391</v>
      </c>
      <c r="J166" s="196"/>
      <c r="K166" s="196"/>
      <c r="L166" s="196"/>
      <c r="M166" s="196"/>
      <c r="N166" s="196"/>
      <c r="O166" s="196"/>
      <c r="P166" s="196"/>
      <c r="Q166" s="196"/>
      <c r="R166" s="196"/>
      <c r="S166" s="197"/>
      <c r="T166" s="197"/>
      <c r="U166" s="198" t="s">
        <v>387</v>
      </c>
      <c r="V166" s="198"/>
      <c r="W166" s="199" t="str">
        <f>IF(AC174=8,"YES", "NO")</f>
        <v>NO</v>
      </c>
      <c r="X166" s="200" t="s">
        <v>486</v>
      </c>
      <c r="Y166" s="136"/>
      <c r="Z166" s="401"/>
      <c r="AA166" s="403"/>
      <c r="AB166" s="598"/>
      <c r="AC166" s="598"/>
      <c r="AD166" s="598"/>
      <c r="AE166" s="598"/>
      <c r="AF166" s="598"/>
      <c r="AG166" s="1416"/>
      <c r="AH166" s="1416"/>
      <c r="AI166" s="598"/>
      <c r="AJ166" s="598"/>
      <c r="AK166" s="598"/>
      <c r="AL166" s="598"/>
      <c r="AM166" s="598"/>
      <c r="AN166" s="598"/>
      <c r="AO166" s="598"/>
      <c r="AP166" s="598"/>
      <c r="AQ166" s="598"/>
      <c r="AR166" s="598"/>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598"/>
      <c r="CB166" s="598"/>
      <c r="CC166" s="102"/>
      <c r="CD166" s="102"/>
      <c r="CE166" s="102"/>
      <c r="CF166" s="102"/>
      <c r="CG166" s="102"/>
      <c r="CH166" s="102"/>
      <c r="CI166" s="598"/>
      <c r="CJ166" s="598"/>
      <c r="CK166" s="598"/>
      <c r="CL166" s="598"/>
      <c r="CM166" s="598"/>
      <c r="CN166" s="598"/>
      <c r="CO166" s="598"/>
      <c r="CP166" s="598"/>
      <c r="CQ166" s="598"/>
      <c r="CR166" s="598"/>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row>
    <row r="167" spans="1:119" s="5" customFormat="1" hidden="1">
      <c r="A167" s="102"/>
      <c r="B167" s="463"/>
      <c r="C167" s="458"/>
      <c r="D167" s="102"/>
      <c r="E167" s="469"/>
      <c r="F167" s="102"/>
      <c r="G167" s="114"/>
      <c r="H167" s="506"/>
      <c r="I167" s="196" t="s">
        <v>480</v>
      </c>
      <c r="J167" s="196"/>
      <c r="K167" s="196"/>
      <c r="L167" s="196"/>
      <c r="M167" s="196"/>
      <c r="N167" s="196"/>
      <c r="O167" s="196"/>
      <c r="P167" s="196"/>
      <c r="Q167" s="196"/>
      <c r="R167" s="196"/>
      <c r="S167" s="197"/>
      <c r="T167" s="197"/>
      <c r="U167" s="198" t="s">
        <v>388</v>
      </c>
      <c r="V167" s="198"/>
      <c r="W167" s="1367" t="str">
        <f>IFERROR(_xlfn.TEXTJOIN(" ",TRUE,_xlfn.ANCHORARRAY(AB176)),"   None")</f>
        <v xml:space="preserve">   None</v>
      </c>
      <c r="X167" s="1368"/>
      <c r="Y167" s="136"/>
      <c r="Z167" s="401"/>
      <c r="AA167" s="403"/>
      <c r="AB167" s="598"/>
      <c r="AC167" s="598"/>
      <c r="AD167" s="598"/>
      <c r="AE167" s="598"/>
      <c r="AF167" s="598"/>
      <c r="AG167" s="1416"/>
      <c r="AH167" s="1416"/>
      <c r="AI167" s="598"/>
      <c r="AJ167" s="598"/>
      <c r="AK167" s="598"/>
      <c r="AL167" s="598"/>
      <c r="AM167" s="598"/>
      <c r="AN167" s="598"/>
      <c r="AO167" s="598"/>
      <c r="AP167" s="598"/>
      <c r="AQ167" s="598"/>
      <c r="AR167" s="598"/>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598"/>
      <c r="CB167" s="598"/>
      <c r="CC167" s="102"/>
      <c r="CD167" s="102"/>
      <c r="CE167" s="102"/>
      <c r="CF167" s="102"/>
      <c r="CG167" s="102"/>
      <c r="CH167" s="102"/>
      <c r="CI167" s="598"/>
      <c r="CJ167" s="598"/>
      <c r="CK167" s="598"/>
      <c r="CL167" s="598"/>
      <c r="CM167" s="598"/>
      <c r="CN167" s="598"/>
      <c r="CO167" s="598"/>
      <c r="CP167" s="598"/>
      <c r="CQ167" s="598"/>
      <c r="CR167" s="598"/>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row>
    <row r="168" spans="1:119" s="5" customFormat="1" hidden="1">
      <c r="A168" s="102"/>
      <c r="B168" s="463"/>
      <c r="C168" s="458"/>
      <c r="D168" s="102"/>
      <c r="E168" s="469"/>
      <c r="F168" s="102"/>
      <c r="G168" s="114"/>
      <c r="H168" s="506"/>
      <c r="I168" s="196" t="s">
        <v>392</v>
      </c>
      <c r="J168" s="196"/>
      <c r="K168" s="196"/>
      <c r="L168" s="196"/>
      <c r="M168" s="196"/>
      <c r="N168" s="196"/>
      <c r="O168" s="196"/>
      <c r="P168" s="196"/>
      <c r="Q168" s="196"/>
      <c r="R168" s="196"/>
      <c r="S168" s="197"/>
      <c r="T168" s="197"/>
      <c r="U168" s="198" t="s">
        <v>246</v>
      </c>
      <c r="V168" s="198"/>
      <c r="W168" s="237" t="e">
        <f>SUM(AC174/AC175)</f>
        <v>#DIV/0!</v>
      </c>
      <c r="X168" s="198"/>
      <c r="Y168" s="136"/>
      <c r="Z168" s="401"/>
      <c r="AA168" s="403"/>
      <c r="AB168" s="598"/>
      <c r="AC168" s="598"/>
      <c r="AD168" s="598"/>
      <c r="AE168" s="598"/>
      <c r="AF168" s="598"/>
      <c r="AG168" s="1416"/>
      <c r="AH168" s="1416"/>
      <c r="AI168" s="598"/>
      <c r="AJ168" s="598"/>
      <c r="AK168" s="598"/>
      <c r="AL168" s="598"/>
      <c r="AM168" s="598"/>
      <c r="AN168" s="598"/>
      <c r="AO168" s="598"/>
      <c r="AP168" s="598"/>
      <c r="AQ168" s="598"/>
      <c r="AR168" s="598"/>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598"/>
      <c r="CB168" s="598"/>
      <c r="CC168" s="102"/>
      <c r="CD168" s="102"/>
      <c r="CE168" s="102"/>
      <c r="CF168" s="102"/>
      <c r="CG168" s="102"/>
      <c r="CH168" s="102"/>
      <c r="CI168" s="598"/>
      <c r="CJ168" s="598"/>
      <c r="CK168" s="598"/>
      <c r="CL168" s="598"/>
      <c r="CM168" s="598"/>
      <c r="CN168" s="598"/>
      <c r="CO168" s="598"/>
      <c r="CP168" s="598"/>
      <c r="CQ168" s="598"/>
      <c r="CR168" s="598"/>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row>
    <row r="169" spans="1:119" s="5" customFormat="1" hidden="1">
      <c r="A169" s="102"/>
      <c r="B169" s="463"/>
      <c r="C169" s="458"/>
      <c r="D169" s="102"/>
      <c r="E169" s="469"/>
      <c r="F169" s="102"/>
      <c r="G169" s="114"/>
      <c r="H169" s="506"/>
      <c r="I169" s="196" t="s">
        <v>393</v>
      </c>
      <c r="J169" s="197"/>
      <c r="K169" s="197"/>
      <c r="L169" s="197"/>
      <c r="M169" s="197"/>
      <c r="N169" s="197"/>
      <c r="O169" s="197"/>
      <c r="P169" s="197"/>
      <c r="Q169" s="197"/>
      <c r="R169" s="197"/>
      <c r="S169" s="197"/>
      <c r="T169" s="197"/>
      <c r="U169" s="201" t="s">
        <v>249</v>
      </c>
      <c r="V169" s="1369" t="str">
        <f>IFERROR(_xlfn.TEXTJOIN(" ",TRUE,AE174:AE205),"None")</f>
        <v/>
      </c>
      <c r="W169" s="1370"/>
      <c r="X169" s="1371"/>
      <c r="Y169" s="136"/>
      <c r="Z169" s="401"/>
      <c r="AA169" s="403"/>
      <c r="AB169" s="598"/>
      <c r="AC169" s="598"/>
      <c r="AD169" s="598"/>
      <c r="AE169" s="598"/>
      <c r="AF169" s="598"/>
      <c r="AG169" s="1416"/>
      <c r="AH169" s="1416"/>
      <c r="AI169" s="598"/>
      <c r="AJ169" s="598"/>
      <c r="AK169" s="598"/>
      <c r="AL169" s="598"/>
      <c r="AM169" s="598"/>
      <c r="AN169" s="598"/>
      <c r="AO169" s="598"/>
      <c r="AP169" s="598"/>
      <c r="AQ169" s="598"/>
      <c r="AR169" s="598"/>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598"/>
      <c r="CB169" s="598"/>
      <c r="CC169" s="102"/>
      <c r="CD169" s="102"/>
      <c r="CE169" s="102"/>
      <c r="CF169" s="102"/>
      <c r="CG169" s="102"/>
      <c r="CH169" s="102"/>
      <c r="CI169" s="598"/>
      <c r="CJ169" s="598"/>
      <c r="CK169" s="598"/>
      <c r="CL169" s="598"/>
      <c r="CM169" s="598"/>
      <c r="CN169" s="598"/>
      <c r="CO169" s="598"/>
      <c r="CP169" s="598"/>
      <c r="CQ169" s="598"/>
      <c r="CR169" s="598"/>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row>
    <row r="170" spans="1:119" s="5" customFormat="1" hidden="1">
      <c r="A170" s="102"/>
      <c r="B170" s="463"/>
      <c r="C170" s="458"/>
      <c r="D170" s="102"/>
      <c r="E170" s="469"/>
      <c r="F170" s="102"/>
      <c r="G170" s="114"/>
      <c r="H170" s="506"/>
      <c r="I170" s="208"/>
      <c r="J170" s="197"/>
      <c r="K170" s="197"/>
      <c r="L170" s="197"/>
      <c r="M170" s="197"/>
      <c r="N170" s="197"/>
      <c r="O170" s="197"/>
      <c r="P170" s="115"/>
      <c r="Q170" s="115"/>
      <c r="R170" s="115"/>
      <c r="S170" s="197"/>
      <c r="T170" s="197"/>
      <c r="U170" s="198" t="s">
        <v>483</v>
      </c>
      <c r="V170" s="198"/>
      <c r="W170" s="238">
        <f>SUM(AL301:AL303,AL247:AL250,AL183:AL187,AL191:AL201,AL205:AL216,AL218:AL222,AL224:AL228,AL236:AL241,AL177:AL178,AL255:AL264,AL268:AL273,AL275:AL294)</f>
        <v>34</v>
      </c>
      <c r="X170" s="1393" t="s">
        <v>485</v>
      </c>
      <c r="Y170" s="136"/>
      <c r="Z170" s="401"/>
      <c r="AA170" s="403"/>
      <c r="AB170" s="598"/>
      <c r="AC170" s="598"/>
      <c r="AD170" s="598"/>
      <c r="AE170" s="598"/>
      <c r="AF170" s="598"/>
      <c r="AG170" s="1416"/>
      <c r="AH170" s="1416"/>
      <c r="AI170" s="598"/>
      <c r="AJ170" s="598"/>
      <c r="AK170" s="598"/>
      <c r="AL170" s="598"/>
      <c r="AM170" s="598"/>
      <c r="AN170" s="598"/>
      <c r="AO170" s="598"/>
      <c r="AP170" s="598"/>
      <c r="AQ170" s="598"/>
      <c r="AR170" s="598"/>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598"/>
      <c r="CB170" s="598"/>
      <c r="CC170" s="102"/>
      <c r="CD170" s="102"/>
      <c r="CE170" s="102"/>
      <c r="CF170" s="102"/>
      <c r="CG170" s="102"/>
      <c r="CH170" s="102"/>
      <c r="CI170" s="598"/>
      <c r="CJ170" s="598"/>
      <c r="CK170" s="598"/>
      <c r="CL170" s="598"/>
      <c r="CM170" s="598"/>
      <c r="CN170" s="598"/>
      <c r="CO170" s="598"/>
      <c r="CP170" s="598"/>
      <c r="CQ170" s="598"/>
      <c r="CR170" s="598"/>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row>
    <row r="171" spans="1:119" s="5" customFormat="1" hidden="1">
      <c r="A171" s="102"/>
      <c r="B171" s="463"/>
      <c r="C171" s="458"/>
      <c r="D171" s="102"/>
      <c r="E171" s="469"/>
      <c r="F171" s="102"/>
      <c r="G171" s="114"/>
      <c r="H171" s="506"/>
      <c r="I171" s="208"/>
      <c r="J171" s="197"/>
      <c r="K171" s="197"/>
      <c r="L171" s="197"/>
      <c r="M171" s="197"/>
      <c r="N171" s="197"/>
      <c r="O171" s="197"/>
      <c r="P171" s="115"/>
      <c r="Q171" s="115"/>
      <c r="R171" s="115"/>
      <c r="S171" s="197"/>
      <c r="T171" s="197"/>
      <c r="U171" s="202" t="s">
        <v>484</v>
      </c>
      <c r="V171" s="203"/>
      <c r="W171" s="239">
        <f>W170/41</f>
        <v>0.82926829268292679</v>
      </c>
      <c r="X171" s="1394"/>
      <c r="Y171" s="136"/>
      <c r="Z171" s="401"/>
      <c r="AA171" s="403"/>
      <c r="AB171" s="598"/>
      <c r="AC171" s="598"/>
      <c r="AD171" s="598"/>
      <c r="AE171" s="598"/>
      <c r="AF171" s="598"/>
      <c r="AG171" s="1416"/>
      <c r="AH171" s="1416"/>
      <c r="AI171" s="598"/>
      <c r="AJ171" s="598"/>
      <c r="AK171" s="598"/>
      <c r="AL171" s="598"/>
      <c r="AM171" s="598"/>
      <c r="AN171" s="598"/>
      <c r="AO171" s="598"/>
      <c r="AP171" s="598"/>
      <c r="AQ171" s="598"/>
      <c r="AR171" s="598"/>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598"/>
      <c r="CB171" s="598"/>
      <c r="CC171" s="102"/>
      <c r="CD171" s="102"/>
      <c r="CE171" s="102"/>
      <c r="CF171" s="102"/>
      <c r="CG171" s="102"/>
      <c r="CH171" s="102"/>
      <c r="CI171" s="598"/>
      <c r="CJ171" s="598"/>
      <c r="CK171" s="598"/>
      <c r="CL171" s="598"/>
      <c r="CM171" s="598"/>
      <c r="CN171" s="598"/>
      <c r="CO171" s="598"/>
      <c r="CP171" s="598"/>
      <c r="CQ171" s="598"/>
      <c r="CR171" s="598"/>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row>
    <row r="172" spans="1:119" s="5" customFormat="1" ht="7.5" customHeight="1">
      <c r="A172" s="102"/>
      <c r="B172" s="463"/>
      <c r="C172" s="458"/>
      <c r="D172" s="102"/>
      <c r="E172" s="469"/>
      <c r="F172" s="102"/>
      <c r="G172" s="171"/>
      <c r="H172" s="509"/>
      <c r="I172" s="172"/>
      <c r="J172" s="173"/>
      <c r="K172" s="172"/>
      <c r="L172" s="174"/>
      <c r="M172" s="175"/>
      <c r="N172" s="172"/>
      <c r="O172" s="173"/>
      <c r="P172" s="126"/>
      <c r="Q172" s="174"/>
      <c r="R172" s="175"/>
      <c r="S172" s="172"/>
      <c r="T172" s="126"/>
      <c r="U172" s="179"/>
      <c r="V172" s="179"/>
      <c r="W172" s="179"/>
      <c r="X172" s="179"/>
      <c r="Y172" s="136"/>
      <c r="Z172" s="401"/>
      <c r="AA172" s="403"/>
      <c r="AB172" s="598"/>
      <c r="AC172" s="598"/>
      <c r="AD172" s="598"/>
      <c r="AE172" s="598"/>
      <c r="AF172" s="598"/>
      <c r="AG172" s="598"/>
      <c r="AH172" s="598"/>
      <c r="AI172" s="598"/>
      <c r="AJ172" s="598"/>
      <c r="AK172" s="598"/>
      <c r="AL172" s="598"/>
      <c r="AM172" s="598"/>
      <c r="AN172" s="598"/>
      <c r="AO172" s="598"/>
      <c r="AP172" s="598"/>
      <c r="AQ172" s="598"/>
      <c r="AR172" s="598"/>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598"/>
      <c r="CB172" s="598"/>
      <c r="CC172" s="102"/>
      <c r="CD172" s="102"/>
      <c r="CE172" s="102"/>
      <c r="CF172" s="102"/>
      <c r="CG172" s="102"/>
      <c r="CH172" s="102"/>
      <c r="CI172" s="598"/>
      <c r="CJ172" s="598"/>
      <c r="CK172" s="598"/>
      <c r="CL172" s="598"/>
      <c r="CM172" s="598"/>
      <c r="CN172" s="598"/>
      <c r="CO172" s="598"/>
      <c r="CP172" s="598"/>
      <c r="CQ172" s="598"/>
      <c r="CR172" s="598"/>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row>
    <row r="173" spans="1:119" s="5" customFormat="1" ht="15.75" customHeight="1">
      <c r="A173" s="102"/>
      <c r="B173" s="463"/>
      <c r="C173" s="458"/>
      <c r="D173" s="102"/>
      <c r="E173" s="469"/>
      <c r="F173" s="102"/>
      <c r="G173" s="236"/>
      <c r="H173" s="508"/>
      <c r="I173" s="133">
        <v>12</v>
      </c>
      <c r="J173" s="133" t="s">
        <v>1290</v>
      </c>
      <c r="K173" s="133"/>
      <c r="L173" s="125"/>
      <c r="M173" s="133"/>
      <c r="N173" s="144"/>
      <c r="O173" s="134"/>
      <c r="P173" s="125"/>
      <c r="Q173" s="125"/>
      <c r="R173" s="133"/>
      <c r="S173" s="144"/>
      <c r="T173" s="144"/>
      <c r="U173" s="144"/>
      <c r="V173" s="144"/>
      <c r="W173" s="144"/>
      <c r="X173" s="144"/>
      <c r="Y173" s="136"/>
      <c r="Z173" s="401"/>
      <c r="AA173" s="403"/>
      <c r="AB173" s="598"/>
      <c r="AC173" s="598"/>
      <c r="AD173" s="598"/>
      <c r="AE173" s="598"/>
      <c r="AF173" s="598"/>
      <c r="AG173" s="598"/>
      <c r="AH173" s="598"/>
      <c r="AI173" s="1355">
        <f>U153</f>
        <v>0</v>
      </c>
      <c r="AJ173" s="1356"/>
      <c r="AK173" s="1356"/>
      <c r="AL173" s="1356"/>
      <c r="AM173" s="1356"/>
      <c r="AN173" s="1356"/>
      <c r="AO173" s="1357"/>
      <c r="AP173" s="747" t="s">
        <v>1274</v>
      </c>
      <c r="AQ173" s="747" t="s">
        <v>1275</v>
      </c>
      <c r="AR173" s="747" t="s">
        <v>1268</v>
      </c>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747" t="s">
        <v>1274</v>
      </c>
      <c r="CB173" s="747" t="s">
        <v>1275</v>
      </c>
      <c r="CC173" s="734" t="s">
        <v>1268</v>
      </c>
      <c r="CD173" s="102"/>
      <c r="CE173" s="102"/>
      <c r="CF173" s="102"/>
      <c r="CG173" s="102"/>
      <c r="CH173" s="102"/>
      <c r="CI173" s="598"/>
      <c r="CJ173" s="598"/>
      <c r="CK173" s="598"/>
      <c r="CL173" s="598"/>
      <c r="CM173" s="598"/>
      <c r="CN173" s="598"/>
      <c r="CO173" s="598"/>
      <c r="CP173" s="598"/>
      <c r="CQ173" s="598"/>
      <c r="CR173" s="598"/>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row>
    <row r="174" spans="1:119" s="5" customFormat="1" ht="15.75" customHeight="1">
      <c r="A174" s="102"/>
      <c r="B174" s="463"/>
      <c r="C174" s="458"/>
      <c r="D174" s="102"/>
      <c r="E174" s="469"/>
      <c r="F174" s="102"/>
      <c r="G174" s="132"/>
      <c r="H174" s="508"/>
      <c r="I174" s="144"/>
      <c r="J174" s="144" t="s">
        <v>730</v>
      </c>
      <c r="K174" s="204"/>
      <c r="L174" s="144"/>
      <c r="M174" s="144"/>
      <c r="N174" s="144"/>
      <c r="O174" s="144"/>
      <c r="P174" s="144"/>
      <c r="Q174" s="144"/>
      <c r="R174" s="144"/>
      <c r="S174" s="144"/>
      <c r="T174" s="144"/>
      <c r="U174" s="144"/>
      <c r="V174" s="144"/>
      <c r="W174" s="144"/>
      <c r="X174" s="144"/>
      <c r="Y174" s="136"/>
      <c r="Z174" s="401"/>
      <c r="AA174" s="403"/>
      <c r="AB174" s="598"/>
      <c r="AC174" s="598"/>
      <c r="AD174" s="598"/>
      <c r="AE174" s="598"/>
      <c r="AF174" s="598"/>
      <c r="AG174" s="598"/>
      <c r="AH174" s="598"/>
      <c r="AI174" s="598"/>
      <c r="AJ174" s="598"/>
      <c r="AK174" s="776" t="s">
        <v>237</v>
      </c>
      <c r="AL174" s="777" t="s">
        <v>170</v>
      </c>
      <c r="AM174" s="778" t="s">
        <v>211</v>
      </c>
      <c r="AN174" s="779" t="s">
        <v>212</v>
      </c>
      <c r="AO174" s="685" t="s">
        <v>222</v>
      </c>
      <c r="AP174" s="747" t="s">
        <v>1269</v>
      </c>
      <c r="AQ174" s="747" t="s">
        <v>1269</v>
      </c>
      <c r="AR174" s="747" t="s">
        <v>1269</v>
      </c>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747" t="s">
        <v>1269</v>
      </c>
      <c r="CB174" s="747" t="s">
        <v>1269</v>
      </c>
      <c r="CC174" s="734" t="s">
        <v>1269</v>
      </c>
      <c r="CD174" s="102"/>
      <c r="CE174" s="102"/>
      <c r="CF174" s="102"/>
      <c r="CG174" s="102"/>
      <c r="CH174" s="102"/>
      <c r="CI174" s="598"/>
      <c r="CJ174" s="598"/>
      <c r="CK174" s="598"/>
      <c r="CL174" s="598"/>
      <c r="CM174" s="598"/>
      <c r="CN174" s="598"/>
      <c r="CO174" s="598"/>
      <c r="CP174" s="598"/>
      <c r="CQ174" s="598"/>
      <c r="CR174" s="598"/>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row>
    <row r="175" spans="1:119" s="5" customFormat="1">
      <c r="A175" s="102"/>
      <c r="B175" s="463"/>
      <c r="C175" s="458"/>
      <c r="D175" s="102"/>
      <c r="E175" s="469"/>
      <c r="F175" s="102"/>
      <c r="G175" s="132"/>
      <c r="H175" s="508"/>
      <c r="I175" s="144"/>
      <c r="J175" s="144"/>
      <c r="K175" s="204"/>
      <c r="L175" s="144"/>
      <c r="M175" s="144"/>
      <c r="N175" s="144"/>
      <c r="O175" s="144"/>
      <c r="P175" s="144"/>
      <c r="Q175" s="144"/>
      <c r="R175" s="144"/>
      <c r="S175" s="144"/>
      <c r="T175" s="144"/>
      <c r="U175" s="144"/>
      <c r="V175" s="144"/>
      <c r="W175" s="144"/>
      <c r="X175" s="144"/>
      <c r="Y175" s="136"/>
      <c r="Z175" s="401"/>
      <c r="AA175" s="403"/>
      <c r="AB175" s="598"/>
      <c r="AC175" s="598"/>
      <c r="AD175" s="598"/>
      <c r="AE175" s="598"/>
      <c r="AF175" s="598"/>
      <c r="AG175" s="598"/>
      <c r="AH175" s="598"/>
      <c r="AI175" s="628" t="s">
        <v>395</v>
      </c>
      <c r="AJ175" s="598"/>
      <c r="AK175" s="605"/>
      <c r="AL175" s="746"/>
      <c r="AM175" s="607"/>
      <c r="AN175" s="608"/>
      <c r="AO175" s="609"/>
      <c r="AP175" s="598"/>
      <c r="AQ175" s="598"/>
      <c r="AR175" s="598"/>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598"/>
      <c r="CB175" s="598"/>
      <c r="CC175" s="102"/>
      <c r="CD175" s="102"/>
      <c r="CE175" s="102"/>
      <c r="CF175" s="102"/>
      <c r="CG175" s="102"/>
      <c r="CH175" s="102"/>
      <c r="CI175" s="598"/>
      <c r="CJ175" s="598"/>
      <c r="CK175" s="598"/>
      <c r="CL175" s="598"/>
      <c r="CM175" s="598"/>
      <c r="CN175" s="598"/>
      <c r="CO175" s="598"/>
      <c r="CP175" s="598"/>
      <c r="CQ175" s="598"/>
      <c r="CR175" s="598"/>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row>
    <row r="176" spans="1:119" s="5" customFormat="1" ht="15" customHeight="1">
      <c r="A176" s="102"/>
      <c r="B176" s="463"/>
      <c r="C176" s="458"/>
      <c r="D176" s="102"/>
      <c r="E176" s="469"/>
      <c r="F176" s="102"/>
      <c r="G176" s="114"/>
      <c r="H176" s="506"/>
      <c r="I176" s="196"/>
      <c r="J176" s="196"/>
      <c r="K176" s="196"/>
      <c r="L176" s="196"/>
      <c r="M176" s="196"/>
      <c r="N176" s="196"/>
      <c r="O176" s="196"/>
      <c r="P176" s="196"/>
      <c r="Q176" s="196"/>
      <c r="R176" s="196"/>
      <c r="S176" s="196"/>
      <c r="T176" s="115"/>
      <c r="U176" s="115"/>
      <c r="V176" s="115"/>
      <c r="W176" s="115"/>
      <c r="X176" s="115"/>
      <c r="Y176" s="136"/>
      <c r="Z176" s="401"/>
      <c r="AA176" s="403"/>
      <c r="AB176" s="598"/>
      <c r="AC176" s="598"/>
      <c r="AD176" s="598"/>
      <c r="AE176" s="598"/>
      <c r="AF176" s="598"/>
      <c r="AG176" s="598"/>
      <c r="AH176" s="598"/>
      <c r="AI176" s="613">
        <v>12.1</v>
      </c>
      <c r="AJ176" s="610" t="b">
        <v>0</v>
      </c>
      <c r="AK176" s="605"/>
      <c r="AL176" s="630"/>
      <c r="AM176" s="607"/>
      <c r="AN176" s="608"/>
      <c r="AO176" s="609"/>
      <c r="AP176" s="610" t="b">
        <v>0</v>
      </c>
      <c r="AQ176" s="598"/>
      <c r="AR176" s="598"/>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610" t="b">
        <v>0</v>
      </c>
      <c r="CB176" s="598"/>
      <c r="CC176" s="102"/>
      <c r="CD176" s="102"/>
      <c r="CE176" s="102"/>
      <c r="CF176" s="102"/>
      <c r="CG176" s="102"/>
      <c r="CH176" s="102"/>
      <c r="CI176" s="598"/>
      <c r="CJ176" s="598"/>
      <c r="CK176" s="598"/>
      <c r="CL176" s="598"/>
      <c r="CM176" s="598"/>
      <c r="CN176" s="598"/>
      <c r="CO176" s="598"/>
      <c r="CP176" s="598"/>
      <c r="CQ176" s="598"/>
      <c r="CR176" s="598"/>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row>
    <row r="177" spans="1:119" s="5" customFormat="1">
      <c r="A177" s="102"/>
      <c r="B177" s="526" t="s">
        <v>881</v>
      </c>
      <c r="C177" s="470" t="s">
        <v>702</v>
      </c>
      <c r="D177" s="462" t="s">
        <v>879</v>
      </c>
      <c r="E177" s="462" t="s">
        <v>764</v>
      </c>
      <c r="F177" s="462"/>
      <c r="G177" s="114"/>
      <c r="H177" s="506" t="s">
        <v>876</v>
      </c>
      <c r="I177" s="808">
        <v>12.1</v>
      </c>
      <c r="J177" s="812"/>
      <c r="K177" s="812" t="b">
        <v>0</v>
      </c>
      <c r="L177" s="808" t="s">
        <v>435</v>
      </c>
      <c r="M177" s="808"/>
      <c r="N177" s="808"/>
      <c r="O177" s="808"/>
      <c r="P177" s="152"/>
      <c r="Q177" s="152"/>
      <c r="R177" s="152"/>
      <c r="S177" s="152"/>
      <c r="T177" s="115"/>
      <c r="U177" s="221" t="s">
        <v>1348</v>
      </c>
      <c r="V177" s="152"/>
      <c r="W177" s="152"/>
      <c r="X177" s="152"/>
      <c r="Y177" s="136"/>
      <c r="Z177" s="401"/>
      <c r="AA177" s="403"/>
      <c r="AB177" s="598"/>
      <c r="AC177" s="598"/>
      <c r="AD177" s="598"/>
      <c r="AE177" s="598"/>
      <c r="AF177" s="598"/>
      <c r="AG177" s="598"/>
      <c r="AH177" s="598"/>
      <c r="AI177" s="678" t="s">
        <v>284</v>
      </c>
      <c r="AJ177" s="610" t="b">
        <v>1</v>
      </c>
      <c r="AK177" s="605"/>
      <c r="AL177" s="629">
        <f>IF(AJ177=TRUE,4,"")</f>
        <v>4</v>
      </c>
      <c r="AM177" s="607"/>
      <c r="AN177" s="608"/>
      <c r="AO177" s="609"/>
      <c r="AP177" s="610" t="b">
        <v>0</v>
      </c>
      <c r="AQ177" s="598"/>
      <c r="AR177" s="598"/>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610" t="b">
        <v>0</v>
      </c>
      <c r="CB177" s="598"/>
      <c r="CC177" s="102"/>
      <c r="CD177" s="102"/>
      <c r="CE177" s="102"/>
      <c r="CF177" s="102"/>
      <c r="CG177" s="102"/>
      <c r="CH177" s="102"/>
      <c r="CI177" s="598"/>
      <c r="CJ177" s="598"/>
      <c r="CK177" s="598"/>
      <c r="CL177" s="598"/>
      <c r="CM177" s="598"/>
      <c r="CN177" s="598"/>
      <c r="CO177" s="598"/>
      <c r="CP177" s="598"/>
      <c r="CQ177" s="598"/>
      <c r="CR177" s="598"/>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row>
    <row r="178" spans="1:119" s="5" customFormat="1">
      <c r="A178" s="102"/>
      <c r="B178" s="463"/>
      <c r="C178" s="458"/>
      <c r="D178" s="102"/>
      <c r="E178" s="469"/>
      <c r="F178" s="102"/>
      <c r="G178" s="114"/>
      <c r="H178" s="506"/>
      <c r="I178" s="808"/>
      <c r="J178" s="813"/>
      <c r="K178" s="813"/>
      <c r="L178" s="808" t="s">
        <v>931</v>
      </c>
      <c r="M178" s="808"/>
      <c r="N178" s="808"/>
      <c r="O178" s="808"/>
      <c r="P178" s="152"/>
      <c r="Q178" s="152"/>
      <c r="R178" s="152"/>
      <c r="S178" s="152"/>
      <c r="T178" s="115"/>
      <c r="U178" s="1407"/>
      <c r="V178" s="1407"/>
      <c r="W178" s="1407"/>
      <c r="X178" s="1407"/>
      <c r="Y178" s="136"/>
      <c r="Z178" s="401"/>
      <c r="AA178" s="403"/>
      <c r="AB178" s="598"/>
      <c r="AC178" s="598"/>
      <c r="AD178" s="598"/>
      <c r="AE178" s="598"/>
      <c r="AF178" s="598"/>
      <c r="AG178" s="598"/>
      <c r="AH178" s="598"/>
      <c r="AI178" s="678" t="s">
        <v>285</v>
      </c>
      <c r="AJ178" s="610" t="b">
        <v>1</v>
      </c>
      <c r="AK178" s="605"/>
      <c r="AL178" s="629">
        <f>IF(AJ178=TRUE,0,"")</f>
        <v>0</v>
      </c>
      <c r="AM178" s="607"/>
      <c r="AN178" s="608"/>
      <c r="AO178" s="609"/>
      <c r="AP178" s="610" t="b">
        <v>0</v>
      </c>
      <c r="AQ178" s="598"/>
      <c r="AR178" s="598"/>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610" t="b">
        <v>0</v>
      </c>
      <c r="CB178" s="598"/>
      <c r="CC178" s="102"/>
      <c r="CD178" s="102"/>
      <c r="CE178" s="102"/>
      <c r="CF178" s="102"/>
      <c r="CG178" s="102"/>
      <c r="CH178" s="102"/>
      <c r="CI178" s="598"/>
      <c r="CJ178" s="598"/>
      <c r="CK178" s="598"/>
      <c r="CL178" s="598"/>
      <c r="CM178" s="598"/>
      <c r="CN178" s="598"/>
      <c r="CO178" s="598"/>
      <c r="CP178" s="598"/>
      <c r="CQ178" s="598"/>
      <c r="CR178" s="598"/>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row>
    <row r="179" spans="1:119" s="5" customFormat="1">
      <c r="A179" s="102"/>
      <c r="B179" s="463"/>
      <c r="C179" s="458"/>
      <c r="D179" s="102"/>
      <c r="E179" s="469"/>
      <c r="F179" s="102"/>
      <c r="G179" s="114"/>
      <c r="H179" s="506"/>
      <c r="I179" s="808"/>
      <c r="J179" s="813"/>
      <c r="K179" s="813"/>
      <c r="L179" s="808"/>
      <c r="M179" s="815" t="s">
        <v>437</v>
      </c>
      <c r="N179" s="808"/>
      <c r="O179" s="815" t="s">
        <v>438</v>
      </c>
      <c r="P179" s="115"/>
      <c r="Q179" s="115"/>
      <c r="R179" s="115"/>
      <c r="S179" s="115"/>
      <c r="T179" s="115"/>
      <c r="U179" s="1407"/>
      <c r="V179" s="1407"/>
      <c r="W179" s="1407"/>
      <c r="X179" s="1407"/>
      <c r="Y179" s="136"/>
      <c r="Z179" s="401"/>
      <c r="AA179" s="403"/>
      <c r="AB179" s="598"/>
      <c r="AC179" s="598"/>
      <c r="AD179" s="598"/>
      <c r="AE179" s="598"/>
      <c r="AF179" s="598"/>
      <c r="AG179" s="598"/>
      <c r="AH179" s="598"/>
      <c r="AI179" s="1358">
        <f>U178</f>
        <v>0</v>
      </c>
      <c r="AJ179" s="1359"/>
      <c r="AK179" s="1359"/>
      <c r="AL179" s="1359"/>
      <c r="AM179" s="1359"/>
      <c r="AN179" s="1359"/>
      <c r="AO179" s="1360"/>
      <c r="AP179" s="598"/>
      <c r="AQ179" s="749"/>
      <c r="AR179" s="598"/>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598"/>
      <c r="CB179" s="749"/>
      <c r="CC179" s="102"/>
      <c r="CD179" s="102"/>
      <c r="CE179" s="102"/>
      <c r="CF179" s="102"/>
      <c r="CG179" s="102"/>
      <c r="CH179" s="102"/>
      <c r="CI179" s="598"/>
      <c r="CJ179" s="598"/>
      <c r="CK179" s="598"/>
      <c r="CL179" s="598"/>
      <c r="CM179" s="598"/>
      <c r="CN179" s="598"/>
      <c r="CO179" s="598"/>
      <c r="CP179" s="598"/>
      <c r="CQ179" s="598"/>
      <c r="CR179" s="598"/>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row>
    <row r="180" spans="1:119" s="5" customFormat="1">
      <c r="A180" s="102"/>
      <c r="B180" s="463"/>
      <c r="C180" s="458"/>
      <c r="D180" s="102"/>
      <c r="E180" s="469"/>
      <c r="F180" s="102"/>
      <c r="G180" s="114"/>
      <c r="H180" s="506"/>
      <c r="I180" s="808"/>
      <c r="J180" s="813"/>
      <c r="K180" s="813"/>
      <c r="L180" s="813"/>
      <c r="M180" s="813"/>
      <c r="N180" s="813"/>
      <c r="O180" s="813"/>
      <c r="P180" s="115"/>
      <c r="Q180" s="115"/>
      <c r="R180" s="115"/>
      <c r="S180" s="115"/>
      <c r="T180" s="115"/>
      <c r="U180" s="1407"/>
      <c r="V180" s="1407"/>
      <c r="W180" s="1407"/>
      <c r="X180" s="1407"/>
      <c r="Y180" s="136"/>
      <c r="Z180" s="401"/>
      <c r="AA180" s="403"/>
      <c r="AB180" s="598"/>
      <c r="AC180" s="598"/>
      <c r="AD180" s="598"/>
      <c r="AE180" s="598"/>
      <c r="AF180" s="598"/>
      <c r="AG180" s="598"/>
      <c r="AH180" s="598"/>
      <c r="AI180" s="613" t="s">
        <v>445</v>
      </c>
      <c r="AJ180" s="610" t="b">
        <v>1</v>
      </c>
      <c r="AK180" s="605"/>
      <c r="AL180" s="629">
        <f>IF(AJ180=TRUE,4,2)</f>
        <v>4</v>
      </c>
      <c r="AM180" s="607"/>
      <c r="AN180" s="608"/>
      <c r="AO180" s="609"/>
      <c r="AP180" s="610" t="b">
        <v>0</v>
      </c>
      <c r="AQ180" s="598"/>
      <c r="AR180" s="598"/>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610" t="b">
        <v>0</v>
      </c>
      <c r="CB180" s="598"/>
      <c r="CC180" s="102"/>
      <c r="CD180" s="102"/>
      <c r="CE180" s="102"/>
      <c r="CF180" s="102"/>
      <c r="CG180" s="102"/>
      <c r="CH180" s="102"/>
      <c r="CI180" s="598"/>
      <c r="CJ180" s="598"/>
      <c r="CK180" s="598"/>
      <c r="CL180" s="598"/>
      <c r="CM180" s="598"/>
      <c r="CN180" s="598"/>
      <c r="CO180" s="598"/>
      <c r="CP180" s="598"/>
      <c r="CQ180" s="598"/>
      <c r="CR180" s="598"/>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row>
    <row r="181" spans="1:119" s="5" customFormat="1">
      <c r="A181" s="102"/>
      <c r="B181" s="463"/>
      <c r="C181" s="458"/>
      <c r="D181" s="102"/>
      <c r="E181" s="469"/>
      <c r="F181" s="102"/>
      <c r="G181" s="114"/>
      <c r="H181" s="506"/>
      <c r="I181" s="808"/>
      <c r="J181" s="813"/>
      <c r="K181" s="813"/>
      <c r="L181" s="813"/>
      <c r="M181" s="813"/>
      <c r="N181" s="813"/>
      <c r="O181" s="813"/>
      <c r="P181" s="115"/>
      <c r="Q181" s="115"/>
      <c r="R181" s="115"/>
      <c r="S181" s="115"/>
      <c r="T181" s="115"/>
      <c r="U181" s="1407"/>
      <c r="V181" s="1407"/>
      <c r="W181" s="1407"/>
      <c r="X181" s="1407"/>
      <c r="Y181" s="136"/>
      <c r="Z181" s="401"/>
      <c r="AA181" s="403"/>
      <c r="AB181" s="598"/>
      <c r="AC181" s="598"/>
      <c r="AD181" s="598"/>
      <c r="AE181" s="598"/>
      <c r="AF181" s="598"/>
      <c r="AG181" s="598"/>
      <c r="AH181" s="598"/>
      <c r="AI181" s="613" t="s">
        <v>446</v>
      </c>
      <c r="AJ181" s="610" t="b">
        <v>1</v>
      </c>
      <c r="AK181" s="605"/>
      <c r="AL181" s="629"/>
      <c r="AM181" s="607"/>
      <c r="AN181" s="608"/>
      <c r="AO181" s="609"/>
      <c r="AP181" s="610" t="b">
        <v>0</v>
      </c>
      <c r="AQ181" s="598"/>
      <c r="AR181" s="598"/>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610" t="b">
        <v>0</v>
      </c>
      <c r="CB181" s="598"/>
      <c r="CC181" s="102"/>
      <c r="CD181" s="102"/>
      <c r="CE181" s="102"/>
      <c r="CF181" s="102"/>
      <c r="CG181" s="102"/>
      <c r="CH181" s="102"/>
      <c r="CI181" s="598"/>
      <c r="CJ181" s="598"/>
      <c r="CK181" s="598"/>
      <c r="CL181" s="598"/>
      <c r="CM181" s="598"/>
      <c r="CN181" s="598"/>
      <c r="CO181" s="598"/>
      <c r="CP181" s="598"/>
      <c r="CQ181" s="598"/>
      <c r="CR181" s="598"/>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row>
    <row r="182" spans="1:119" s="5" customFormat="1">
      <c r="A182" s="102"/>
      <c r="B182" s="463"/>
      <c r="C182" s="458"/>
      <c r="D182" s="102"/>
      <c r="E182" s="469"/>
      <c r="F182" s="102"/>
      <c r="G182" s="114"/>
      <c r="H182" s="506"/>
      <c r="I182" s="808"/>
      <c r="J182" s="813"/>
      <c r="K182" s="813"/>
      <c r="L182" s="813"/>
      <c r="M182" s="813"/>
      <c r="N182" s="813"/>
      <c r="O182" s="813"/>
      <c r="P182" s="115"/>
      <c r="Q182" s="115"/>
      <c r="R182" s="115"/>
      <c r="S182" s="115"/>
      <c r="T182" s="115"/>
      <c r="U182" s="1407"/>
      <c r="V182" s="1407"/>
      <c r="W182" s="1407"/>
      <c r="X182" s="1407"/>
      <c r="Y182" s="136"/>
      <c r="Z182" s="401"/>
      <c r="AA182" s="403"/>
      <c r="AB182" s="598"/>
      <c r="AC182" s="598"/>
      <c r="AD182" s="598"/>
      <c r="AE182" s="598"/>
      <c r="AF182" s="598"/>
      <c r="AG182" s="598"/>
      <c r="AH182" s="598"/>
      <c r="AI182" s="672"/>
      <c r="AJ182" s="672"/>
      <c r="AK182" s="672"/>
      <c r="AL182" s="672"/>
      <c r="AM182" s="672"/>
      <c r="AN182" s="672"/>
      <c r="AO182" s="672"/>
      <c r="AP182" s="598"/>
      <c r="AQ182" s="598"/>
      <c r="AR182" s="598"/>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598"/>
      <c r="CB182" s="598"/>
      <c r="CC182" s="102"/>
      <c r="CD182" s="102"/>
      <c r="CE182" s="102"/>
      <c r="CF182" s="102"/>
      <c r="CG182" s="102"/>
      <c r="CH182" s="102"/>
      <c r="CI182" s="598"/>
      <c r="CJ182" s="598"/>
      <c r="CK182" s="598"/>
      <c r="CL182" s="598"/>
      <c r="CM182" s="598"/>
      <c r="CN182" s="598"/>
      <c r="CO182" s="598"/>
      <c r="CP182" s="598"/>
      <c r="CQ182" s="598"/>
      <c r="CR182" s="598"/>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row>
    <row r="183" spans="1:119" s="5" customFormat="1">
      <c r="A183" s="102"/>
      <c r="B183" s="526" t="s">
        <v>881</v>
      </c>
      <c r="C183" s="470" t="s">
        <v>703</v>
      </c>
      <c r="D183" s="462" t="s">
        <v>879</v>
      </c>
      <c r="E183" s="462" t="s">
        <v>757</v>
      </c>
      <c r="F183" s="462"/>
      <c r="G183" s="114"/>
      <c r="H183" s="506" t="s">
        <v>876</v>
      </c>
      <c r="I183" s="808">
        <v>12.2</v>
      </c>
      <c r="J183" s="812"/>
      <c r="K183" s="812" t="b">
        <v>0</v>
      </c>
      <c r="L183" s="808" t="s">
        <v>1330</v>
      </c>
      <c r="M183" s="812"/>
      <c r="N183" s="816"/>
      <c r="O183" s="817"/>
      <c r="P183" s="217"/>
      <c r="Q183" s="250"/>
      <c r="R183" s="217"/>
      <c r="S183" s="250"/>
      <c r="T183" s="115"/>
      <c r="U183" s="115"/>
      <c r="V183" s="115"/>
      <c r="W183" s="115"/>
      <c r="X183" s="115"/>
      <c r="Y183" s="136"/>
      <c r="Z183" s="401"/>
      <c r="AA183" s="403"/>
      <c r="AB183" s="598"/>
      <c r="AC183" s="598"/>
      <c r="AD183" s="598"/>
      <c r="AE183" s="598"/>
      <c r="AF183" s="598"/>
      <c r="AG183" s="598"/>
      <c r="AH183" s="598"/>
      <c r="AI183" s="628" t="s">
        <v>406</v>
      </c>
      <c r="AJ183" s="604" t="s">
        <v>221</v>
      </c>
      <c r="AK183" s="605"/>
      <c r="AL183" s="746"/>
      <c r="AM183" s="607"/>
      <c r="AN183" s="608"/>
      <c r="AO183" s="609"/>
      <c r="AP183" s="598"/>
      <c r="AQ183" s="598"/>
      <c r="AR183" s="598"/>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598"/>
      <c r="CB183" s="598"/>
      <c r="CC183" s="102"/>
      <c r="CD183" s="102"/>
      <c r="CE183" s="102"/>
      <c r="CF183" s="102"/>
      <c r="CG183" s="102"/>
      <c r="CH183" s="102"/>
      <c r="CI183" s="598"/>
      <c r="CJ183" s="598"/>
      <c r="CK183" s="598"/>
      <c r="CL183" s="598"/>
      <c r="CM183" s="598"/>
      <c r="CN183" s="598"/>
      <c r="CO183" s="598"/>
      <c r="CP183" s="598"/>
      <c r="CQ183" s="598"/>
      <c r="CR183" s="598"/>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row>
    <row r="184" spans="1:119" s="5" customFormat="1">
      <c r="A184" s="102"/>
      <c r="B184" s="463"/>
      <c r="C184" s="458"/>
      <c r="D184" s="102"/>
      <c r="E184" s="469"/>
      <c r="F184" s="102"/>
      <c r="G184" s="114"/>
      <c r="H184" s="506"/>
      <c r="I184" s="808"/>
      <c r="J184" s="812"/>
      <c r="K184" s="812"/>
      <c r="L184" s="813"/>
      <c r="M184" s="813" t="s">
        <v>330</v>
      </c>
      <c r="N184" s="813"/>
      <c r="O184" s="813" t="s">
        <v>309</v>
      </c>
      <c r="P184" s="217"/>
      <c r="Q184" s="250"/>
      <c r="R184" s="217"/>
      <c r="S184" s="250"/>
      <c r="T184" s="115"/>
      <c r="U184" s="115"/>
      <c r="V184" s="115"/>
      <c r="W184" s="115"/>
      <c r="X184" s="115"/>
      <c r="Y184" s="136"/>
      <c r="Z184" s="401"/>
      <c r="AA184" s="403"/>
      <c r="AB184" s="598"/>
      <c r="AC184" s="598"/>
      <c r="AD184" s="598"/>
      <c r="AE184" s="598"/>
      <c r="AF184" s="598"/>
      <c r="AG184" s="598"/>
      <c r="AH184" s="598"/>
      <c r="AI184" s="613"/>
      <c r="AJ184" s="610"/>
      <c r="AK184" s="605"/>
      <c r="AL184" s="629"/>
      <c r="AM184" s="607"/>
      <c r="AN184" s="608"/>
      <c r="AO184" s="609"/>
      <c r="AP184" s="598"/>
      <c r="AQ184" s="598"/>
      <c r="AR184" s="598"/>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598"/>
      <c r="CB184" s="598"/>
      <c r="CC184" s="102"/>
      <c r="CD184" s="102"/>
      <c r="CE184" s="102"/>
      <c r="CF184" s="102"/>
      <c r="CG184" s="102"/>
      <c r="CH184" s="102"/>
      <c r="CI184" s="598"/>
      <c r="CJ184" s="598"/>
      <c r="CK184" s="598"/>
      <c r="CL184" s="598"/>
      <c r="CM184" s="598"/>
      <c r="CN184" s="598"/>
      <c r="CO184" s="598"/>
      <c r="CP184" s="598"/>
      <c r="CQ184" s="598"/>
      <c r="CR184" s="598"/>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row>
    <row r="185" spans="1:119" s="5" customFormat="1">
      <c r="A185" s="102"/>
      <c r="B185" s="463"/>
      <c r="C185" s="458"/>
      <c r="D185" s="102"/>
      <c r="E185" s="469"/>
      <c r="F185" s="102"/>
      <c r="G185" s="114"/>
      <c r="H185" s="506"/>
      <c r="I185" s="812"/>
      <c r="J185" s="812"/>
      <c r="K185" s="812"/>
      <c r="L185" s="812"/>
      <c r="M185" s="812"/>
      <c r="N185" s="812"/>
      <c r="O185" s="812"/>
      <c r="P185" s="196"/>
      <c r="Q185" s="196"/>
      <c r="R185" s="196"/>
      <c r="S185" s="196"/>
      <c r="T185" s="115"/>
      <c r="U185" s="115"/>
      <c r="V185" s="115"/>
      <c r="W185" s="115"/>
      <c r="X185" s="115"/>
      <c r="Y185" s="136"/>
      <c r="Z185" s="401"/>
      <c r="AA185" s="403"/>
      <c r="AB185" s="598"/>
      <c r="AC185" s="598"/>
      <c r="AD185" s="598"/>
      <c r="AE185" s="598"/>
      <c r="AF185" s="598"/>
      <c r="AG185" s="598"/>
      <c r="AH185" s="598"/>
      <c r="AI185" s="613" t="s">
        <v>276</v>
      </c>
      <c r="AJ185" s="610" t="b">
        <v>0</v>
      </c>
      <c r="AK185" s="605"/>
      <c r="AL185" s="629" t="str">
        <f>IF(AJ185=TRUE,4,"")</f>
        <v/>
      </c>
      <c r="AM185" s="607"/>
      <c r="AN185" s="608"/>
      <c r="AO185" s="609"/>
      <c r="AP185" s="610" t="b">
        <v>0</v>
      </c>
      <c r="AQ185" s="598"/>
      <c r="AR185" s="598"/>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610" t="b">
        <v>0</v>
      </c>
      <c r="CB185" s="598"/>
      <c r="CC185" s="102"/>
      <c r="CD185" s="102"/>
      <c r="CE185" s="102"/>
      <c r="CF185" s="102"/>
      <c r="CG185" s="102"/>
      <c r="CH185" s="102"/>
      <c r="CI185" s="598"/>
      <c r="CJ185" s="598"/>
      <c r="CK185" s="598"/>
      <c r="CL185" s="598"/>
      <c r="CM185" s="598"/>
      <c r="CN185" s="598"/>
      <c r="CO185" s="598"/>
      <c r="CP185" s="598"/>
      <c r="CQ185" s="598"/>
      <c r="CR185" s="598"/>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row>
    <row r="186" spans="1:119" s="5" customFormat="1" ht="15.75" customHeight="1">
      <c r="A186" s="102"/>
      <c r="B186" s="463"/>
      <c r="C186" s="458"/>
      <c r="D186" s="102"/>
      <c r="E186" s="469"/>
      <c r="F186" s="102"/>
      <c r="G186" s="236"/>
      <c r="H186" s="508"/>
      <c r="I186" s="133">
        <v>13</v>
      </c>
      <c r="J186" s="133" t="s">
        <v>499</v>
      </c>
      <c r="K186" s="133"/>
      <c r="L186" s="143"/>
      <c r="M186" s="133"/>
      <c r="N186" s="252"/>
      <c r="O186" s="253"/>
      <c r="P186" s="125"/>
      <c r="Q186" s="125"/>
      <c r="R186" s="133"/>
      <c r="S186" s="144"/>
      <c r="T186" s="144"/>
      <c r="U186" s="144"/>
      <c r="V186" s="144"/>
      <c r="W186" s="144"/>
      <c r="X186" s="144"/>
      <c r="Y186" s="136"/>
      <c r="Z186" s="401"/>
      <c r="AA186" s="403"/>
      <c r="AB186" s="598"/>
      <c r="AC186" s="598"/>
      <c r="AD186" s="598"/>
      <c r="AE186" s="598"/>
      <c r="AF186" s="598"/>
      <c r="AG186" s="598"/>
      <c r="AH186" s="598"/>
      <c r="AI186" s="613" t="s">
        <v>275</v>
      </c>
      <c r="AJ186" s="610" t="b">
        <v>0</v>
      </c>
      <c r="AK186" s="605"/>
      <c r="AL186" s="629" t="str">
        <f>IF(AJ186=TRUE,2,"")</f>
        <v/>
      </c>
      <c r="AM186" s="607"/>
      <c r="AN186" s="608"/>
      <c r="AO186" s="609"/>
      <c r="AP186" s="610" t="b">
        <v>0</v>
      </c>
      <c r="AQ186" s="598"/>
      <c r="AR186" s="598"/>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610" t="b">
        <v>0</v>
      </c>
      <c r="CB186" s="598"/>
      <c r="CC186" s="102"/>
      <c r="CD186" s="102"/>
      <c r="CE186" s="102"/>
      <c r="CF186" s="102"/>
      <c r="CG186" s="102"/>
      <c r="CH186" s="102"/>
      <c r="CI186" s="598"/>
      <c r="CJ186" s="598"/>
      <c r="CK186" s="598"/>
      <c r="CL186" s="598"/>
      <c r="CM186" s="598"/>
      <c r="CN186" s="598"/>
      <c r="CO186" s="598"/>
      <c r="CP186" s="598"/>
      <c r="CQ186" s="598"/>
      <c r="CR186" s="598"/>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row>
    <row r="187" spans="1:119" s="5" customFormat="1" ht="15.75" customHeight="1">
      <c r="A187" s="102"/>
      <c r="B187" s="463"/>
      <c r="C187" s="458"/>
      <c r="D187" s="102"/>
      <c r="E187" s="469"/>
      <c r="F187" s="102"/>
      <c r="G187" s="132"/>
      <c r="H187" s="508"/>
      <c r="I187" s="144"/>
      <c r="J187" s="144" t="s">
        <v>730</v>
      </c>
      <c r="K187" s="427"/>
      <c r="L187" s="144"/>
      <c r="M187" s="144"/>
      <c r="N187" s="251"/>
      <c r="O187" s="252"/>
      <c r="P187" s="144"/>
      <c r="Q187" s="144"/>
      <c r="R187" s="144"/>
      <c r="S187" s="144"/>
      <c r="T187" s="144"/>
      <c r="U187" s="144"/>
      <c r="V187" s="144"/>
      <c r="W187" s="144"/>
      <c r="X187" s="144"/>
      <c r="Y187" s="136"/>
      <c r="Z187" s="401"/>
      <c r="AA187" s="403"/>
      <c r="AB187" s="598"/>
      <c r="AC187" s="598"/>
      <c r="AD187" s="598"/>
      <c r="AE187" s="598"/>
      <c r="AF187" s="598"/>
      <c r="AG187" s="598"/>
      <c r="AH187" s="598" t="str">
        <f>IF(AJ187=TRUE,"1","")</f>
        <v>1</v>
      </c>
      <c r="AI187" s="666" t="s">
        <v>277</v>
      </c>
      <c r="AJ187" s="610" t="b">
        <v>1</v>
      </c>
      <c r="AK187" s="605"/>
      <c r="AL187" s="629">
        <f>IF(AJ187=TRUE,-1,"")</f>
        <v>-1</v>
      </c>
      <c r="AM187" s="607"/>
      <c r="AN187" s="608">
        <f>AL187</f>
        <v>-1</v>
      </c>
      <c r="AO187" s="609"/>
      <c r="AP187" s="610" t="b">
        <v>0</v>
      </c>
      <c r="AQ187" s="598"/>
      <c r="AR187" s="598"/>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610" t="b">
        <v>0</v>
      </c>
      <c r="CB187" s="598"/>
      <c r="CC187" s="102"/>
      <c r="CD187" s="102"/>
      <c r="CE187" s="102"/>
      <c r="CF187" s="102"/>
      <c r="CG187" s="102"/>
      <c r="CH187" s="102"/>
      <c r="CI187" s="598"/>
      <c r="CJ187" s="598"/>
      <c r="CK187" s="598"/>
      <c r="CL187" s="598"/>
      <c r="CM187" s="598"/>
      <c r="CN187" s="598"/>
      <c r="CO187" s="598"/>
      <c r="CP187" s="598"/>
      <c r="CQ187" s="598"/>
      <c r="CR187" s="598"/>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row>
    <row r="188" spans="1:119" s="5" customFormat="1" ht="7.5" customHeight="1">
      <c r="A188" s="102"/>
      <c r="B188" s="463"/>
      <c r="C188" s="458"/>
      <c r="D188" s="102"/>
      <c r="E188" s="469"/>
      <c r="F188" s="102"/>
      <c r="G188" s="171"/>
      <c r="H188" s="509"/>
      <c r="I188" s="172"/>
      <c r="J188" s="173"/>
      <c r="K188" s="172"/>
      <c r="L188" s="174"/>
      <c r="M188" s="175"/>
      <c r="N188" s="172"/>
      <c r="O188" s="175"/>
      <c r="P188" s="175"/>
      <c r="Q188" s="175"/>
      <c r="R188" s="175"/>
      <c r="S188" s="175"/>
      <c r="T188" s="175"/>
      <c r="U188" s="175"/>
      <c r="V188" s="175"/>
      <c r="W188" s="175"/>
      <c r="X188" s="175"/>
      <c r="Y188" s="136"/>
      <c r="Z188" s="401"/>
      <c r="AA188" s="403"/>
      <c r="AB188" s="598"/>
      <c r="AC188" s="598"/>
      <c r="AD188" s="598"/>
      <c r="AE188" s="598"/>
      <c r="AF188" s="598"/>
      <c r="AG188" s="598"/>
      <c r="AH188" s="598"/>
      <c r="AI188" s="1358">
        <f>U191</f>
        <v>0</v>
      </c>
      <c r="AJ188" s="1359"/>
      <c r="AK188" s="1359"/>
      <c r="AL188" s="1359"/>
      <c r="AM188" s="1359"/>
      <c r="AN188" s="1359"/>
      <c r="AO188" s="1360"/>
      <c r="AP188" s="598"/>
      <c r="AQ188" s="749"/>
      <c r="AR188" s="598"/>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598"/>
      <c r="CB188" s="749"/>
      <c r="CC188" s="102"/>
      <c r="CD188" s="102"/>
      <c r="CE188" s="102"/>
      <c r="CF188" s="102"/>
      <c r="CG188" s="102"/>
      <c r="CH188" s="102"/>
      <c r="CI188" s="598"/>
      <c r="CJ188" s="598"/>
      <c r="CK188" s="598"/>
      <c r="CL188" s="598"/>
      <c r="CM188" s="598"/>
      <c r="CN188" s="598"/>
      <c r="CO188" s="598"/>
      <c r="CP188" s="598"/>
      <c r="CQ188" s="598"/>
      <c r="CR188" s="598"/>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row>
    <row r="189" spans="1:119" s="5" customFormat="1" ht="15.75" customHeight="1">
      <c r="A189" s="102"/>
      <c r="B189" s="463"/>
      <c r="C189" s="458"/>
      <c r="D189" s="102"/>
      <c r="E189" s="469"/>
      <c r="F189" s="102"/>
      <c r="G189" s="223"/>
      <c r="H189" s="510"/>
      <c r="I189" s="215"/>
      <c r="J189" s="248"/>
      <c r="K189" s="215"/>
      <c r="L189" s="152"/>
      <c r="M189" s="152"/>
      <c r="N189" s="152"/>
      <c r="O189" s="152"/>
      <c r="P189" s="152"/>
      <c r="Q189" s="152"/>
      <c r="R189" s="152"/>
      <c r="S189" s="152"/>
      <c r="T189" s="152"/>
      <c r="U189" s="152"/>
      <c r="V189" s="152"/>
      <c r="W189" s="152"/>
      <c r="X189" s="152"/>
      <c r="Y189" s="136"/>
      <c r="Z189" s="401"/>
      <c r="AA189" s="403"/>
      <c r="AB189" s="598"/>
      <c r="AC189" s="598"/>
      <c r="AD189" s="598"/>
      <c r="AE189" s="598"/>
      <c r="AF189" s="598"/>
      <c r="AG189" s="598"/>
      <c r="AH189" s="598"/>
      <c r="AI189" s="613" t="s">
        <v>414</v>
      </c>
      <c r="AJ189" s="610" t="b">
        <v>1</v>
      </c>
      <c r="AK189" s="605"/>
      <c r="AL189" s="630"/>
      <c r="AM189" s="607"/>
      <c r="AN189" s="608"/>
      <c r="AO189" s="609"/>
      <c r="AP189" s="610" t="b">
        <v>0</v>
      </c>
      <c r="AQ189" s="598"/>
      <c r="AR189" s="598"/>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610" t="b">
        <v>0</v>
      </c>
      <c r="CB189" s="598"/>
      <c r="CC189" s="102"/>
      <c r="CD189" s="102"/>
      <c r="CE189" s="102"/>
      <c r="CF189" s="102"/>
      <c r="CG189" s="102"/>
      <c r="CH189" s="102"/>
      <c r="CI189" s="598"/>
      <c r="CJ189" s="598"/>
      <c r="CK189" s="598"/>
      <c r="CL189" s="598"/>
      <c r="CM189" s="598"/>
      <c r="CN189" s="598"/>
      <c r="CO189" s="598"/>
      <c r="CP189" s="598"/>
      <c r="CQ189" s="598"/>
      <c r="CR189" s="598"/>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row>
    <row r="190" spans="1:119" s="5" customFormat="1">
      <c r="A190" s="102"/>
      <c r="B190" s="526" t="s">
        <v>881</v>
      </c>
      <c r="C190" s="470" t="s">
        <v>704</v>
      </c>
      <c r="D190" s="462" t="s">
        <v>404</v>
      </c>
      <c r="E190" s="462">
        <v>3.4</v>
      </c>
      <c r="F190" s="462"/>
      <c r="G190" s="114"/>
      <c r="H190" s="506" t="s">
        <v>858</v>
      </c>
      <c r="I190" s="808">
        <v>13.1</v>
      </c>
      <c r="J190" s="812"/>
      <c r="K190" s="812" t="b">
        <v>0</v>
      </c>
      <c r="L190" s="808" t="s">
        <v>932</v>
      </c>
      <c r="M190" s="808"/>
      <c r="N190" s="808"/>
      <c r="O190" s="808"/>
      <c r="P190" s="808"/>
      <c r="Q190" s="808"/>
      <c r="R190" s="808"/>
      <c r="S190" s="808"/>
      <c r="T190" s="152"/>
      <c r="U190" s="861" t="s">
        <v>533</v>
      </c>
      <c r="V190" s="808"/>
      <c r="W190" s="808"/>
      <c r="X190" s="808"/>
      <c r="Y190" s="136"/>
      <c r="Z190" s="401"/>
      <c r="AA190" s="403"/>
      <c r="AB190" s="598"/>
      <c r="AC190" s="598"/>
      <c r="AD190" s="598"/>
      <c r="AE190" s="598"/>
      <c r="AF190" s="598"/>
      <c r="AG190" s="598"/>
      <c r="AH190" s="598"/>
      <c r="AI190" s="613" t="s">
        <v>415</v>
      </c>
      <c r="AJ190" s="610" t="b">
        <v>1</v>
      </c>
      <c r="AK190" s="605"/>
      <c r="AL190" s="630"/>
      <c r="AM190" s="607"/>
      <c r="AN190" s="608"/>
      <c r="AO190" s="609"/>
      <c r="AP190" s="610" t="b">
        <v>0</v>
      </c>
      <c r="AQ190" s="598"/>
      <c r="AR190" s="598"/>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610" t="b">
        <v>0</v>
      </c>
      <c r="CB190" s="598"/>
      <c r="CC190" s="102"/>
      <c r="CD190" s="102"/>
      <c r="CE190" s="102"/>
      <c r="CF190" s="102"/>
      <c r="CG190" s="102"/>
      <c r="CH190" s="102"/>
      <c r="CI190" s="598"/>
      <c r="CJ190" s="598"/>
      <c r="CK190" s="598"/>
      <c r="CL190" s="598"/>
      <c r="CM190" s="598"/>
      <c r="CN190" s="598"/>
      <c r="CO190" s="598"/>
      <c r="CP190" s="598"/>
      <c r="CQ190" s="598"/>
      <c r="CR190" s="598"/>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row>
    <row r="191" spans="1:119" s="5" customFormat="1">
      <c r="A191" s="102"/>
      <c r="B191" s="463"/>
      <c r="C191" s="458"/>
      <c r="D191" s="102"/>
      <c r="E191" s="469"/>
      <c r="F191" s="102"/>
      <c r="G191" s="114"/>
      <c r="H191" s="506"/>
      <c r="I191" s="808"/>
      <c r="J191" s="812"/>
      <c r="K191" s="812"/>
      <c r="L191" s="808"/>
      <c r="M191" s="808" t="s">
        <v>481</v>
      </c>
      <c r="N191" s="808"/>
      <c r="O191" s="808"/>
      <c r="P191" s="808"/>
      <c r="Q191" s="808"/>
      <c r="R191" s="808"/>
      <c r="S191" s="808"/>
      <c r="T191" s="152"/>
      <c r="U191" s="1392"/>
      <c r="V191" s="1392"/>
      <c r="W191" s="1392"/>
      <c r="X191" s="1392"/>
      <c r="Y191" s="136"/>
      <c r="Z191" s="401"/>
      <c r="AA191" s="403"/>
      <c r="AB191" s="598"/>
      <c r="AC191" s="598"/>
      <c r="AD191" s="598"/>
      <c r="AE191" s="598"/>
      <c r="AF191" s="598"/>
      <c r="AG191" s="598"/>
      <c r="AH191" s="598"/>
      <c r="AI191" s="613" t="s">
        <v>408</v>
      </c>
      <c r="AJ191" s="610" t="b">
        <v>1</v>
      </c>
      <c r="AK191" s="605"/>
      <c r="AL191" s="629">
        <f>IF(AJ191=TRUE,1,"")</f>
        <v>1</v>
      </c>
      <c r="AM191" s="607"/>
      <c r="AN191" s="608"/>
      <c r="AO191" s="609"/>
      <c r="AP191" s="610" t="b">
        <v>0</v>
      </c>
      <c r="AQ191" s="598"/>
      <c r="AR191" s="598"/>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610" t="b">
        <v>0</v>
      </c>
      <c r="CB191" s="598"/>
      <c r="CC191" s="102"/>
      <c r="CD191" s="102"/>
      <c r="CE191" s="102"/>
      <c r="CF191" s="102"/>
      <c r="CG191" s="102"/>
      <c r="CH191" s="102"/>
      <c r="CI191" s="598"/>
      <c r="CJ191" s="598"/>
      <c r="CK191" s="598"/>
      <c r="CL191" s="598"/>
      <c r="CM191" s="598"/>
      <c r="CN191" s="598"/>
      <c r="CO191" s="598"/>
      <c r="CP191" s="598"/>
      <c r="CQ191" s="598"/>
      <c r="CR191" s="598"/>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row>
    <row r="192" spans="1:119" s="5" customFormat="1">
      <c r="A192" s="102"/>
      <c r="B192" s="463"/>
      <c r="C192" s="458"/>
      <c r="D192" s="102"/>
      <c r="E192" s="469"/>
      <c r="F192" s="102"/>
      <c r="G192" s="114"/>
      <c r="H192" s="506"/>
      <c r="I192" s="808"/>
      <c r="J192" s="812"/>
      <c r="K192" s="812"/>
      <c r="L192" s="808"/>
      <c r="M192" s="808" t="s">
        <v>400</v>
      </c>
      <c r="N192" s="808"/>
      <c r="O192" s="808"/>
      <c r="P192" s="808"/>
      <c r="Q192" s="808"/>
      <c r="R192" s="808"/>
      <c r="S192" s="808"/>
      <c r="T192" s="152"/>
      <c r="U192" s="1392"/>
      <c r="V192" s="1392"/>
      <c r="W192" s="1392"/>
      <c r="X192" s="1392"/>
      <c r="Y192" s="136"/>
      <c r="Z192" s="401"/>
      <c r="AA192" s="403"/>
      <c r="AB192" s="598"/>
      <c r="AC192" s="598"/>
      <c r="AD192" s="598"/>
      <c r="AE192" s="598"/>
      <c r="AF192" s="598"/>
      <c r="AG192" s="598"/>
      <c r="AH192" s="598"/>
      <c r="AI192" s="613" t="s">
        <v>407</v>
      </c>
      <c r="AJ192" s="610" t="b">
        <v>1</v>
      </c>
      <c r="AK192" s="605"/>
      <c r="AL192" s="629">
        <f>IF(AJ192=TRUE,-1,"")</f>
        <v>-1</v>
      </c>
      <c r="AM192" s="607"/>
      <c r="AN192" s="608">
        <f>AL192</f>
        <v>-1</v>
      </c>
      <c r="AO192" s="609"/>
      <c r="AP192" s="610" t="b">
        <v>0</v>
      </c>
      <c r="AQ192" s="598"/>
      <c r="AR192" s="598"/>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610" t="b">
        <v>0</v>
      </c>
      <c r="CB192" s="598"/>
      <c r="CC192" s="102"/>
      <c r="CD192" s="102"/>
      <c r="CE192" s="102"/>
      <c r="CF192" s="102"/>
      <c r="CG192" s="102"/>
      <c r="CH192" s="102"/>
      <c r="CI192" s="598"/>
      <c r="CJ192" s="598"/>
      <c r="CK192" s="598"/>
      <c r="CL192" s="598"/>
      <c r="CM192" s="598"/>
      <c r="CN192" s="598"/>
      <c r="CO192" s="598"/>
      <c r="CP192" s="598"/>
      <c r="CQ192" s="598"/>
      <c r="CR192" s="598"/>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row>
    <row r="193" spans="1:119" s="5" customFormat="1">
      <c r="A193" s="102"/>
      <c r="B193" s="463"/>
      <c r="C193" s="458"/>
      <c r="D193" s="102"/>
      <c r="E193" s="469"/>
      <c r="F193" s="102"/>
      <c r="G193" s="114"/>
      <c r="H193" s="506"/>
      <c r="I193" s="808"/>
      <c r="J193" s="812"/>
      <c r="K193" s="812"/>
      <c r="L193" s="808"/>
      <c r="M193" s="808" t="s">
        <v>401</v>
      </c>
      <c r="N193" s="808"/>
      <c r="O193" s="808"/>
      <c r="P193" s="808"/>
      <c r="Q193" s="808"/>
      <c r="R193" s="808"/>
      <c r="S193" s="808"/>
      <c r="T193" s="152"/>
      <c r="U193" s="1392"/>
      <c r="V193" s="1392"/>
      <c r="W193" s="1392"/>
      <c r="X193" s="1392"/>
      <c r="Y193" s="136"/>
      <c r="Z193" s="401"/>
      <c r="AA193" s="403"/>
      <c r="AB193" s="598"/>
      <c r="AC193" s="598"/>
      <c r="AD193" s="598"/>
      <c r="AE193" s="598"/>
      <c r="AF193" s="598"/>
      <c r="AG193" s="598"/>
      <c r="AH193" s="598"/>
      <c r="AI193" s="613" t="s">
        <v>409</v>
      </c>
      <c r="AJ193" s="610" t="b">
        <v>1</v>
      </c>
      <c r="AK193" s="679" t="s">
        <v>475</v>
      </c>
      <c r="AL193" s="629">
        <f>IF(AJ193=TRUE,1,"")</f>
        <v>1</v>
      </c>
      <c r="AM193" s="607"/>
      <c r="AN193" s="608"/>
      <c r="AO193" s="609"/>
      <c r="AP193" s="610" t="b">
        <v>0</v>
      </c>
      <c r="AQ193" s="598"/>
      <c r="AR193" s="598"/>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610" t="b">
        <v>0</v>
      </c>
      <c r="CB193" s="598"/>
      <c r="CC193" s="102"/>
      <c r="CD193" s="102"/>
      <c r="CE193" s="102"/>
      <c r="CF193" s="102"/>
      <c r="CG193" s="102"/>
      <c r="CH193" s="102"/>
      <c r="CI193" s="598"/>
      <c r="CJ193" s="598"/>
      <c r="CK193" s="598"/>
      <c r="CL193" s="598"/>
      <c r="CM193" s="598"/>
      <c r="CN193" s="598"/>
      <c r="CO193" s="598"/>
      <c r="CP193" s="598"/>
      <c r="CQ193" s="598"/>
      <c r="CR193" s="598"/>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row>
    <row r="194" spans="1:119" s="5" customFormat="1">
      <c r="A194" s="102"/>
      <c r="B194" s="526" t="s">
        <v>881</v>
      </c>
      <c r="C194" s="470" t="s">
        <v>705</v>
      </c>
      <c r="D194" s="462" t="s">
        <v>404</v>
      </c>
      <c r="E194" s="462" t="s">
        <v>749</v>
      </c>
      <c r="F194" s="462"/>
      <c r="G194" s="114"/>
      <c r="H194" s="506" t="s">
        <v>858</v>
      </c>
      <c r="I194" s="808">
        <v>13.2</v>
      </c>
      <c r="J194" s="812"/>
      <c r="K194" s="812" t="b">
        <v>0</v>
      </c>
      <c r="L194" s="808" t="s">
        <v>568</v>
      </c>
      <c r="M194" s="808"/>
      <c r="N194" s="808"/>
      <c r="O194" s="808"/>
      <c r="P194" s="808"/>
      <c r="Q194" s="808"/>
      <c r="R194" s="808"/>
      <c r="S194" s="808"/>
      <c r="T194" s="152"/>
      <c r="U194" s="102"/>
      <c r="V194" s="152"/>
      <c r="W194" s="152"/>
      <c r="X194" s="152"/>
      <c r="Y194" s="136"/>
      <c r="Z194" s="401"/>
      <c r="AA194" s="403"/>
      <c r="AB194" s="598"/>
      <c r="AC194" s="598"/>
      <c r="AD194" s="598"/>
      <c r="AE194" s="598"/>
      <c r="AF194" s="598"/>
      <c r="AG194" s="598"/>
      <c r="AH194" s="598"/>
      <c r="AI194" s="613" t="s">
        <v>410</v>
      </c>
      <c r="AJ194" s="610" t="b">
        <v>1</v>
      </c>
      <c r="AK194" s="605"/>
      <c r="AL194" s="629"/>
      <c r="AM194" s="607"/>
      <c r="AN194" s="608"/>
      <c r="AO194" s="609"/>
      <c r="AP194" s="610" t="b">
        <v>0</v>
      </c>
      <c r="AQ194" s="598"/>
      <c r="AR194" s="598"/>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610" t="b">
        <v>0</v>
      </c>
      <c r="CB194" s="598"/>
      <c r="CC194" s="102"/>
      <c r="CD194" s="102"/>
      <c r="CE194" s="102"/>
      <c r="CF194" s="102"/>
      <c r="CG194" s="102"/>
      <c r="CH194" s="102"/>
      <c r="CI194" s="598"/>
      <c r="CJ194" s="598"/>
      <c r="CK194" s="598"/>
      <c r="CL194" s="598"/>
      <c r="CM194" s="598"/>
      <c r="CN194" s="598"/>
      <c r="CO194" s="598"/>
      <c r="CP194" s="598"/>
      <c r="CQ194" s="598"/>
      <c r="CR194" s="598"/>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row>
    <row r="195" spans="1:119" s="5" customFormat="1" ht="15.75" customHeight="1">
      <c r="A195" s="102"/>
      <c r="B195" s="463"/>
      <c r="C195" s="458"/>
      <c r="D195" s="102"/>
      <c r="E195" s="469"/>
      <c r="F195" s="102"/>
      <c r="G195" s="114"/>
      <c r="H195" s="506"/>
      <c r="I195" s="808"/>
      <c r="J195" s="812"/>
      <c r="K195" s="812"/>
      <c r="L195" s="808"/>
      <c r="M195" s="808" t="s">
        <v>330</v>
      </c>
      <c r="N195" s="808"/>
      <c r="O195" s="808" t="s">
        <v>309</v>
      </c>
      <c r="P195" s="808"/>
      <c r="Q195" s="808"/>
      <c r="R195" s="808"/>
      <c r="S195" s="808"/>
      <c r="T195" s="152"/>
      <c r="U195" s="1380" t="s">
        <v>358</v>
      </c>
      <c r="V195" s="1381"/>
      <c r="W195" s="1381"/>
      <c r="X195" s="1382"/>
      <c r="Y195" s="136"/>
      <c r="Z195" s="401"/>
      <c r="AA195" s="403"/>
      <c r="AB195" s="598"/>
      <c r="AC195" s="598"/>
      <c r="AD195" s="598"/>
      <c r="AE195" s="598"/>
      <c r="AF195" s="598"/>
      <c r="AG195" s="598"/>
      <c r="AH195" s="598"/>
      <c r="AI195" s="613" t="s">
        <v>416</v>
      </c>
      <c r="AJ195" s="610" t="b">
        <v>1</v>
      </c>
      <c r="AK195" s="605"/>
      <c r="AL195" s="629">
        <f>IF(AJ195=TRUE,1,"")</f>
        <v>1</v>
      </c>
      <c r="AM195" s="607"/>
      <c r="AN195" s="608"/>
      <c r="AO195" s="609"/>
      <c r="AP195" s="610" t="b">
        <v>0</v>
      </c>
      <c r="AQ195" s="598"/>
      <c r="AR195" s="1412" t="s">
        <v>358</v>
      </c>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610" t="b">
        <v>0</v>
      </c>
      <c r="CB195" s="598"/>
      <c r="CC195" s="1380" t="s">
        <v>358</v>
      </c>
      <c r="CD195" s="1381"/>
      <c r="CE195" s="1381"/>
      <c r="CF195" s="1382"/>
      <c r="CG195" s="102"/>
      <c r="CH195" s="102"/>
      <c r="CI195" s="598"/>
      <c r="CJ195" s="598"/>
      <c r="CK195" s="598"/>
      <c r="CL195" s="598"/>
      <c r="CM195" s="598"/>
      <c r="CN195" s="598"/>
      <c r="CO195" s="598"/>
      <c r="CP195" s="598"/>
      <c r="CQ195" s="598"/>
      <c r="CR195" s="598"/>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row>
    <row r="196" spans="1:119" s="5" customFormat="1">
      <c r="A196" s="102"/>
      <c r="B196" s="463"/>
      <c r="C196" s="458"/>
      <c r="D196" s="102"/>
      <c r="E196" s="469"/>
      <c r="F196" s="102"/>
      <c r="G196" s="114"/>
      <c r="H196" s="506"/>
      <c r="I196" s="814" t="s">
        <v>1253</v>
      </c>
      <c r="J196" s="812"/>
      <c r="K196" s="812"/>
      <c r="L196" s="808" t="s">
        <v>853</v>
      </c>
      <c r="M196" s="808"/>
      <c r="N196" s="808"/>
      <c r="O196" s="808"/>
      <c r="P196" s="808"/>
      <c r="Q196" s="808"/>
      <c r="R196" s="808"/>
      <c r="S196" s="808"/>
      <c r="T196" s="152"/>
      <c r="U196" s="1383"/>
      <c r="V196" s="1384"/>
      <c r="W196" s="1384"/>
      <c r="X196" s="1385"/>
      <c r="Y196" s="136"/>
      <c r="Z196" s="401"/>
      <c r="AA196" s="403"/>
      <c r="AB196" s="598"/>
      <c r="AC196" s="598"/>
      <c r="AD196" s="598"/>
      <c r="AE196" s="598"/>
      <c r="AF196" s="598"/>
      <c r="AG196" s="598"/>
      <c r="AH196" s="598"/>
      <c r="AI196" s="613" t="s">
        <v>411</v>
      </c>
      <c r="AJ196" s="610" t="b">
        <v>1</v>
      </c>
      <c r="AK196" s="605"/>
      <c r="AL196" s="629"/>
      <c r="AM196" s="607"/>
      <c r="AN196" s="608"/>
      <c r="AO196" s="609"/>
      <c r="AP196" s="610" t="b">
        <v>0</v>
      </c>
      <c r="AQ196" s="598"/>
      <c r="AR196" s="1413"/>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610" t="b">
        <v>0</v>
      </c>
      <c r="CB196" s="598"/>
      <c r="CC196" s="1383"/>
      <c r="CD196" s="1384"/>
      <c r="CE196" s="1384"/>
      <c r="CF196" s="1385"/>
      <c r="CG196" s="102"/>
      <c r="CH196" s="102"/>
      <c r="CI196" s="598"/>
      <c r="CJ196" s="598"/>
      <c r="CK196" s="598"/>
      <c r="CL196" s="598"/>
      <c r="CM196" s="598"/>
      <c r="CN196" s="598"/>
      <c r="CO196" s="598"/>
      <c r="CP196" s="598"/>
      <c r="CQ196" s="598"/>
      <c r="CR196" s="598"/>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row>
    <row r="197" spans="1:119" s="5" customFormat="1">
      <c r="A197" s="102"/>
      <c r="B197" s="463"/>
      <c r="C197" s="458"/>
      <c r="D197" s="102"/>
      <c r="E197" s="469"/>
      <c r="F197" s="102"/>
      <c r="G197" s="114"/>
      <c r="H197" s="506"/>
      <c r="I197" s="808"/>
      <c r="J197" s="812"/>
      <c r="K197" s="812"/>
      <c r="L197" s="808"/>
      <c r="M197" s="808" t="s">
        <v>330</v>
      </c>
      <c r="N197" s="808"/>
      <c r="O197" s="808" t="s">
        <v>309</v>
      </c>
      <c r="P197" s="808"/>
      <c r="Q197" s="808"/>
      <c r="R197" s="808"/>
      <c r="S197" s="808"/>
      <c r="T197" s="152"/>
      <c r="U197" s="1386"/>
      <c r="V197" s="1387"/>
      <c r="W197" s="1387"/>
      <c r="X197" s="1388"/>
      <c r="Y197" s="136"/>
      <c r="Z197" s="401"/>
      <c r="AA197" s="403"/>
      <c r="AB197" s="598"/>
      <c r="AC197" s="598"/>
      <c r="AD197" s="598"/>
      <c r="AE197" s="598"/>
      <c r="AF197" s="598"/>
      <c r="AG197" s="598"/>
      <c r="AH197" s="598"/>
      <c r="AI197" s="613" t="s">
        <v>412</v>
      </c>
      <c r="AJ197" s="610" t="b">
        <v>1</v>
      </c>
      <c r="AK197" s="605"/>
      <c r="AL197" s="629">
        <f>IF(AJ197=TRUE,1,"")</f>
        <v>1</v>
      </c>
      <c r="AM197" s="607"/>
      <c r="AN197" s="608"/>
      <c r="AO197" s="609"/>
      <c r="AP197" s="610" t="b">
        <v>0</v>
      </c>
      <c r="AQ197" s="598"/>
      <c r="AR197" s="1414"/>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610" t="b">
        <v>0</v>
      </c>
      <c r="CB197" s="598"/>
      <c r="CC197" s="1386"/>
      <c r="CD197" s="1387"/>
      <c r="CE197" s="1387"/>
      <c r="CF197" s="1388"/>
      <c r="CG197" s="102"/>
      <c r="CH197" s="102"/>
      <c r="CI197" s="598"/>
      <c r="CJ197" s="598"/>
      <c r="CK197" s="598"/>
      <c r="CL197" s="598"/>
      <c r="CM197" s="598"/>
      <c r="CN197" s="598"/>
      <c r="CO197" s="598"/>
      <c r="CP197" s="598"/>
      <c r="CQ197" s="598"/>
      <c r="CR197" s="598"/>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row>
    <row r="198" spans="1:119" s="5" customFormat="1">
      <c r="A198" s="102"/>
      <c r="B198" s="463" t="s">
        <v>881</v>
      </c>
      <c r="C198" s="470" t="s">
        <v>706</v>
      </c>
      <c r="D198" s="462" t="s">
        <v>755</v>
      </c>
      <c r="E198" s="462"/>
      <c r="F198" s="462"/>
      <c r="G198" s="114"/>
      <c r="H198" s="506" t="s">
        <v>420</v>
      </c>
      <c r="I198" s="152">
        <v>13.3</v>
      </c>
      <c r="J198" s="196"/>
      <c r="K198" s="196" t="b">
        <v>0</v>
      </c>
      <c r="L198" s="152" t="s">
        <v>500</v>
      </c>
      <c r="M198" s="152"/>
      <c r="N198" s="152"/>
      <c r="O198" s="152"/>
      <c r="P198" s="152"/>
      <c r="Q198" s="152"/>
      <c r="R198" s="152"/>
      <c r="S198" s="152"/>
      <c r="T198" s="152"/>
      <c r="U198" s="152"/>
      <c r="V198" s="152"/>
      <c r="W198" s="152"/>
      <c r="X198" s="152"/>
      <c r="Y198" s="136"/>
      <c r="Z198" s="401"/>
      <c r="AA198" s="403"/>
      <c r="AB198" s="598"/>
      <c r="AC198" s="598"/>
      <c r="AD198" s="598"/>
      <c r="AE198" s="598"/>
      <c r="AF198" s="598"/>
      <c r="AG198" s="598"/>
      <c r="AH198" s="598"/>
      <c r="AI198" s="613" t="s">
        <v>413</v>
      </c>
      <c r="AJ198" s="610" t="b">
        <v>1</v>
      </c>
      <c r="AK198" s="605"/>
      <c r="AL198" s="629"/>
      <c r="AM198" s="607"/>
      <c r="AN198" s="608"/>
      <c r="AO198" s="609"/>
      <c r="AP198" s="610" t="b">
        <v>0</v>
      </c>
      <c r="AQ198" s="598"/>
      <c r="AR198" s="598"/>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610" t="b">
        <v>0</v>
      </c>
      <c r="CB198" s="598"/>
      <c r="CC198" s="102"/>
      <c r="CD198" s="102"/>
      <c r="CE198" s="102"/>
      <c r="CF198" s="102"/>
      <c r="CG198" s="102"/>
      <c r="CH198" s="102"/>
      <c r="CI198" s="598"/>
      <c r="CJ198" s="598"/>
      <c r="CK198" s="598"/>
      <c r="CL198" s="598"/>
      <c r="CM198" s="598"/>
      <c r="CN198" s="598"/>
      <c r="CO198" s="598"/>
      <c r="CP198" s="598"/>
      <c r="CQ198" s="598"/>
      <c r="CR198" s="598"/>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row>
    <row r="199" spans="1:119" s="5" customFormat="1">
      <c r="A199" s="102"/>
      <c r="B199" s="463"/>
      <c r="C199" s="458"/>
      <c r="D199" s="102"/>
      <c r="E199" s="469"/>
      <c r="F199" s="102"/>
      <c r="G199" s="114"/>
      <c r="H199" s="506"/>
      <c r="I199" s="152"/>
      <c r="J199" s="196"/>
      <c r="K199" s="196"/>
      <c r="L199" s="152"/>
      <c r="M199" s="152" t="s">
        <v>330</v>
      </c>
      <c r="N199" s="152"/>
      <c r="O199" s="152" t="s">
        <v>309</v>
      </c>
      <c r="P199" s="152"/>
      <c r="Q199" s="152"/>
      <c r="R199" s="152"/>
      <c r="S199" s="152"/>
      <c r="T199" s="152"/>
      <c r="U199" s="861" t="s">
        <v>402</v>
      </c>
      <c r="V199" s="808"/>
      <c r="W199" s="808"/>
      <c r="X199" s="808"/>
      <c r="Y199" s="136"/>
      <c r="Z199" s="401"/>
      <c r="AA199" s="403"/>
      <c r="AB199" s="598"/>
      <c r="AC199" s="598"/>
      <c r="AD199" s="598"/>
      <c r="AE199" s="598"/>
      <c r="AF199" s="598"/>
      <c r="AG199" s="598"/>
      <c r="AH199" s="598"/>
      <c r="AI199" s="613" t="s">
        <v>403</v>
      </c>
      <c r="AJ199" s="626">
        <f>U203</f>
        <v>0</v>
      </c>
      <c r="AK199" s="605"/>
      <c r="AL199" s="629"/>
      <c r="AM199" s="607"/>
      <c r="AN199" s="608"/>
      <c r="AO199" s="609"/>
      <c r="AP199" s="610"/>
      <c r="AQ199" s="598"/>
      <c r="AR199" s="598"/>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610"/>
      <c r="CB199" s="598"/>
      <c r="CC199" s="102"/>
      <c r="CD199" s="102"/>
      <c r="CE199" s="102"/>
      <c r="CF199" s="102"/>
      <c r="CG199" s="102"/>
      <c r="CH199" s="102"/>
      <c r="CI199" s="598"/>
      <c r="CJ199" s="598"/>
      <c r="CK199" s="598"/>
      <c r="CL199" s="598"/>
      <c r="CM199" s="598"/>
      <c r="CN199" s="598"/>
      <c r="CO199" s="598"/>
      <c r="CP199" s="598"/>
      <c r="CQ199" s="598"/>
      <c r="CR199" s="598"/>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row>
    <row r="200" spans="1:119" s="5" customFormat="1">
      <c r="A200" s="102"/>
      <c r="B200" s="526" t="s">
        <v>881</v>
      </c>
      <c r="C200" s="470" t="s">
        <v>707</v>
      </c>
      <c r="D200" s="462" t="s">
        <v>404</v>
      </c>
      <c r="E200" s="462" t="s">
        <v>749</v>
      </c>
      <c r="F200" s="462"/>
      <c r="G200" s="114"/>
      <c r="H200" s="506" t="s">
        <v>858</v>
      </c>
      <c r="I200" s="808">
        <v>13.4</v>
      </c>
      <c r="J200" s="812"/>
      <c r="K200" s="812" t="b">
        <v>0</v>
      </c>
      <c r="L200" s="808" t="s">
        <v>569</v>
      </c>
      <c r="M200" s="808"/>
      <c r="N200" s="808"/>
      <c r="O200" s="808"/>
      <c r="P200" s="808"/>
      <c r="Q200" s="808"/>
      <c r="R200" s="152"/>
      <c r="S200" s="152"/>
      <c r="T200" s="152"/>
      <c r="U200" s="1402"/>
      <c r="V200" s="1402"/>
      <c r="W200" s="1402"/>
      <c r="X200" s="1402"/>
      <c r="Y200" s="136"/>
      <c r="Z200" s="401"/>
      <c r="AA200" s="403"/>
      <c r="AB200" s="598"/>
      <c r="AC200" s="598"/>
      <c r="AD200" s="598"/>
      <c r="AE200" s="598"/>
      <c r="AF200" s="598"/>
      <c r="AG200" s="598"/>
      <c r="AH200" s="598"/>
      <c r="AI200" s="613" t="s">
        <v>404</v>
      </c>
      <c r="AJ200" s="626">
        <f>U205</f>
        <v>0</v>
      </c>
      <c r="AK200" s="605"/>
      <c r="AL200" s="629"/>
      <c r="AM200" s="607"/>
      <c r="AN200" s="608"/>
      <c r="AO200" s="609"/>
      <c r="AP200" s="610"/>
      <c r="AQ200" s="598"/>
      <c r="AR200" s="598"/>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610"/>
      <c r="CB200" s="598"/>
      <c r="CC200" s="102"/>
      <c r="CD200" s="102"/>
      <c r="CE200" s="102"/>
      <c r="CF200" s="102"/>
      <c r="CG200" s="102"/>
      <c r="CH200" s="102"/>
      <c r="CI200" s="598"/>
      <c r="CJ200" s="598"/>
      <c r="CK200" s="598"/>
      <c r="CL200" s="598"/>
      <c r="CM200" s="598"/>
      <c r="CN200" s="598"/>
      <c r="CO200" s="598"/>
      <c r="CP200" s="598"/>
      <c r="CQ200" s="598"/>
      <c r="CR200" s="598"/>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row>
    <row r="201" spans="1:119" s="5" customFormat="1">
      <c r="A201" s="102"/>
      <c r="B201" s="463"/>
      <c r="C201" s="458"/>
      <c r="D201" s="102"/>
      <c r="E201" s="469"/>
      <c r="F201" s="102"/>
      <c r="G201" s="114"/>
      <c r="H201" s="506"/>
      <c r="I201" s="808"/>
      <c r="J201" s="812"/>
      <c r="K201" s="812"/>
      <c r="L201" s="808"/>
      <c r="M201" s="808" t="s">
        <v>330</v>
      </c>
      <c r="N201" s="808"/>
      <c r="O201" s="808" t="s">
        <v>309</v>
      </c>
      <c r="P201" s="808"/>
      <c r="Q201" s="808"/>
      <c r="R201" s="152"/>
      <c r="S201" s="152"/>
      <c r="T201" s="152"/>
      <c r="U201" s="1402"/>
      <c r="V201" s="1402"/>
      <c r="W201" s="1402"/>
      <c r="X201" s="1402"/>
      <c r="Y201" s="136"/>
      <c r="Z201" s="401"/>
      <c r="AA201" s="403"/>
      <c r="AB201" s="598"/>
      <c r="AC201" s="598"/>
      <c r="AD201" s="598"/>
      <c r="AE201" s="598"/>
      <c r="AF201" s="598"/>
      <c r="AG201" s="598"/>
      <c r="AH201" s="598"/>
      <c r="AI201" s="613" t="s">
        <v>405</v>
      </c>
      <c r="AJ201" s="610">
        <f>U205-U203</f>
        <v>0</v>
      </c>
      <c r="AK201" s="605"/>
      <c r="AL201" s="629"/>
      <c r="AM201" s="607"/>
      <c r="AN201" s="608"/>
      <c r="AO201" s="609"/>
      <c r="AP201" s="610"/>
      <c r="AQ201" s="598"/>
      <c r="AR201" s="598"/>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610"/>
      <c r="CB201" s="598"/>
      <c r="CC201" s="598"/>
      <c r="CD201" s="102"/>
      <c r="CE201" s="102"/>
      <c r="CF201" s="102"/>
      <c r="CG201" s="102"/>
      <c r="CH201" s="102"/>
      <c r="CI201" s="598"/>
      <c r="CJ201" s="598"/>
      <c r="CK201" s="598"/>
      <c r="CL201" s="598"/>
      <c r="CM201" s="598"/>
      <c r="CN201" s="598"/>
      <c r="CO201" s="598"/>
      <c r="CP201" s="598"/>
      <c r="CQ201" s="598"/>
      <c r="CR201" s="598"/>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row>
    <row r="202" spans="1:119" s="5" customFormat="1">
      <c r="A202" s="102"/>
      <c r="B202" s="526" t="s">
        <v>881</v>
      </c>
      <c r="C202" s="470" t="s">
        <v>708</v>
      </c>
      <c r="D202" s="462" t="s">
        <v>752</v>
      </c>
      <c r="E202" s="462">
        <v>2.2000000000000002</v>
      </c>
      <c r="F202" s="462"/>
      <c r="G202" s="114"/>
      <c r="H202" s="506" t="s">
        <v>861</v>
      </c>
      <c r="I202" s="808">
        <v>13.5</v>
      </c>
      <c r="J202" s="812"/>
      <c r="K202" s="812" t="b">
        <v>0</v>
      </c>
      <c r="L202" s="808" t="s">
        <v>933</v>
      </c>
      <c r="M202" s="808"/>
      <c r="N202" s="808"/>
      <c r="O202" s="808"/>
      <c r="P202" s="808"/>
      <c r="Q202" s="808"/>
      <c r="R202" s="152"/>
      <c r="S202" s="152"/>
      <c r="T202" s="152"/>
      <c r="U202" s="808" t="s">
        <v>852</v>
      </c>
      <c r="V202" s="808"/>
      <c r="W202" s="808"/>
      <c r="X202" s="808"/>
      <c r="Y202" s="136"/>
      <c r="Z202" s="401"/>
      <c r="AA202" s="102"/>
      <c r="AB202" s="598"/>
      <c r="AC202" s="598"/>
      <c r="AD202" s="598"/>
      <c r="AE202" s="598"/>
      <c r="AF202" s="598"/>
      <c r="AG202" s="598"/>
      <c r="AH202" s="598"/>
      <c r="AI202" s="613" t="s">
        <v>1368</v>
      </c>
      <c r="AJ202" s="610" t="b">
        <v>1</v>
      </c>
      <c r="AK202" s="598"/>
      <c r="AL202" s="598"/>
      <c r="AM202" s="598"/>
      <c r="AN202" s="598"/>
      <c r="AO202" s="598"/>
      <c r="AP202" s="610" t="b">
        <v>0</v>
      </c>
      <c r="AQ202" s="598"/>
      <c r="AR202" s="598"/>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610" t="b">
        <v>0</v>
      </c>
      <c r="CB202" s="598"/>
      <c r="CC202" s="598"/>
      <c r="CD202" s="102"/>
      <c r="CE202" s="102"/>
      <c r="CF202" s="102"/>
      <c r="CG202" s="102"/>
      <c r="CH202" s="102"/>
      <c r="CI202" s="598"/>
      <c r="CJ202" s="598"/>
      <c r="CK202" s="598"/>
      <c r="CL202" s="598"/>
      <c r="CM202" s="598"/>
      <c r="CN202" s="598"/>
      <c r="CO202" s="598"/>
      <c r="CP202" s="598"/>
      <c r="CQ202" s="598"/>
      <c r="CR202" s="598"/>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row>
    <row r="203" spans="1:119" s="5" customFormat="1" ht="16.5" thickBot="1">
      <c r="A203" s="102"/>
      <c r="B203" s="463"/>
      <c r="C203" s="458"/>
      <c r="D203" s="102"/>
      <c r="E203" s="469"/>
      <c r="F203" s="102"/>
      <c r="G203" s="114"/>
      <c r="H203" s="506"/>
      <c r="I203" s="808"/>
      <c r="J203" s="812"/>
      <c r="K203" s="812"/>
      <c r="L203" s="808"/>
      <c r="M203" s="808" t="s">
        <v>330</v>
      </c>
      <c r="N203" s="808"/>
      <c r="O203" s="808" t="s">
        <v>309</v>
      </c>
      <c r="P203" s="812"/>
      <c r="Q203" s="812"/>
      <c r="R203" s="196"/>
      <c r="S203" s="196"/>
      <c r="T203" s="115"/>
      <c r="U203" s="1417">
        <f>'Self Assessment'!N59</f>
        <v>0</v>
      </c>
      <c r="V203" s="1418"/>
      <c r="W203" s="1418"/>
      <c r="X203" s="1419"/>
      <c r="Y203" s="136"/>
      <c r="Z203" s="401"/>
      <c r="AA203" s="102"/>
      <c r="AB203" s="598"/>
      <c r="AC203" s="598"/>
      <c r="AD203" s="598"/>
      <c r="AE203" s="598"/>
      <c r="AF203" s="598"/>
      <c r="AG203" s="598"/>
      <c r="AH203" s="598"/>
      <c r="AI203" s="613" t="s">
        <v>1369</v>
      </c>
      <c r="AJ203" s="610" t="b">
        <v>1</v>
      </c>
      <c r="AK203" s="599" t="s">
        <v>237</v>
      </c>
      <c r="AL203" s="600" t="s">
        <v>170</v>
      </c>
      <c r="AM203" s="601" t="s">
        <v>211</v>
      </c>
      <c r="AN203" s="602" t="s">
        <v>212</v>
      </c>
      <c r="AO203" s="680" t="s">
        <v>222</v>
      </c>
      <c r="AP203" s="610" t="b">
        <v>0</v>
      </c>
      <c r="AQ203" s="598"/>
      <c r="AR203" s="598"/>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610" t="b">
        <v>0</v>
      </c>
      <c r="CB203" s="598"/>
      <c r="CC203" s="598"/>
      <c r="CD203" s="102"/>
      <c r="CE203" s="102"/>
      <c r="CF203" s="102"/>
      <c r="CG203" s="102"/>
      <c r="CH203" s="102"/>
      <c r="CI203" s="598"/>
      <c r="CJ203" s="598"/>
      <c r="CK203" s="598"/>
      <c r="CL203" s="598"/>
      <c r="CM203" s="598"/>
      <c r="CN203" s="598"/>
      <c r="CO203" s="598"/>
      <c r="CP203" s="598"/>
      <c r="CQ203" s="598"/>
      <c r="CR203" s="598"/>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row>
    <row r="204" spans="1:119" s="5" customFormat="1" ht="18.75" customHeight="1" thickBot="1">
      <c r="A204" s="102"/>
      <c r="B204" s="463"/>
      <c r="C204" s="458"/>
      <c r="D204" s="102"/>
      <c r="E204" s="469"/>
      <c r="F204" s="102"/>
      <c r="G204" s="114"/>
      <c r="H204" s="506" t="s">
        <v>858</v>
      </c>
      <c r="I204" s="819">
        <v>13.6</v>
      </c>
      <c r="J204" s="812"/>
      <c r="K204" s="812"/>
      <c r="L204" s="812" t="s">
        <v>1367</v>
      </c>
      <c r="M204" s="812"/>
      <c r="N204" s="812"/>
      <c r="O204" s="812"/>
      <c r="P204" s="812"/>
      <c r="Q204" s="812"/>
      <c r="R204" s="196"/>
      <c r="S204" s="196"/>
      <c r="T204" s="115"/>
      <c r="U204" s="808" t="s">
        <v>570</v>
      </c>
      <c r="V204" s="813"/>
      <c r="W204" s="813"/>
      <c r="X204" s="813"/>
      <c r="Y204" s="136"/>
      <c r="Z204" s="401"/>
      <c r="AA204" s="102"/>
      <c r="AB204" s="598"/>
      <c r="AC204" s="598"/>
      <c r="AD204" s="598"/>
      <c r="AE204" s="598"/>
      <c r="AF204" s="598"/>
      <c r="AG204" s="598"/>
      <c r="AH204" s="598" t="e" cm="1" vm="1">
        <f t="array" ref="AH204">_xlfn._xlws.FILTER(AI205:AI216,AK205:AK216=1)</f>
        <v>#VALUE!</v>
      </c>
      <c r="AI204" s="628" t="s">
        <v>425</v>
      </c>
      <c r="AJ204" s="604" t="s">
        <v>221</v>
      </c>
      <c r="AK204" s="681">
        <f>SUM(AK205:AK216)</f>
        <v>0</v>
      </c>
      <c r="AL204" s="606"/>
      <c r="AM204" s="607"/>
      <c r="AN204" s="682"/>
      <c r="AO204" s="683" t="str" cm="1">
        <f t="array" ref="AO204">_xlfn.IFS(AK204&lt;=3,"Low Complexity Community",AK204&lt;=6,"Medium Complexity Community",AK204&gt;=7,"High Complexity Community")</f>
        <v>Low Complexity Community</v>
      </c>
      <c r="AP204" s="598"/>
      <c r="AQ204" s="598"/>
      <c r="AR204" s="598"/>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598"/>
      <c r="CB204" s="598"/>
      <c r="CC204" s="102"/>
      <c r="CD204" s="102"/>
      <c r="CE204" s="102"/>
      <c r="CF204" s="102"/>
      <c r="CG204" s="102"/>
      <c r="CH204" s="102"/>
      <c r="CI204" s="598"/>
      <c r="CJ204" s="598"/>
      <c r="CK204" s="598"/>
      <c r="CL204" s="598"/>
      <c r="CM204" s="598"/>
      <c r="CN204" s="598"/>
      <c r="CO204" s="598"/>
      <c r="CP204" s="598"/>
      <c r="CQ204" s="598"/>
      <c r="CR204" s="598"/>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row>
    <row r="205" spans="1:119" s="5" customFormat="1" ht="16.5" thickBot="1">
      <c r="A205" s="102"/>
      <c r="B205" s="463"/>
      <c r="C205" s="458"/>
      <c r="D205" s="102"/>
      <c r="E205" s="469"/>
      <c r="F205" s="102"/>
      <c r="G205" s="114"/>
      <c r="H205" s="506"/>
      <c r="I205" s="812"/>
      <c r="J205" s="812"/>
      <c r="K205" s="812"/>
      <c r="L205" s="808"/>
      <c r="M205" s="808" t="s">
        <v>330</v>
      </c>
      <c r="N205" s="808"/>
      <c r="O205" s="808" t="s">
        <v>309</v>
      </c>
      <c r="P205" s="812"/>
      <c r="Q205" s="812"/>
      <c r="R205" s="196"/>
      <c r="S205" s="196"/>
      <c r="T205" s="115"/>
      <c r="U205" s="1389"/>
      <c r="V205" s="1390"/>
      <c r="W205" s="1390"/>
      <c r="X205" s="1391"/>
      <c r="Y205" s="136"/>
      <c r="Z205" s="401"/>
      <c r="AA205" s="102"/>
      <c r="AB205" s="598"/>
      <c r="AC205" s="598"/>
      <c r="AD205" s="598"/>
      <c r="AE205" s="598"/>
      <c r="AF205" s="598"/>
      <c r="AG205" s="598"/>
      <c r="AH205" s="598"/>
      <c r="AI205" s="613" t="s">
        <v>578</v>
      </c>
      <c r="AJ205" s="610" t="b">
        <v>0</v>
      </c>
      <c r="AK205" s="681" t="str">
        <f>IF(AJ205=TRUE,1,"")</f>
        <v/>
      </c>
      <c r="AL205" s="629"/>
      <c r="AM205" s="607"/>
      <c r="AN205" s="682"/>
      <c r="AO205" s="684" t="str">
        <f>IF(AND(AJ205=TRUE,AJ206=FALSE,AJ207=FALSE,AJ208=FALSE,AJ209=FALSE,AJ210=FALSE,AJ211=FALSE,AJ212=FALSE,AJ213=FALSE,AJ214=FALSE,AJ215=FALSE),1,"")</f>
        <v/>
      </c>
      <c r="AP205" s="610" t="b">
        <v>0</v>
      </c>
      <c r="AQ205" s="598"/>
      <c r="AR205" s="598"/>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610" t="b">
        <v>0</v>
      </c>
      <c r="CB205" s="598"/>
      <c r="CC205" s="102"/>
      <c r="CD205" s="102"/>
      <c r="CE205" s="102"/>
      <c r="CF205" s="102"/>
      <c r="CG205" s="102"/>
      <c r="CH205" s="102"/>
      <c r="CI205" s="598"/>
      <c r="CJ205" s="598"/>
      <c r="CK205" s="598"/>
      <c r="CL205" s="598"/>
      <c r="CM205" s="598"/>
      <c r="CN205" s="598"/>
      <c r="CO205" s="598"/>
      <c r="CP205" s="598"/>
      <c r="CQ205" s="598"/>
      <c r="CR205" s="598"/>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row>
    <row r="206" spans="1:119" s="5" customFormat="1" ht="15" customHeight="1">
      <c r="A206" s="102"/>
      <c r="B206" s="463"/>
      <c r="C206" s="458"/>
      <c r="D206" s="102"/>
      <c r="E206" s="469"/>
      <c r="F206" s="102"/>
      <c r="G206" s="114"/>
      <c r="H206" s="506"/>
      <c r="I206" s="196"/>
      <c r="J206" s="196"/>
      <c r="K206" s="196"/>
      <c r="L206" s="196"/>
      <c r="M206" s="196"/>
      <c r="N206" s="196"/>
      <c r="O206" s="196"/>
      <c r="P206" s="196"/>
      <c r="Q206" s="196"/>
      <c r="R206" s="196"/>
      <c r="S206" s="196"/>
      <c r="T206" s="115"/>
      <c r="U206" s="115"/>
      <c r="V206" s="115"/>
      <c r="W206" s="115"/>
      <c r="X206" s="115"/>
      <c r="Y206" s="136"/>
      <c r="Z206" s="401"/>
      <c r="AA206" s="102"/>
      <c r="AB206" s="598"/>
      <c r="AC206" s="598"/>
      <c r="AD206" s="598"/>
      <c r="AE206" s="598"/>
      <c r="AF206" s="598"/>
      <c r="AG206" s="598"/>
      <c r="AH206" s="598"/>
      <c r="AI206" s="613" t="s">
        <v>579</v>
      </c>
      <c r="AJ206" s="610" t="b">
        <v>0</v>
      </c>
      <c r="AK206" s="681" t="str">
        <f t="shared" ref="AK206:AK216" si="13">IF(AJ206=TRUE,1,"")</f>
        <v/>
      </c>
      <c r="AL206" s="629"/>
      <c r="AM206" s="607"/>
      <c r="AN206" s="608"/>
      <c r="AO206" s="685"/>
      <c r="AP206" s="610" t="b">
        <v>0</v>
      </c>
      <c r="AQ206" s="598"/>
      <c r="AR206" s="598"/>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610" t="b">
        <v>0</v>
      </c>
      <c r="CB206" s="598"/>
      <c r="CC206" s="102"/>
      <c r="CD206" s="102"/>
      <c r="CE206" s="102"/>
      <c r="CF206" s="102"/>
      <c r="CG206" s="102"/>
      <c r="CH206" s="102"/>
      <c r="CI206" s="598"/>
      <c r="CJ206" s="598"/>
      <c r="CK206" s="598"/>
      <c r="CL206" s="598"/>
      <c r="CM206" s="598"/>
      <c r="CN206" s="598"/>
      <c r="CO206" s="598"/>
      <c r="CP206" s="598"/>
      <c r="CQ206" s="598"/>
      <c r="CR206" s="598"/>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row>
    <row r="207" spans="1:119" s="5" customFormat="1" ht="15.75" customHeight="1">
      <c r="A207" s="102"/>
      <c r="B207" s="463"/>
      <c r="C207" s="458"/>
      <c r="D207" s="102"/>
      <c r="E207" s="469"/>
      <c r="F207" s="102"/>
      <c r="G207" s="236"/>
      <c r="H207" s="508"/>
      <c r="I207" s="133">
        <v>14</v>
      </c>
      <c r="J207" s="133" t="s">
        <v>417</v>
      </c>
      <c r="K207" s="133"/>
      <c r="L207" s="125"/>
      <c r="M207" s="133"/>
      <c r="N207" s="144"/>
      <c r="O207" s="134"/>
      <c r="P207" s="125"/>
      <c r="Q207" s="125"/>
      <c r="R207" s="133"/>
      <c r="S207" s="144"/>
      <c r="T207" s="144"/>
      <c r="U207" s="144"/>
      <c r="V207" s="144"/>
      <c r="W207" s="144"/>
      <c r="X207" s="144"/>
      <c r="Y207" s="136"/>
      <c r="Z207" s="401"/>
      <c r="AA207" s="102"/>
      <c r="AB207" s="598"/>
      <c r="AC207" s="598"/>
      <c r="AD207" s="598"/>
      <c r="AE207" s="598"/>
      <c r="AF207" s="598"/>
      <c r="AG207" s="598"/>
      <c r="AH207" s="598"/>
      <c r="AI207" s="613" t="s">
        <v>580</v>
      </c>
      <c r="AJ207" s="610" t="b">
        <v>0</v>
      </c>
      <c r="AK207" s="681" t="str">
        <f t="shared" si="13"/>
        <v/>
      </c>
      <c r="AL207" s="629"/>
      <c r="AM207" s="607"/>
      <c r="AN207" s="608"/>
      <c r="AO207" s="609"/>
      <c r="AP207" s="610" t="b">
        <v>0</v>
      </c>
      <c r="AQ207" s="598"/>
      <c r="AR207" s="598"/>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610" t="b">
        <v>0</v>
      </c>
      <c r="CB207" s="598"/>
      <c r="CC207" s="102"/>
      <c r="CD207" s="102"/>
      <c r="CE207" s="102"/>
      <c r="CF207" s="102"/>
      <c r="CG207" s="102"/>
      <c r="CH207" s="102"/>
      <c r="CI207" s="598"/>
      <c r="CJ207" s="598"/>
      <c r="CK207" s="598"/>
      <c r="CL207" s="598"/>
      <c r="CM207" s="598"/>
      <c r="CN207" s="598"/>
      <c r="CO207" s="598"/>
      <c r="CP207" s="598"/>
      <c r="CQ207" s="598"/>
      <c r="CR207" s="598"/>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row>
    <row r="208" spans="1:119" s="5" customFormat="1" ht="15.75" customHeight="1">
      <c r="A208" s="102"/>
      <c r="B208" s="463"/>
      <c r="C208" s="458"/>
      <c r="D208" s="102"/>
      <c r="E208" s="469"/>
      <c r="F208" s="102"/>
      <c r="G208" s="132"/>
      <c r="H208" s="508"/>
      <c r="I208" s="144"/>
      <c r="J208" s="144" t="s">
        <v>731</v>
      </c>
      <c r="K208" s="204"/>
      <c r="L208" s="144"/>
      <c r="M208" s="144"/>
      <c r="N208" s="133"/>
      <c r="O208" s="144"/>
      <c r="P208" s="144"/>
      <c r="Q208" s="144"/>
      <c r="R208" s="144"/>
      <c r="S208" s="144"/>
      <c r="T208" s="144"/>
      <c r="U208" s="144"/>
      <c r="V208" s="144"/>
      <c r="W208" s="144"/>
      <c r="X208" s="144"/>
      <c r="Y208" s="136"/>
      <c r="Z208" s="401"/>
      <c r="AA208" s="102"/>
      <c r="AB208" s="598"/>
      <c r="AC208" s="598"/>
      <c r="AD208" s="598"/>
      <c r="AE208" s="598"/>
      <c r="AF208" s="598"/>
      <c r="AG208" s="598"/>
      <c r="AH208" s="598"/>
      <c r="AI208" s="613" t="s">
        <v>581</v>
      </c>
      <c r="AJ208" s="610" t="b">
        <v>0</v>
      </c>
      <c r="AK208" s="681" t="str">
        <f t="shared" si="13"/>
        <v/>
      </c>
      <c r="AL208" s="629"/>
      <c r="AM208" s="607"/>
      <c r="AN208" s="608"/>
      <c r="AO208" s="609"/>
      <c r="AP208" s="610" t="b">
        <v>0</v>
      </c>
      <c r="AQ208" s="598"/>
      <c r="AR208" s="598"/>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610" t="b">
        <v>0</v>
      </c>
      <c r="CB208" s="598"/>
      <c r="CC208" s="102"/>
      <c r="CD208" s="102"/>
      <c r="CE208" s="102"/>
      <c r="CF208" s="102"/>
      <c r="CG208" s="102"/>
      <c r="CH208" s="102"/>
      <c r="CI208" s="598"/>
      <c r="CJ208" s="598"/>
      <c r="CK208" s="598"/>
      <c r="CL208" s="598"/>
      <c r="CM208" s="598"/>
      <c r="CN208" s="598"/>
      <c r="CO208" s="598"/>
      <c r="CP208" s="598"/>
      <c r="CQ208" s="598"/>
      <c r="CR208" s="598"/>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row>
    <row r="209" spans="1:119" s="5" customFormat="1" ht="7.5" customHeight="1">
      <c r="A209" s="102"/>
      <c r="B209" s="463"/>
      <c r="C209" s="458"/>
      <c r="D209" s="102"/>
      <c r="E209" s="469"/>
      <c r="F209" s="102"/>
      <c r="G209" s="171"/>
      <c r="H209" s="509"/>
      <c r="I209" s="172"/>
      <c r="J209" s="173"/>
      <c r="K209" s="172"/>
      <c r="L209" s="174"/>
      <c r="M209" s="175"/>
      <c r="N209" s="172"/>
      <c r="O209" s="175"/>
      <c r="P209" s="175"/>
      <c r="Q209" s="175"/>
      <c r="R209" s="175"/>
      <c r="S209" s="175"/>
      <c r="T209" s="175"/>
      <c r="U209" s="175"/>
      <c r="V209" s="175"/>
      <c r="W209" s="175"/>
      <c r="X209" s="175"/>
      <c r="Y209" s="136"/>
      <c r="Z209" s="401"/>
      <c r="AA209" s="102"/>
      <c r="AB209" s="598"/>
      <c r="AC209" s="598"/>
      <c r="AD209" s="598"/>
      <c r="AE209" s="598"/>
      <c r="AF209" s="598"/>
      <c r="AG209" s="598"/>
      <c r="AH209" s="598"/>
      <c r="AI209" s="613" t="s">
        <v>582</v>
      </c>
      <c r="AJ209" s="610" t="b">
        <v>0</v>
      </c>
      <c r="AK209" s="681" t="str">
        <f t="shared" si="13"/>
        <v/>
      </c>
      <c r="AL209" s="629"/>
      <c r="AM209" s="607"/>
      <c r="AN209" s="608"/>
      <c r="AO209" s="609"/>
      <c r="AP209" s="610" t="b">
        <v>0</v>
      </c>
      <c r="AQ209" s="598"/>
      <c r="AR209" s="598"/>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610" t="b">
        <v>0</v>
      </c>
      <c r="CB209" s="598"/>
      <c r="CC209" s="102"/>
      <c r="CD209" s="102"/>
      <c r="CE209" s="102"/>
      <c r="CF209" s="102"/>
      <c r="CG209" s="102"/>
      <c r="CH209" s="102"/>
      <c r="CI209" s="598"/>
      <c r="CJ209" s="598"/>
      <c r="CK209" s="598"/>
      <c r="CL209" s="598"/>
      <c r="CM209" s="598"/>
      <c r="CN209" s="598"/>
      <c r="CO209" s="598"/>
      <c r="CP209" s="598"/>
      <c r="CQ209" s="598"/>
      <c r="CR209" s="598"/>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row>
    <row r="210" spans="1:119" s="5" customFormat="1">
      <c r="A210" s="102"/>
      <c r="B210" s="463"/>
      <c r="C210" s="458"/>
      <c r="D210" s="102"/>
      <c r="E210" s="469"/>
      <c r="F210" s="102"/>
      <c r="G210" s="114"/>
      <c r="H210" s="506"/>
      <c r="I210" s="152"/>
      <c r="J210" s="196"/>
      <c r="K210" s="196"/>
      <c r="L210" s="196"/>
      <c r="M210" s="196"/>
      <c r="N210" s="196"/>
      <c r="O210" s="196"/>
      <c r="P210" s="196"/>
      <c r="Q210" s="196"/>
      <c r="R210" s="196"/>
      <c r="S210" s="196"/>
      <c r="T210" s="115"/>
      <c r="U210" s="115"/>
      <c r="V210" s="115"/>
      <c r="W210" s="115"/>
      <c r="X210" s="115"/>
      <c r="Y210" s="136"/>
      <c r="Z210" s="401"/>
      <c r="AA210" s="102"/>
      <c r="AB210" s="598"/>
      <c r="AC210" s="598"/>
      <c r="AD210" s="598"/>
      <c r="AE210" s="598"/>
      <c r="AF210" s="598"/>
      <c r="AG210" s="598"/>
      <c r="AH210" s="598"/>
      <c r="AI210" s="613" t="s">
        <v>583</v>
      </c>
      <c r="AJ210" s="610" t="b">
        <v>0</v>
      </c>
      <c r="AK210" s="681" t="str">
        <f t="shared" si="13"/>
        <v/>
      </c>
      <c r="AL210" s="629"/>
      <c r="AM210" s="607"/>
      <c r="AN210" s="608"/>
      <c r="AO210" s="609"/>
      <c r="AP210" s="610" t="b">
        <v>0</v>
      </c>
      <c r="AQ210" s="598"/>
      <c r="AR210" s="598"/>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610" t="b">
        <v>0</v>
      </c>
      <c r="CB210" s="598"/>
      <c r="CC210" s="102"/>
      <c r="CD210" s="102"/>
      <c r="CE210" s="102"/>
      <c r="CF210" s="102"/>
      <c r="CG210" s="102"/>
      <c r="CH210" s="102"/>
      <c r="CI210" s="598"/>
      <c r="CJ210" s="598"/>
      <c r="CK210" s="598"/>
      <c r="CL210" s="598"/>
      <c r="CM210" s="598"/>
      <c r="CN210" s="598"/>
      <c r="CO210" s="598"/>
      <c r="CP210" s="598"/>
      <c r="CQ210" s="598"/>
      <c r="CR210" s="598"/>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row>
    <row r="211" spans="1:119" s="5" customFormat="1">
      <c r="A211" s="102"/>
      <c r="B211" s="463" t="s">
        <v>881</v>
      </c>
      <c r="C211" s="470" t="s">
        <v>709</v>
      </c>
      <c r="D211" s="462" t="s">
        <v>751</v>
      </c>
      <c r="E211" s="462"/>
      <c r="F211" s="462"/>
      <c r="G211" s="114"/>
      <c r="H211" s="506" t="s">
        <v>420</v>
      </c>
      <c r="I211" s="152">
        <v>14.1</v>
      </c>
      <c r="J211" s="196"/>
      <c r="K211" s="196" t="b">
        <v>0</v>
      </c>
      <c r="L211" s="152" t="s">
        <v>827</v>
      </c>
      <c r="M211" s="152"/>
      <c r="N211" s="152"/>
      <c r="O211" s="152"/>
      <c r="P211" s="152"/>
      <c r="Q211" s="152"/>
      <c r="R211" s="152"/>
      <c r="S211" s="196"/>
      <c r="T211" s="115"/>
      <c r="U211" s="1380" t="s">
        <v>358</v>
      </c>
      <c r="V211" s="1381"/>
      <c r="W211" s="1381"/>
      <c r="X211" s="1382"/>
      <c r="Y211" s="136"/>
      <c r="Z211" s="401"/>
      <c r="AA211" s="102"/>
      <c r="AB211" s="598"/>
      <c r="AC211" s="598"/>
      <c r="AD211" s="598"/>
      <c r="AE211" s="598"/>
      <c r="AF211" s="598"/>
      <c r="AG211" s="598"/>
      <c r="AH211" s="598"/>
      <c r="AI211" s="613" t="s">
        <v>584</v>
      </c>
      <c r="AJ211" s="610" t="b">
        <v>0</v>
      </c>
      <c r="AK211" s="681" t="str">
        <f t="shared" si="13"/>
        <v/>
      </c>
      <c r="AL211" s="629"/>
      <c r="AM211" s="607"/>
      <c r="AN211" s="608"/>
      <c r="AO211" s="609"/>
      <c r="AP211" s="610" t="b">
        <v>0</v>
      </c>
      <c r="AQ211" s="598"/>
      <c r="AR211" s="1412" t="s">
        <v>358</v>
      </c>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610" t="b">
        <v>0</v>
      </c>
      <c r="CB211" s="598"/>
      <c r="CC211" s="1380" t="s">
        <v>358</v>
      </c>
      <c r="CD211" s="1381"/>
      <c r="CE211" s="1381"/>
      <c r="CF211" s="1382"/>
      <c r="CG211" s="102"/>
      <c r="CH211" s="102"/>
      <c r="CI211" s="598"/>
      <c r="CJ211" s="598"/>
      <c r="CK211" s="598"/>
      <c r="CL211" s="598"/>
      <c r="CM211" s="598"/>
      <c r="CN211" s="598"/>
      <c r="CO211" s="598"/>
      <c r="CP211" s="598"/>
      <c r="CQ211" s="598"/>
      <c r="CR211" s="598"/>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row>
    <row r="212" spans="1:119" s="5" customFormat="1">
      <c r="A212" s="102"/>
      <c r="B212" s="463"/>
      <c r="C212" s="458"/>
      <c r="D212" s="102"/>
      <c r="E212" s="469"/>
      <c r="F212" s="102"/>
      <c r="G212" s="114"/>
      <c r="H212" s="506"/>
      <c r="I212" s="808"/>
      <c r="J212" s="812"/>
      <c r="K212" s="812"/>
      <c r="L212" s="808"/>
      <c r="M212" s="808" t="s">
        <v>213</v>
      </c>
      <c r="N212" s="808"/>
      <c r="O212" s="808" t="s">
        <v>214</v>
      </c>
      <c r="P212" s="808"/>
      <c r="Q212" s="808" t="s">
        <v>215</v>
      </c>
      <c r="R212" s="808"/>
      <c r="S212" s="808" t="s">
        <v>216</v>
      </c>
      <c r="T212" s="115"/>
      <c r="U212" s="1383"/>
      <c r="V212" s="1384"/>
      <c r="W212" s="1384"/>
      <c r="X212" s="1385"/>
      <c r="Y212" s="136"/>
      <c r="Z212" s="401"/>
      <c r="AA212" s="102"/>
      <c r="AB212" s="598"/>
      <c r="AC212" s="598"/>
      <c r="AD212" s="598"/>
      <c r="AE212" s="598"/>
      <c r="AF212" s="598"/>
      <c r="AG212" s="598"/>
      <c r="AH212" s="598"/>
      <c r="AI212" s="613" t="s">
        <v>585</v>
      </c>
      <c r="AJ212" s="610" t="b">
        <v>0</v>
      </c>
      <c r="AK212" s="681" t="str">
        <f t="shared" si="13"/>
        <v/>
      </c>
      <c r="AL212" s="629"/>
      <c r="AM212" s="607"/>
      <c r="AN212" s="608"/>
      <c r="AO212" s="609"/>
      <c r="AP212" s="610" t="b">
        <v>0</v>
      </c>
      <c r="AQ212" s="598"/>
      <c r="AR212" s="1413"/>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610" t="b">
        <v>0</v>
      </c>
      <c r="CB212" s="598"/>
      <c r="CC212" s="1383"/>
      <c r="CD212" s="1384"/>
      <c r="CE212" s="1384"/>
      <c r="CF212" s="1385"/>
      <c r="CG212" s="102"/>
      <c r="CH212" s="102"/>
      <c r="CI212" s="598"/>
      <c r="CJ212" s="598"/>
      <c r="CK212" s="598"/>
      <c r="CL212" s="598"/>
      <c r="CM212" s="598"/>
      <c r="CN212" s="598"/>
      <c r="CO212" s="598"/>
      <c r="CP212" s="598"/>
      <c r="CQ212" s="598"/>
      <c r="CR212" s="598"/>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row>
    <row r="213" spans="1:119" s="5" customFormat="1">
      <c r="A213" s="102"/>
      <c r="B213" s="463"/>
      <c r="C213" s="458"/>
      <c r="D213" s="102"/>
      <c r="E213" s="469"/>
      <c r="F213" s="102"/>
      <c r="G213" s="114"/>
      <c r="H213" s="506"/>
      <c r="I213" s="808"/>
      <c r="J213" s="813"/>
      <c r="K213" s="813"/>
      <c r="L213" s="808"/>
      <c r="M213" s="808" t="s">
        <v>418</v>
      </c>
      <c r="N213" s="808"/>
      <c r="O213" s="808" t="s">
        <v>217</v>
      </c>
      <c r="P213" s="808"/>
      <c r="Q213" s="808" t="s">
        <v>218</v>
      </c>
      <c r="R213" s="808"/>
      <c r="S213" s="808" t="s">
        <v>219</v>
      </c>
      <c r="T213" s="115"/>
      <c r="U213" s="1383"/>
      <c r="V213" s="1384"/>
      <c r="W213" s="1384"/>
      <c r="X213" s="1385"/>
      <c r="Y213" s="136"/>
      <c r="Z213" s="401"/>
      <c r="AA213" s="102"/>
      <c r="AB213" s="598"/>
      <c r="AC213" s="598"/>
      <c r="AD213" s="598"/>
      <c r="AE213" s="598"/>
      <c r="AF213" s="598"/>
      <c r="AG213" s="598"/>
      <c r="AH213" s="598"/>
      <c r="AI213" s="613" t="s">
        <v>586</v>
      </c>
      <c r="AJ213" s="610" t="b">
        <v>0</v>
      </c>
      <c r="AK213" s="681" t="str">
        <f t="shared" si="13"/>
        <v/>
      </c>
      <c r="AL213" s="629"/>
      <c r="AM213" s="607"/>
      <c r="AN213" s="608"/>
      <c r="AO213" s="609"/>
      <c r="AP213" s="610" t="b">
        <v>0</v>
      </c>
      <c r="AQ213" s="598"/>
      <c r="AR213" s="1413"/>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610" t="b">
        <v>0</v>
      </c>
      <c r="CB213" s="598"/>
      <c r="CC213" s="1383"/>
      <c r="CD213" s="1384"/>
      <c r="CE213" s="1384"/>
      <c r="CF213" s="1385"/>
      <c r="CG213" s="102"/>
      <c r="CH213" s="102"/>
      <c r="CI213" s="598"/>
      <c r="CJ213" s="598"/>
      <c r="CK213" s="598"/>
      <c r="CL213" s="598"/>
      <c r="CM213" s="598"/>
      <c r="CN213" s="598"/>
      <c r="CO213" s="598"/>
      <c r="CP213" s="598"/>
      <c r="CQ213" s="598"/>
      <c r="CR213" s="598"/>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row>
    <row r="214" spans="1:119" s="5" customFormat="1" ht="16.5" thickBot="1">
      <c r="A214" s="102"/>
      <c r="B214" s="463"/>
      <c r="C214" s="458"/>
      <c r="D214" s="102"/>
      <c r="E214" s="469"/>
      <c r="F214" s="102"/>
      <c r="G214" s="114"/>
      <c r="H214" s="506"/>
      <c r="I214" s="808"/>
      <c r="J214" s="813"/>
      <c r="K214" s="813"/>
      <c r="L214" s="808"/>
      <c r="M214" s="808" t="s">
        <v>220</v>
      </c>
      <c r="N214" s="808"/>
      <c r="O214" s="808" t="s">
        <v>419</v>
      </c>
      <c r="P214" s="808"/>
      <c r="Q214" s="808" t="s">
        <v>420</v>
      </c>
      <c r="R214" s="808"/>
      <c r="S214" s="808" t="s">
        <v>534</v>
      </c>
      <c r="T214" s="115"/>
      <c r="U214" s="1383"/>
      <c r="V214" s="1384"/>
      <c r="W214" s="1384"/>
      <c r="X214" s="1385"/>
      <c r="Y214" s="136"/>
      <c r="Z214" s="401"/>
      <c r="AA214" s="102"/>
      <c r="AB214" s="598"/>
      <c r="AC214" s="598"/>
      <c r="AD214" s="598"/>
      <c r="AE214" s="598"/>
      <c r="AF214" s="598"/>
      <c r="AG214" s="598"/>
      <c r="AH214" s="598"/>
      <c r="AI214" s="613" t="s">
        <v>587</v>
      </c>
      <c r="AJ214" s="610" t="b">
        <v>0</v>
      </c>
      <c r="AK214" s="681" t="str">
        <f t="shared" si="13"/>
        <v/>
      </c>
      <c r="AL214" s="629"/>
      <c r="AM214" s="607"/>
      <c r="AN214" s="608"/>
      <c r="AO214" s="686"/>
      <c r="AP214" s="610" t="b">
        <v>0</v>
      </c>
      <c r="AQ214" s="598"/>
      <c r="AR214" s="1413"/>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610" t="b">
        <v>0</v>
      </c>
      <c r="CB214" s="598"/>
      <c r="CC214" s="1383"/>
      <c r="CD214" s="1384"/>
      <c r="CE214" s="1384"/>
      <c r="CF214" s="1385"/>
      <c r="CG214" s="102"/>
      <c r="CH214" s="102"/>
      <c r="CI214" s="598"/>
      <c r="CJ214" s="598"/>
      <c r="CK214" s="598"/>
      <c r="CL214" s="598"/>
      <c r="CM214" s="598"/>
      <c r="CN214" s="598"/>
      <c r="CO214" s="598"/>
      <c r="CP214" s="598"/>
      <c r="CQ214" s="598"/>
      <c r="CR214" s="598"/>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row>
    <row r="215" spans="1:119" s="5" customFormat="1" ht="16.5" thickBot="1">
      <c r="A215" s="102"/>
      <c r="B215" s="463" t="s">
        <v>881</v>
      </c>
      <c r="C215" s="470" t="s">
        <v>710</v>
      </c>
      <c r="D215" s="462" t="s">
        <v>751</v>
      </c>
      <c r="E215" s="462"/>
      <c r="F215" s="462"/>
      <c r="G215" s="114"/>
      <c r="H215" s="506" t="s">
        <v>420</v>
      </c>
      <c r="I215" s="808">
        <v>14.2</v>
      </c>
      <c r="J215" s="812"/>
      <c r="K215" s="812" t="b">
        <v>0</v>
      </c>
      <c r="L215" s="808" t="s">
        <v>1359</v>
      </c>
      <c r="M215" s="813"/>
      <c r="N215" s="813"/>
      <c r="O215" s="813"/>
      <c r="P215" s="813"/>
      <c r="Q215" s="813"/>
      <c r="R215" s="813"/>
      <c r="S215" s="813"/>
      <c r="T215" s="115"/>
      <c r="U215" s="1383"/>
      <c r="V215" s="1384"/>
      <c r="W215" s="1384"/>
      <c r="X215" s="1385"/>
      <c r="Y215" s="136"/>
      <c r="Z215" s="401"/>
      <c r="AA215" s="102"/>
      <c r="AB215" s="598"/>
      <c r="AC215" s="598"/>
      <c r="AD215" s="598"/>
      <c r="AE215" s="598"/>
      <c r="AF215" s="598"/>
      <c r="AG215" s="598"/>
      <c r="AH215" s="598"/>
      <c r="AI215" s="613" t="s">
        <v>588</v>
      </c>
      <c r="AJ215" s="610" t="b">
        <v>0</v>
      </c>
      <c r="AK215" s="681" t="str">
        <f t="shared" si="13"/>
        <v/>
      </c>
      <c r="AL215" s="629"/>
      <c r="AM215" s="607"/>
      <c r="AN215" s="682"/>
      <c r="AO215" s="684" t="str">
        <f>IF(AND(AJ205=FALSE,AJ206=FALSE,AJ207=FALSE,AJ208=FALSE,AJ209=FALSE,AJ210=FALSE,AJ211=FALSE,AJ212=FALSE,AJ213=FALSE,AJ214=FALSE,AJ215=TRUE),1,"")</f>
        <v/>
      </c>
      <c r="AP215" s="610" t="b">
        <v>0</v>
      </c>
      <c r="AQ215" s="598"/>
      <c r="AR215" s="1413"/>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610" t="b">
        <v>0</v>
      </c>
      <c r="CB215" s="598"/>
      <c r="CC215" s="1383"/>
      <c r="CD215" s="1384"/>
      <c r="CE215" s="1384"/>
      <c r="CF215" s="1385"/>
      <c r="CG215" s="102"/>
      <c r="CH215" s="102"/>
      <c r="CI215" s="598"/>
      <c r="CJ215" s="598"/>
      <c r="CK215" s="598"/>
      <c r="CL215" s="598"/>
      <c r="CM215" s="598"/>
      <c r="CN215" s="598"/>
      <c r="CO215" s="598"/>
      <c r="CP215" s="598"/>
      <c r="CQ215" s="598"/>
      <c r="CR215" s="598"/>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row>
    <row r="216" spans="1:119" s="5" customFormat="1">
      <c r="A216" s="102"/>
      <c r="B216" s="463"/>
      <c r="C216" s="458"/>
      <c r="D216" s="102"/>
      <c r="E216" s="469"/>
      <c r="F216" s="102"/>
      <c r="G216" s="114"/>
      <c r="H216" s="506"/>
      <c r="I216" s="808"/>
      <c r="J216" s="813"/>
      <c r="K216" s="813"/>
      <c r="L216" s="808"/>
      <c r="M216" s="808" t="s">
        <v>223</v>
      </c>
      <c r="N216" s="808"/>
      <c r="O216" s="808" t="s">
        <v>224</v>
      </c>
      <c r="P216" s="808"/>
      <c r="Q216" s="808" t="s">
        <v>225</v>
      </c>
      <c r="R216" s="808"/>
      <c r="S216" s="808"/>
      <c r="T216" s="115"/>
      <c r="U216" s="1383"/>
      <c r="V216" s="1384"/>
      <c r="W216" s="1384"/>
      <c r="X216" s="1385"/>
      <c r="Y216" s="136"/>
      <c r="Z216" s="401"/>
      <c r="AA216" s="102"/>
      <c r="AB216" s="598"/>
      <c r="AC216" s="598"/>
      <c r="AD216" s="598"/>
      <c r="AE216" s="598"/>
      <c r="AF216" s="598"/>
      <c r="AG216" s="598"/>
      <c r="AH216" s="598"/>
      <c r="AI216" s="613" t="s">
        <v>589</v>
      </c>
      <c r="AJ216" s="610" t="b">
        <v>0</v>
      </c>
      <c r="AK216" s="681" t="str">
        <f t="shared" si="13"/>
        <v/>
      </c>
      <c r="AL216" s="629"/>
      <c r="AM216" s="607"/>
      <c r="AN216" s="608"/>
      <c r="AO216" s="685"/>
      <c r="AP216" s="610" t="b">
        <v>0</v>
      </c>
      <c r="AQ216" s="598"/>
      <c r="AR216" s="1413"/>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610" t="b">
        <v>0</v>
      </c>
      <c r="CB216" s="598"/>
      <c r="CC216" s="1383"/>
      <c r="CD216" s="1384"/>
      <c r="CE216" s="1384"/>
      <c r="CF216" s="1385"/>
      <c r="CG216" s="102"/>
      <c r="CH216" s="102"/>
      <c r="CI216" s="598"/>
      <c r="CJ216" s="598"/>
      <c r="CK216" s="598"/>
      <c r="CL216" s="598"/>
      <c r="CM216" s="598"/>
      <c r="CN216" s="598"/>
      <c r="CO216" s="598"/>
      <c r="CP216" s="598"/>
      <c r="CQ216" s="598"/>
      <c r="CR216" s="598"/>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c r="DM216" s="102"/>
      <c r="DN216" s="102"/>
      <c r="DO216" s="102"/>
    </row>
    <row r="217" spans="1:119" s="5" customFormat="1">
      <c r="A217" s="102"/>
      <c r="B217" s="463"/>
      <c r="C217" s="458"/>
      <c r="D217" s="102"/>
      <c r="E217" s="469"/>
      <c r="F217" s="102"/>
      <c r="G217" s="114"/>
      <c r="H217" s="506"/>
      <c r="I217" s="808"/>
      <c r="J217" s="813"/>
      <c r="K217" s="813"/>
      <c r="L217" s="808"/>
      <c r="M217" s="808" t="s">
        <v>226</v>
      </c>
      <c r="N217" s="808"/>
      <c r="O217" s="808" t="s">
        <v>227</v>
      </c>
      <c r="P217" s="813"/>
      <c r="Q217" s="813"/>
      <c r="R217" s="813"/>
      <c r="S217" s="813"/>
      <c r="T217" s="115"/>
      <c r="U217" s="1383"/>
      <c r="V217" s="1384"/>
      <c r="W217" s="1384"/>
      <c r="X217" s="1385"/>
      <c r="Y217" s="136"/>
      <c r="Z217" s="401"/>
      <c r="AA217" s="102"/>
      <c r="AB217" s="598"/>
      <c r="AC217" s="598"/>
      <c r="AD217" s="598"/>
      <c r="AE217" s="598"/>
      <c r="AF217" s="598"/>
      <c r="AG217" s="598"/>
      <c r="AH217" s="598"/>
      <c r="AI217" s="628" t="s">
        <v>431</v>
      </c>
      <c r="AJ217" s="604" t="s">
        <v>221</v>
      </c>
      <c r="AK217" s="605"/>
      <c r="AL217" s="630"/>
      <c r="AM217" s="607"/>
      <c r="AN217" s="608"/>
      <c r="AO217" s="609"/>
      <c r="AP217" s="598"/>
      <c r="AQ217" s="598"/>
      <c r="AR217" s="1413"/>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598"/>
      <c r="CB217" s="598"/>
      <c r="CC217" s="1383"/>
      <c r="CD217" s="1384"/>
      <c r="CE217" s="1384"/>
      <c r="CF217" s="1385"/>
      <c r="CG217" s="102"/>
      <c r="CH217" s="102"/>
      <c r="CI217" s="598"/>
      <c r="CJ217" s="598"/>
      <c r="CK217" s="598"/>
      <c r="CL217" s="598"/>
      <c r="CM217" s="598"/>
      <c r="CN217" s="598"/>
      <c r="CO217" s="598"/>
      <c r="CP217" s="598"/>
      <c r="CQ217" s="598"/>
      <c r="CR217" s="598"/>
      <c r="CS217" s="102"/>
      <c r="CT217" s="102"/>
      <c r="CU217" s="102"/>
      <c r="CV217" s="102"/>
      <c r="CW217" s="102"/>
      <c r="CX217" s="102"/>
      <c r="CY217" s="102"/>
      <c r="CZ217" s="102"/>
      <c r="DA217" s="102"/>
      <c r="DB217" s="102"/>
      <c r="DC217" s="102"/>
      <c r="DD217" s="102"/>
      <c r="DE217" s="102"/>
      <c r="DF217" s="102"/>
      <c r="DG217" s="102"/>
      <c r="DH217" s="102"/>
      <c r="DI217" s="102"/>
      <c r="DJ217" s="102"/>
      <c r="DK217" s="102"/>
      <c r="DL217" s="102"/>
      <c r="DM217" s="102"/>
      <c r="DN217" s="102"/>
      <c r="DO217" s="102"/>
    </row>
    <row r="218" spans="1:119" s="5" customFormat="1">
      <c r="A218" s="102"/>
      <c r="B218" s="463" t="s">
        <v>881</v>
      </c>
      <c r="C218" s="470" t="s">
        <v>711</v>
      </c>
      <c r="D218" s="462" t="s">
        <v>751</v>
      </c>
      <c r="E218" s="462"/>
      <c r="F218" s="462"/>
      <c r="G218" s="114"/>
      <c r="H218" s="506" t="s">
        <v>858</v>
      </c>
      <c r="I218" s="808">
        <v>14.3</v>
      </c>
      <c r="J218" s="812"/>
      <c r="K218" s="812" t="b">
        <v>0</v>
      </c>
      <c r="L218" s="808" t="s">
        <v>802</v>
      </c>
      <c r="M218" s="813"/>
      <c r="N218" s="813"/>
      <c r="O218" s="813"/>
      <c r="P218" s="813"/>
      <c r="Q218" s="813"/>
      <c r="R218" s="813"/>
      <c r="S218" s="813"/>
      <c r="T218" s="115"/>
      <c r="U218" s="1383"/>
      <c r="V218" s="1384"/>
      <c r="W218" s="1384"/>
      <c r="X218" s="1385"/>
      <c r="Y218" s="136"/>
      <c r="Z218" s="401"/>
      <c r="AA218" s="102"/>
      <c r="AB218" s="598"/>
      <c r="AC218" s="598"/>
      <c r="AD218" s="598"/>
      <c r="AE218" s="598"/>
      <c r="AF218" s="598"/>
      <c r="AG218" s="598"/>
      <c r="AH218" s="598"/>
      <c r="AI218" s="613" t="s">
        <v>426</v>
      </c>
      <c r="AJ218" s="610" t="b">
        <v>0</v>
      </c>
      <c r="AK218" s="605"/>
      <c r="AL218" s="629"/>
      <c r="AM218" s="607"/>
      <c r="AN218" s="608"/>
      <c r="AO218" s="609"/>
      <c r="AP218" s="610" t="b">
        <v>0</v>
      </c>
      <c r="AQ218" s="598"/>
      <c r="AR218" s="1413"/>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610" t="b">
        <v>0</v>
      </c>
      <c r="CB218" s="598"/>
      <c r="CC218" s="1383"/>
      <c r="CD218" s="1384"/>
      <c r="CE218" s="1384"/>
      <c r="CF218" s="1385"/>
      <c r="CG218" s="102"/>
      <c r="CH218" s="102"/>
      <c r="CI218" s="598"/>
      <c r="CJ218" s="598"/>
      <c r="CK218" s="598"/>
      <c r="CL218" s="598"/>
      <c r="CM218" s="598"/>
      <c r="CN218" s="598"/>
      <c r="CO218" s="598"/>
      <c r="CP218" s="598"/>
      <c r="CQ218" s="598"/>
      <c r="CR218" s="598"/>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row>
    <row r="219" spans="1:119" s="5" customFormat="1">
      <c r="A219" s="102"/>
      <c r="B219" s="463"/>
      <c r="C219" s="458"/>
      <c r="D219" s="102"/>
      <c r="E219" s="469"/>
      <c r="F219" s="102"/>
      <c r="G219" s="114"/>
      <c r="H219" s="506"/>
      <c r="I219" s="808"/>
      <c r="J219" s="813"/>
      <c r="K219" s="813"/>
      <c r="L219" s="808"/>
      <c r="M219" s="878">
        <v>0</v>
      </c>
      <c r="N219" s="808"/>
      <c r="O219" s="879" t="s">
        <v>421</v>
      </c>
      <c r="P219" s="808"/>
      <c r="Q219" s="815" t="s">
        <v>422</v>
      </c>
      <c r="R219" s="813"/>
      <c r="S219" s="808" t="s">
        <v>934</v>
      </c>
      <c r="T219" s="115"/>
      <c r="U219" s="1383"/>
      <c r="V219" s="1384"/>
      <c r="W219" s="1384"/>
      <c r="X219" s="1385"/>
      <c r="Y219" s="136"/>
      <c r="Z219" s="401"/>
      <c r="AA219" s="102"/>
      <c r="AB219" s="598"/>
      <c r="AC219" s="598"/>
      <c r="AD219" s="598"/>
      <c r="AE219" s="598"/>
      <c r="AF219" s="598"/>
      <c r="AG219" s="598"/>
      <c r="AH219" s="598"/>
      <c r="AI219" s="613" t="s">
        <v>427</v>
      </c>
      <c r="AJ219" s="610" t="b">
        <v>0</v>
      </c>
      <c r="AK219" s="605"/>
      <c r="AL219" s="629"/>
      <c r="AM219" s="607"/>
      <c r="AN219" s="608"/>
      <c r="AO219" s="609"/>
      <c r="AP219" s="610" t="b">
        <v>0</v>
      </c>
      <c r="AQ219" s="598"/>
      <c r="AR219" s="1413"/>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610" t="b">
        <v>0</v>
      </c>
      <c r="CB219" s="598"/>
      <c r="CC219" s="1383"/>
      <c r="CD219" s="1384"/>
      <c r="CE219" s="1384"/>
      <c r="CF219" s="1385"/>
      <c r="CG219" s="102"/>
      <c r="CH219" s="102"/>
      <c r="CI219" s="598"/>
      <c r="CJ219" s="598"/>
      <c r="CK219" s="598"/>
      <c r="CL219" s="598"/>
      <c r="CM219" s="598"/>
      <c r="CN219" s="598"/>
      <c r="CO219" s="598"/>
      <c r="CP219" s="598"/>
      <c r="CQ219" s="598"/>
      <c r="CR219" s="598"/>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row>
    <row r="220" spans="1:119" s="5" customFormat="1">
      <c r="A220" s="102"/>
      <c r="B220" s="463"/>
      <c r="C220" s="458"/>
      <c r="D220" s="102"/>
      <c r="E220" s="469"/>
      <c r="F220" s="102"/>
      <c r="G220" s="114"/>
      <c r="H220" s="506"/>
      <c r="I220" s="808"/>
      <c r="J220" s="813"/>
      <c r="K220" s="813"/>
      <c r="L220" s="808"/>
      <c r="M220" s="815" t="s">
        <v>423</v>
      </c>
      <c r="N220" s="808"/>
      <c r="O220" s="815" t="s">
        <v>87</v>
      </c>
      <c r="P220" s="808"/>
      <c r="Q220" s="824" t="s">
        <v>424</v>
      </c>
      <c r="R220" s="813"/>
      <c r="S220" s="813"/>
      <c r="T220" s="115"/>
      <c r="U220" s="1386"/>
      <c r="V220" s="1387"/>
      <c r="W220" s="1387"/>
      <c r="X220" s="1388"/>
      <c r="Y220" s="136"/>
      <c r="Z220" s="401"/>
      <c r="AA220" s="102"/>
      <c r="AB220" s="598"/>
      <c r="AC220" s="598"/>
      <c r="AD220" s="598"/>
      <c r="AE220" s="598"/>
      <c r="AF220" s="598"/>
      <c r="AG220" s="598"/>
      <c r="AH220" s="598"/>
      <c r="AI220" s="613" t="s">
        <v>428</v>
      </c>
      <c r="AJ220" s="610" t="b">
        <v>0</v>
      </c>
      <c r="AK220" s="605"/>
      <c r="AL220" s="629"/>
      <c r="AM220" s="607"/>
      <c r="AN220" s="608"/>
      <c r="AO220" s="609"/>
      <c r="AP220" s="610" t="b">
        <v>0</v>
      </c>
      <c r="AQ220" s="598"/>
      <c r="AR220" s="1414"/>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610" t="b">
        <v>0</v>
      </c>
      <c r="CB220" s="598"/>
      <c r="CC220" s="1386"/>
      <c r="CD220" s="1387"/>
      <c r="CE220" s="1387"/>
      <c r="CF220" s="1388"/>
      <c r="CG220" s="102"/>
      <c r="CH220" s="102"/>
      <c r="CI220" s="598"/>
      <c r="CJ220" s="598"/>
      <c r="CK220" s="598"/>
      <c r="CL220" s="598"/>
      <c r="CM220" s="598"/>
      <c r="CN220" s="598"/>
      <c r="CO220" s="598"/>
      <c r="CP220" s="598"/>
      <c r="CQ220" s="598"/>
      <c r="CR220" s="598"/>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row>
    <row r="221" spans="1:119" s="5" customFormat="1">
      <c r="A221" s="102"/>
      <c r="B221" s="526" t="s">
        <v>881</v>
      </c>
      <c r="C221" s="470" t="s">
        <v>712</v>
      </c>
      <c r="D221" s="462" t="s">
        <v>750</v>
      </c>
      <c r="E221" s="462">
        <v>3.2</v>
      </c>
      <c r="F221" s="462"/>
      <c r="G221" s="114"/>
      <c r="H221" s="506"/>
      <c r="I221" s="377"/>
      <c r="J221" s="102"/>
      <c r="K221" s="102"/>
      <c r="L221" s="102"/>
      <c r="M221" s="102"/>
      <c r="N221" s="102"/>
      <c r="O221" s="102"/>
      <c r="P221" s="102"/>
      <c r="Q221" s="102"/>
      <c r="R221" s="102"/>
      <c r="S221" s="102"/>
      <c r="T221" s="115"/>
      <c r="U221" s="115"/>
      <c r="V221" s="115"/>
      <c r="W221" s="115"/>
      <c r="X221" s="115"/>
      <c r="Y221" s="136"/>
      <c r="Z221" s="401"/>
      <c r="AA221" s="102"/>
      <c r="AB221" s="598"/>
      <c r="AC221" s="598"/>
      <c r="AD221" s="598"/>
      <c r="AE221" s="598"/>
      <c r="AF221" s="598"/>
      <c r="AG221" s="598"/>
      <c r="AH221" s="598"/>
      <c r="AI221" s="613" t="s">
        <v>429</v>
      </c>
      <c r="AJ221" s="610" t="b">
        <v>1</v>
      </c>
      <c r="AK221" s="605"/>
      <c r="AL221" s="629"/>
      <c r="AM221" s="607"/>
      <c r="AN221" s="608"/>
      <c r="AO221" s="609"/>
      <c r="AP221" s="610" t="b">
        <v>0</v>
      </c>
      <c r="AQ221" s="598"/>
      <c r="AR221" s="598"/>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610" t="b">
        <v>0</v>
      </c>
      <c r="CB221" s="598"/>
      <c r="CC221" s="102"/>
      <c r="CD221" s="102"/>
      <c r="CE221" s="102"/>
      <c r="CF221" s="102"/>
      <c r="CG221" s="102"/>
      <c r="CH221" s="102"/>
      <c r="CI221" s="598"/>
      <c r="CJ221" s="598"/>
      <c r="CK221" s="598"/>
      <c r="CL221" s="598"/>
      <c r="CM221" s="598"/>
      <c r="CN221" s="598"/>
      <c r="CO221" s="598"/>
      <c r="CP221" s="598"/>
      <c r="CQ221" s="598"/>
      <c r="CR221" s="598"/>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row>
    <row r="222" spans="1:119" s="5" customFormat="1">
      <c r="A222" s="102"/>
      <c r="B222" s="463"/>
      <c r="C222" s="458"/>
      <c r="D222" s="102"/>
      <c r="E222" s="469"/>
      <c r="F222" s="102"/>
      <c r="G222" s="114"/>
      <c r="H222" s="506" t="s">
        <v>858</v>
      </c>
      <c r="I222" s="808">
        <v>14.4</v>
      </c>
      <c r="J222" s="812"/>
      <c r="K222" s="812" t="b">
        <v>0</v>
      </c>
      <c r="L222" s="808" t="s">
        <v>571</v>
      </c>
      <c r="M222" s="812"/>
      <c r="N222" s="812"/>
      <c r="O222" s="812"/>
      <c r="P222" s="812"/>
      <c r="Q222" s="812"/>
      <c r="R222" s="812"/>
      <c r="S222" s="812"/>
      <c r="T222" s="115"/>
      <c r="U222" s="221" t="s">
        <v>436</v>
      </c>
      <c r="V222" s="115"/>
      <c r="W222" s="115"/>
      <c r="X222" s="115"/>
      <c r="Y222" s="136"/>
      <c r="Z222" s="401"/>
      <c r="AA222" s="102"/>
      <c r="AB222" s="598"/>
      <c r="AC222" s="598"/>
      <c r="AD222" s="598"/>
      <c r="AE222" s="598"/>
      <c r="AF222" s="598"/>
      <c r="AG222" s="598"/>
      <c r="AH222" s="598"/>
      <c r="AI222" s="613" t="s">
        <v>430</v>
      </c>
      <c r="AJ222" s="610" t="b">
        <v>0</v>
      </c>
      <c r="AK222" s="605"/>
      <c r="AL222" s="629"/>
      <c r="AM222" s="607"/>
      <c r="AN222" s="608"/>
      <c r="AO222" s="609"/>
      <c r="AP222" s="610" t="b">
        <v>0</v>
      </c>
      <c r="AQ222" s="598"/>
      <c r="AR222" s="598"/>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610" t="b">
        <v>0</v>
      </c>
      <c r="CB222" s="598"/>
      <c r="CC222" s="102"/>
      <c r="CD222" s="102"/>
      <c r="CE222" s="102"/>
      <c r="CF222" s="102"/>
      <c r="CG222" s="102"/>
      <c r="CH222" s="102"/>
      <c r="CI222" s="598"/>
      <c r="CJ222" s="598"/>
      <c r="CK222" s="598"/>
      <c r="CL222" s="598"/>
      <c r="CM222" s="598"/>
      <c r="CN222" s="598"/>
      <c r="CO222" s="598"/>
      <c r="CP222" s="598"/>
      <c r="CQ222" s="598"/>
      <c r="CR222" s="598"/>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row>
    <row r="223" spans="1:119" s="5" customFormat="1">
      <c r="A223" s="102"/>
      <c r="B223" s="463"/>
      <c r="C223" s="458"/>
      <c r="D223" s="102"/>
      <c r="E223" s="469"/>
      <c r="F223" s="102"/>
      <c r="G223" s="114"/>
      <c r="H223" s="506"/>
      <c r="I223" s="808"/>
      <c r="J223" s="812"/>
      <c r="K223" s="812"/>
      <c r="L223" s="808" t="s">
        <v>935</v>
      </c>
      <c r="M223" s="812"/>
      <c r="N223" s="812"/>
      <c r="O223" s="812"/>
      <c r="P223" s="812"/>
      <c r="Q223" s="812"/>
      <c r="R223" s="812"/>
      <c r="S223" s="812"/>
      <c r="T223" s="115"/>
      <c r="U223" s="1446"/>
      <c r="V223" s="1446"/>
      <c r="W223" s="1446"/>
      <c r="X223" s="1446"/>
      <c r="Y223" s="136"/>
      <c r="Z223" s="401"/>
      <c r="AA223" s="102"/>
      <c r="AB223" s="598"/>
      <c r="AC223" s="598"/>
      <c r="AD223" s="598"/>
      <c r="AE223" s="598"/>
      <c r="AF223" s="598"/>
      <c r="AG223" s="598"/>
      <c r="AH223" s="598"/>
      <c r="AI223" s="628" t="s">
        <v>1361</v>
      </c>
      <c r="AJ223" s="604" t="s">
        <v>221</v>
      </c>
      <c r="AK223" s="605"/>
      <c r="AL223" s="630"/>
      <c r="AM223" s="607"/>
      <c r="AN223" s="608"/>
      <c r="AO223" s="609"/>
      <c r="AP223" s="598"/>
      <c r="AQ223" s="598"/>
      <c r="AR223" s="598"/>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598"/>
      <c r="CB223" s="598"/>
      <c r="CC223" s="102"/>
      <c r="CD223" s="102"/>
      <c r="CE223" s="102"/>
      <c r="CF223" s="102"/>
      <c r="CG223" s="102"/>
      <c r="CH223" s="102"/>
      <c r="CI223" s="598"/>
      <c r="CJ223" s="598"/>
      <c r="CK223" s="598"/>
      <c r="CL223" s="598"/>
      <c r="CM223" s="598"/>
      <c r="CN223" s="598"/>
      <c r="CO223" s="598"/>
      <c r="CP223" s="598"/>
      <c r="CQ223" s="598"/>
      <c r="CR223" s="598"/>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row>
    <row r="224" spans="1:119" s="5" customFormat="1">
      <c r="A224" s="102"/>
      <c r="B224" s="463"/>
      <c r="C224" s="458"/>
      <c r="D224" s="102"/>
      <c r="E224" s="469"/>
      <c r="F224" s="102"/>
      <c r="G224" s="114"/>
      <c r="H224" s="506"/>
      <c r="I224" s="808"/>
      <c r="J224" s="812"/>
      <c r="K224" s="812"/>
      <c r="L224" s="813"/>
      <c r="M224" s="813" t="s">
        <v>330</v>
      </c>
      <c r="N224" s="813"/>
      <c r="O224" s="813" t="s">
        <v>309</v>
      </c>
      <c r="P224" s="812"/>
      <c r="Q224" s="812"/>
      <c r="R224" s="812"/>
      <c r="S224" s="812"/>
      <c r="T224" s="102"/>
      <c r="U224" s="420" t="s">
        <v>877</v>
      </c>
      <c r="V224" s="377"/>
      <c r="W224" s="726">
        <f>AK243</f>
        <v>0</v>
      </c>
      <c r="X224" s="421" t="s">
        <v>547</v>
      </c>
      <c r="Y224" s="136"/>
      <c r="Z224" s="401"/>
      <c r="AA224" s="102"/>
      <c r="AB224" s="598"/>
      <c r="AC224" s="598"/>
      <c r="AD224" s="598"/>
      <c r="AE224" s="598"/>
      <c r="AF224" s="598"/>
      <c r="AG224" s="598"/>
      <c r="AH224" s="598"/>
      <c r="AI224" s="613" t="s">
        <v>426</v>
      </c>
      <c r="AJ224" s="610" t="b">
        <v>0</v>
      </c>
      <c r="AK224" s="605"/>
      <c r="AL224" s="629" t="str">
        <f>IF(AJ224=TRUE,4,"")</f>
        <v/>
      </c>
      <c r="AM224" s="607"/>
      <c r="AN224" s="608"/>
      <c r="AO224" s="609"/>
      <c r="AP224" s="610" t="b">
        <v>0</v>
      </c>
      <c r="AQ224" s="598"/>
      <c r="AR224" s="598"/>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610" t="b">
        <v>0</v>
      </c>
      <c r="CB224" s="598"/>
      <c r="CC224" s="102"/>
      <c r="CD224" s="102"/>
      <c r="CE224" s="102"/>
      <c r="CF224" s="102"/>
      <c r="CG224" s="102"/>
      <c r="CH224" s="102"/>
      <c r="CI224" s="598"/>
      <c r="CJ224" s="598"/>
      <c r="CK224" s="598"/>
      <c r="CL224" s="598"/>
      <c r="CM224" s="598"/>
      <c r="CN224" s="598"/>
      <c r="CO224" s="598"/>
      <c r="CP224" s="598"/>
      <c r="CQ224" s="598"/>
      <c r="CR224" s="598"/>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row>
    <row r="225" spans="1:119" s="5" customFormat="1">
      <c r="A225" s="102"/>
      <c r="B225" s="526" t="s">
        <v>881</v>
      </c>
      <c r="C225" s="470" t="s">
        <v>713</v>
      </c>
      <c r="D225" s="462" t="s">
        <v>404</v>
      </c>
      <c r="E225" s="462"/>
      <c r="F225" s="462"/>
      <c r="G225" s="114"/>
      <c r="H225" s="506"/>
      <c r="I225" s="814" t="s">
        <v>1362</v>
      </c>
      <c r="J225" s="812"/>
      <c r="K225" s="812" t="b">
        <v>0</v>
      </c>
      <c r="L225" s="808" t="s">
        <v>1267</v>
      </c>
      <c r="M225" s="812"/>
      <c r="N225" s="812"/>
      <c r="O225" s="812"/>
      <c r="P225" s="812"/>
      <c r="Q225" s="812"/>
      <c r="R225" s="812"/>
      <c r="S225" s="812"/>
      <c r="T225" s="115"/>
      <c r="U225" s="1423" t="s">
        <v>1233</v>
      </c>
      <c r="V225" s="1423"/>
      <c r="W225" s="1423"/>
      <c r="X225" s="1423"/>
      <c r="Y225" s="136"/>
      <c r="Z225" s="403"/>
      <c r="AA225" s="102"/>
      <c r="AB225" s="598"/>
      <c r="AC225" s="598"/>
      <c r="AD225" s="598"/>
      <c r="AE225" s="598"/>
      <c r="AF225" s="598"/>
      <c r="AG225" s="598"/>
      <c r="AH225" s="598"/>
      <c r="AI225" s="613" t="s">
        <v>427</v>
      </c>
      <c r="AJ225" s="610" t="b">
        <v>0</v>
      </c>
      <c r="AK225" s="605"/>
      <c r="AL225" s="629" t="str">
        <f>IF(AJ225=TRUE,3,"")</f>
        <v/>
      </c>
      <c r="AM225" s="607"/>
      <c r="AN225" s="608"/>
      <c r="AO225" s="609"/>
      <c r="AP225" s="610" t="b">
        <v>0</v>
      </c>
      <c r="AQ225" s="598"/>
      <c r="AR225" s="598"/>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610" t="b">
        <v>0</v>
      </c>
      <c r="CB225" s="598"/>
      <c r="CC225" s="102"/>
      <c r="CD225" s="102"/>
      <c r="CE225" s="102"/>
      <c r="CF225" s="102"/>
      <c r="CG225" s="102"/>
      <c r="CH225" s="102"/>
      <c r="CI225" s="598"/>
      <c r="CJ225" s="598"/>
      <c r="CK225" s="598"/>
      <c r="CL225" s="598"/>
      <c r="CM225" s="598"/>
      <c r="CN225" s="598"/>
      <c r="CO225" s="598"/>
      <c r="CP225" s="598"/>
      <c r="CQ225" s="598"/>
      <c r="CR225" s="598"/>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row>
    <row r="226" spans="1:119" s="5" customFormat="1">
      <c r="A226" s="102"/>
      <c r="B226" s="463"/>
      <c r="C226" s="458"/>
      <c r="D226" s="102"/>
      <c r="E226" s="469"/>
      <c r="F226" s="102"/>
      <c r="G226" s="114"/>
      <c r="H226" s="506"/>
      <c r="I226" s="808"/>
      <c r="J226" s="812"/>
      <c r="K226" s="812"/>
      <c r="L226" s="812"/>
      <c r="M226" s="1480" t="s">
        <v>396</v>
      </c>
      <c r="N226" s="812"/>
      <c r="O226" s="1481" t="s">
        <v>397</v>
      </c>
      <c r="P226" s="812"/>
      <c r="Q226" s="1482" t="s">
        <v>398</v>
      </c>
      <c r="R226" s="812"/>
      <c r="S226" s="1399" t="s">
        <v>803</v>
      </c>
      <c r="T226" s="115"/>
      <c r="U226" s="1423"/>
      <c r="V226" s="1423"/>
      <c r="W226" s="1423"/>
      <c r="X226" s="1423"/>
      <c r="Y226" s="136"/>
      <c r="Z226" s="401"/>
      <c r="AA226" s="102"/>
      <c r="AB226" s="598"/>
      <c r="AC226" s="598"/>
      <c r="AD226" s="598"/>
      <c r="AE226" s="598"/>
      <c r="AF226" s="598"/>
      <c r="AG226" s="598"/>
      <c r="AH226" s="598"/>
      <c r="AI226" s="613" t="s">
        <v>428</v>
      </c>
      <c r="AJ226" s="610" t="b">
        <v>0</v>
      </c>
      <c r="AK226" s="605"/>
      <c r="AL226" s="629" t="str">
        <f>IF(AJ226=TRUE,2,"")</f>
        <v/>
      </c>
      <c r="AM226" s="607"/>
      <c r="AN226" s="608"/>
      <c r="AO226" s="609"/>
      <c r="AP226" s="610" t="b">
        <v>0</v>
      </c>
      <c r="AQ226" s="598"/>
      <c r="AR226" s="598"/>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610" t="b">
        <v>0</v>
      </c>
      <c r="CB226" s="598"/>
      <c r="CC226" s="102"/>
      <c r="CD226" s="102"/>
      <c r="CE226" s="102"/>
      <c r="CF226" s="102"/>
      <c r="CG226" s="102"/>
      <c r="CH226" s="102"/>
      <c r="CI226" s="598"/>
      <c r="CJ226" s="598"/>
      <c r="CK226" s="598"/>
      <c r="CL226" s="598"/>
      <c r="CM226" s="598"/>
      <c r="CN226" s="598"/>
      <c r="CO226" s="598"/>
      <c r="CP226" s="598"/>
      <c r="CQ226" s="598"/>
      <c r="CR226" s="598"/>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row>
    <row r="227" spans="1:119" s="5" customFormat="1">
      <c r="A227" s="102"/>
      <c r="B227" s="463"/>
      <c r="C227" s="458"/>
      <c r="D227" s="102"/>
      <c r="E227" s="469"/>
      <c r="F227" s="102"/>
      <c r="G227" s="114"/>
      <c r="H227" s="506"/>
      <c r="I227" s="808"/>
      <c r="J227" s="812"/>
      <c r="K227" s="812"/>
      <c r="L227" s="812"/>
      <c r="M227" s="1480"/>
      <c r="N227" s="812"/>
      <c r="O227" s="1481"/>
      <c r="P227" s="812"/>
      <c r="Q227" s="1482"/>
      <c r="R227" s="812"/>
      <c r="S227" s="1399"/>
      <c r="T227" s="115"/>
      <c r="U227" s="1406">
        <v>100</v>
      </c>
      <c r="V227" s="1406"/>
      <c r="W227" s="1406"/>
      <c r="X227" s="1406"/>
      <c r="Y227" s="136"/>
      <c r="Z227" s="401"/>
      <c r="AA227" s="102"/>
      <c r="AB227" s="598"/>
      <c r="AC227" s="598"/>
      <c r="AD227" s="598"/>
      <c r="AE227" s="598"/>
      <c r="AF227" s="598"/>
      <c r="AG227" s="598"/>
      <c r="AH227" s="598"/>
      <c r="AI227" s="613" t="s">
        <v>429</v>
      </c>
      <c r="AJ227" s="610" t="b">
        <v>0</v>
      </c>
      <c r="AK227" s="605"/>
      <c r="AL227" s="629" t="str">
        <f>IF(AJ227=TRUE,1,"")</f>
        <v/>
      </c>
      <c r="AM227" s="607"/>
      <c r="AN227" s="608"/>
      <c r="AO227" s="609"/>
      <c r="AP227" s="610" t="b">
        <v>0</v>
      </c>
      <c r="AQ227" s="598"/>
      <c r="AR227" s="598"/>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610" t="b">
        <v>0</v>
      </c>
      <c r="CB227" s="598"/>
      <c r="CC227" s="102"/>
      <c r="CD227" s="102"/>
      <c r="CE227" s="102"/>
      <c r="CF227" s="102"/>
      <c r="CG227" s="102"/>
      <c r="CH227" s="102"/>
      <c r="CI227" s="598"/>
      <c r="CJ227" s="598"/>
      <c r="CK227" s="598"/>
      <c r="CL227" s="598"/>
      <c r="CM227" s="598"/>
      <c r="CN227" s="598"/>
      <c r="CO227" s="598"/>
      <c r="CP227" s="598"/>
      <c r="CQ227" s="598"/>
      <c r="CR227" s="598"/>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row>
    <row r="228" spans="1:119" s="5" customFormat="1">
      <c r="A228" s="102"/>
      <c r="B228" s="463"/>
      <c r="C228" s="458"/>
      <c r="D228" s="102"/>
      <c r="E228" s="469"/>
      <c r="F228" s="102"/>
      <c r="G228" s="114"/>
      <c r="H228" s="102"/>
      <c r="I228" s="102"/>
      <c r="J228" s="102"/>
      <c r="K228" s="102"/>
      <c r="L228" s="102"/>
      <c r="M228" s="102"/>
      <c r="N228" s="102"/>
      <c r="O228" s="102"/>
      <c r="P228" s="102"/>
      <c r="Q228" s="102"/>
      <c r="R228" s="102"/>
      <c r="S228" s="102"/>
      <c r="T228" s="115"/>
      <c r="U228" s="221" t="s">
        <v>1234</v>
      </c>
      <c r="V228" s="115"/>
      <c r="W228" s="115"/>
      <c r="X228" s="115"/>
      <c r="Y228" s="136"/>
      <c r="Z228" s="401"/>
      <c r="AA228" s="102"/>
      <c r="AB228" s="598"/>
      <c r="AC228" s="598"/>
      <c r="AD228" s="598"/>
      <c r="AE228" s="598"/>
      <c r="AF228" s="598"/>
      <c r="AG228" s="598"/>
      <c r="AH228" s="598"/>
      <c r="AI228" s="613" t="s">
        <v>430</v>
      </c>
      <c r="AJ228" s="610" t="b">
        <v>0</v>
      </c>
      <c r="AK228" s="605"/>
      <c r="AL228" s="629" t="str">
        <f>IF(AJ228=TRUE,0,"")</f>
        <v/>
      </c>
      <c r="AM228" s="607"/>
      <c r="AN228" s="608"/>
      <c r="AO228" s="609"/>
      <c r="AP228" s="610" t="b">
        <v>0</v>
      </c>
      <c r="AQ228" s="598"/>
      <c r="AR228" s="598"/>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610" t="b">
        <v>0</v>
      </c>
      <c r="CB228" s="598"/>
      <c r="CC228" s="102"/>
      <c r="CD228" s="102"/>
      <c r="CE228" s="102"/>
      <c r="CF228" s="102"/>
      <c r="CG228" s="102"/>
      <c r="CH228" s="102"/>
      <c r="CI228" s="598"/>
      <c r="CJ228" s="598"/>
      <c r="CK228" s="598"/>
      <c r="CL228" s="598"/>
      <c r="CM228" s="598"/>
      <c r="CN228" s="598"/>
      <c r="CO228" s="598"/>
      <c r="CP228" s="598"/>
      <c r="CQ228" s="598"/>
      <c r="CR228" s="598"/>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row>
    <row r="229" spans="1:119" s="5" customFormat="1" ht="15">
      <c r="A229" s="102"/>
      <c r="B229" s="463"/>
      <c r="C229" s="458"/>
      <c r="D229" s="102"/>
      <c r="E229" s="469"/>
      <c r="F229" s="102"/>
      <c r="G229" s="114"/>
      <c r="H229" s="102"/>
      <c r="I229" s="102"/>
      <c r="J229" s="102"/>
      <c r="K229" s="102"/>
      <c r="L229" s="102"/>
      <c r="M229" s="102"/>
      <c r="N229" s="102"/>
      <c r="O229" s="102"/>
      <c r="P229" s="102"/>
      <c r="Q229" s="102"/>
      <c r="R229" s="102"/>
      <c r="S229" s="102"/>
      <c r="T229" s="115"/>
      <c r="U229" s="1407"/>
      <c r="V229" s="1407"/>
      <c r="W229" s="1407"/>
      <c r="X229" s="1407"/>
      <c r="Y229" s="136"/>
      <c r="Z229" s="401"/>
      <c r="AA229" s="102"/>
      <c r="AB229" s="598"/>
      <c r="AC229" s="598"/>
      <c r="AD229" s="598"/>
      <c r="AE229" s="598"/>
      <c r="AF229" s="598"/>
      <c r="AG229" s="598"/>
      <c r="AH229" s="598"/>
      <c r="AI229" s="598"/>
      <c r="AJ229" s="598"/>
      <c r="AK229" s="598"/>
      <c r="AL229" s="598"/>
      <c r="AM229" s="598"/>
      <c r="AN229" s="598"/>
      <c r="AO229" s="598"/>
      <c r="AP229" s="598"/>
      <c r="AQ229" s="598"/>
      <c r="AR229" s="598"/>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598"/>
      <c r="CB229" s="598"/>
      <c r="CC229" s="102"/>
      <c r="CD229" s="102"/>
      <c r="CE229" s="102"/>
      <c r="CF229" s="102"/>
      <c r="CG229" s="102"/>
      <c r="CH229" s="102"/>
      <c r="CI229" s="598"/>
      <c r="CJ229" s="598"/>
      <c r="CK229" s="598"/>
      <c r="CL229" s="598"/>
      <c r="CM229" s="598"/>
      <c r="CN229" s="598"/>
      <c r="CO229" s="598"/>
      <c r="CP229" s="598"/>
      <c r="CQ229" s="598"/>
      <c r="CR229" s="598"/>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row>
    <row r="230" spans="1:119" s="5" customFormat="1" ht="15" customHeight="1">
      <c r="A230" s="102"/>
      <c r="B230" s="463"/>
      <c r="C230" s="458"/>
      <c r="D230" s="102"/>
      <c r="E230" s="469"/>
      <c r="F230" s="102"/>
      <c r="G230" s="114"/>
      <c r="H230" s="102"/>
      <c r="I230" s="102"/>
      <c r="J230" s="102"/>
      <c r="K230" s="102"/>
      <c r="L230" s="102"/>
      <c r="M230" s="102"/>
      <c r="N230" s="102"/>
      <c r="O230" s="102"/>
      <c r="P230" s="102"/>
      <c r="Q230" s="102"/>
      <c r="R230" s="102"/>
      <c r="S230" s="102"/>
      <c r="T230" s="115"/>
      <c r="U230" s="1407"/>
      <c r="V230" s="1407"/>
      <c r="W230" s="1407"/>
      <c r="X230" s="1407"/>
      <c r="Y230" s="136"/>
      <c r="Z230" s="401"/>
      <c r="AA230" s="102"/>
      <c r="AB230" s="598"/>
      <c r="AC230" s="598"/>
      <c r="AD230" s="598"/>
      <c r="AE230" s="598"/>
      <c r="AF230" s="598"/>
      <c r="AG230" s="598"/>
      <c r="AH230" s="598"/>
      <c r="AI230" s="598"/>
      <c r="AJ230" s="598"/>
      <c r="AK230" s="598"/>
      <c r="AL230" s="598"/>
      <c r="AM230" s="598"/>
      <c r="AN230" s="598"/>
      <c r="AO230" s="598"/>
      <c r="AP230" s="598"/>
      <c r="AQ230" s="598"/>
      <c r="AR230" s="598"/>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598"/>
      <c r="CB230" s="598"/>
      <c r="CC230" s="102"/>
      <c r="CD230" s="102"/>
      <c r="CE230" s="102"/>
      <c r="CF230" s="102"/>
      <c r="CG230" s="102"/>
      <c r="CH230" s="102"/>
      <c r="CI230" s="598"/>
      <c r="CJ230" s="598"/>
      <c r="CK230" s="598"/>
      <c r="CL230" s="598"/>
      <c r="CM230" s="598"/>
      <c r="CN230" s="598"/>
      <c r="CO230" s="598"/>
      <c r="CP230" s="598"/>
      <c r="CQ230" s="598"/>
      <c r="CR230" s="598"/>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row>
    <row r="231" spans="1:119" s="5" customFormat="1" ht="15" customHeight="1">
      <c r="A231" s="102"/>
      <c r="B231" s="463"/>
      <c r="C231" s="458"/>
      <c r="D231" s="102"/>
      <c r="E231" s="469"/>
      <c r="F231" s="102"/>
      <c r="G231" s="114"/>
      <c r="H231" s="506"/>
      <c r="I231" s="152"/>
      <c r="J231" s="196"/>
      <c r="K231" s="196"/>
      <c r="L231" s="196"/>
      <c r="M231" s="758"/>
      <c r="N231" s="196"/>
      <c r="O231" s="759"/>
      <c r="P231" s="196"/>
      <c r="Q231" s="760"/>
      <c r="R231" s="196"/>
      <c r="S231" s="759"/>
      <c r="T231" s="115"/>
      <c r="U231" s="115"/>
      <c r="V231" s="115"/>
      <c r="W231" s="115"/>
      <c r="X231" s="115"/>
      <c r="Y231" s="136"/>
      <c r="Z231" s="415"/>
      <c r="AA231" s="102"/>
      <c r="AB231" s="598"/>
      <c r="AC231" s="598"/>
      <c r="AD231" s="598"/>
      <c r="AE231" s="598"/>
      <c r="AF231" s="598"/>
      <c r="AG231" s="598"/>
      <c r="AH231" s="598"/>
      <c r="AI231" s="598"/>
      <c r="AJ231" s="598"/>
      <c r="AK231" s="598"/>
      <c r="AL231" s="598"/>
      <c r="AM231" s="598"/>
      <c r="AN231" s="598"/>
      <c r="AO231" s="598"/>
      <c r="AP231" s="598"/>
      <c r="AQ231" s="598"/>
      <c r="AR231" s="598"/>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598"/>
      <c r="CB231" s="598"/>
      <c r="CC231" s="102"/>
      <c r="CD231" s="102"/>
      <c r="CE231" s="102"/>
      <c r="CF231" s="102"/>
      <c r="CG231" s="102"/>
      <c r="CH231" s="102"/>
      <c r="CI231" s="598"/>
      <c r="CJ231" s="598"/>
      <c r="CK231" s="598"/>
      <c r="CL231" s="598"/>
      <c r="CM231" s="598"/>
      <c r="CN231" s="598"/>
      <c r="CO231" s="598"/>
      <c r="CP231" s="598"/>
      <c r="CQ231" s="598"/>
      <c r="CR231" s="598"/>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row>
    <row r="232" spans="1:119" s="5" customFormat="1" ht="15" customHeight="1">
      <c r="A232" s="102"/>
      <c r="B232" s="463"/>
      <c r="C232" s="458"/>
      <c r="D232" s="102"/>
      <c r="E232" s="469"/>
      <c r="F232" s="102"/>
      <c r="G232" s="236"/>
      <c r="H232" s="508"/>
      <c r="I232" s="133">
        <v>15</v>
      </c>
      <c r="J232" s="133" t="s">
        <v>417</v>
      </c>
      <c r="K232" s="133"/>
      <c r="L232" s="125"/>
      <c r="M232" s="133"/>
      <c r="N232" s="144"/>
      <c r="O232" s="134"/>
      <c r="P232" s="125"/>
      <c r="Q232" s="125"/>
      <c r="R232" s="133"/>
      <c r="S232" s="144"/>
      <c r="T232" s="144"/>
      <c r="U232" s="144"/>
      <c r="V232" s="144"/>
      <c r="W232" s="144"/>
      <c r="X232" s="144"/>
      <c r="Y232" s="136"/>
      <c r="Z232" s="415"/>
      <c r="AA232" s="102"/>
      <c r="AB232" s="598"/>
      <c r="AC232" s="598"/>
      <c r="AD232" s="598"/>
      <c r="AE232" s="598"/>
      <c r="AF232" s="598"/>
      <c r="AG232" s="598"/>
      <c r="AH232" s="598"/>
      <c r="AI232" s="598"/>
      <c r="AJ232" s="598"/>
      <c r="AK232" s="598"/>
      <c r="AL232" s="598"/>
      <c r="AM232" s="598"/>
      <c r="AN232" s="598"/>
      <c r="AO232" s="598"/>
      <c r="AP232" s="598"/>
      <c r="AQ232" s="598"/>
      <c r="AR232" s="598"/>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598"/>
      <c r="CB232" s="598"/>
      <c r="CC232" s="102"/>
      <c r="CD232" s="102"/>
      <c r="CE232" s="102"/>
      <c r="CF232" s="102"/>
      <c r="CG232" s="102"/>
      <c r="CH232" s="102"/>
      <c r="CI232" s="598"/>
      <c r="CJ232" s="598"/>
      <c r="CK232" s="598"/>
      <c r="CL232" s="598"/>
      <c r="CM232" s="598"/>
      <c r="CN232" s="598"/>
      <c r="CO232" s="598"/>
      <c r="CP232" s="598"/>
      <c r="CQ232" s="598"/>
      <c r="CR232" s="598"/>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row>
    <row r="233" spans="1:119" s="5" customFormat="1" ht="15" customHeight="1">
      <c r="A233" s="102"/>
      <c r="B233" s="463"/>
      <c r="C233" s="458"/>
      <c r="D233" s="102"/>
      <c r="E233" s="469"/>
      <c r="F233" s="102"/>
      <c r="G233" s="132"/>
      <c r="H233" s="508"/>
      <c r="I233" s="144"/>
      <c r="J233" s="144" t="s">
        <v>732</v>
      </c>
      <c r="K233" s="204"/>
      <c r="L233" s="144"/>
      <c r="M233" s="144"/>
      <c r="N233" s="133"/>
      <c r="O233" s="144"/>
      <c r="P233" s="144"/>
      <c r="Q233" s="144"/>
      <c r="R233" s="144"/>
      <c r="S233" s="144"/>
      <c r="T233" s="144"/>
      <c r="U233" s="144"/>
      <c r="V233" s="144"/>
      <c r="W233" s="144"/>
      <c r="X233" s="144"/>
      <c r="Y233" s="136"/>
      <c r="Z233" s="401"/>
      <c r="AA233" s="102"/>
      <c r="AB233" s="598"/>
      <c r="AC233" s="598"/>
      <c r="AD233" s="598"/>
      <c r="AE233" s="598"/>
      <c r="AF233" s="598"/>
      <c r="AG233" s="598"/>
      <c r="AH233" s="598"/>
      <c r="AI233" s="598"/>
      <c r="AJ233" s="598"/>
      <c r="AK233" s="598"/>
      <c r="AL233" s="598"/>
      <c r="AM233" s="598"/>
      <c r="AN233" s="598"/>
      <c r="AO233" s="598"/>
      <c r="AP233" s="598"/>
      <c r="AQ233" s="598"/>
      <c r="AR233" s="598"/>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598"/>
      <c r="CB233" s="598"/>
      <c r="CC233" s="102"/>
      <c r="CD233" s="102"/>
      <c r="CE233" s="102"/>
      <c r="CF233" s="102"/>
      <c r="CG233" s="102"/>
      <c r="CH233" s="102"/>
      <c r="CI233" s="598"/>
      <c r="CJ233" s="598"/>
      <c r="CK233" s="598"/>
      <c r="CL233" s="598"/>
      <c r="CM233" s="598"/>
      <c r="CN233" s="598"/>
      <c r="CO233" s="598"/>
      <c r="CP233" s="598"/>
      <c r="CQ233" s="598"/>
      <c r="CR233" s="598"/>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row>
    <row r="234" spans="1:119" s="5" customFormat="1" ht="7.5" customHeight="1">
      <c r="A234" s="102"/>
      <c r="B234" s="463"/>
      <c r="C234" s="458"/>
      <c r="D234" s="102"/>
      <c r="E234" s="469"/>
      <c r="F234" s="102"/>
      <c r="G234" s="171"/>
      <c r="H234" s="509"/>
      <c r="I234" s="172"/>
      <c r="J234" s="173"/>
      <c r="K234" s="172"/>
      <c r="L234" s="174"/>
      <c r="M234" s="175"/>
      <c r="N234" s="172"/>
      <c r="O234" s="175"/>
      <c r="P234" s="175"/>
      <c r="Q234" s="175"/>
      <c r="R234" s="175"/>
      <c r="S234" s="175"/>
      <c r="T234" s="175"/>
      <c r="U234" s="175"/>
      <c r="V234" s="175"/>
      <c r="W234" s="175"/>
      <c r="X234" s="175"/>
      <c r="Y234" s="136"/>
      <c r="Z234" s="401"/>
      <c r="AA234" s="102"/>
      <c r="AB234" s="598"/>
      <c r="AC234" s="598"/>
      <c r="AD234" s="598"/>
      <c r="AE234" s="598"/>
      <c r="AF234" s="598"/>
      <c r="AG234" s="598"/>
      <c r="AH234" s="598"/>
      <c r="AI234" s="598"/>
      <c r="AJ234" s="598"/>
      <c r="AK234" s="598"/>
      <c r="AL234" s="598"/>
      <c r="AM234" s="598"/>
      <c r="AN234" s="598"/>
      <c r="AO234" s="598"/>
      <c r="AP234" s="747" t="s">
        <v>1274</v>
      </c>
      <c r="AQ234" s="747" t="s">
        <v>1275</v>
      </c>
      <c r="AR234" s="747" t="s">
        <v>1268</v>
      </c>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747" t="s">
        <v>1274</v>
      </c>
      <c r="CB234" s="747" t="s">
        <v>1275</v>
      </c>
      <c r="CC234" s="734" t="s">
        <v>1268</v>
      </c>
      <c r="CD234" s="102"/>
      <c r="CE234" s="102"/>
      <c r="CF234" s="102"/>
      <c r="CG234" s="102"/>
      <c r="CH234" s="102"/>
      <c r="CI234" s="598"/>
      <c r="CJ234" s="598"/>
      <c r="CK234" s="598"/>
      <c r="CL234" s="598"/>
      <c r="CM234" s="598"/>
      <c r="CN234" s="598"/>
      <c r="CO234" s="598"/>
      <c r="CP234" s="598"/>
      <c r="CQ234" s="598"/>
      <c r="CR234" s="598"/>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c r="DM234" s="102"/>
      <c r="DN234" s="102"/>
      <c r="DO234" s="102"/>
    </row>
    <row r="235" spans="1:119" s="5" customFormat="1">
      <c r="A235" s="102"/>
      <c r="B235" s="463"/>
      <c r="C235" s="458"/>
      <c r="D235" s="102"/>
      <c r="E235" s="469"/>
      <c r="F235" s="102"/>
      <c r="G235" s="114"/>
      <c r="H235" s="506"/>
      <c r="I235" s="115"/>
      <c r="J235" s="115"/>
      <c r="K235" s="115"/>
      <c r="L235" s="152"/>
      <c r="M235" s="152"/>
      <c r="N235" s="152"/>
      <c r="O235" s="152"/>
      <c r="P235" s="152"/>
      <c r="Q235" s="152"/>
      <c r="R235" s="152"/>
      <c r="S235" s="152"/>
      <c r="T235" s="152"/>
      <c r="U235" s="398" t="s">
        <v>1247</v>
      </c>
      <c r="V235" s="102"/>
      <c r="W235" s="152"/>
      <c r="X235" s="152"/>
      <c r="Y235" s="136"/>
      <c r="Z235" s="401"/>
      <c r="AA235" s="102"/>
      <c r="AB235" s="598"/>
      <c r="AC235" s="598"/>
      <c r="AD235" s="598"/>
      <c r="AE235" s="598"/>
      <c r="AF235" s="598"/>
      <c r="AG235" s="598"/>
      <c r="AH235" s="598"/>
      <c r="AI235" s="628" t="s">
        <v>432</v>
      </c>
      <c r="AJ235" s="604" t="s">
        <v>221</v>
      </c>
      <c r="AK235" s="679" t="s">
        <v>474</v>
      </c>
      <c r="AL235" s="630"/>
      <c r="AM235" s="607"/>
      <c r="AN235" s="608"/>
      <c r="AO235" s="609"/>
      <c r="AP235" s="747" t="s">
        <v>1269</v>
      </c>
      <c r="AQ235" s="747" t="s">
        <v>1269</v>
      </c>
      <c r="AR235" s="747" t="s">
        <v>1269</v>
      </c>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747" t="s">
        <v>1269</v>
      </c>
      <c r="CB235" s="747" t="s">
        <v>1269</v>
      </c>
      <c r="CC235" s="734" t="s">
        <v>1269</v>
      </c>
      <c r="CD235" s="102"/>
      <c r="CE235" s="102"/>
      <c r="CF235" s="102"/>
      <c r="CG235" s="102"/>
      <c r="CH235" s="102"/>
      <c r="CI235" s="598"/>
      <c r="CJ235" s="598"/>
      <c r="CK235" s="598"/>
      <c r="CL235" s="598"/>
      <c r="CM235" s="598"/>
      <c r="CN235" s="598"/>
      <c r="CO235" s="598"/>
      <c r="CP235" s="598"/>
      <c r="CQ235" s="598"/>
      <c r="CR235" s="598"/>
      <c r="CS235" s="102"/>
      <c r="CT235" s="102"/>
      <c r="CU235" s="102"/>
      <c r="CV235" s="102"/>
      <c r="CW235" s="102"/>
      <c r="CX235" s="102"/>
      <c r="CY235" s="102"/>
      <c r="CZ235" s="102"/>
      <c r="DA235" s="102"/>
      <c r="DB235" s="102"/>
      <c r="DC235" s="102"/>
      <c r="DD235" s="102"/>
      <c r="DE235" s="102"/>
      <c r="DF235" s="102"/>
      <c r="DG235" s="102"/>
      <c r="DH235" s="102"/>
      <c r="DI235" s="102"/>
      <c r="DJ235" s="102"/>
      <c r="DK235" s="102"/>
      <c r="DL235" s="102"/>
      <c r="DM235" s="102"/>
      <c r="DN235" s="102"/>
      <c r="DO235" s="102"/>
    </row>
    <row r="236" spans="1:119" s="5" customFormat="1">
      <c r="A236" s="102"/>
      <c r="B236" s="526" t="s">
        <v>881</v>
      </c>
      <c r="C236" s="470" t="s">
        <v>714</v>
      </c>
      <c r="D236" s="462" t="s">
        <v>723</v>
      </c>
      <c r="E236" s="462"/>
      <c r="F236" s="462"/>
      <c r="G236" s="114"/>
      <c r="H236" s="506" t="s">
        <v>861</v>
      </c>
      <c r="I236" s="824">
        <v>15.1</v>
      </c>
      <c r="J236" s="812"/>
      <c r="K236" s="812" t="b">
        <v>0</v>
      </c>
      <c r="L236" s="808" t="s">
        <v>535</v>
      </c>
      <c r="M236" s="808"/>
      <c r="N236" s="808"/>
      <c r="O236" s="808"/>
      <c r="P236" s="808"/>
      <c r="Q236" s="808"/>
      <c r="R236" s="808"/>
      <c r="S236" s="808"/>
      <c r="T236" s="152"/>
      <c r="U236" s="398" t="s">
        <v>1248</v>
      </c>
      <c r="V236" s="102"/>
      <c r="W236" s="398"/>
      <c r="X236" s="398"/>
      <c r="Y236" s="136"/>
      <c r="Z236" s="401"/>
      <c r="AA236" s="102"/>
      <c r="AB236" s="598"/>
      <c r="AC236" s="598"/>
      <c r="AD236" s="598"/>
      <c r="AE236" s="598"/>
      <c r="AF236" s="598"/>
      <c r="AG236" s="598"/>
      <c r="AH236" s="598"/>
      <c r="AI236" s="613">
        <v>0</v>
      </c>
      <c r="AJ236" s="610" t="b">
        <v>0</v>
      </c>
      <c r="AK236" s="687">
        <v>0</v>
      </c>
      <c r="AL236" s="629" t="str">
        <f>IF(AJ236=TRUE,4,"")</f>
        <v/>
      </c>
      <c r="AM236" s="607"/>
      <c r="AN236" s="608"/>
      <c r="AO236" s="609"/>
      <c r="AP236" s="610" t="b">
        <v>0</v>
      </c>
      <c r="AQ236" s="598"/>
      <c r="AR236" s="598"/>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610" t="b">
        <v>0</v>
      </c>
      <c r="CB236" s="598"/>
      <c r="CC236" s="102"/>
      <c r="CD236" s="102"/>
      <c r="CE236" s="102"/>
      <c r="CF236" s="102"/>
      <c r="CG236" s="102"/>
      <c r="CH236" s="102"/>
      <c r="CI236" s="598"/>
      <c r="CJ236" s="598"/>
      <c r="CK236" s="598"/>
      <c r="CL236" s="598"/>
      <c r="CM236" s="598"/>
      <c r="CN236" s="598"/>
      <c r="CO236" s="598"/>
      <c r="CP236" s="598"/>
      <c r="CQ236" s="598"/>
      <c r="CR236" s="598"/>
      <c r="CS236" s="102"/>
      <c r="CT236" s="102"/>
      <c r="CU236" s="102"/>
      <c r="CV236" s="102"/>
      <c r="CW236" s="102"/>
      <c r="CX236" s="102"/>
      <c r="CY236" s="102"/>
      <c r="CZ236" s="102"/>
      <c r="DA236" s="102"/>
      <c r="DB236" s="102"/>
      <c r="DC236" s="102"/>
      <c r="DD236" s="102"/>
      <c r="DE236" s="102"/>
      <c r="DF236" s="102"/>
      <c r="DG236" s="102"/>
      <c r="DH236" s="102"/>
      <c r="DI236" s="102"/>
      <c r="DJ236" s="102"/>
      <c r="DK236" s="102"/>
      <c r="DL236" s="102"/>
      <c r="DM236" s="102"/>
      <c r="DN236" s="102"/>
      <c r="DO236" s="102"/>
    </row>
    <row r="237" spans="1:119" s="5" customFormat="1">
      <c r="A237" s="102"/>
      <c r="B237" s="463"/>
      <c r="C237" s="458"/>
      <c r="D237" s="102"/>
      <c r="E237" s="469"/>
      <c r="F237" s="102"/>
      <c r="G237" s="114"/>
      <c r="H237" s="506"/>
      <c r="I237" s="808"/>
      <c r="J237" s="808"/>
      <c r="K237" s="812"/>
      <c r="L237" s="825"/>
      <c r="M237" s="808"/>
      <c r="N237" s="808"/>
      <c r="O237" s="808"/>
      <c r="P237" s="808"/>
      <c r="Q237" s="808"/>
      <c r="R237" s="808"/>
      <c r="S237" s="808"/>
      <c r="T237" s="152"/>
      <c r="U237" s="1420" t="str">
        <f>AJ255</f>
        <v>NO there has not been a change</v>
      </c>
      <c r="V237" s="1421"/>
      <c r="W237" s="1421"/>
      <c r="X237" s="1422"/>
      <c r="Y237" s="136"/>
      <c r="Z237" s="401"/>
      <c r="AA237" s="102"/>
      <c r="AB237" s="598"/>
      <c r="AC237" s="598"/>
      <c r="AD237" s="598"/>
      <c r="AE237" s="598"/>
      <c r="AF237" s="598"/>
      <c r="AG237" s="598"/>
      <c r="AH237" s="598"/>
      <c r="AI237" s="678" t="s">
        <v>421</v>
      </c>
      <c r="AJ237" s="610" t="b">
        <v>0</v>
      </c>
      <c r="AK237" s="687" t="s">
        <v>549</v>
      </c>
      <c r="AL237" s="629" t="str">
        <f>IF(AJ237=TRUE,3,"")</f>
        <v/>
      </c>
      <c r="AM237" s="607"/>
      <c r="AN237" s="608"/>
      <c r="AO237" s="609"/>
      <c r="AP237" s="610" t="b">
        <v>0</v>
      </c>
      <c r="AQ237" s="598"/>
      <c r="AR237" s="598"/>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610" t="b">
        <v>0</v>
      </c>
      <c r="CB237" s="598"/>
      <c r="CC237" s="102"/>
      <c r="CD237" s="102"/>
      <c r="CE237" s="102"/>
      <c r="CF237" s="102"/>
      <c r="CG237" s="102"/>
      <c r="CH237" s="102"/>
      <c r="CI237" s="598"/>
      <c r="CJ237" s="598"/>
      <c r="CK237" s="598"/>
      <c r="CL237" s="598"/>
      <c r="CM237" s="598"/>
      <c r="CN237" s="598"/>
      <c r="CO237" s="598"/>
      <c r="CP237" s="598"/>
      <c r="CQ237" s="598"/>
      <c r="CR237" s="598"/>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row>
    <row r="238" spans="1:119" s="5" customFormat="1" ht="9" customHeight="1">
      <c r="A238" s="102"/>
      <c r="B238" s="463"/>
      <c r="C238" s="458"/>
      <c r="D238" s="102"/>
      <c r="E238" s="469"/>
      <c r="F238" s="102"/>
      <c r="G238" s="114"/>
      <c r="H238" s="506"/>
      <c r="I238" s="152"/>
      <c r="J238" s="152"/>
      <c r="K238" s="196"/>
      <c r="L238" s="152"/>
      <c r="M238" s="152"/>
      <c r="N238" s="152"/>
      <c r="O238" s="152"/>
      <c r="P238" s="152"/>
      <c r="Q238" s="152"/>
      <c r="R238" s="152"/>
      <c r="S238" s="152"/>
      <c r="T238" s="152"/>
      <c r="U238" s="152"/>
      <c r="V238" s="399"/>
      <c r="W238" s="399"/>
      <c r="X238" s="399"/>
      <c r="Y238" s="136"/>
      <c r="Z238" s="401"/>
      <c r="AA238" s="102"/>
      <c r="AB238" s="598"/>
      <c r="AC238" s="598"/>
      <c r="AD238" s="598"/>
      <c r="AE238" s="598"/>
      <c r="AF238" s="598"/>
      <c r="AG238" s="598"/>
      <c r="AH238" s="598"/>
      <c r="AI238" s="678" t="s">
        <v>422</v>
      </c>
      <c r="AJ238" s="610" t="b">
        <v>0</v>
      </c>
      <c r="AK238" s="687">
        <v>40</v>
      </c>
      <c r="AL238" s="629" t="str">
        <f>IF(AJ238=TRUE,2,"")</f>
        <v/>
      </c>
      <c r="AM238" s="607"/>
      <c r="AN238" s="608"/>
      <c r="AO238" s="609"/>
      <c r="AP238" s="610" t="b">
        <v>0</v>
      </c>
      <c r="AQ238" s="598"/>
      <c r="AR238" s="598"/>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610" t="b">
        <v>0</v>
      </c>
      <c r="CB238" s="598"/>
      <c r="CC238" s="102"/>
      <c r="CD238" s="102"/>
      <c r="CE238" s="102"/>
      <c r="CF238" s="102"/>
      <c r="CG238" s="102"/>
      <c r="CH238" s="102"/>
      <c r="CI238" s="598"/>
      <c r="CJ238" s="598"/>
      <c r="CK238" s="598"/>
      <c r="CL238" s="598"/>
      <c r="CM238" s="598"/>
      <c r="CN238" s="598"/>
      <c r="CO238" s="598"/>
      <c r="CP238" s="598"/>
      <c r="CQ238" s="598"/>
      <c r="CR238" s="598"/>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row>
    <row r="239" spans="1:119" s="5" customFormat="1">
      <c r="A239" s="102"/>
      <c r="B239" s="526" t="s">
        <v>881</v>
      </c>
      <c r="C239" s="458"/>
      <c r="D239" s="102"/>
      <c r="E239" s="469"/>
      <c r="F239" s="102"/>
      <c r="G239" s="114"/>
      <c r="H239" s="506"/>
      <c r="I239" s="814" t="s">
        <v>1265</v>
      </c>
      <c r="J239" s="813"/>
      <c r="K239" s="813"/>
      <c r="L239" s="808" t="s">
        <v>1266</v>
      </c>
      <c r="M239" s="808"/>
      <c r="N239" s="808"/>
      <c r="O239" s="808"/>
      <c r="P239" s="152"/>
      <c r="Q239" s="152"/>
      <c r="R239" s="152"/>
      <c r="S239" s="152"/>
      <c r="T239" s="152"/>
      <c r="U239" s="152"/>
      <c r="V239" s="398"/>
      <c r="W239" s="398"/>
      <c r="X239" s="398"/>
      <c r="Y239" s="136"/>
      <c r="Z239" s="401"/>
      <c r="AA239" s="102"/>
      <c r="AB239" s="598"/>
      <c r="AC239" s="598"/>
      <c r="AD239" s="598"/>
      <c r="AE239" s="598"/>
      <c r="AF239" s="598"/>
      <c r="AG239" s="598"/>
      <c r="AH239" s="598"/>
      <c r="AI239" s="678" t="s">
        <v>423</v>
      </c>
      <c r="AJ239" s="610" t="b">
        <v>0</v>
      </c>
      <c r="AK239" s="687">
        <v>75</v>
      </c>
      <c r="AL239" s="629" t="str">
        <f>IF(AJ239=TRUE,1,"")</f>
        <v/>
      </c>
      <c r="AM239" s="607"/>
      <c r="AN239" s="608"/>
      <c r="AO239" s="609"/>
      <c r="AP239" s="610" t="b">
        <v>0</v>
      </c>
      <c r="AQ239" s="598"/>
      <c r="AR239" s="598"/>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610" t="b">
        <v>0</v>
      </c>
      <c r="CB239" s="598"/>
      <c r="CC239" s="102"/>
      <c r="CD239" s="102"/>
      <c r="CE239" s="102"/>
      <c r="CF239" s="102"/>
      <c r="CG239" s="102"/>
      <c r="CH239" s="102"/>
      <c r="CI239" s="598"/>
      <c r="CJ239" s="598"/>
      <c r="CK239" s="598"/>
      <c r="CL239" s="598"/>
      <c r="CM239" s="598"/>
      <c r="CN239" s="598"/>
      <c r="CO239" s="598"/>
      <c r="CP239" s="598"/>
      <c r="CQ239" s="598"/>
      <c r="CR239" s="598"/>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row>
    <row r="240" spans="1:119" s="5" customFormat="1">
      <c r="A240" s="102"/>
      <c r="B240" s="463"/>
      <c r="C240" s="458"/>
      <c r="D240" s="102"/>
      <c r="E240" s="469"/>
      <c r="F240" s="102"/>
      <c r="G240" s="114"/>
      <c r="H240" s="506"/>
      <c r="I240" s="808"/>
      <c r="J240" s="813"/>
      <c r="K240" s="813"/>
      <c r="L240" s="808"/>
      <c r="M240" s="808" t="s">
        <v>330</v>
      </c>
      <c r="N240" s="808"/>
      <c r="O240" s="808" t="s">
        <v>309</v>
      </c>
      <c r="P240" s="152"/>
      <c r="Q240" s="152"/>
      <c r="R240" s="152"/>
      <c r="S240" s="152"/>
      <c r="T240" s="152"/>
      <c r="U240" s="152"/>
      <c r="V240" s="398"/>
      <c r="W240" s="398"/>
      <c r="X240" s="398"/>
      <c r="Y240" s="136"/>
      <c r="Z240" s="401"/>
      <c r="AA240" s="102"/>
      <c r="AB240" s="598"/>
      <c r="AC240" s="598"/>
      <c r="AD240" s="598"/>
      <c r="AE240" s="598"/>
      <c r="AF240" s="598"/>
      <c r="AG240" s="598"/>
      <c r="AH240" s="598"/>
      <c r="AI240" s="678" t="s">
        <v>433</v>
      </c>
      <c r="AJ240" s="610" t="b">
        <v>0</v>
      </c>
      <c r="AK240" s="687">
        <v>110</v>
      </c>
      <c r="AL240" s="629" t="str">
        <f>IF(AJ240=TRUE,0,"")</f>
        <v/>
      </c>
      <c r="AM240" s="607"/>
      <c r="AN240" s="608"/>
      <c r="AO240" s="609"/>
      <c r="AP240" s="610" t="b">
        <v>0</v>
      </c>
      <c r="AQ240" s="598"/>
      <c r="AR240" s="598"/>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610" t="b">
        <v>0</v>
      </c>
      <c r="CB240" s="598"/>
      <c r="CC240" s="102"/>
      <c r="CD240" s="102"/>
      <c r="CE240" s="102"/>
      <c r="CF240" s="102"/>
      <c r="CG240" s="102"/>
      <c r="CH240" s="102"/>
      <c r="CI240" s="598"/>
      <c r="CJ240" s="598"/>
      <c r="CK240" s="598"/>
      <c r="CL240" s="598"/>
      <c r="CM240" s="598"/>
      <c r="CN240" s="598"/>
      <c r="CO240" s="598"/>
      <c r="CP240" s="598"/>
      <c r="CQ240" s="598"/>
      <c r="CR240" s="598"/>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row>
    <row r="241" spans="1:119" s="5" customFormat="1">
      <c r="A241" s="102"/>
      <c r="B241" s="526" t="s">
        <v>881</v>
      </c>
      <c r="C241" s="470" t="s">
        <v>715</v>
      </c>
      <c r="D241" s="472" t="s">
        <v>721</v>
      </c>
      <c r="E241" s="462"/>
      <c r="F241" s="472"/>
      <c r="G241" s="114"/>
      <c r="H241" s="506" t="s">
        <v>857</v>
      </c>
      <c r="I241" s="808">
        <v>15.2</v>
      </c>
      <c r="J241" s="812"/>
      <c r="K241" s="812" t="b">
        <v>0</v>
      </c>
      <c r="L241" s="808" t="s">
        <v>442</v>
      </c>
      <c r="M241" s="808"/>
      <c r="N241" s="808"/>
      <c r="O241" s="808"/>
      <c r="P241" s="808"/>
      <c r="Q241" s="808"/>
      <c r="R241" s="808"/>
      <c r="S241" s="808"/>
      <c r="T241" s="152"/>
      <c r="U241" s="152"/>
      <c r="V241" s="398"/>
      <c r="W241" s="398"/>
      <c r="X241" s="398"/>
      <c r="Y241" s="136"/>
      <c r="Z241" s="401"/>
      <c r="AA241" s="102"/>
      <c r="AB241" s="598"/>
      <c r="AC241" s="598"/>
      <c r="AD241" s="598"/>
      <c r="AE241" s="598"/>
      <c r="AF241" s="598"/>
      <c r="AG241" s="598"/>
      <c r="AH241" s="598"/>
      <c r="AI241" s="678" t="s">
        <v>434</v>
      </c>
      <c r="AJ241" s="610" t="b">
        <v>1</v>
      </c>
      <c r="AK241" s="605"/>
      <c r="AL241" s="629"/>
      <c r="AM241" s="607"/>
      <c r="AN241" s="608"/>
      <c r="AO241" s="609"/>
      <c r="AP241" s="610" t="b">
        <v>0</v>
      </c>
      <c r="AQ241" s="598"/>
      <c r="AR241" s="598"/>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610" t="b">
        <v>0</v>
      </c>
      <c r="CB241" s="598"/>
      <c r="CC241" s="102"/>
      <c r="CD241" s="102"/>
      <c r="CE241" s="102"/>
      <c r="CF241" s="102"/>
      <c r="CG241" s="102"/>
      <c r="CH241" s="102"/>
      <c r="CI241" s="598"/>
      <c r="CJ241" s="598"/>
      <c r="CK241" s="598"/>
      <c r="CL241" s="598"/>
      <c r="CM241" s="598"/>
      <c r="CN241" s="598"/>
      <c r="CO241" s="598"/>
      <c r="CP241" s="598"/>
      <c r="CQ241" s="598"/>
      <c r="CR241" s="598"/>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row>
    <row r="242" spans="1:119" s="5" customFormat="1">
      <c r="A242" s="102"/>
      <c r="B242" s="463"/>
      <c r="C242" s="458"/>
      <c r="D242" s="102"/>
      <c r="E242" s="469"/>
      <c r="F242" s="102"/>
      <c r="G242" s="114"/>
      <c r="H242" s="506"/>
      <c r="I242" s="808"/>
      <c r="J242" s="812"/>
      <c r="K242" s="812"/>
      <c r="L242" s="808"/>
      <c r="M242" s="808" t="s">
        <v>330</v>
      </c>
      <c r="N242" s="808"/>
      <c r="O242" s="808" t="s">
        <v>309</v>
      </c>
      <c r="P242" s="808"/>
      <c r="Q242" s="808"/>
      <c r="R242" s="808"/>
      <c r="S242" s="808"/>
      <c r="T242" s="152"/>
      <c r="U242" s="152"/>
      <c r="V242" s="152"/>
      <c r="W242" s="152"/>
      <c r="X242" s="152"/>
      <c r="Y242" s="136"/>
      <c r="Z242" s="401"/>
      <c r="AA242" s="102"/>
      <c r="AB242" s="598"/>
      <c r="AC242" s="598"/>
      <c r="AD242" s="598"/>
      <c r="AE242" s="598"/>
      <c r="AF242" s="598"/>
      <c r="AG242" s="598"/>
      <c r="AH242" s="598"/>
      <c r="AI242" s="1358">
        <f>U223</f>
        <v>0</v>
      </c>
      <c r="AJ242" s="1359"/>
      <c r="AK242" s="1359"/>
      <c r="AL242" s="1359"/>
      <c r="AM242" s="1359"/>
      <c r="AN242" s="1359"/>
      <c r="AO242" s="1360"/>
      <c r="AP242" s="598"/>
      <c r="AQ242" s="749"/>
      <c r="AR242" s="598"/>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598"/>
      <c r="CB242" s="749"/>
      <c r="CC242" s="102"/>
      <c r="CD242" s="102"/>
      <c r="CE242" s="102"/>
      <c r="CF242" s="102"/>
      <c r="CG242" s="102"/>
      <c r="CH242" s="102"/>
      <c r="CI242" s="598"/>
      <c r="CJ242" s="598"/>
      <c r="CK242" s="598"/>
      <c r="CL242" s="598"/>
      <c r="CM242" s="598"/>
      <c r="CN242" s="598"/>
      <c r="CO242" s="598"/>
      <c r="CP242" s="598"/>
      <c r="CQ242" s="598"/>
      <c r="CR242" s="598"/>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row>
    <row r="243" spans="1:119" s="5" customFormat="1">
      <c r="A243" s="102"/>
      <c r="B243" s="463"/>
      <c r="C243" s="458"/>
      <c r="D243" s="102"/>
      <c r="E243" s="469"/>
      <c r="F243" s="102"/>
      <c r="G243" s="114"/>
      <c r="H243" s="506"/>
      <c r="I243" s="808" t="s">
        <v>1250</v>
      </c>
      <c r="J243" s="813"/>
      <c r="K243" s="813"/>
      <c r="L243" s="808" t="s">
        <v>536</v>
      </c>
      <c r="M243" s="808"/>
      <c r="N243" s="808"/>
      <c r="O243" s="808"/>
      <c r="P243" s="808"/>
      <c r="Q243" s="808"/>
      <c r="R243" s="808"/>
      <c r="S243" s="808"/>
      <c r="T243" s="152"/>
      <c r="U243" s="221" t="s">
        <v>468</v>
      </c>
      <c r="V243" s="102"/>
      <c r="W243" s="152"/>
      <c r="X243" s="152"/>
      <c r="Y243" s="136"/>
      <c r="Z243" s="401"/>
      <c r="AA243" s="102"/>
      <c r="AB243" s="598"/>
      <c r="AC243" s="598"/>
      <c r="AD243" s="598"/>
      <c r="AE243" s="598"/>
      <c r="AF243" s="598"/>
      <c r="AG243" s="598"/>
      <c r="AH243" s="598"/>
      <c r="AI243" s="688" t="s">
        <v>548</v>
      </c>
      <c r="AJ243" s="689"/>
      <c r="AK243" s="681">
        <f>IF(AJ236,AK236,IF(AJ237,AK237,IF(AJ238,AK238,IF(AJ239,AK239,IF(AJ240,AK240,IF(AJ241,ROUNDDOWN(AI242*0.1,0),""))))))</f>
        <v>0</v>
      </c>
      <c r="AL243" s="629"/>
      <c r="AM243" s="607"/>
      <c r="AN243" s="608"/>
      <c r="AO243" s="609"/>
      <c r="AP243" s="610" t="b">
        <v>0</v>
      </c>
      <c r="AQ243" s="598"/>
      <c r="AR243" s="598"/>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610" t="b">
        <v>0</v>
      </c>
      <c r="CB243" s="598"/>
      <c r="CC243" s="102"/>
      <c r="CD243" s="102"/>
      <c r="CE243" s="102"/>
      <c r="CF243" s="102"/>
      <c r="CG243" s="102"/>
      <c r="CH243" s="102"/>
      <c r="CI243" s="598"/>
      <c r="CJ243" s="598"/>
      <c r="CK243" s="598"/>
      <c r="CL243" s="598"/>
      <c r="CM243" s="598"/>
      <c r="CN243" s="598"/>
      <c r="CO243" s="598"/>
      <c r="CP243" s="598"/>
      <c r="CQ243" s="598"/>
      <c r="CR243" s="598"/>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row>
    <row r="244" spans="1:119" s="5" customFormat="1">
      <c r="A244" s="102"/>
      <c r="B244" s="463"/>
      <c r="C244" s="458"/>
      <c r="D244" s="102"/>
      <c r="E244" s="469"/>
      <c r="F244" s="102"/>
      <c r="G244" s="114"/>
      <c r="H244" s="506"/>
      <c r="I244" s="808"/>
      <c r="J244" s="813"/>
      <c r="K244" s="813"/>
      <c r="L244" s="808"/>
      <c r="M244" s="808" t="s">
        <v>279</v>
      </c>
      <c r="N244" s="808"/>
      <c r="O244" s="808" t="s">
        <v>280</v>
      </c>
      <c r="P244" s="808"/>
      <c r="Q244" s="808" t="s">
        <v>281</v>
      </c>
      <c r="R244" s="808"/>
      <c r="S244" s="808" t="s">
        <v>440</v>
      </c>
      <c r="T244" s="152"/>
      <c r="U244" s="1402"/>
      <c r="V244" s="1402"/>
      <c r="W244" s="1402"/>
      <c r="X244" s="1402"/>
      <c r="Y244" s="136"/>
      <c r="Z244" s="401"/>
      <c r="AA244" s="102"/>
      <c r="AB244" s="598"/>
      <c r="AC244" s="598"/>
      <c r="AD244" s="598"/>
      <c r="AE244" s="598"/>
      <c r="AF244" s="598"/>
      <c r="AG244" s="598"/>
      <c r="AH244" s="598"/>
      <c r="AI244" s="613">
        <v>14.4</v>
      </c>
      <c r="AJ244" s="610" t="b">
        <v>1</v>
      </c>
      <c r="AK244" s="687" t="s">
        <v>274</v>
      </c>
      <c r="AL244" s="629">
        <f>IF(AI246=0,4,IF(AI246=1,3,IF(AI246=2,2,IF(AI246=3,1,0))))</f>
        <v>0</v>
      </c>
      <c r="AM244" s="607"/>
      <c r="AN244" s="608"/>
      <c r="AO244" s="609"/>
      <c r="AP244" s="610" t="b">
        <v>0</v>
      </c>
      <c r="AQ244" s="598"/>
      <c r="AR244" s="598"/>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610" t="b">
        <v>0</v>
      </c>
      <c r="CB244" s="598"/>
      <c r="CC244" s="102"/>
      <c r="CD244" s="102"/>
      <c r="CE244" s="102"/>
      <c r="CF244" s="102"/>
      <c r="CG244" s="102"/>
      <c r="CH244" s="102"/>
      <c r="CI244" s="598"/>
      <c r="CJ244" s="598"/>
      <c r="CK244" s="598"/>
      <c r="CL244" s="598"/>
      <c r="CM244" s="598"/>
      <c r="CN244" s="598"/>
      <c r="CO244" s="598"/>
      <c r="CP244" s="598"/>
      <c r="CQ244" s="598"/>
      <c r="CR244" s="598"/>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row>
    <row r="245" spans="1:119" s="5" customFormat="1">
      <c r="A245" s="102"/>
      <c r="B245" s="526" t="s">
        <v>881</v>
      </c>
      <c r="C245" s="470" t="s">
        <v>716</v>
      </c>
      <c r="D245" s="472" t="s">
        <v>721</v>
      </c>
      <c r="E245" s="462"/>
      <c r="F245" s="472"/>
      <c r="G245" s="114"/>
      <c r="H245" s="506"/>
      <c r="I245" s="808" t="s">
        <v>1333</v>
      </c>
      <c r="J245" s="813"/>
      <c r="K245" s="813"/>
      <c r="L245" s="808" t="s">
        <v>828</v>
      </c>
      <c r="M245" s="808"/>
      <c r="N245" s="808"/>
      <c r="O245" s="808"/>
      <c r="P245" s="808"/>
      <c r="Q245" s="808"/>
      <c r="R245" s="808"/>
      <c r="S245" s="808"/>
      <c r="T245" s="152"/>
      <c r="U245" s="1402"/>
      <c r="V245" s="1402"/>
      <c r="W245" s="1402"/>
      <c r="X245" s="1402"/>
      <c r="Y245" s="136"/>
      <c r="Z245" s="401"/>
      <c r="AA245" s="102"/>
      <c r="AB245" s="598"/>
      <c r="AC245" s="598"/>
      <c r="AD245" s="598"/>
      <c r="AE245" s="598"/>
      <c r="AF245" s="598"/>
      <c r="AG245" s="598"/>
      <c r="AH245" s="598"/>
      <c r="AI245" s="613" t="s">
        <v>1362</v>
      </c>
      <c r="AJ245" s="610" t="b">
        <v>0</v>
      </c>
      <c r="AK245" s="605"/>
      <c r="AL245" s="629"/>
      <c r="AM245" s="607"/>
      <c r="AN245" s="608"/>
      <c r="AO245" s="609"/>
      <c r="AP245" s="610" t="b">
        <v>0</v>
      </c>
      <c r="AQ245" s="598"/>
      <c r="AR245" s="598"/>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610" t="b">
        <v>0</v>
      </c>
      <c r="CB245" s="598"/>
      <c r="CC245" s="102"/>
      <c r="CD245" s="102"/>
      <c r="CE245" s="102"/>
      <c r="CF245" s="102"/>
      <c r="CG245" s="102"/>
      <c r="CH245" s="102"/>
      <c r="CI245" s="598"/>
      <c r="CJ245" s="598"/>
      <c r="CK245" s="598"/>
      <c r="CL245" s="598"/>
      <c r="CM245" s="598"/>
      <c r="CN245" s="598"/>
      <c r="CO245" s="598"/>
      <c r="CP245" s="598"/>
      <c r="CQ245" s="598"/>
      <c r="CR245" s="598"/>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row>
    <row r="246" spans="1:119" s="5" customFormat="1">
      <c r="A246" s="102"/>
      <c r="B246" s="463"/>
      <c r="C246" s="458"/>
      <c r="D246" s="102"/>
      <c r="E246" s="469"/>
      <c r="F246" s="102"/>
      <c r="G246" s="114"/>
      <c r="H246" s="506"/>
      <c r="I246" s="808"/>
      <c r="J246" s="813"/>
      <c r="K246" s="813"/>
      <c r="L246" s="808"/>
      <c r="M246" s="878" t="s">
        <v>3</v>
      </c>
      <c r="N246" s="808"/>
      <c r="O246" s="879" t="s">
        <v>443</v>
      </c>
      <c r="P246" s="808"/>
      <c r="Q246" s="815" t="s">
        <v>444</v>
      </c>
      <c r="R246" s="808"/>
      <c r="S246" s="808"/>
      <c r="T246" s="152"/>
      <c r="U246" s="152"/>
      <c r="V246" s="152"/>
      <c r="W246" s="152"/>
      <c r="X246" s="152"/>
      <c r="Y246" s="136"/>
      <c r="Z246" s="401"/>
      <c r="AA246" s="102"/>
      <c r="AB246" s="598"/>
      <c r="AC246" s="598"/>
      <c r="AD246" s="598"/>
      <c r="AE246" s="598"/>
      <c r="AF246" s="598"/>
      <c r="AG246" s="598"/>
      <c r="AH246" s="598"/>
      <c r="AI246" s="1358">
        <f>U227</f>
        <v>100</v>
      </c>
      <c r="AJ246" s="1359"/>
      <c r="AK246" s="1359"/>
      <c r="AL246" s="1359"/>
      <c r="AM246" s="1359"/>
      <c r="AN246" s="1359"/>
      <c r="AO246" s="1360"/>
      <c r="AP246" s="598"/>
      <c r="AQ246" s="749"/>
      <c r="AR246" s="598"/>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598"/>
      <c r="CB246" s="749"/>
      <c r="CC246" s="102"/>
      <c r="CD246" s="102"/>
      <c r="CE246" s="102"/>
      <c r="CF246" s="102"/>
      <c r="CG246" s="102"/>
      <c r="CH246" s="102"/>
      <c r="CI246" s="598"/>
      <c r="CJ246" s="598"/>
      <c r="CK246" s="598"/>
      <c r="CL246" s="598"/>
      <c r="CM246" s="598"/>
      <c r="CN246" s="598"/>
      <c r="CO246" s="598"/>
      <c r="CP246" s="598"/>
      <c r="CQ246" s="598"/>
      <c r="CR246" s="598"/>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row>
    <row r="247" spans="1:119" s="5" customFormat="1">
      <c r="A247" s="102"/>
      <c r="B247" s="463"/>
      <c r="C247" s="458"/>
      <c r="D247" s="102"/>
      <c r="E247" s="469"/>
      <c r="F247" s="102"/>
      <c r="G247" s="114"/>
      <c r="H247" s="506" t="s">
        <v>857</v>
      </c>
      <c r="I247" s="808">
        <v>15.3</v>
      </c>
      <c r="J247" s="813"/>
      <c r="K247" s="813"/>
      <c r="L247" s="808" t="s">
        <v>441</v>
      </c>
      <c r="M247" s="808"/>
      <c r="N247" s="808"/>
      <c r="O247" s="808"/>
      <c r="P247" s="808"/>
      <c r="Q247" s="808"/>
      <c r="R247" s="808"/>
      <c r="S247" s="808"/>
      <c r="T247" s="152"/>
      <c r="U247" s="152"/>
      <c r="V247" s="152"/>
      <c r="W247" s="152"/>
      <c r="X247" s="152"/>
      <c r="Y247" s="136"/>
      <c r="Z247" s="401"/>
      <c r="AA247" s="102"/>
      <c r="AB247" s="598"/>
      <c r="AC247" s="598"/>
      <c r="AD247" s="598"/>
      <c r="AE247" s="598"/>
      <c r="AF247" s="598"/>
      <c r="AG247" s="598"/>
      <c r="AH247" s="598"/>
      <c r="AI247" s="613" t="s">
        <v>272</v>
      </c>
      <c r="AJ247" s="610" t="b">
        <v>0</v>
      </c>
      <c r="AK247" s="605"/>
      <c r="AL247" s="629"/>
      <c r="AM247" s="607"/>
      <c r="AN247" s="608"/>
      <c r="AO247" s="609"/>
      <c r="AP247" s="610" t="b">
        <v>0</v>
      </c>
      <c r="AQ247" s="598"/>
      <c r="AR247" s="598"/>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610" t="b">
        <v>0</v>
      </c>
      <c r="CB247" s="598"/>
      <c r="CC247" s="102"/>
      <c r="CD247" s="102"/>
      <c r="CE247" s="102"/>
      <c r="CF247" s="102"/>
      <c r="CG247" s="102"/>
      <c r="CH247" s="102"/>
      <c r="CI247" s="598"/>
      <c r="CJ247" s="598"/>
      <c r="CK247" s="598"/>
      <c r="CL247" s="598"/>
      <c r="CM247" s="598"/>
      <c r="CN247" s="598"/>
      <c r="CO247" s="598"/>
      <c r="CP247" s="598"/>
      <c r="CQ247" s="598"/>
      <c r="CR247" s="598"/>
      <c r="CS247" s="102"/>
      <c r="CT247" s="102"/>
      <c r="CU247" s="102"/>
      <c r="CV247" s="102"/>
      <c r="CW247" s="102"/>
      <c r="CX247" s="102"/>
      <c r="CY247" s="102"/>
      <c r="CZ247" s="102"/>
      <c r="DA247" s="102"/>
      <c r="DB247" s="102"/>
      <c r="DC247" s="102"/>
      <c r="DD247" s="102"/>
      <c r="DE247" s="102"/>
      <c r="DF247" s="102"/>
      <c r="DG247" s="102"/>
      <c r="DH247" s="102"/>
      <c r="DI247" s="102"/>
      <c r="DJ247" s="102"/>
      <c r="DK247" s="102"/>
      <c r="DL247" s="102"/>
      <c r="DM247" s="102"/>
      <c r="DN247" s="102"/>
      <c r="DO247" s="102"/>
    </row>
    <row r="248" spans="1:119" s="5" customFormat="1" ht="15" customHeight="1">
      <c r="A248" s="102"/>
      <c r="B248" s="463"/>
      <c r="C248" s="458"/>
      <c r="D248" s="102"/>
      <c r="E248" s="469"/>
      <c r="F248" s="102"/>
      <c r="G248" s="114"/>
      <c r="H248" s="506"/>
      <c r="I248" s="808"/>
      <c r="J248" s="813"/>
      <c r="K248" s="813"/>
      <c r="L248" s="808"/>
      <c r="M248" s="808" t="s">
        <v>330</v>
      </c>
      <c r="N248" s="808"/>
      <c r="O248" s="808" t="s">
        <v>309</v>
      </c>
      <c r="P248" s="808"/>
      <c r="Q248" s="808"/>
      <c r="R248" s="808"/>
      <c r="S248" s="808"/>
      <c r="T248" s="152"/>
      <c r="U248" s="221" t="s">
        <v>469</v>
      </c>
      <c r="V248" s="102"/>
      <c r="W248" s="152"/>
      <c r="X248" s="152"/>
      <c r="Y248" s="136"/>
      <c r="Z248" s="401"/>
      <c r="AA248" s="102"/>
      <c r="AB248" s="598"/>
      <c r="AC248" s="598"/>
      <c r="AD248" s="598"/>
      <c r="AE248" s="598"/>
      <c r="AF248" s="598"/>
      <c r="AG248" s="598"/>
      <c r="AH248" s="598"/>
      <c r="AI248" s="613" t="s">
        <v>273</v>
      </c>
      <c r="AJ248" s="610" t="b">
        <v>0</v>
      </c>
      <c r="AK248" s="605"/>
      <c r="AL248" s="629"/>
      <c r="AM248" s="607"/>
      <c r="AN248" s="608"/>
      <c r="AO248" s="609"/>
      <c r="AP248" s="610" t="b">
        <v>0</v>
      </c>
      <c r="AQ248" s="598"/>
      <c r="AR248" s="598"/>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610" t="b">
        <v>0</v>
      </c>
      <c r="CB248" s="598"/>
      <c r="CC248" s="102"/>
      <c r="CD248" s="102"/>
      <c r="CE248" s="102"/>
      <c r="CF248" s="102"/>
      <c r="CG248" s="102"/>
      <c r="CH248" s="102"/>
      <c r="CI248" s="598"/>
      <c r="CJ248" s="598"/>
      <c r="CK248" s="598"/>
      <c r="CL248" s="598"/>
      <c r="CM248" s="598"/>
      <c r="CN248" s="598"/>
      <c r="CO248" s="598"/>
      <c r="CP248" s="598"/>
      <c r="CQ248" s="598"/>
      <c r="CR248" s="598"/>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row>
    <row r="249" spans="1:119" s="5" customFormat="1">
      <c r="A249" s="102"/>
      <c r="B249" s="463"/>
      <c r="C249" s="458"/>
      <c r="D249" s="102"/>
      <c r="E249" s="469"/>
      <c r="F249" s="102"/>
      <c r="G249" s="114"/>
      <c r="H249" s="506"/>
      <c r="I249" s="808" t="s">
        <v>1251</v>
      </c>
      <c r="J249" s="813"/>
      <c r="K249" s="813"/>
      <c r="L249" s="808" t="s">
        <v>439</v>
      </c>
      <c r="M249" s="808"/>
      <c r="N249" s="808"/>
      <c r="O249" s="808"/>
      <c r="P249" s="808"/>
      <c r="Q249" s="808"/>
      <c r="R249" s="808"/>
      <c r="S249" s="808"/>
      <c r="T249" s="152"/>
      <c r="U249" s="1395"/>
      <c r="V249" s="1395"/>
      <c r="W249" s="1395"/>
      <c r="X249" s="1395"/>
      <c r="Y249" s="136"/>
      <c r="Z249" s="401"/>
      <c r="AA249" s="102"/>
      <c r="AB249" s="598"/>
      <c r="AC249" s="598"/>
      <c r="AD249" s="598"/>
      <c r="AE249" s="598"/>
      <c r="AF249" s="598"/>
      <c r="AG249" s="598"/>
      <c r="AH249" s="598"/>
      <c r="AI249" s="613" t="s">
        <v>399</v>
      </c>
      <c r="AJ249" s="610" t="b">
        <v>0</v>
      </c>
      <c r="AK249" s="605"/>
      <c r="AL249" s="629"/>
      <c r="AM249" s="607"/>
      <c r="AN249" s="608"/>
      <c r="AO249" s="609"/>
      <c r="AP249" s="610" t="b">
        <v>0</v>
      </c>
      <c r="AQ249" s="598"/>
      <c r="AR249" s="598"/>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610" t="b">
        <v>0</v>
      </c>
      <c r="CB249" s="598"/>
      <c r="CC249" s="102"/>
      <c r="CD249" s="102"/>
      <c r="CE249" s="102"/>
      <c r="CF249" s="102"/>
      <c r="CG249" s="102"/>
      <c r="CH249" s="102"/>
      <c r="CI249" s="598"/>
      <c r="CJ249" s="598"/>
      <c r="CK249" s="598"/>
      <c r="CL249" s="598"/>
      <c r="CM249" s="598"/>
      <c r="CN249" s="598"/>
      <c r="CO249" s="598"/>
      <c r="CP249" s="598"/>
      <c r="CQ249" s="598"/>
      <c r="CR249" s="598"/>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c r="DM249" s="102"/>
      <c r="DN249" s="102"/>
      <c r="DO249" s="102"/>
    </row>
    <row r="250" spans="1:119" s="5" customFormat="1">
      <c r="A250" s="102"/>
      <c r="B250" s="463"/>
      <c r="C250" s="458"/>
      <c r="D250" s="102"/>
      <c r="E250" s="469"/>
      <c r="F250" s="102"/>
      <c r="G250" s="114"/>
      <c r="H250" s="506"/>
      <c r="I250" s="808"/>
      <c r="J250" s="813"/>
      <c r="K250" s="813"/>
      <c r="L250" s="808"/>
      <c r="M250" s="808" t="s">
        <v>279</v>
      </c>
      <c r="N250" s="808"/>
      <c r="O250" s="808" t="s">
        <v>280</v>
      </c>
      <c r="P250" s="808"/>
      <c r="Q250" s="808" t="s">
        <v>281</v>
      </c>
      <c r="R250" s="808"/>
      <c r="S250" s="808" t="s">
        <v>440</v>
      </c>
      <c r="T250" s="152"/>
      <c r="U250" s="1395"/>
      <c r="V250" s="1395"/>
      <c r="W250" s="1395"/>
      <c r="X250" s="1395"/>
      <c r="Y250" s="136"/>
      <c r="Z250" s="401"/>
      <c r="AA250" s="102"/>
      <c r="AB250" s="598"/>
      <c r="AC250" s="598"/>
      <c r="AD250" s="598"/>
      <c r="AE250" s="598"/>
      <c r="AF250" s="598"/>
      <c r="AG250" s="598"/>
      <c r="AH250" s="598"/>
      <c r="AI250" s="613" t="s">
        <v>238</v>
      </c>
      <c r="AJ250" s="610" t="b">
        <v>1</v>
      </c>
      <c r="AK250" s="605"/>
      <c r="AL250" s="629"/>
      <c r="AM250" s="607"/>
      <c r="AN250" s="608"/>
      <c r="AO250" s="609"/>
      <c r="AP250" s="610" t="b">
        <v>0</v>
      </c>
      <c r="AQ250" s="598"/>
      <c r="AR250" s="598"/>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610" t="b">
        <v>0</v>
      </c>
      <c r="CB250" s="598"/>
      <c r="CC250" s="102"/>
      <c r="CD250" s="102"/>
      <c r="CE250" s="102"/>
      <c r="CF250" s="102"/>
      <c r="CG250" s="102"/>
      <c r="CH250" s="102"/>
      <c r="CI250" s="598"/>
      <c r="CJ250" s="598"/>
      <c r="CK250" s="598"/>
      <c r="CL250" s="598"/>
      <c r="CM250" s="598"/>
      <c r="CN250" s="598"/>
      <c r="CO250" s="598"/>
      <c r="CP250" s="598"/>
      <c r="CQ250" s="598"/>
      <c r="CR250" s="598"/>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row>
    <row r="251" spans="1:119" s="5" customFormat="1">
      <c r="A251" s="102"/>
      <c r="B251" s="770"/>
      <c r="C251" s="770"/>
      <c r="D251" s="102"/>
      <c r="E251" s="469"/>
      <c r="F251" s="102"/>
      <c r="G251" s="114"/>
      <c r="H251" s="506"/>
      <c r="I251" s="808" t="s">
        <v>1252</v>
      </c>
      <c r="J251" s="813"/>
      <c r="K251" s="813"/>
      <c r="L251" s="808" t="s">
        <v>828</v>
      </c>
      <c r="M251" s="808"/>
      <c r="N251" s="808"/>
      <c r="O251" s="808"/>
      <c r="P251" s="808"/>
      <c r="Q251" s="808"/>
      <c r="R251" s="808"/>
      <c r="S251" s="808"/>
      <c r="T251" s="152"/>
      <c r="U251" s="152"/>
      <c r="V251" s="152"/>
      <c r="W251" s="152"/>
      <c r="X251" s="152"/>
      <c r="Y251" s="136"/>
      <c r="Z251" s="770"/>
      <c r="AA251" s="102"/>
      <c r="AB251" s="598"/>
      <c r="AC251" s="598"/>
      <c r="AD251" s="598"/>
      <c r="AE251" s="598"/>
      <c r="AF251" s="598"/>
      <c r="AG251" s="598"/>
      <c r="AH251" s="598"/>
      <c r="AI251" s="1358">
        <f>U229</f>
        <v>0</v>
      </c>
      <c r="AJ251" s="1359"/>
      <c r="AK251" s="1359"/>
      <c r="AL251" s="1359"/>
      <c r="AM251" s="1359"/>
      <c r="AN251" s="1359"/>
      <c r="AO251" s="1360"/>
      <c r="AP251" s="774"/>
      <c r="AQ251" s="598"/>
      <c r="AR251" s="598"/>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749"/>
      <c r="CC251" s="102"/>
      <c r="CD251" s="102"/>
      <c r="CE251" s="102"/>
      <c r="CF251" s="102"/>
      <c r="CG251" s="102"/>
      <c r="CH251" s="102"/>
      <c r="CI251" s="598"/>
      <c r="CJ251" s="598"/>
      <c r="CK251" s="598"/>
      <c r="CL251" s="598"/>
      <c r="CM251" s="598"/>
      <c r="CN251" s="598"/>
      <c r="CO251" s="598"/>
      <c r="CP251" s="598"/>
      <c r="CQ251" s="598"/>
      <c r="CR251" s="598"/>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c r="DM251" s="102"/>
      <c r="DN251" s="102"/>
      <c r="DO251" s="102"/>
    </row>
    <row r="252" spans="1:119" s="5" customFormat="1">
      <c r="A252" s="102"/>
      <c r="B252" s="770"/>
      <c r="C252" s="770"/>
      <c r="D252" s="102"/>
      <c r="E252" s="469"/>
      <c r="F252" s="102"/>
      <c r="G252" s="114"/>
      <c r="H252" s="506"/>
      <c r="I252" s="808"/>
      <c r="J252" s="813"/>
      <c r="K252" s="813"/>
      <c r="L252" s="808"/>
      <c r="M252" s="878" t="s">
        <v>3</v>
      </c>
      <c r="N252" s="808"/>
      <c r="O252" s="879" t="s">
        <v>443</v>
      </c>
      <c r="P252" s="808"/>
      <c r="Q252" s="815" t="s">
        <v>444</v>
      </c>
      <c r="R252" s="808"/>
      <c r="S252" s="808"/>
      <c r="T252" s="152"/>
      <c r="U252" s="152"/>
      <c r="V252" s="152"/>
      <c r="W252" s="152"/>
      <c r="X252" s="152"/>
      <c r="Y252" s="136"/>
      <c r="Z252" s="770"/>
      <c r="AA252" s="102"/>
      <c r="AB252" s="598"/>
      <c r="AC252" s="598"/>
      <c r="AD252" s="598"/>
      <c r="AE252" s="598"/>
      <c r="AF252" s="598"/>
      <c r="AG252" s="598"/>
      <c r="AH252" s="598"/>
      <c r="AI252" s="598"/>
      <c r="AJ252" s="598"/>
      <c r="AK252" s="598"/>
      <c r="AL252" s="598"/>
      <c r="AM252" s="598"/>
      <c r="AN252" s="598"/>
      <c r="AO252" s="598"/>
      <c r="AP252" s="747" t="s">
        <v>1274</v>
      </c>
      <c r="AQ252" s="747" t="s">
        <v>1275</v>
      </c>
      <c r="AR252" s="747" t="s">
        <v>1268</v>
      </c>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747" t="s">
        <v>1274</v>
      </c>
      <c r="CB252" s="747" t="s">
        <v>1275</v>
      </c>
      <c r="CC252" s="734" t="s">
        <v>1268</v>
      </c>
      <c r="CD252" s="102"/>
      <c r="CE252" s="102"/>
      <c r="CF252" s="102"/>
      <c r="CG252" s="102"/>
      <c r="CH252" s="102"/>
      <c r="CI252" s="598"/>
      <c r="CJ252" s="598"/>
      <c r="CK252" s="598"/>
      <c r="CL252" s="598"/>
      <c r="CM252" s="598"/>
      <c r="CN252" s="598"/>
      <c r="CO252" s="598"/>
      <c r="CP252" s="598"/>
      <c r="CQ252" s="598"/>
      <c r="CR252" s="598"/>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c r="DM252" s="102"/>
      <c r="DN252" s="102"/>
      <c r="DO252" s="102"/>
    </row>
    <row r="253" spans="1:119" s="5" customFormat="1">
      <c r="A253" s="102"/>
      <c r="B253" s="526" t="s">
        <v>881</v>
      </c>
      <c r="C253" s="470" t="s">
        <v>717</v>
      </c>
      <c r="D253" s="462" t="s">
        <v>879</v>
      </c>
      <c r="E253" s="462"/>
      <c r="F253" s="462"/>
      <c r="G253" s="114"/>
      <c r="H253" s="506" t="s">
        <v>876</v>
      </c>
      <c r="I253" s="808">
        <v>15.4</v>
      </c>
      <c r="J253" s="813"/>
      <c r="K253" s="813"/>
      <c r="L253" s="808" t="s">
        <v>447</v>
      </c>
      <c r="M253" s="808"/>
      <c r="N253" s="808"/>
      <c r="O253" s="808"/>
      <c r="P253" s="808"/>
      <c r="Q253" s="808"/>
      <c r="R253" s="152"/>
      <c r="S253" s="152"/>
      <c r="T253" s="152"/>
      <c r="U253" s="152"/>
      <c r="V253" s="152"/>
      <c r="W253" s="152"/>
      <c r="X253" s="152"/>
      <c r="Y253" s="136"/>
      <c r="Z253" s="401"/>
      <c r="AA253" s="102"/>
      <c r="AB253" s="598"/>
      <c r="AC253" s="598"/>
      <c r="AD253" s="598"/>
      <c r="AE253" s="598"/>
      <c r="AF253" s="598"/>
      <c r="AG253" s="598"/>
      <c r="AH253" s="598"/>
      <c r="AI253" s="598"/>
      <c r="AJ253" s="598"/>
      <c r="AK253" s="599" t="s">
        <v>237</v>
      </c>
      <c r="AL253" s="600" t="s">
        <v>170</v>
      </c>
      <c r="AM253" s="601" t="s">
        <v>211</v>
      </c>
      <c r="AN253" s="602" t="s">
        <v>212</v>
      </c>
      <c r="AO253" s="603" t="s">
        <v>222</v>
      </c>
      <c r="AP253" s="747" t="s">
        <v>1269</v>
      </c>
      <c r="AQ253" s="747" t="s">
        <v>1269</v>
      </c>
      <c r="AR253" s="747" t="s">
        <v>1269</v>
      </c>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747" t="s">
        <v>1269</v>
      </c>
      <c r="CB253" s="747" t="s">
        <v>1269</v>
      </c>
      <c r="CC253" s="734" t="s">
        <v>1269</v>
      </c>
      <c r="CD253" s="102"/>
      <c r="CE253" s="102"/>
      <c r="CF253" s="102"/>
      <c r="CG253" s="102"/>
      <c r="CH253" s="102"/>
      <c r="CI253" s="598"/>
      <c r="CJ253" s="598"/>
      <c r="CK253" s="598"/>
      <c r="CL253" s="598"/>
      <c r="CM253" s="598"/>
      <c r="CN253" s="598"/>
      <c r="CO253" s="598"/>
      <c r="CP253" s="598"/>
      <c r="CQ253" s="598"/>
      <c r="CR253" s="598"/>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c r="DM253" s="102"/>
      <c r="DN253" s="102"/>
      <c r="DO253" s="102"/>
    </row>
    <row r="254" spans="1:119" s="5" customFormat="1" ht="15.75" customHeight="1">
      <c r="A254" s="102"/>
      <c r="B254" s="463"/>
      <c r="C254" s="458"/>
      <c r="D254" s="102"/>
      <c r="E254" s="469"/>
      <c r="F254" s="102"/>
      <c r="G254" s="114"/>
      <c r="H254" s="506"/>
      <c r="I254" s="808"/>
      <c r="J254" s="813"/>
      <c r="K254" s="813"/>
      <c r="L254" s="808"/>
      <c r="M254" s="1445" t="s">
        <v>448</v>
      </c>
      <c r="N254" s="808"/>
      <c r="O254" s="1445" t="s">
        <v>477</v>
      </c>
      <c r="P254" s="808"/>
      <c r="Q254" s="1445" t="s">
        <v>449</v>
      </c>
      <c r="R254" s="152"/>
      <c r="S254" s="152"/>
      <c r="T254" s="152"/>
      <c r="U254" s="152"/>
      <c r="V254" s="152"/>
      <c r="W254" s="152"/>
      <c r="X254" s="152"/>
      <c r="Y254" s="136"/>
      <c r="Z254" s="401"/>
      <c r="AA254" s="102"/>
      <c r="AB254" s="598"/>
      <c r="AC254" s="598"/>
      <c r="AD254" s="598"/>
      <c r="AE254" s="598"/>
      <c r="AF254" s="598"/>
      <c r="AG254" s="598"/>
      <c r="AH254" s="598"/>
      <c r="AI254" s="628" t="s">
        <v>453</v>
      </c>
      <c r="AJ254" s="604" t="s">
        <v>221</v>
      </c>
      <c r="AK254" s="605"/>
      <c r="AL254" s="630"/>
      <c r="AM254" s="607"/>
      <c r="AN254" s="608"/>
      <c r="AO254" s="609"/>
      <c r="AP254" s="598"/>
      <c r="AQ254" s="598"/>
      <c r="AR254" s="598"/>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598"/>
      <c r="CB254" s="598"/>
      <c r="CC254" s="598"/>
      <c r="CD254" s="102"/>
      <c r="CE254" s="102"/>
      <c r="CF254" s="102"/>
      <c r="CG254" s="102"/>
      <c r="CH254" s="102"/>
      <c r="CI254" s="598"/>
      <c r="CJ254" s="598"/>
      <c r="CK254" s="598"/>
      <c r="CL254" s="598"/>
      <c r="CM254" s="598"/>
      <c r="CN254" s="598"/>
      <c r="CO254" s="598"/>
      <c r="CP254" s="598"/>
      <c r="CQ254" s="598"/>
      <c r="CR254" s="598"/>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c r="DM254" s="102"/>
      <c r="DN254" s="102"/>
      <c r="DO254" s="102"/>
    </row>
    <row r="255" spans="1:119" s="5" customFormat="1">
      <c r="A255" s="102"/>
      <c r="B255" s="463"/>
      <c r="C255" s="458"/>
      <c r="D255" s="102"/>
      <c r="E255" s="469"/>
      <c r="F255" s="102"/>
      <c r="G255" s="114"/>
      <c r="H255" s="506"/>
      <c r="I255" s="808"/>
      <c r="J255" s="813"/>
      <c r="K255" s="813"/>
      <c r="L255" s="808"/>
      <c r="M255" s="1445"/>
      <c r="N255" s="808"/>
      <c r="O255" s="1445"/>
      <c r="P255" s="808"/>
      <c r="Q255" s="1445"/>
      <c r="R255" s="152"/>
      <c r="S255" s="152"/>
      <c r="T255" s="152"/>
      <c r="U255" s="221" t="s">
        <v>1350</v>
      </c>
      <c r="V255" s="102"/>
      <c r="W255" s="152"/>
      <c r="X255" s="152"/>
      <c r="Y255" s="136"/>
      <c r="Z255" s="401"/>
      <c r="AA255" s="102"/>
      <c r="AB255" s="598"/>
      <c r="AC255" s="598"/>
      <c r="AD255" s="598"/>
      <c r="AE255" s="598"/>
      <c r="AF255" s="598"/>
      <c r="AG255" s="598"/>
      <c r="AH255" s="598"/>
      <c r="AI255" s="613" t="s">
        <v>454</v>
      </c>
      <c r="AJ255" s="690" t="str">
        <f>IF('Self Assessment'!W64=TRUE,"Yes there has been a change","NO there has not been a change")</f>
        <v>NO there has not been a change</v>
      </c>
      <c r="AK255" s="605"/>
      <c r="AL255" s="629"/>
      <c r="AM255" s="607"/>
      <c r="AN255" s="608"/>
      <c r="AO255" s="609"/>
      <c r="AP255" s="598"/>
      <c r="AQ255" s="598"/>
      <c r="AR255" s="598"/>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598"/>
      <c r="CB255" s="598"/>
      <c r="CC255" s="598"/>
      <c r="CD255" s="102"/>
      <c r="CE255" s="102"/>
      <c r="CF255" s="102"/>
      <c r="CG255" s="102"/>
      <c r="CH255" s="102"/>
      <c r="CI255" s="598"/>
      <c r="CJ255" s="598"/>
      <c r="CK255" s="598"/>
      <c r="CL255" s="598"/>
      <c r="CM255" s="598"/>
      <c r="CN255" s="598"/>
      <c r="CO255" s="598"/>
      <c r="CP255" s="598"/>
      <c r="CQ255" s="598"/>
      <c r="CR255" s="598"/>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row>
    <row r="256" spans="1:119" s="5" customFormat="1">
      <c r="A256" s="102"/>
      <c r="B256" s="463"/>
      <c r="C256" s="458"/>
      <c r="D256" s="102"/>
      <c r="E256" s="469"/>
      <c r="F256" s="102"/>
      <c r="G256" s="114"/>
      <c r="H256" s="506"/>
      <c r="I256" s="808"/>
      <c r="J256" s="813"/>
      <c r="K256" s="813"/>
      <c r="L256" s="808"/>
      <c r="M256" s="1445"/>
      <c r="N256" s="808"/>
      <c r="O256" s="1445"/>
      <c r="P256" s="808"/>
      <c r="Q256" s="1445"/>
      <c r="R256" s="152"/>
      <c r="S256" s="152"/>
      <c r="T256" s="152"/>
      <c r="U256" s="1395"/>
      <c r="V256" s="1395"/>
      <c r="W256" s="1395"/>
      <c r="X256" s="1395"/>
      <c r="Y256" s="136"/>
      <c r="Z256" s="401"/>
      <c r="AA256" s="102"/>
      <c r="AB256" s="598"/>
      <c r="AC256" s="598"/>
      <c r="AD256" s="598"/>
      <c r="AE256" s="598"/>
      <c r="AF256" s="598"/>
      <c r="AG256" s="598"/>
      <c r="AH256" s="598"/>
      <c r="AI256" s="613" t="s">
        <v>455</v>
      </c>
      <c r="AJ256" s="598"/>
      <c r="AK256" s="605"/>
      <c r="AL256" s="629"/>
      <c r="AM256" s="607"/>
      <c r="AN256" s="608"/>
      <c r="AO256" s="609"/>
      <c r="AP256" s="610" t="b">
        <v>0</v>
      </c>
      <c r="AQ256" s="598"/>
      <c r="AR256" s="598"/>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610" t="b">
        <v>0</v>
      </c>
      <c r="CB256" s="598"/>
      <c r="CC256" s="102"/>
      <c r="CD256" s="102"/>
      <c r="CE256" s="102"/>
      <c r="CF256" s="102"/>
      <c r="CG256" s="102"/>
      <c r="CH256" s="102"/>
      <c r="CI256" s="598"/>
      <c r="CJ256" s="598"/>
      <c r="CK256" s="598"/>
      <c r="CL256" s="598"/>
      <c r="CM256" s="598"/>
      <c r="CN256" s="598"/>
      <c r="CO256" s="598"/>
      <c r="CP256" s="598"/>
      <c r="CQ256" s="598"/>
      <c r="CR256" s="598"/>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row>
    <row r="257" spans="1:119" s="5" customFormat="1">
      <c r="A257" s="102"/>
      <c r="B257" s="463"/>
      <c r="C257" s="458"/>
      <c r="D257" s="102"/>
      <c r="E257" s="469"/>
      <c r="F257" s="102"/>
      <c r="G257" s="114"/>
      <c r="H257" s="506"/>
      <c r="I257" s="808"/>
      <c r="J257" s="813"/>
      <c r="K257" s="813"/>
      <c r="L257" s="808"/>
      <c r="M257" s="1445"/>
      <c r="N257" s="808"/>
      <c r="O257" s="1445"/>
      <c r="P257" s="808"/>
      <c r="Q257" s="808"/>
      <c r="R257" s="152"/>
      <c r="S257" s="152"/>
      <c r="T257" s="152"/>
      <c r="U257" s="1395"/>
      <c r="V257" s="1395"/>
      <c r="W257" s="1395"/>
      <c r="X257" s="1395"/>
      <c r="Y257" s="136"/>
      <c r="Z257" s="401"/>
      <c r="AA257" s="102"/>
      <c r="AB257" s="598"/>
      <c r="AC257" s="598"/>
      <c r="AD257" s="598"/>
      <c r="AE257" s="598"/>
      <c r="AF257" s="598"/>
      <c r="AG257" s="598"/>
      <c r="AH257" s="598"/>
      <c r="AI257" s="613" t="s">
        <v>1344</v>
      </c>
      <c r="AJ257" s="610" t="b">
        <v>0</v>
      </c>
      <c r="AK257" s="605"/>
      <c r="AL257" s="629"/>
      <c r="AM257" s="607"/>
      <c r="AN257" s="608"/>
      <c r="AO257" s="609"/>
      <c r="AP257" s="610" t="b">
        <v>0</v>
      </c>
      <c r="AQ257" s="598"/>
      <c r="AR257" s="598"/>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610" t="b">
        <v>0</v>
      </c>
      <c r="CB257" s="598"/>
      <c r="CC257" s="102"/>
      <c r="CD257" s="102"/>
      <c r="CE257" s="102"/>
      <c r="CF257" s="102"/>
      <c r="CG257" s="102"/>
      <c r="CH257" s="102"/>
      <c r="CI257" s="598"/>
      <c r="CJ257" s="598"/>
      <c r="CK257" s="598"/>
      <c r="CL257" s="598"/>
      <c r="CM257" s="598"/>
      <c r="CN257" s="598"/>
      <c r="CO257" s="598"/>
      <c r="CP257" s="598"/>
      <c r="CQ257" s="598"/>
      <c r="CR257" s="598"/>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row>
    <row r="258" spans="1:119" s="5" customFormat="1">
      <c r="A258" s="102"/>
      <c r="B258" s="526" t="s">
        <v>881</v>
      </c>
      <c r="C258" s="470" t="s">
        <v>718</v>
      </c>
      <c r="D258" s="462" t="s">
        <v>723</v>
      </c>
      <c r="E258" s="462"/>
      <c r="F258" s="462"/>
      <c r="G258" s="114"/>
      <c r="H258" s="506" t="s">
        <v>861</v>
      </c>
      <c r="I258" s="808">
        <v>15.5</v>
      </c>
      <c r="J258" s="813"/>
      <c r="K258" s="813"/>
      <c r="L258" s="808" t="s">
        <v>936</v>
      </c>
      <c r="M258" s="808"/>
      <c r="N258" s="808"/>
      <c r="O258" s="808"/>
      <c r="P258" s="808"/>
      <c r="Q258" s="808"/>
      <c r="R258" s="808"/>
      <c r="S258" s="808"/>
      <c r="T258" s="152"/>
      <c r="U258" s="152"/>
      <c r="V258" s="152"/>
      <c r="W258" s="152"/>
      <c r="X258" s="152"/>
      <c r="Y258" s="136"/>
      <c r="Z258" s="401"/>
      <c r="AA258" s="102"/>
      <c r="AB258" s="598"/>
      <c r="AC258" s="598"/>
      <c r="AD258" s="598"/>
      <c r="AE258" s="598"/>
      <c r="AF258" s="598"/>
      <c r="AG258" s="598"/>
      <c r="AH258" s="598"/>
      <c r="AI258" s="691" t="s">
        <v>1345</v>
      </c>
      <c r="AJ258" s="610" t="b">
        <v>1</v>
      </c>
      <c r="AK258" s="605"/>
      <c r="AL258" s="629">
        <f>IF(AJ258=TRUE,-1,"")</f>
        <v>-1</v>
      </c>
      <c r="AM258" s="607"/>
      <c r="AN258" s="608">
        <f>AL258</f>
        <v>-1</v>
      </c>
      <c r="AO258" s="609"/>
      <c r="AP258" s="610" t="b">
        <v>0</v>
      </c>
      <c r="AQ258" s="598"/>
      <c r="AR258" s="755" t="s">
        <v>358</v>
      </c>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610" t="b">
        <v>0</v>
      </c>
      <c r="CB258" s="598"/>
      <c r="CC258" s="102"/>
      <c r="CD258" s="102"/>
      <c r="CE258" s="102"/>
      <c r="CF258" s="102"/>
      <c r="CG258" s="102"/>
      <c r="CH258" s="102"/>
      <c r="CI258" s="598"/>
      <c r="CJ258" s="598"/>
      <c r="CK258" s="598"/>
      <c r="CL258" s="598"/>
      <c r="CM258" s="598"/>
      <c r="CN258" s="598"/>
      <c r="CO258" s="598"/>
      <c r="CP258" s="598"/>
      <c r="CQ258" s="598"/>
      <c r="CR258" s="598"/>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row>
    <row r="259" spans="1:119" s="5" customFormat="1">
      <c r="A259" s="102"/>
      <c r="B259" s="463"/>
      <c r="C259" s="458"/>
      <c r="D259" s="102"/>
      <c r="E259" s="469"/>
      <c r="F259" s="102"/>
      <c r="G259" s="114"/>
      <c r="H259" s="506"/>
      <c r="I259" s="808"/>
      <c r="J259" s="813"/>
      <c r="K259" s="813"/>
      <c r="L259" s="808"/>
      <c r="M259" s="808" t="s">
        <v>282</v>
      </c>
      <c r="N259" s="808"/>
      <c r="O259" s="808" t="s">
        <v>450</v>
      </c>
      <c r="P259" s="808"/>
      <c r="Q259" s="808" t="s">
        <v>276</v>
      </c>
      <c r="R259" s="808"/>
      <c r="S259" s="808" t="s">
        <v>1349</v>
      </c>
      <c r="T259" s="152"/>
      <c r="U259" s="152"/>
      <c r="V259" s="152"/>
      <c r="W259" s="152"/>
      <c r="X259" s="152"/>
      <c r="Y259" s="136"/>
      <c r="Z259" s="401"/>
      <c r="AA259" s="102"/>
      <c r="AB259" s="598"/>
      <c r="AC259" s="598"/>
      <c r="AD259" s="598"/>
      <c r="AE259" s="598"/>
      <c r="AF259" s="598"/>
      <c r="AG259" s="598"/>
      <c r="AH259" s="598"/>
      <c r="AI259" s="613" t="s">
        <v>456</v>
      </c>
      <c r="AJ259" s="610" t="b">
        <v>1</v>
      </c>
      <c r="AK259" s="687" t="s">
        <v>476</v>
      </c>
      <c r="AL259" s="629"/>
      <c r="AM259" s="607"/>
      <c r="AN259" s="608"/>
      <c r="AO259" s="609"/>
      <c r="AP259" s="610" t="b">
        <v>0</v>
      </c>
      <c r="AQ259" s="598"/>
      <c r="AR259" s="756"/>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610" t="b">
        <v>0</v>
      </c>
      <c r="CB259" s="598"/>
      <c r="CC259" s="102"/>
      <c r="CD259" s="102"/>
      <c r="CE259" s="102"/>
      <c r="CF259" s="102"/>
      <c r="CG259" s="102"/>
      <c r="CH259" s="102"/>
      <c r="CI259" s="598"/>
      <c r="CJ259" s="598"/>
      <c r="CK259" s="598"/>
      <c r="CL259" s="598"/>
      <c r="CM259" s="598"/>
      <c r="CN259" s="598"/>
      <c r="CO259" s="598"/>
      <c r="CP259" s="598"/>
      <c r="CQ259" s="598"/>
      <c r="CR259" s="598"/>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row>
    <row r="260" spans="1:119" s="5" customFormat="1">
      <c r="A260" s="102"/>
      <c r="B260" s="526" t="s">
        <v>881</v>
      </c>
      <c r="C260" s="470" t="s">
        <v>719</v>
      </c>
      <c r="D260" s="462" t="s">
        <v>723</v>
      </c>
      <c r="E260" s="462"/>
      <c r="F260" s="462"/>
      <c r="G260" s="114"/>
      <c r="H260" s="506" t="s">
        <v>861</v>
      </c>
      <c r="I260" s="808">
        <v>15.6</v>
      </c>
      <c r="J260" s="813"/>
      <c r="K260" s="813"/>
      <c r="L260" s="808" t="s">
        <v>937</v>
      </c>
      <c r="M260" s="808"/>
      <c r="N260" s="808"/>
      <c r="O260" s="808"/>
      <c r="P260" s="808"/>
      <c r="Q260" s="808"/>
      <c r="R260" s="808"/>
      <c r="S260" s="808"/>
      <c r="T260" s="152"/>
      <c r="U260" s="1380" t="s">
        <v>358</v>
      </c>
      <c r="V260" s="1381"/>
      <c r="W260" s="1381"/>
      <c r="X260" s="1382"/>
      <c r="Y260" s="136"/>
      <c r="Z260" s="401"/>
      <c r="AA260" s="102"/>
      <c r="AB260" s="598"/>
      <c r="AC260" s="598"/>
      <c r="AD260" s="598"/>
      <c r="AE260" s="598"/>
      <c r="AF260" s="598"/>
      <c r="AG260" s="598"/>
      <c r="AH260" s="598" t="str">
        <f>IF(AJ258=TRUE,"1","")</f>
        <v>1</v>
      </c>
      <c r="AI260" s="613" t="s">
        <v>457</v>
      </c>
      <c r="AJ260" s="610" t="b">
        <v>1</v>
      </c>
      <c r="AK260" s="605"/>
      <c r="AL260" s="629"/>
      <c r="AM260" s="607"/>
      <c r="AN260" s="608"/>
      <c r="AO260" s="609"/>
      <c r="AP260" s="610" t="b">
        <v>0</v>
      </c>
      <c r="AQ260" s="598"/>
      <c r="AR260" s="756"/>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610" t="b">
        <v>0</v>
      </c>
      <c r="CB260" s="598"/>
      <c r="CC260" s="1380" t="s">
        <v>358</v>
      </c>
      <c r="CD260" s="1381"/>
      <c r="CE260" s="1381"/>
      <c r="CF260" s="1382"/>
      <c r="CG260" s="102"/>
      <c r="CH260" s="102"/>
      <c r="CI260" s="598"/>
      <c r="CJ260" s="598"/>
      <c r="CK260" s="598"/>
      <c r="CL260" s="598"/>
      <c r="CM260" s="598"/>
      <c r="CN260" s="598"/>
      <c r="CO260" s="598"/>
      <c r="CP260" s="598"/>
      <c r="CQ260" s="598"/>
      <c r="CR260" s="598"/>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row>
    <row r="261" spans="1:119" s="5" customFormat="1">
      <c r="A261" s="102"/>
      <c r="B261" s="463"/>
      <c r="C261" s="458"/>
      <c r="D261" s="102"/>
      <c r="E261" s="469"/>
      <c r="F261" s="102"/>
      <c r="G261" s="114"/>
      <c r="H261" s="506"/>
      <c r="I261" s="808"/>
      <c r="J261" s="813"/>
      <c r="K261" s="813"/>
      <c r="L261" s="808"/>
      <c r="M261" s="808" t="s">
        <v>451</v>
      </c>
      <c r="N261" s="808"/>
      <c r="O261" s="808"/>
      <c r="P261" s="808"/>
      <c r="Q261" s="808" t="s">
        <v>452</v>
      </c>
      <c r="R261" s="808"/>
      <c r="S261" s="808"/>
      <c r="T261" s="152"/>
      <c r="U261" s="1383"/>
      <c r="V261" s="1384"/>
      <c r="W261" s="1384"/>
      <c r="X261" s="1385"/>
      <c r="Y261" s="136"/>
      <c r="Z261" s="401"/>
      <c r="AA261" s="102"/>
      <c r="AB261" s="598"/>
      <c r="AC261" s="598"/>
      <c r="AD261" s="598"/>
      <c r="AE261" s="598"/>
      <c r="AF261" s="598"/>
      <c r="AG261" s="598"/>
      <c r="AH261" s="598"/>
      <c r="AI261" s="613" t="s">
        <v>1334</v>
      </c>
      <c r="AJ261" s="610" t="b">
        <v>1</v>
      </c>
      <c r="AK261" s="605"/>
      <c r="AL261" s="629"/>
      <c r="AM261" s="607"/>
      <c r="AN261" s="608"/>
      <c r="AO261" s="609"/>
      <c r="AP261" s="610" t="b">
        <v>0</v>
      </c>
      <c r="AQ261" s="598"/>
      <c r="AR261" s="757"/>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610" t="b">
        <v>0</v>
      </c>
      <c r="CB261" s="598"/>
      <c r="CC261" s="1383"/>
      <c r="CD261" s="1384"/>
      <c r="CE261" s="1384"/>
      <c r="CF261" s="1385"/>
      <c r="CG261" s="102"/>
      <c r="CH261" s="102"/>
      <c r="CI261" s="598"/>
      <c r="CJ261" s="598"/>
      <c r="CK261" s="598"/>
      <c r="CL261" s="598"/>
      <c r="CM261" s="598"/>
      <c r="CN261" s="598"/>
      <c r="CO261" s="598"/>
      <c r="CP261" s="598"/>
      <c r="CQ261" s="598"/>
      <c r="CR261" s="598"/>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row>
    <row r="262" spans="1:119" s="5" customFormat="1">
      <c r="A262" s="102"/>
      <c r="B262" s="463"/>
      <c r="C262" s="458"/>
      <c r="D262" s="102"/>
      <c r="E262" s="469"/>
      <c r="F262" s="102"/>
      <c r="G262" s="114"/>
      <c r="H262" s="506"/>
      <c r="I262" s="808"/>
      <c r="J262" s="813"/>
      <c r="K262" s="813"/>
      <c r="L262" s="808"/>
      <c r="M262" s="808"/>
      <c r="N262" s="808"/>
      <c r="O262" s="808" t="s">
        <v>939</v>
      </c>
      <c r="P262" s="808"/>
      <c r="Q262" s="808"/>
      <c r="R262" s="808"/>
      <c r="S262" s="808"/>
      <c r="T262" s="152"/>
      <c r="U262" s="1383"/>
      <c r="V262" s="1384"/>
      <c r="W262" s="1384"/>
      <c r="X262" s="1385"/>
      <c r="Y262" s="136"/>
      <c r="Z262" s="401"/>
      <c r="AA262" s="102"/>
      <c r="AB262" s="598"/>
      <c r="AC262" s="598"/>
      <c r="AD262" s="598"/>
      <c r="AE262" s="598"/>
      <c r="AF262" s="598"/>
      <c r="AG262" s="598"/>
      <c r="AH262" s="598"/>
      <c r="AI262" s="613" t="s">
        <v>1335</v>
      </c>
      <c r="AJ262" s="610" t="b">
        <v>1</v>
      </c>
      <c r="AK262" s="605"/>
      <c r="AL262" s="629"/>
      <c r="AM262" s="607"/>
      <c r="AN262" s="608"/>
      <c r="AO262" s="609"/>
      <c r="AP262" s="610" t="b">
        <v>0</v>
      </c>
      <c r="AQ262" s="598"/>
      <c r="AR262" s="598"/>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610" t="b">
        <v>0</v>
      </c>
      <c r="CB262" s="598"/>
      <c r="CC262" s="1383"/>
      <c r="CD262" s="1384"/>
      <c r="CE262" s="1384"/>
      <c r="CF262" s="1385"/>
      <c r="CG262" s="102"/>
      <c r="CH262" s="102"/>
      <c r="CI262" s="598"/>
      <c r="CJ262" s="598"/>
      <c r="CK262" s="598"/>
      <c r="CL262" s="598"/>
      <c r="CM262" s="598"/>
      <c r="CN262" s="598"/>
      <c r="CO262" s="598"/>
      <c r="CP262" s="598"/>
      <c r="CQ262" s="598"/>
      <c r="CR262" s="598"/>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c r="DM262" s="102"/>
      <c r="DN262" s="102"/>
      <c r="DO262" s="102"/>
    </row>
    <row r="263" spans="1:119" s="5" customFormat="1">
      <c r="A263" s="102"/>
      <c r="B263" s="463"/>
      <c r="C263" s="458"/>
      <c r="D263" s="102"/>
      <c r="E263" s="469"/>
      <c r="F263" s="102"/>
      <c r="G263" s="114"/>
      <c r="H263" s="506"/>
      <c r="I263" s="808"/>
      <c r="J263" s="813"/>
      <c r="K263" s="813"/>
      <c r="L263" s="808"/>
      <c r="M263" s="808"/>
      <c r="N263" s="808"/>
      <c r="O263" s="808"/>
      <c r="P263" s="808"/>
      <c r="Q263" s="808"/>
      <c r="R263" s="808"/>
      <c r="S263" s="808"/>
      <c r="T263" s="152"/>
      <c r="U263" s="1386"/>
      <c r="V263" s="1387"/>
      <c r="W263" s="1387"/>
      <c r="X263" s="1388"/>
      <c r="Y263" s="136"/>
      <c r="Z263" s="401"/>
      <c r="AA263" s="102"/>
      <c r="AB263" s="598"/>
      <c r="AC263" s="598"/>
      <c r="AD263" s="598"/>
      <c r="AE263" s="598"/>
      <c r="AF263" s="598"/>
      <c r="AG263" s="598"/>
      <c r="AH263" s="598"/>
      <c r="AI263" s="613" t="s">
        <v>1336</v>
      </c>
      <c r="AJ263" s="610" t="b">
        <v>1</v>
      </c>
      <c r="AK263" s="605"/>
      <c r="AL263" s="629"/>
      <c r="AM263" s="607"/>
      <c r="AN263" s="608"/>
      <c r="AO263" s="609"/>
      <c r="AP263" s="610" t="b">
        <v>0</v>
      </c>
      <c r="AQ263" s="598"/>
      <c r="AR263" s="598"/>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610" t="b">
        <v>0</v>
      </c>
      <c r="CB263" s="598"/>
      <c r="CC263" s="1386"/>
      <c r="CD263" s="1387"/>
      <c r="CE263" s="1387"/>
      <c r="CF263" s="1388"/>
      <c r="CG263" s="102"/>
      <c r="CH263" s="102"/>
      <c r="CI263" s="598"/>
      <c r="CJ263" s="598"/>
      <c r="CK263" s="598"/>
      <c r="CL263" s="598"/>
      <c r="CM263" s="598"/>
      <c r="CN263" s="598"/>
      <c r="CO263" s="598"/>
      <c r="CP263" s="598"/>
      <c r="CQ263" s="598"/>
      <c r="CR263" s="598"/>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c r="DM263" s="102"/>
      <c r="DN263" s="102"/>
      <c r="DO263" s="102"/>
    </row>
    <row r="264" spans="1:119" s="5" customFormat="1">
      <c r="A264" s="102"/>
      <c r="B264" s="463"/>
      <c r="C264" s="458"/>
      <c r="D264" s="102"/>
      <c r="E264" s="469"/>
      <c r="F264" s="102"/>
      <c r="G264" s="114"/>
      <c r="H264" s="506"/>
      <c r="I264" s="152"/>
      <c r="J264" s="115"/>
      <c r="K264" s="115"/>
      <c r="L264" s="115"/>
      <c r="M264" s="115"/>
      <c r="N264" s="115"/>
      <c r="O264" s="115"/>
      <c r="P264" s="115"/>
      <c r="Q264" s="115"/>
      <c r="R264" s="115"/>
      <c r="S264" s="115"/>
      <c r="T264" s="115"/>
      <c r="U264" s="115"/>
      <c r="V264" s="115"/>
      <c r="W264" s="115"/>
      <c r="X264" s="115"/>
      <c r="Y264" s="136"/>
      <c r="Z264" s="401"/>
      <c r="AA264" s="102"/>
      <c r="AB264" s="598"/>
      <c r="AC264" s="598"/>
      <c r="AD264" s="598"/>
      <c r="AE264" s="598"/>
      <c r="AF264" s="598"/>
      <c r="AG264" s="598"/>
      <c r="AH264" s="598"/>
      <c r="AI264" s="678" t="s">
        <v>1337</v>
      </c>
      <c r="AJ264" s="610" t="b">
        <v>1</v>
      </c>
      <c r="AK264" s="605"/>
      <c r="AL264" s="629"/>
      <c r="AM264" s="607"/>
      <c r="AN264" s="608"/>
      <c r="AO264" s="609"/>
      <c r="AP264" s="610" t="b">
        <v>0</v>
      </c>
      <c r="AQ264" s="598"/>
      <c r="AR264" s="598"/>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610" t="b">
        <v>0</v>
      </c>
      <c r="CB264" s="598"/>
      <c r="CC264" s="102"/>
      <c r="CD264" s="102"/>
      <c r="CE264" s="102"/>
      <c r="CF264" s="102"/>
      <c r="CG264" s="102"/>
      <c r="CH264" s="102"/>
      <c r="CI264" s="598"/>
      <c r="CJ264" s="598"/>
      <c r="CK264" s="598"/>
      <c r="CL264" s="598"/>
      <c r="CM264" s="598"/>
      <c r="CN264" s="598"/>
      <c r="CO264" s="598"/>
      <c r="CP264" s="598"/>
      <c r="CQ264" s="598"/>
      <c r="CR264" s="598"/>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c r="DM264" s="102"/>
      <c r="DN264" s="102"/>
      <c r="DO264" s="102"/>
    </row>
    <row r="265" spans="1:119" s="5" customFormat="1" ht="7.5" customHeight="1">
      <c r="A265" s="102"/>
      <c r="B265" s="463"/>
      <c r="C265" s="458"/>
      <c r="D265" s="102"/>
      <c r="E265" s="469"/>
      <c r="F265" s="102"/>
      <c r="G265" s="171"/>
      <c r="H265" s="509"/>
      <c r="I265" s="737"/>
      <c r="J265" s="173"/>
      <c r="K265" s="172"/>
      <c r="L265" s="174"/>
      <c r="M265" s="175"/>
      <c r="N265" s="172"/>
      <c r="O265" s="175"/>
      <c r="P265" s="175"/>
      <c r="Q265" s="175"/>
      <c r="R265" s="175"/>
      <c r="S265" s="175"/>
      <c r="T265" s="175"/>
      <c r="U265" s="175"/>
      <c r="V265" s="175"/>
      <c r="W265" s="175"/>
      <c r="X265" s="175"/>
      <c r="Y265" s="136"/>
      <c r="Z265" s="401"/>
      <c r="AA265" s="102"/>
      <c r="AB265" s="598"/>
      <c r="AC265" s="598"/>
      <c r="AD265" s="598"/>
      <c r="AE265" s="598"/>
      <c r="AF265" s="598"/>
      <c r="AG265" s="598"/>
      <c r="AH265" s="598"/>
      <c r="AI265" s="1358">
        <f>U244</f>
        <v>0</v>
      </c>
      <c r="AJ265" s="1359"/>
      <c r="AK265" s="1359"/>
      <c r="AL265" s="1359"/>
      <c r="AM265" s="1359"/>
      <c r="AN265" s="1359"/>
      <c r="AO265" s="1360"/>
      <c r="AP265" s="598"/>
      <c r="AQ265" s="749"/>
      <c r="AR265" s="598"/>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598"/>
      <c r="CB265" s="749"/>
      <c r="CC265" s="102"/>
      <c r="CD265" s="102"/>
      <c r="CE265" s="102"/>
      <c r="CF265" s="102"/>
      <c r="CG265" s="102"/>
      <c r="CH265" s="102"/>
      <c r="CI265" s="598"/>
      <c r="CJ265" s="598"/>
      <c r="CK265" s="598"/>
      <c r="CL265" s="598"/>
      <c r="CM265" s="598"/>
      <c r="CN265" s="598"/>
      <c r="CO265" s="598"/>
      <c r="CP265" s="598"/>
      <c r="CQ265" s="598"/>
      <c r="CR265" s="598"/>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c r="DM265" s="102"/>
      <c r="DN265" s="102"/>
      <c r="DO265" s="102"/>
    </row>
    <row r="266" spans="1:119" s="5" customFormat="1" ht="15" customHeight="1">
      <c r="A266" s="102"/>
      <c r="B266" s="463"/>
      <c r="C266" s="458"/>
      <c r="D266" s="102"/>
      <c r="E266" s="469"/>
      <c r="F266" s="102"/>
      <c r="G266" s="236"/>
      <c r="H266" s="508"/>
      <c r="I266" s="133"/>
      <c r="J266" s="133" t="s">
        <v>948</v>
      </c>
      <c r="K266" s="133"/>
      <c r="L266" s="125"/>
      <c r="M266" s="133"/>
      <c r="N266" s="144"/>
      <c r="O266" s="134"/>
      <c r="P266" s="125"/>
      <c r="Q266" s="125"/>
      <c r="R266" s="133"/>
      <c r="S266" s="1372" t="s">
        <v>813</v>
      </c>
      <c r="T266" s="1372"/>
      <c r="U266" s="1372"/>
      <c r="V266" s="1372"/>
      <c r="W266" s="1372"/>
      <c r="X266" s="1372"/>
      <c r="Y266" s="136"/>
      <c r="Z266" s="401"/>
      <c r="AA266" s="102"/>
      <c r="AB266" s="598"/>
      <c r="AC266" s="598"/>
      <c r="AD266" s="598"/>
      <c r="AE266" s="598"/>
      <c r="AF266" s="598"/>
      <c r="AG266" s="598"/>
      <c r="AH266" s="598"/>
      <c r="AI266" s="692" t="s">
        <v>1338</v>
      </c>
      <c r="AJ266" s="610" t="b">
        <v>1</v>
      </c>
      <c r="AK266" s="687"/>
      <c r="AL266" s="629">
        <f>IF(AJ266=TRUE,4,"")</f>
        <v>4</v>
      </c>
      <c r="AM266" s="607"/>
      <c r="AN266" s="608"/>
      <c r="AO266" s="609"/>
      <c r="AP266" s="610" t="b">
        <v>0</v>
      </c>
      <c r="AQ266" s="598"/>
      <c r="AR266" s="598"/>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610" t="b">
        <v>0</v>
      </c>
      <c r="CB266" s="598"/>
      <c r="CC266" s="102"/>
      <c r="CD266" s="102"/>
      <c r="CE266" s="102"/>
      <c r="CF266" s="102"/>
      <c r="CG266" s="102"/>
      <c r="CH266" s="102"/>
      <c r="CI266" s="598"/>
      <c r="CJ266" s="598"/>
      <c r="CK266" s="598"/>
      <c r="CL266" s="598"/>
      <c r="CM266" s="598"/>
      <c r="CN266" s="598"/>
      <c r="CO266" s="598"/>
      <c r="CP266" s="598"/>
      <c r="CQ266" s="598"/>
      <c r="CR266" s="598"/>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c r="DM266" s="102"/>
      <c r="DN266" s="102"/>
      <c r="DO266" s="102"/>
    </row>
    <row r="267" spans="1:119" s="5" customFormat="1" ht="15" customHeight="1">
      <c r="A267" s="102"/>
      <c r="B267" s="463"/>
      <c r="C267" s="458"/>
      <c r="D267" s="102"/>
      <c r="E267" s="469"/>
      <c r="F267" s="102"/>
      <c r="G267" s="132"/>
      <c r="H267" s="508"/>
      <c r="I267" s="144"/>
      <c r="J267" s="144" t="s">
        <v>550</v>
      </c>
      <c r="K267" s="204"/>
      <c r="L267" s="144"/>
      <c r="M267" s="144"/>
      <c r="N267" s="133"/>
      <c r="O267" s="144"/>
      <c r="P267" s="144"/>
      <c r="Q267" s="144"/>
      <c r="R267" s="144"/>
      <c r="S267" s="1372"/>
      <c r="T267" s="1372"/>
      <c r="U267" s="1372"/>
      <c r="V267" s="1372"/>
      <c r="W267" s="1372"/>
      <c r="X267" s="1372"/>
      <c r="Y267" s="136"/>
      <c r="Z267" s="401"/>
      <c r="AA267" s="102"/>
      <c r="AB267" s="598"/>
      <c r="AC267" s="598"/>
      <c r="AD267" s="598"/>
      <c r="AE267" s="598"/>
      <c r="AF267" s="598"/>
      <c r="AG267" s="598"/>
      <c r="AH267" s="598"/>
      <c r="AI267" s="692" t="s">
        <v>1339</v>
      </c>
      <c r="AJ267" s="610" t="b">
        <v>1</v>
      </c>
      <c r="AK267" s="687"/>
      <c r="AL267" s="629">
        <f>IF(AJ267=TRUE,3,"")</f>
        <v>3</v>
      </c>
      <c r="AM267" s="607"/>
      <c r="AN267" s="608"/>
      <c r="AO267" s="609"/>
      <c r="AP267" s="610" t="b">
        <v>0</v>
      </c>
      <c r="AQ267" s="598"/>
      <c r="AR267" s="598"/>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610" t="b">
        <v>0</v>
      </c>
      <c r="CB267" s="598"/>
      <c r="CC267" s="102"/>
      <c r="CD267" s="102"/>
      <c r="CE267" s="102"/>
      <c r="CF267" s="102"/>
      <c r="CG267" s="102"/>
      <c r="CH267" s="102"/>
      <c r="CI267" s="598"/>
      <c r="CJ267" s="598"/>
      <c r="CK267" s="598"/>
      <c r="CL267" s="598"/>
      <c r="CM267" s="598"/>
      <c r="CN267" s="598"/>
      <c r="CO267" s="598"/>
      <c r="CP267" s="598"/>
      <c r="CQ267" s="598"/>
      <c r="CR267" s="598"/>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row>
    <row r="268" spans="1:119" s="5" customFormat="1" ht="7.5" customHeight="1">
      <c r="A268" s="102"/>
      <c r="B268" s="463"/>
      <c r="C268" s="458"/>
      <c r="D268" s="102"/>
      <c r="E268" s="469"/>
      <c r="F268" s="102"/>
      <c r="G268" s="171"/>
      <c r="H268" s="509"/>
      <c r="I268" s="172"/>
      <c r="J268" s="173"/>
      <c r="K268" s="172"/>
      <c r="L268" s="174"/>
      <c r="M268" s="175"/>
      <c r="N268" s="172"/>
      <c r="O268" s="175"/>
      <c r="P268" s="175"/>
      <c r="Q268" s="175"/>
      <c r="R268" s="175"/>
      <c r="S268" s="175"/>
      <c r="T268" s="175"/>
      <c r="U268" s="175"/>
      <c r="V268" s="175"/>
      <c r="W268" s="175"/>
      <c r="X268" s="175"/>
      <c r="Y268" s="136"/>
      <c r="Z268" s="401"/>
      <c r="AA268" s="102"/>
      <c r="AB268" s="598"/>
      <c r="AC268" s="598"/>
      <c r="AD268" s="598"/>
      <c r="AE268" s="598"/>
      <c r="AF268" s="598"/>
      <c r="AG268" s="598"/>
      <c r="AH268" s="598"/>
      <c r="AI268" s="692" t="s">
        <v>1340</v>
      </c>
      <c r="AJ268" s="610" t="b">
        <v>1</v>
      </c>
      <c r="AK268" s="687"/>
      <c r="AL268" s="629">
        <f>IF(AJ268=TRUE,2,"")</f>
        <v>2</v>
      </c>
      <c r="AM268" s="607"/>
      <c r="AN268" s="608"/>
      <c r="AO268" s="609"/>
      <c r="AP268" s="610" t="b">
        <v>0</v>
      </c>
      <c r="AQ268" s="598"/>
      <c r="AR268" s="598"/>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610" t="b">
        <v>0</v>
      </c>
      <c r="CB268" s="598"/>
      <c r="CC268" s="102"/>
      <c r="CD268" s="102"/>
      <c r="CE268" s="102"/>
      <c r="CF268" s="102"/>
      <c r="CG268" s="102"/>
      <c r="CH268" s="102"/>
      <c r="CI268" s="598"/>
      <c r="CJ268" s="598"/>
      <c r="CK268" s="598"/>
      <c r="CL268" s="598"/>
      <c r="CM268" s="598"/>
      <c r="CN268" s="598"/>
      <c r="CO268" s="598"/>
      <c r="CP268" s="598"/>
      <c r="CQ268" s="598"/>
      <c r="CR268" s="598"/>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row>
    <row r="269" spans="1:119" s="5" customFormat="1">
      <c r="A269" s="102"/>
      <c r="B269" s="463"/>
      <c r="C269" s="458"/>
      <c r="D269" s="102"/>
      <c r="E269" s="469"/>
      <c r="F269" s="102"/>
      <c r="G269" s="114"/>
      <c r="H269" s="506"/>
      <c r="I269" s="152"/>
      <c r="J269" s="152"/>
      <c r="K269" s="152"/>
      <c r="L269" s="152"/>
      <c r="M269" s="152"/>
      <c r="N269" s="152"/>
      <c r="O269" s="152"/>
      <c r="P269" s="152"/>
      <c r="Q269" s="152"/>
      <c r="R269" s="152"/>
      <c r="S269" s="152"/>
      <c r="T269" s="152"/>
      <c r="U269" s="152"/>
      <c r="V269" s="152"/>
      <c r="W269" s="152"/>
      <c r="X269" s="152"/>
      <c r="Y269" s="136"/>
      <c r="Z269" s="401"/>
      <c r="AA269" s="102"/>
      <c r="AB269" s="598"/>
      <c r="AC269" s="598"/>
      <c r="AD269" s="598"/>
      <c r="AE269" s="598"/>
      <c r="AF269" s="598"/>
      <c r="AG269" s="598"/>
      <c r="AH269" s="598"/>
      <c r="AI269" s="678" t="s">
        <v>458</v>
      </c>
      <c r="AJ269" s="610" t="b">
        <v>1</v>
      </c>
      <c r="AK269" s="687" t="s">
        <v>476</v>
      </c>
      <c r="AL269" s="629"/>
      <c r="AM269" s="607"/>
      <c r="AN269" s="608"/>
      <c r="AO269" s="609"/>
      <c r="AP269" s="610" t="b">
        <v>0</v>
      </c>
      <c r="AQ269" s="598"/>
      <c r="AR269" s="598"/>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610" t="b">
        <v>0</v>
      </c>
      <c r="CB269" s="598"/>
      <c r="CC269" s="102"/>
      <c r="CD269" s="102"/>
      <c r="CE269" s="102"/>
      <c r="CF269" s="102"/>
      <c r="CG269" s="102"/>
      <c r="CH269" s="102"/>
      <c r="CI269" s="598"/>
      <c r="CJ269" s="598"/>
      <c r="CK269" s="598"/>
      <c r="CL269" s="598"/>
      <c r="CM269" s="598"/>
      <c r="CN269" s="598"/>
      <c r="CO269" s="598"/>
      <c r="CP269" s="598"/>
      <c r="CQ269" s="598"/>
      <c r="CR269" s="598"/>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row>
    <row r="270" spans="1:119" s="5" customFormat="1">
      <c r="A270" s="102"/>
      <c r="B270" s="463"/>
      <c r="C270" s="458"/>
      <c r="D270" s="102"/>
      <c r="E270" s="469"/>
      <c r="F270" s="102"/>
      <c r="G270" s="114"/>
      <c r="H270" s="506"/>
      <c r="I270" s="152" t="s">
        <v>940</v>
      </c>
      <c r="J270" s="377"/>
      <c r="K270" s="377"/>
      <c r="L270" s="377"/>
      <c r="M270" s="377"/>
      <c r="N270" s="377"/>
      <c r="O270" s="377"/>
      <c r="P270" s="377"/>
      <c r="Q270" s="377"/>
      <c r="R270" s="377"/>
      <c r="S270" s="377"/>
      <c r="T270" s="377"/>
      <c r="U270" s="377"/>
      <c r="V270" s="377"/>
      <c r="W270" s="377"/>
      <c r="X270" s="152"/>
      <c r="Y270" s="136"/>
      <c r="Z270" s="401"/>
      <c r="AA270" s="102"/>
      <c r="AB270" s="598"/>
      <c r="AC270" s="598"/>
      <c r="AD270" s="598"/>
      <c r="AE270" s="598"/>
      <c r="AF270" s="598"/>
      <c r="AG270" s="598"/>
      <c r="AH270" s="598"/>
      <c r="AI270" s="678" t="s">
        <v>459</v>
      </c>
      <c r="AJ270" s="610" t="b">
        <v>1</v>
      </c>
      <c r="AK270" s="605"/>
      <c r="AL270" s="629"/>
      <c r="AM270" s="607"/>
      <c r="AN270" s="608"/>
      <c r="AO270" s="609"/>
      <c r="AP270" s="610" t="b">
        <v>0</v>
      </c>
      <c r="AQ270" s="598"/>
      <c r="AR270" s="598"/>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610" t="b">
        <v>0</v>
      </c>
      <c r="CB270" s="598"/>
      <c r="CC270" s="102"/>
      <c r="CD270" s="102"/>
      <c r="CE270" s="102"/>
      <c r="CF270" s="102"/>
      <c r="CG270" s="102"/>
      <c r="CH270" s="102"/>
      <c r="CI270" s="598"/>
      <c r="CJ270" s="598"/>
      <c r="CK270" s="598"/>
      <c r="CL270" s="598"/>
      <c r="CM270" s="598"/>
      <c r="CN270" s="598"/>
      <c r="CO270" s="598"/>
      <c r="CP270" s="598"/>
      <c r="CQ270" s="598"/>
      <c r="CR270" s="598"/>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row>
    <row r="271" spans="1:119" s="5" customFormat="1" ht="15" customHeight="1">
      <c r="A271" s="102"/>
      <c r="B271" s="463"/>
      <c r="C271" s="458"/>
      <c r="D271" s="102"/>
      <c r="E271" s="469"/>
      <c r="F271" s="102"/>
      <c r="G271" s="114"/>
      <c r="H271" s="506"/>
      <c r="I271" s="377"/>
      <c r="J271" s="377"/>
      <c r="K271" s="377"/>
      <c r="L271" s="377"/>
      <c r="M271" s="377"/>
      <c r="N271" s="377"/>
      <c r="O271" s="377"/>
      <c r="P271" s="377"/>
      <c r="Q271" s="377"/>
      <c r="R271" s="377"/>
      <c r="S271" s="377"/>
      <c r="T271" s="377"/>
      <c r="U271" s="377"/>
      <c r="V271" s="377"/>
      <c r="W271" s="377"/>
      <c r="X271" s="152"/>
      <c r="Y271" s="136"/>
      <c r="Z271" s="401"/>
      <c r="AA271" s="102"/>
      <c r="AB271" s="598"/>
      <c r="AC271" s="598"/>
      <c r="AD271" s="598"/>
      <c r="AE271" s="598"/>
      <c r="AF271" s="598"/>
      <c r="AG271" s="598"/>
      <c r="AH271" s="598"/>
      <c r="AI271" s="678" t="s">
        <v>470</v>
      </c>
      <c r="AJ271" s="610" t="b">
        <v>1</v>
      </c>
      <c r="AK271" s="605"/>
      <c r="AL271" s="629"/>
      <c r="AM271" s="607"/>
      <c r="AN271" s="608"/>
      <c r="AO271" s="609"/>
      <c r="AP271" s="610" t="b">
        <v>0</v>
      </c>
      <c r="AQ271" s="598"/>
      <c r="AR271" s="598"/>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610" t="b">
        <v>0</v>
      </c>
      <c r="CB271" s="598"/>
      <c r="CC271" s="102"/>
      <c r="CD271" s="102"/>
      <c r="CE271" s="102"/>
      <c r="CF271" s="102"/>
      <c r="CG271" s="102"/>
      <c r="CH271" s="102"/>
      <c r="CI271" s="598"/>
      <c r="CJ271" s="598"/>
      <c r="CK271" s="598"/>
      <c r="CL271" s="598"/>
      <c r="CM271" s="598"/>
      <c r="CN271" s="598"/>
      <c r="CO271" s="598"/>
      <c r="CP271" s="598"/>
      <c r="CQ271" s="598"/>
      <c r="CR271" s="598"/>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row>
    <row r="272" spans="1:119" s="5" customFormat="1">
      <c r="A272" s="102"/>
      <c r="B272" s="463"/>
      <c r="C272" s="458"/>
      <c r="D272" s="102"/>
      <c r="E272" s="473"/>
      <c r="F272" s="102"/>
      <c r="G272" s="114"/>
      <c r="H272" s="506"/>
      <c r="I272" s="152" t="s">
        <v>551</v>
      </c>
      <c r="J272" s="152"/>
      <c r="K272" s="152"/>
      <c r="L272" s="808" t="s">
        <v>804</v>
      </c>
      <c r="M272" s="808"/>
      <c r="N272" s="808"/>
      <c r="O272" s="808"/>
      <c r="P272" s="808"/>
      <c r="Q272" s="808"/>
      <c r="R272" s="808"/>
      <c r="S272" s="880">
        <f>AK243</f>
        <v>0</v>
      </c>
      <c r="T272" s="808"/>
      <c r="U272" s="814" t="s">
        <v>558</v>
      </c>
      <c r="V272" s="881"/>
      <c r="W272" s="814" t="s">
        <v>559</v>
      </c>
      <c r="X272" s="881"/>
      <c r="Y272" s="136"/>
      <c r="Z272" s="401"/>
      <c r="AA272" s="102"/>
      <c r="AB272" s="635"/>
      <c r="AC272" s="635"/>
      <c r="AD272" s="598"/>
      <c r="AE272" s="598"/>
      <c r="AF272" s="598"/>
      <c r="AG272" s="598"/>
      <c r="AH272" s="598"/>
      <c r="AI272" s="678" t="s">
        <v>471</v>
      </c>
      <c r="AJ272" s="610" t="b">
        <v>1</v>
      </c>
      <c r="AK272" s="605"/>
      <c r="AL272" s="629"/>
      <c r="AM272" s="607"/>
      <c r="AN272" s="608"/>
      <c r="AO272" s="609"/>
      <c r="AP272" s="610" t="b">
        <v>0</v>
      </c>
      <c r="AQ272" s="598"/>
      <c r="AR272" s="598"/>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610" t="b">
        <v>0</v>
      </c>
      <c r="CB272" s="598"/>
      <c r="CC272" s="102"/>
      <c r="CD272" s="102"/>
      <c r="CE272" s="102"/>
      <c r="CF272" s="102"/>
      <c r="CG272" s="102"/>
      <c r="CH272" s="102"/>
      <c r="CI272" s="598"/>
      <c r="CJ272" s="598"/>
      <c r="CK272" s="598"/>
      <c r="CL272" s="598"/>
      <c r="CM272" s="598"/>
      <c r="CN272" s="598"/>
      <c r="CO272" s="598"/>
      <c r="CP272" s="598"/>
      <c r="CQ272" s="598"/>
      <c r="CR272" s="598"/>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row>
    <row r="273" spans="1:119" s="5" customFormat="1">
      <c r="A273" s="102"/>
      <c r="B273" s="463"/>
      <c r="C273" s="458"/>
      <c r="D273" s="102"/>
      <c r="E273" s="473"/>
      <c r="F273" s="102"/>
      <c r="G273" s="114"/>
      <c r="H273" s="506"/>
      <c r="I273" s="152"/>
      <c r="J273" s="152"/>
      <c r="K273" s="152"/>
      <c r="L273" s="808"/>
      <c r="M273" s="808"/>
      <c r="N273" s="808"/>
      <c r="O273" s="808"/>
      <c r="P273" s="808"/>
      <c r="Q273" s="808"/>
      <c r="R273" s="808"/>
      <c r="S273" s="808"/>
      <c r="T273" s="808"/>
      <c r="U273" s="808"/>
      <c r="V273" s="808"/>
      <c r="W273" s="808"/>
      <c r="X273" s="808"/>
      <c r="Y273" s="136"/>
      <c r="Z273" s="401"/>
      <c r="AA273" s="102"/>
      <c r="AB273" s="635"/>
      <c r="AC273" s="635"/>
      <c r="AD273" s="598"/>
      <c r="AE273" s="598"/>
      <c r="AF273" s="598"/>
      <c r="AG273" s="598"/>
      <c r="AH273" s="598"/>
      <c r="AI273" s="678" t="s">
        <v>472</v>
      </c>
      <c r="AJ273" s="610" t="b">
        <v>1</v>
      </c>
      <c r="AK273" s="605"/>
      <c r="AL273" s="629"/>
      <c r="AM273" s="607"/>
      <c r="AN273" s="608"/>
      <c r="AO273" s="609"/>
      <c r="AP273" s="610" t="b">
        <v>0</v>
      </c>
      <c r="AQ273" s="598"/>
      <c r="AR273" s="598"/>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610" t="b">
        <v>0</v>
      </c>
      <c r="CB273" s="598"/>
      <c r="CC273" s="102"/>
      <c r="CD273" s="102"/>
      <c r="CE273" s="102"/>
      <c r="CF273" s="102"/>
      <c r="CG273" s="102"/>
      <c r="CH273" s="102"/>
      <c r="CI273" s="598"/>
      <c r="CJ273" s="598"/>
      <c r="CK273" s="598"/>
      <c r="CL273" s="598"/>
      <c r="CM273" s="598"/>
      <c r="CN273" s="598"/>
      <c r="CO273" s="598"/>
      <c r="CP273" s="598"/>
      <c r="CQ273" s="598"/>
      <c r="CR273" s="598"/>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row>
    <row r="274" spans="1:119" s="5" customFormat="1">
      <c r="A274" s="102"/>
      <c r="B274" s="463"/>
      <c r="C274" s="458"/>
      <c r="D274" s="102"/>
      <c r="E274" s="473"/>
      <c r="F274" s="102"/>
      <c r="G274" s="114"/>
      <c r="H274" s="506"/>
      <c r="I274" s="152" t="s">
        <v>552</v>
      </c>
      <c r="J274" s="152"/>
      <c r="K274" s="152"/>
      <c r="L274" s="808" t="s">
        <v>805</v>
      </c>
      <c r="M274" s="808"/>
      <c r="N274" s="808"/>
      <c r="O274" s="808"/>
      <c r="P274" s="808"/>
      <c r="Q274" s="808"/>
      <c r="R274" s="808"/>
      <c r="S274" s="882">
        <f>(ROUNDDOWN(U227*0.5,0))</f>
        <v>50</v>
      </c>
      <c r="T274" s="808"/>
      <c r="U274" s="814" t="s">
        <v>558</v>
      </c>
      <c r="V274" s="881"/>
      <c r="W274" s="814" t="s">
        <v>559</v>
      </c>
      <c r="X274" s="881"/>
      <c r="Y274" s="136"/>
      <c r="Z274" s="401"/>
      <c r="AA274" s="102"/>
      <c r="AB274" s="635"/>
      <c r="AC274" s="635"/>
      <c r="AD274" s="598"/>
      <c r="AE274" s="598"/>
      <c r="AF274" s="598"/>
      <c r="AG274" s="598"/>
      <c r="AH274" s="598"/>
      <c r="AI274" s="678" t="s">
        <v>473</v>
      </c>
      <c r="AJ274" s="610" t="b">
        <v>1</v>
      </c>
      <c r="AK274" s="605"/>
      <c r="AL274" s="629"/>
      <c r="AM274" s="607"/>
      <c r="AN274" s="608"/>
      <c r="AO274" s="609"/>
      <c r="AP274" s="610" t="b">
        <v>0</v>
      </c>
      <c r="AQ274" s="598"/>
      <c r="AR274" s="598"/>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610" t="b">
        <v>0</v>
      </c>
      <c r="CB274" s="598"/>
      <c r="CC274" s="102"/>
      <c r="CD274" s="102"/>
      <c r="CE274" s="102"/>
      <c r="CF274" s="102"/>
      <c r="CG274" s="102"/>
      <c r="CH274" s="102"/>
      <c r="CI274" s="598"/>
      <c r="CJ274" s="598"/>
      <c r="CK274" s="598"/>
      <c r="CL274" s="598"/>
      <c r="CM274" s="598"/>
      <c r="CN274" s="598"/>
      <c r="CO274" s="598"/>
      <c r="CP274" s="598"/>
      <c r="CQ274" s="598"/>
      <c r="CR274" s="598"/>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row>
    <row r="275" spans="1:119" s="5" customFormat="1">
      <c r="A275" s="102"/>
      <c r="B275" s="463"/>
      <c r="C275" s="458"/>
      <c r="D275" s="102"/>
      <c r="E275" s="473"/>
      <c r="F275" s="102"/>
      <c r="G275" s="114"/>
      <c r="H275" s="506"/>
      <c r="I275" s="152"/>
      <c r="J275" s="152"/>
      <c r="K275" s="152"/>
      <c r="L275" s="152"/>
      <c r="M275" s="152"/>
      <c r="N275" s="152"/>
      <c r="O275" s="152"/>
      <c r="P275" s="152"/>
      <c r="Q275" s="152"/>
      <c r="R275" s="152"/>
      <c r="S275" s="152"/>
      <c r="T275" s="152"/>
      <c r="U275" s="152"/>
      <c r="V275" s="152"/>
      <c r="W275" s="152"/>
      <c r="X275" s="152"/>
      <c r="Y275" s="136"/>
      <c r="Z275" s="401"/>
      <c r="AA275" s="102"/>
      <c r="AB275" s="635"/>
      <c r="AC275" s="635"/>
      <c r="AD275" s="635"/>
      <c r="AE275" s="635"/>
      <c r="AF275" s="635"/>
      <c r="AG275" s="1400" t="s">
        <v>1406</v>
      </c>
      <c r="AH275" s="1401"/>
      <c r="AI275" s="1358">
        <f>U249</f>
        <v>0</v>
      </c>
      <c r="AJ275" s="1359" t="b">
        <v>1</v>
      </c>
      <c r="AK275" s="1359"/>
      <c r="AL275" s="1359"/>
      <c r="AM275" s="1359"/>
      <c r="AN275" s="1359"/>
      <c r="AO275" s="1360"/>
      <c r="AP275" s="598"/>
      <c r="AQ275" s="749"/>
      <c r="AR275" s="63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635"/>
      <c r="CB275" s="749"/>
      <c r="CC275" s="115"/>
      <c r="CD275" s="115"/>
      <c r="CE275" s="115"/>
      <c r="CF275" s="115"/>
      <c r="CG275" s="115"/>
      <c r="CH275" s="115"/>
      <c r="CI275" s="635"/>
      <c r="CJ275" s="635"/>
      <c r="CK275" s="598"/>
      <c r="CL275" s="598"/>
      <c r="CM275" s="598"/>
      <c r="CN275" s="598"/>
      <c r="CO275" s="598"/>
      <c r="CP275" s="598"/>
      <c r="CQ275" s="598"/>
      <c r="CR275" s="598"/>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row>
    <row r="276" spans="1:119" s="5" customFormat="1">
      <c r="A276" s="102"/>
      <c r="B276" s="787"/>
      <c r="C276" s="787"/>
      <c r="D276" s="102"/>
      <c r="E276" s="473"/>
      <c r="F276" s="102"/>
      <c r="G276" s="114"/>
      <c r="H276" s="506"/>
      <c r="I276" s="152" t="s">
        <v>553</v>
      </c>
      <c r="J276" s="152"/>
      <c r="K276" s="152"/>
      <c r="L276" s="808" t="s">
        <v>1394</v>
      </c>
      <c r="M276" s="808"/>
      <c r="N276" s="808"/>
      <c r="O276" s="808"/>
      <c r="P276" s="808"/>
      <c r="Q276" s="808"/>
      <c r="R276" s="808"/>
      <c r="S276" s="808"/>
      <c r="T276" s="808"/>
      <c r="U276" s="808"/>
      <c r="V276" s="808"/>
      <c r="W276" s="808"/>
      <c r="X276" s="808"/>
      <c r="Y276" s="136"/>
      <c r="Z276" s="787"/>
      <c r="AA276" s="102"/>
      <c r="AB276" s="635"/>
      <c r="AC276" s="635"/>
      <c r="AD276" s="635"/>
      <c r="AE276" s="635"/>
      <c r="AF276" s="635"/>
      <c r="AG276" s="1400"/>
      <c r="AH276" s="1401"/>
      <c r="AI276" s="783"/>
      <c r="AJ276" s="784"/>
      <c r="AK276" s="784"/>
      <c r="AL276" s="784"/>
      <c r="AM276" s="784"/>
      <c r="AN276" s="784"/>
      <c r="AO276" s="785"/>
      <c r="AP276" s="598"/>
      <c r="AQ276" s="773"/>
      <c r="AR276" s="63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635"/>
      <c r="CB276" s="773"/>
      <c r="CC276" s="115"/>
      <c r="CD276" s="115"/>
      <c r="CE276" s="115"/>
      <c r="CF276" s="115"/>
      <c r="CG276" s="115"/>
      <c r="CH276" s="115"/>
      <c r="CI276" s="635"/>
      <c r="CJ276" s="635"/>
      <c r="CK276" s="598"/>
      <c r="CL276" s="598"/>
      <c r="CM276" s="598"/>
      <c r="CN276" s="598"/>
      <c r="CO276" s="598"/>
      <c r="CP276" s="598"/>
      <c r="CQ276" s="598"/>
      <c r="CR276" s="598"/>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row>
    <row r="277" spans="1:119" s="5" customFormat="1">
      <c r="A277" s="102"/>
      <c r="B277" s="787"/>
      <c r="C277" s="787"/>
      <c r="D277" s="102"/>
      <c r="E277" s="473"/>
      <c r="F277" s="102"/>
      <c r="G277" s="114"/>
      <c r="H277" s="506"/>
      <c r="I277" s="152"/>
      <c r="J277" s="152"/>
      <c r="K277" s="152"/>
      <c r="L277" s="808" t="s">
        <v>1395</v>
      </c>
      <c r="M277" s="808"/>
      <c r="N277" s="808"/>
      <c r="O277" s="808"/>
      <c r="P277" s="808"/>
      <c r="Q277" s="808"/>
      <c r="R277" s="808"/>
      <c r="S277" s="808"/>
      <c r="T277" s="808"/>
      <c r="U277" s="808"/>
      <c r="V277" s="808"/>
      <c r="W277" s="808"/>
      <c r="X277" s="808"/>
      <c r="Y277" s="136"/>
      <c r="Z277" s="787"/>
      <c r="AA277" s="102"/>
      <c r="AB277" s="635"/>
      <c r="AC277" s="635"/>
      <c r="AD277" s="635"/>
      <c r="AE277" s="635"/>
      <c r="AF277" s="635"/>
      <c r="AG277" s="1400"/>
      <c r="AH277" s="1401"/>
      <c r="AI277" s="783"/>
      <c r="AJ277" s="784"/>
      <c r="AK277" s="784"/>
      <c r="AL277" s="784"/>
      <c r="AM277" s="784"/>
      <c r="AN277" s="784"/>
      <c r="AO277" s="785"/>
      <c r="AP277" s="598"/>
      <c r="AQ277" s="773"/>
      <c r="AR277" s="63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635"/>
      <c r="CB277" s="773"/>
      <c r="CC277" s="115"/>
      <c r="CD277" s="115"/>
      <c r="CE277" s="115"/>
      <c r="CF277" s="115"/>
      <c r="CG277" s="115"/>
      <c r="CH277" s="115"/>
      <c r="CI277" s="635"/>
      <c r="CJ277" s="635"/>
      <c r="CK277" s="598"/>
      <c r="CL277" s="598"/>
      <c r="CM277" s="598"/>
      <c r="CN277" s="598"/>
      <c r="CO277" s="598"/>
      <c r="CP277" s="598"/>
      <c r="CQ277" s="598"/>
      <c r="CR277" s="598"/>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row>
    <row r="278" spans="1:119" s="5" customFormat="1">
      <c r="A278" s="102"/>
      <c r="B278" s="787"/>
      <c r="C278" s="787"/>
      <c r="D278" s="102"/>
      <c r="E278" s="473"/>
      <c r="F278" s="102"/>
      <c r="G278" s="114"/>
      <c r="H278" s="506"/>
      <c r="I278" s="152"/>
      <c r="J278" s="152"/>
      <c r="K278" s="152"/>
      <c r="L278" s="808"/>
      <c r="M278" s="808"/>
      <c r="N278" s="808"/>
      <c r="O278" s="883"/>
      <c r="P278" s="883"/>
      <c r="Q278" s="814" t="s">
        <v>1396</v>
      </c>
      <c r="R278" s="808"/>
      <c r="S278" s="808" t="s">
        <v>1397</v>
      </c>
      <c r="T278" s="808"/>
      <c r="U278" s="814" t="s">
        <v>558</v>
      </c>
      <c r="V278" s="881"/>
      <c r="W278" s="814" t="s">
        <v>559</v>
      </c>
      <c r="X278" s="881"/>
      <c r="Y278" s="136"/>
      <c r="Z278" s="787"/>
      <c r="AA278" s="102"/>
      <c r="AB278" s="635"/>
      <c r="AC278" s="635"/>
      <c r="AD278" s="635"/>
      <c r="AE278" s="635"/>
      <c r="AF278" s="635"/>
      <c r="AG278" s="1400"/>
      <c r="AH278" s="1401"/>
      <c r="AI278" s="783"/>
      <c r="AJ278" s="784"/>
      <c r="AK278" s="784"/>
      <c r="AL278" s="784"/>
      <c r="AM278" s="784"/>
      <c r="AN278" s="784"/>
      <c r="AO278" s="785"/>
      <c r="AP278" s="598"/>
      <c r="AQ278" s="773"/>
      <c r="AR278" s="63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635"/>
      <c r="CB278" s="773"/>
      <c r="CC278" s="115"/>
      <c r="CD278" s="115"/>
      <c r="CE278" s="115"/>
      <c r="CF278" s="115"/>
      <c r="CG278" s="115"/>
      <c r="CH278" s="115"/>
      <c r="CI278" s="635"/>
      <c r="CJ278" s="635"/>
      <c r="CK278" s="598"/>
      <c r="CL278" s="598"/>
      <c r="CM278" s="598"/>
      <c r="CN278" s="598"/>
      <c r="CO278" s="598"/>
      <c r="CP278" s="598"/>
      <c r="CQ278" s="598"/>
      <c r="CR278" s="598"/>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row>
    <row r="279" spans="1:119" s="5" customFormat="1">
      <c r="A279" s="102"/>
      <c r="B279" s="787"/>
      <c r="C279" s="787"/>
      <c r="D279" s="102"/>
      <c r="E279" s="473"/>
      <c r="F279" s="102"/>
      <c r="G279" s="114"/>
      <c r="H279" s="506"/>
      <c r="I279" s="152"/>
      <c r="J279" s="152"/>
      <c r="K279" s="152"/>
      <c r="L279" s="808"/>
      <c r="M279" s="808"/>
      <c r="N279" s="808"/>
      <c r="O279" s="883"/>
      <c r="P279" s="883"/>
      <c r="Q279" s="814" t="s">
        <v>1402</v>
      </c>
      <c r="R279" s="808"/>
      <c r="S279" s="808" t="s">
        <v>1398</v>
      </c>
      <c r="T279" s="808"/>
      <c r="U279" s="814" t="s">
        <v>558</v>
      </c>
      <c r="V279" s="881"/>
      <c r="W279" s="814" t="s">
        <v>559</v>
      </c>
      <c r="X279" s="881"/>
      <c r="Y279" s="136"/>
      <c r="Z279" s="787"/>
      <c r="AA279" s="102"/>
      <c r="AB279" s="635"/>
      <c r="AC279" s="635"/>
      <c r="AD279" s="635"/>
      <c r="AE279" s="635"/>
      <c r="AF279" s="635"/>
      <c r="AG279" s="1400"/>
      <c r="AH279" s="1401"/>
      <c r="AI279" s="783"/>
      <c r="AJ279" s="784"/>
      <c r="AK279" s="784"/>
      <c r="AL279" s="784"/>
      <c r="AM279" s="784"/>
      <c r="AN279" s="784"/>
      <c r="AO279" s="785"/>
      <c r="AP279" s="598"/>
      <c r="AQ279" s="773"/>
      <c r="AR279" s="63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635"/>
      <c r="CB279" s="773"/>
      <c r="CC279" s="115"/>
      <c r="CD279" s="115"/>
      <c r="CE279" s="115"/>
      <c r="CF279" s="115"/>
      <c r="CG279" s="115"/>
      <c r="CH279" s="115"/>
      <c r="CI279" s="635"/>
      <c r="CJ279" s="635"/>
      <c r="CK279" s="598"/>
      <c r="CL279" s="598"/>
      <c r="CM279" s="598"/>
      <c r="CN279" s="598"/>
      <c r="CO279" s="598"/>
      <c r="CP279" s="598"/>
      <c r="CQ279" s="598"/>
      <c r="CR279" s="598"/>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row>
    <row r="280" spans="1:119" s="5" customFormat="1">
      <c r="A280" s="102"/>
      <c r="B280" s="787"/>
      <c r="C280" s="787"/>
      <c r="D280" s="102"/>
      <c r="E280" s="473"/>
      <c r="F280" s="102"/>
      <c r="G280" s="114"/>
      <c r="H280" s="506"/>
      <c r="I280" s="152"/>
      <c r="J280" s="152"/>
      <c r="K280" s="152"/>
      <c r="L280" s="808"/>
      <c r="M280" s="808"/>
      <c r="N280" s="808"/>
      <c r="O280" s="883"/>
      <c r="P280" s="883"/>
      <c r="Q280" s="814" t="s">
        <v>1403</v>
      </c>
      <c r="R280" s="808"/>
      <c r="S280" s="808" t="s">
        <v>1408</v>
      </c>
      <c r="T280" s="808"/>
      <c r="U280" s="814" t="s">
        <v>558</v>
      </c>
      <c r="V280" s="881"/>
      <c r="W280" s="814" t="s">
        <v>559</v>
      </c>
      <c r="X280" s="881"/>
      <c r="Y280" s="136"/>
      <c r="Z280" s="787"/>
      <c r="AA280" s="102"/>
      <c r="AB280" s="635"/>
      <c r="AC280" s="635"/>
      <c r="AD280" s="635"/>
      <c r="AE280" s="635"/>
      <c r="AF280" s="635"/>
      <c r="AG280" s="1400"/>
      <c r="AH280" s="1401"/>
      <c r="AI280" s="783"/>
      <c r="AJ280" s="784"/>
      <c r="AK280" s="784"/>
      <c r="AL280" s="784"/>
      <c r="AM280" s="784"/>
      <c r="AN280" s="784"/>
      <c r="AO280" s="785"/>
      <c r="AP280" s="598"/>
      <c r="AQ280" s="773"/>
      <c r="AR280" s="63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635"/>
      <c r="CB280" s="773"/>
      <c r="CC280" s="115"/>
      <c r="CD280" s="115"/>
      <c r="CE280" s="115"/>
      <c r="CF280" s="115"/>
      <c r="CG280" s="115"/>
      <c r="CH280" s="115"/>
      <c r="CI280" s="635"/>
      <c r="CJ280" s="635"/>
      <c r="CK280" s="598"/>
      <c r="CL280" s="598"/>
      <c r="CM280" s="598"/>
      <c r="CN280" s="598"/>
      <c r="CO280" s="598"/>
      <c r="CP280" s="598"/>
      <c r="CQ280" s="598"/>
      <c r="CR280" s="598"/>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row>
    <row r="281" spans="1:119" s="5" customFormat="1">
      <c r="A281" s="102"/>
      <c r="B281" s="787"/>
      <c r="C281" s="787"/>
      <c r="D281" s="102"/>
      <c r="E281" s="473"/>
      <c r="F281" s="102"/>
      <c r="G281" s="114"/>
      <c r="H281" s="506"/>
      <c r="I281" s="152"/>
      <c r="J281" s="152"/>
      <c r="K281" s="152"/>
      <c r="L281" s="808"/>
      <c r="M281" s="808"/>
      <c r="N281" s="808"/>
      <c r="O281" s="883"/>
      <c r="P281" s="883"/>
      <c r="Q281" s="814" t="s">
        <v>1404</v>
      </c>
      <c r="R281" s="808"/>
      <c r="S281" s="808" t="s">
        <v>1399</v>
      </c>
      <c r="T281" s="808"/>
      <c r="U281" s="814" t="s">
        <v>558</v>
      </c>
      <c r="V281" s="881"/>
      <c r="W281" s="814" t="s">
        <v>559</v>
      </c>
      <c r="X281" s="881"/>
      <c r="Y281" s="136"/>
      <c r="Z281" s="787"/>
      <c r="AA281" s="102"/>
      <c r="AB281" s="635"/>
      <c r="AC281" s="635"/>
      <c r="AD281" s="635"/>
      <c r="AE281" s="635"/>
      <c r="AF281" s="635"/>
      <c r="AG281" s="1400"/>
      <c r="AH281" s="1401"/>
      <c r="AI281" s="783"/>
      <c r="AJ281" s="784"/>
      <c r="AK281" s="784"/>
      <c r="AL281" s="784"/>
      <c r="AM281" s="784"/>
      <c r="AN281" s="784"/>
      <c r="AO281" s="785"/>
      <c r="AP281" s="598"/>
      <c r="AQ281" s="773"/>
      <c r="AR281" s="63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635"/>
      <c r="CB281" s="773"/>
      <c r="CC281" s="115"/>
      <c r="CD281" s="115"/>
      <c r="CE281" s="115"/>
      <c r="CF281" s="115"/>
      <c r="CG281" s="115"/>
      <c r="CH281" s="115"/>
      <c r="CI281" s="635"/>
      <c r="CJ281" s="635"/>
      <c r="CK281" s="598"/>
      <c r="CL281" s="598"/>
      <c r="CM281" s="598"/>
      <c r="CN281" s="598"/>
      <c r="CO281" s="598"/>
      <c r="CP281" s="598"/>
      <c r="CQ281" s="598"/>
      <c r="CR281" s="598"/>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row>
    <row r="282" spans="1:119" s="5" customFormat="1">
      <c r="A282" s="102"/>
      <c r="B282" s="787"/>
      <c r="C282" s="787"/>
      <c r="D282" s="102"/>
      <c r="E282" s="473"/>
      <c r="F282" s="102"/>
      <c r="G282" s="114"/>
      <c r="H282" s="506"/>
      <c r="I282" s="152"/>
      <c r="J282" s="152"/>
      <c r="K282" s="152"/>
      <c r="L282" s="808"/>
      <c r="M282" s="808"/>
      <c r="N282" s="808"/>
      <c r="O282" s="883"/>
      <c r="P282" s="883"/>
      <c r="Q282" s="814" t="s">
        <v>1405</v>
      </c>
      <c r="R282" s="808"/>
      <c r="S282" s="808" t="s">
        <v>1400</v>
      </c>
      <c r="T282" s="808"/>
      <c r="U282" s="814" t="s">
        <v>558</v>
      </c>
      <c r="V282" s="881"/>
      <c r="W282" s="814" t="s">
        <v>559</v>
      </c>
      <c r="X282" s="881"/>
      <c r="Y282" s="136"/>
      <c r="Z282" s="787"/>
      <c r="AA282" s="102"/>
      <c r="AB282" s="635"/>
      <c r="AC282" s="635"/>
      <c r="AD282" s="635"/>
      <c r="AE282" s="635"/>
      <c r="AF282" s="635"/>
      <c r="AG282" s="1400"/>
      <c r="AH282" s="1401"/>
      <c r="AI282" s="783"/>
      <c r="AJ282" s="784"/>
      <c r="AK282" s="784"/>
      <c r="AL282" s="784"/>
      <c r="AM282" s="784"/>
      <c r="AN282" s="784"/>
      <c r="AO282" s="785"/>
      <c r="AP282" s="598"/>
      <c r="AQ282" s="773"/>
      <c r="AR282" s="63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635"/>
      <c r="CB282" s="773"/>
      <c r="CC282" s="115"/>
      <c r="CD282" s="115"/>
      <c r="CE282" s="115"/>
      <c r="CF282" s="115"/>
      <c r="CG282" s="115"/>
      <c r="CH282" s="115"/>
      <c r="CI282" s="635"/>
      <c r="CJ282" s="635"/>
      <c r="CK282" s="598"/>
      <c r="CL282" s="598"/>
      <c r="CM282" s="598"/>
      <c r="CN282" s="598"/>
      <c r="CO282" s="598"/>
      <c r="CP282" s="598"/>
      <c r="CQ282" s="598"/>
      <c r="CR282" s="598"/>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row>
    <row r="283" spans="1:119" s="5" customFormat="1">
      <c r="A283" s="102"/>
      <c r="B283" s="787"/>
      <c r="C283" s="787"/>
      <c r="D283" s="102"/>
      <c r="E283" s="473"/>
      <c r="F283" s="102"/>
      <c r="G283" s="114"/>
      <c r="H283" s="506"/>
      <c r="I283" s="152"/>
      <c r="J283" s="152"/>
      <c r="K283" s="152"/>
      <c r="L283" s="808"/>
      <c r="M283" s="808"/>
      <c r="N283" s="808"/>
      <c r="O283" s="883"/>
      <c r="P283" s="883"/>
      <c r="Q283" s="814" t="s">
        <v>1407</v>
      </c>
      <c r="R283" s="808"/>
      <c r="S283" s="808" t="s">
        <v>1401</v>
      </c>
      <c r="T283" s="808"/>
      <c r="U283" s="814" t="s">
        <v>558</v>
      </c>
      <c r="V283" s="881"/>
      <c r="W283" s="814" t="s">
        <v>559</v>
      </c>
      <c r="X283" s="881"/>
      <c r="Y283" s="136"/>
      <c r="Z283" s="787"/>
      <c r="AA283" s="102"/>
      <c r="AB283" s="635"/>
      <c r="AC283" s="635"/>
      <c r="AD283" s="635"/>
      <c r="AE283" s="635"/>
      <c r="AF283" s="635"/>
      <c r="AG283" s="1400"/>
      <c r="AH283" s="1401"/>
      <c r="AI283" s="783"/>
      <c r="AJ283" s="784"/>
      <c r="AK283" s="784"/>
      <c r="AL283" s="784"/>
      <c r="AM283" s="784"/>
      <c r="AN283" s="784"/>
      <c r="AO283" s="785"/>
      <c r="AP283" s="598"/>
      <c r="AQ283" s="773"/>
      <c r="AR283" s="63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635"/>
      <c r="CB283" s="773"/>
      <c r="CC283" s="115"/>
      <c r="CD283" s="115"/>
      <c r="CE283" s="115"/>
      <c r="CF283" s="115"/>
      <c r="CG283" s="115"/>
      <c r="CH283" s="115"/>
      <c r="CI283" s="635"/>
      <c r="CJ283" s="635"/>
      <c r="CK283" s="598"/>
      <c r="CL283" s="598"/>
      <c r="CM283" s="598"/>
      <c r="CN283" s="598"/>
      <c r="CO283" s="598"/>
      <c r="CP283" s="598"/>
      <c r="CQ283" s="598"/>
      <c r="CR283" s="598"/>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row>
    <row r="284" spans="1:119" s="5" customFormat="1">
      <c r="A284" s="102"/>
      <c r="B284" s="787"/>
      <c r="C284" s="787"/>
      <c r="D284" s="102"/>
      <c r="E284" s="473"/>
      <c r="F284" s="102"/>
      <c r="G284" s="114"/>
      <c r="H284" s="506"/>
      <c r="I284" s="152"/>
      <c r="J284" s="152"/>
      <c r="K284" s="152"/>
      <c r="L284" s="808"/>
      <c r="M284" s="808"/>
      <c r="N284" s="808"/>
      <c r="O284" s="808"/>
      <c r="P284" s="808"/>
      <c r="Q284" s="808"/>
      <c r="R284" s="808"/>
      <c r="S284" s="808"/>
      <c r="T284" s="808"/>
      <c r="U284" s="808"/>
      <c r="V284" s="808"/>
      <c r="W284" s="808"/>
      <c r="X284" s="808"/>
      <c r="Y284" s="136"/>
      <c r="Z284" s="787"/>
      <c r="AA284" s="102"/>
      <c r="AB284" s="635"/>
      <c r="AC284" s="635"/>
      <c r="AD284" s="635"/>
      <c r="AE284" s="635"/>
      <c r="AF284" s="635"/>
      <c r="AG284" s="1400"/>
      <c r="AH284" s="1401"/>
      <c r="AI284" s="783"/>
      <c r="AJ284" s="784"/>
      <c r="AK284" s="784"/>
      <c r="AL284" s="784"/>
      <c r="AM284" s="784"/>
      <c r="AN284" s="784"/>
      <c r="AO284" s="785"/>
      <c r="AP284" s="598"/>
      <c r="AQ284" s="773"/>
      <c r="AR284" s="63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635"/>
      <c r="CB284" s="773"/>
      <c r="CC284" s="115"/>
      <c r="CD284" s="115"/>
      <c r="CE284" s="115"/>
      <c r="CF284" s="115"/>
      <c r="CG284" s="115"/>
      <c r="CH284" s="115"/>
      <c r="CI284" s="635"/>
      <c r="CJ284" s="635"/>
      <c r="CK284" s="598"/>
      <c r="CL284" s="598"/>
      <c r="CM284" s="598"/>
      <c r="CN284" s="598"/>
      <c r="CO284" s="598"/>
      <c r="CP284" s="598"/>
      <c r="CQ284" s="598"/>
      <c r="CR284" s="598"/>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row>
    <row r="285" spans="1:119" s="5" customFormat="1">
      <c r="A285" s="102"/>
      <c r="B285" s="463"/>
      <c r="C285" s="458"/>
      <c r="D285" s="102"/>
      <c r="E285" s="473"/>
      <c r="F285" s="102"/>
      <c r="G285" s="114"/>
      <c r="H285" s="506"/>
      <c r="I285" s="152" t="s">
        <v>555</v>
      </c>
      <c r="J285" s="152"/>
      <c r="K285" s="152"/>
      <c r="L285" s="808" t="s">
        <v>806</v>
      </c>
      <c r="M285" s="808"/>
      <c r="N285" s="808"/>
      <c r="O285" s="808"/>
      <c r="P285" s="808"/>
      <c r="Q285" s="808"/>
      <c r="R285" s="808"/>
      <c r="S285" s="808"/>
      <c r="T285" s="808"/>
      <c r="U285" s="808"/>
      <c r="V285" s="808"/>
      <c r="W285" s="808"/>
      <c r="X285" s="808"/>
      <c r="Y285" s="136"/>
      <c r="Z285" s="401"/>
      <c r="AA285" s="102"/>
      <c r="AB285" s="635"/>
      <c r="AC285" s="635"/>
      <c r="AD285" s="598"/>
      <c r="AE285" s="598"/>
      <c r="AF285" s="598"/>
      <c r="AG285" s="598"/>
      <c r="AH285" s="598"/>
      <c r="AI285" s="692" t="s">
        <v>1341</v>
      </c>
      <c r="AJ285" s="610" t="b">
        <v>1</v>
      </c>
      <c r="AK285" s="687"/>
      <c r="AL285" s="629">
        <f>IF(AJ285=TRUE,4,"")</f>
        <v>4</v>
      </c>
      <c r="AM285" s="607"/>
      <c r="AN285" s="608"/>
      <c r="AO285" s="609"/>
      <c r="AP285" s="610" t="b">
        <v>0</v>
      </c>
      <c r="AQ285" s="598"/>
      <c r="AR285" s="598"/>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610" t="b">
        <v>0</v>
      </c>
      <c r="CB285" s="598"/>
      <c r="CC285" s="102"/>
      <c r="CD285" s="102"/>
      <c r="CE285" s="102"/>
      <c r="CF285" s="102"/>
      <c r="CG285" s="102"/>
      <c r="CH285" s="102"/>
      <c r="CI285" s="598"/>
      <c r="CJ285" s="598"/>
      <c r="CK285" s="598"/>
      <c r="CL285" s="598"/>
      <c r="CM285" s="598"/>
      <c r="CN285" s="598"/>
      <c r="CO285" s="598"/>
      <c r="CP285" s="598"/>
      <c r="CQ285" s="598"/>
      <c r="CR285" s="598"/>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row>
    <row r="286" spans="1:119" s="5" customFormat="1">
      <c r="A286" s="102"/>
      <c r="B286" s="463"/>
      <c r="C286" s="458"/>
      <c r="D286" s="102"/>
      <c r="E286" s="473"/>
      <c r="F286" s="102"/>
      <c r="G286" s="114"/>
      <c r="H286" s="506"/>
      <c r="I286" s="152"/>
      <c r="J286" s="152"/>
      <c r="K286" s="152"/>
      <c r="L286" s="808" t="s">
        <v>554</v>
      </c>
      <c r="M286" s="808"/>
      <c r="N286" s="808"/>
      <c r="O286" s="808"/>
      <c r="P286" s="808"/>
      <c r="Q286" s="808"/>
      <c r="R286" s="808"/>
      <c r="S286" s="1376" t="str">
        <f>IF(AJ258,"Include post-disaster work permit sample, spot check for SD determinations","")</f>
        <v>Include post-disaster work permit sample, spot check for SD determinations</v>
      </c>
      <c r="T286" s="1377"/>
      <c r="U286" s="1377"/>
      <c r="V286" s="1377"/>
      <c r="W286" s="1377"/>
      <c r="X286" s="1378"/>
      <c r="Y286" s="136"/>
      <c r="Z286" s="401"/>
      <c r="AA286" s="102"/>
      <c r="AB286" s="635"/>
      <c r="AC286" s="635"/>
      <c r="AD286" s="598"/>
      <c r="AE286" s="598"/>
      <c r="AF286" s="598"/>
      <c r="AG286" s="598"/>
      <c r="AH286" s="598"/>
      <c r="AI286" s="692" t="s">
        <v>1342</v>
      </c>
      <c r="AJ286" s="610" t="b">
        <v>1</v>
      </c>
      <c r="AK286" s="687"/>
      <c r="AL286" s="629">
        <f>IF(AJ286=TRUE,3,"")</f>
        <v>3</v>
      </c>
      <c r="AM286" s="607"/>
      <c r="AN286" s="608"/>
      <c r="AO286" s="609"/>
      <c r="AP286" s="610" t="b">
        <v>0</v>
      </c>
      <c r="AQ286" s="598"/>
      <c r="AR286" s="598"/>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610" t="b">
        <v>0</v>
      </c>
      <c r="CB286" s="598"/>
      <c r="CC286" s="102"/>
      <c r="CD286" s="102"/>
      <c r="CE286" s="102"/>
      <c r="CF286" s="102"/>
      <c r="CG286" s="102"/>
      <c r="CH286" s="102"/>
      <c r="CI286" s="598"/>
      <c r="CJ286" s="598"/>
      <c r="CK286" s="598"/>
      <c r="CL286" s="598"/>
      <c r="CM286" s="598"/>
      <c r="CN286" s="598"/>
      <c r="CO286" s="598"/>
      <c r="CP286" s="598"/>
      <c r="CQ286" s="598"/>
      <c r="CR286" s="598"/>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row>
    <row r="287" spans="1:119" s="5" customFormat="1">
      <c r="A287" s="102"/>
      <c r="B287" s="463"/>
      <c r="C287" s="458"/>
      <c r="D287" s="102"/>
      <c r="E287" s="473"/>
      <c r="F287" s="102"/>
      <c r="G287" s="114"/>
      <c r="H287" s="506"/>
      <c r="I287" s="152"/>
      <c r="J287" s="152"/>
      <c r="K287" s="152"/>
      <c r="L287" s="152"/>
      <c r="M287" s="152"/>
      <c r="N287" s="152"/>
      <c r="O287" s="152"/>
      <c r="P287" s="152"/>
      <c r="Q287" s="152"/>
      <c r="R287" s="152"/>
      <c r="S287" s="152"/>
      <c r="T287" s="152"/>
      <c r="U287" s="152"/>
      <c r="V287" s="152"/>
      <c r="W287" s="152"/>
      <c r="X287" s="152"/>
      <c r="Y287" s="136"/>
      <c r="Z287" s="401"/>
      <c r="AA287" s="102"/>
      <c r="AB287" s="635"/>
      <c r="AC287" s="635"/>
      <c r="AD287" s="598"/>
      <c r="AE287" s="598"/>
      <c r="AF287" s="598"/>
      <c r="AG287" s="598"/>
      <c r="AH287" s="598"/>
      <c r="AI287" s="692" t="s">
        <v>1343</v>
      </c>
      <c r="AJ287" s="610" t="b">
        <v>1</v>
      </c>
      <c r="AK287" s="687"/>
      <c r="AL287" s="629">
        <f>IF(AJ287=TRUE,2,"")</f>
        <v>2</v>
      </c>
      <c r="AM287" s="607"/>
      <c r="AN287" s="608"/>
      <c r="AO287" s="609"/>
      <c r="AP287" s="610" t="b">
        <v>0</v>
      </c>
      <c r="AQ287" s="598"/>
      <c r="AR287" s="598"/>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610" t="b">
        <v>0</v>
      </c>
      <c r="CB287" s="598"/>
      <c r="CC287" s="102"/>
      <c r="CD287" s="102"/>
      <c r="CE287" s="102"/>
      <c r="CF287" s="102"/>
      <c r="CG287" s="102"/>
      <c r="CH287" s="102"/>
      <c r="CI287" s="598"/>
      <c r="CJ287" s="598"/>
      <c r="CK287" s="598"/>
      <c r="CL287" s="598"/>
      <c r="CM287" s="598"/>
      <c r="CN287" s="598"/>
      <c r="CO287" s="598"/>
      <c r="CP287" s="598"/>
      <c r="CQ287" s="598"/>
      <c r="CR287" s="598"/>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row>
    <row r="288" spans="1:119" s="5" customFormat="1">
      <c r="A288" s="102"/>
      <c r="B288" s="463"/>
      <c r="C288" s="458"/>
      <c r="D288" s="102"/>
      <c r="E288" s="473"/>
      <c r="F288" s="102"/>
      <c r="G288" s="114"/>
      <c r="H288" s="506"/>
      <c r="I288" s="152" t="s">
        <v>1442</v>
      </c>
      <c r="J288" s="152"/>
      <c r="K288" s="152"/>
      <c r="L288" s="808" t="s">
        <v>807</v>
      </c>
      <c r="M288" s="808"/>
      <c r="N288" s="808"/>
      <c r="O288" s="884" t="str">
        <f>IF(AJ307=1, "YES, Check Section  11  Responses","")</f>
        <v>YES, Check Section  11  Responses</v>
      </c>
      <c r="P288" s="885"/>
      <c r="Q288" s="886"/>
      <c r="R288" s="808"/>
      <c r="S288" s="1379"/>
      <c r="T288" s="1379"/>
      <c r="U288" s="1379"/>
      <c r="V288" s="1379"/>
      <c r="W288" s="1379"/>
      <c r="X288" s="1379"/>
      <c r="Y288" s="136"/>
      <c r="Z288" s="401"/>
      <c r="AA288" s="102"/>
      <c r="AB288" s="598"/>
      <c r="AC288" s="598"/>
      <c r="AD288" s="598"/>
      <c r="AE288" s="598"/>
      <c r="AF288" s="598"/>
      <c r="AG288" s="598"/>
      <c r="AH288" s="598"/>
      <c r="AI288" s="692" t="s">
        <v>460</v>
      </c>
      <c r="AJ288" s="610" t="b">
        <v>1</v>
      </c>
      <c r="AK288" s="687"/>
      <c r="AL288" s="629">
        <f>IF(AJ288=TRUE,4,"")</f>
        <v>4</v>
      </c>
      <c r="AM288" s="607"/>
      <c r="AN288" s="608"/>
      <c r="AO288" s="609"/>
      <c r="AP288" s="610" t="b">
        <v>0</v>
      </c>
      <c r="AQ288" s="598"/>
      <c r="AR288" s="598"/>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610" t="b">
        <v>0</v>
      </c>
      <c r="CB288" s="598"/>
      <c r="CC288" s="102"/>
      <c r="CD288" s="102"/>
      <c r="CE288" s="102"/>
      <c r="CF288" s="102"/>
      <c r="CG288" s="102"/>
      <c r="CH288" s="102"/>
      <c r="CI288" s="598"/>
      <c r="CJ288" s="598"/>
      <c r="CK288" s="598"/>
      <c r="CL288" s="598"/>
      <c r="CM288" s="598"/>
      <c r="CN288" s="598"/>
      <c r="CO288" s="598"/>
      <c r="CP288" s="598"/>
      <c r="CQ288" s="598"/>
      <c r="CR288" s="598"/>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row>
    <row r="289" spans="1:119" s="5" customFormat="1">
      <c r="A289" s="102"/>
      <c r="B289" s="463"/>
      <c r="C289" s="458"/>
      <c r="D289" s="102"/>
      <c r="E289" s="473"/>
      <c r="F289" s="102"/>
      <c r="G289" s="114"/>
      <c r="H289" s="506"/>
      <c r="I289" s="152"/>
      <c r="J289" s="152"/>
      <c r="K289" s="152"/>
      <c r="L289" s="152"/>
      <c r="M289" s="152"/>
      <c r="N289" s="152"/>
      <c r="O289" s="152"/>
      <c r="P289" s="152"/>
      <c r="Q289" s="152"/>
      <c r="R289" s="152"/>
      <c r="S289" s="152"/>
      <c r="T289" s="152"/>
      <c r="U289" s="152"/>
      <c r="V289" s="152"/>
      <c r="W289" s="152"/>
      <c r="X289" s="152"/>
      <c r="Y289" s="136"/>
      <c r="Z289" s="401"/>
      <c r="AA289" s="102"/>
      <c r="AB289" s="598"/>
      <c r="AC289" s="598"/>
      <c r="AD289" s="598"/>
      <c r="AE289" s="598"/>
      <c r="AF289" s="598"/>
      <c r="AG289" s="598"/>
      <c r="AH289" s="598"/>
      <c r="AI289" s="692" t="s">
        <v>461</v>
      </c>
      <c r="AJ289" s="610" t="b">
        <v>1</v>
      </c>
      <c r="AK289" s="687" t="s">
        <v>283</v>
      </c>
      <c r="AL289" s="629">
        <f>IF(AJ289=TRUE,3,"")</f>
        <v>3</v>
      </c>
      <c r="AM289" s="607"/>
      <c r="AN289" s="608"/>
      <c r="AO289" s="609"/>
      <c r="AP289" s="610" t="b">
        <v>0</v>
      </c>
      <c r="AQ289" s="598"/>
      <c r="AR289" s="598"/>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610" t="b">
        <v>0</v>
      </c>
      <c r="CB289" s="598"/>
      <c r="CC289" s="102"/>
      <c r="CD289" s="102"/>
      <c r="CE289" s="102"/>
      <c r="CF289" s="102"/>
      <c r="CG289" s="102"/>
      <c r="CH289" s="102"/>
      <c r="CI289" s="598"/>
      <c r="CJ289" s="598"/>
      <c r="CK289" s="598"/>
      <c r="CL289" s="598"/>
      <c r="CM289" s="598"/>
      <c r="CN289" s="598"/>
      <c r="CO289" s="598"/>
      <c r="CP289" s="598"/>
      <c r="CQ289" s="598"/>
      <c r="CR289" s="598"/>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row>
    <row r="290" spans="1:119" s="5" customFormat="1">
      <c r="A290" s="102"/>
      <c r="B290" s="463"/>
      <c r="C290" s="458"/>
      <c r="D290" s="102"/>
      <c r="E290" s="473"/>
      <c r="F290" s="102"/>
      <c r="G290" s="114"/>
      <c r="H290" s="506"/>
      <c r="I290" s="152" t="s">
        <v>556</v>
      </c>
      <c r="J290" s="152"/>
      <c r="K290" s="152"/>
      <c r="L290" s="808" t="s">
        <v>1360</v>
      </c>
      <c r="M290" s="808"/>
      <c r="N290" s="808"/>
      <c r="O290" s="808"/>
      <c r="P290" s="808"/>
      <c r="Q290" s="808"/>
      <c r="R290" s="152"/>
      <c r="S290" s="1373" t="str">
        <f>IF(AJ236,"No Recent SFHA Permits","")</f>
        <v/>
      </c>
      <c r="T290" s="1374"/>
      <c r="U290" s="1374"/>
      <c r="V290" s="1374"/>
      <c r="W290" s="1374"/>
      <c r="X290" s="1375"/>
      <c r="Y290" s="136"/>
      <c r="Z290" s="401"/>
      <c r="AA290" s="102"/>
      <c r="AB290" s="598"/>
      <c r="AC290" s="598"/>
      <c r="AD290" s="598"/>
      <c r="AE290" s="598"/>
      <c r="AF290" s="598"/>
      <c r="AG290" s="598"/>
      <c r="AH290" s="598"/>
      <c r="AI290" s="692" t="s">
        <v>462</v>
      </c>
      <c r="AJ290" s="610" t="b">
        <v>1</v>
      </c>
      <c r="AK290" s="687"/>
      <c r="AL290" s="629">
        <f>IF(AJ290=TRUE,2,"")</f>
        <v>2</v>
      </c>
      <c r="AM290" s="607"/>
      <c r="AN290" s="608"/>
      <c r="AO290" s="609"/>
      <c r="AP290" s="610" t="b">
        <v>0</v>
      </c>
      <c r="AQ290" s="598"/>
      <c r="AR290" s="598"/>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610" t="b">
        <v>0</v>
      </c>
      <c r="CB290" s="598"/>
      <c r="CC290" s="102"/>
      <c r="CD290" s="102"/>
      <c r="CE290" s="102"/>
      <c r="CF290" s="102"/>
      <c r="CG290" s="102"/>
      <c r="CH290" s="102"/>
      <c r="CI290" s="598"/>
      <c r="CJ290" s="598"/>
      <c r="CK290" s="598"/>
      <c r="CL290" s="598"/>
      <c r="CM290" s="598"/>
      <c r="CN290" s="598"/>
      <c r="CO290" s="598"/>
      <c r="CP290" s="598"/>
      <c r="CQ290" s="598"/>
      <c r="CR290" s="598"/>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row>
    <row r="291" spans="1:119" s="5" customFormat="1">
      <c r="A291" s="102"/>
      <c r="B291" s="463"/>
      <c r="C291" s="458"/>
      <c r="D291" s="102"/>
      <c r="E291" s="473"/>
      <c r="F291" s="102"/>
      <c r="G291" s="114"/>
      <c r="H291" s="506"/>
      <c r="I291" s="152"/>
      <c r="J291" s="152"/>
      <c r="K291" s="152"/>
      <c r="L291" s="152"/>
      <c r="M291" s="152"/>
      <c r="N291" s="152"/>
      <c r="O291" s="152"/>
      <c r="P291" s="152"/>
      <c r="Q291" s="152"/>
      <c r="R291" s="152"/>
      <c r="S291" s="152"/>
      <c r="T291" s="152"/>
      <c r="U291" s="152"/>
      <c r="V291" s="152"/>
      <c r="W291" s="152"/>
      <c r="X291" s="152"/>
      <c r="Y291" s="136"/>
      <c r="Z291" s="401"/>
      <c r="AA291" s="102"/>
      <c r="AB291" s="598"/>
      <c r="AC291" s="598"/>
      <c r="AD291" s="598"/>
      <c r="AE291" s="598"/>
      <c r="AF291" s="598"/>
      <c r="AG291" s="598"/>
      <c r="AH291" s="598"/>
      <c r="AI291" s="692" t="s">
        <v>463</v>
      </c>
      <c r="AJ291" s="610" t="b">
        <v>1</v>
      </c>
      <c r="AK291" s="687"/>
      <c r="AL291" s="629">
        <f>IF(AJ291=TRUE,4,"")</f>
        <v>4</v>
      </c>
      <c r="AM291" s="607"/>
      <c r="AN291" s="608"/>
      <c r="AO291" s="609"/>
      <c r="AP291" s="610" t="b">
        <v>0</v>
      </c>
      <c r="AQ291" s="598"/>
      <c r="AR291" s="598"/>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610" t="b">
        <v>0</v>
      </c>
      <c r="CB291" s="598"/>
      <c r="CC291" s="102"/>
      <c r="CD291" s="102"/>
      <c r="CE291" s="102"/>
      <c r="CF291" s="102"/>
      <c r="CG291" s="102"/>
      <c r="CH291" s="102"/>
      <c r="CI291" s="598"/>
      <c r="CJ291" s="598"/>
      <c r="CK291" s="598"/>
      <c r="CL291" s="598"/>
      <c r="CM291" s="598"/>
      <c r="CN291" s="598"/>
      <c r="CO291" s="598"/>
      <c r="CP291" s="598"/>
      <c r="CQ291" s="598"/>
      <c r="CR291" s="598"/>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row>
    <row r="292" spans="1:119" s="5" customFormat="1">
      <c r="A292" s="102"/>
      <c r="B292" s="463"/>
      <c r="C292" s="458"/>
      <c r="D292" s="102"/>
      <c r="E292" s="473"/>
      <c r="F292" s="102"/>
      <c r="G292" s="114"/>
      <c r="H292" s="506"/>
      <c r="I292" s="152" t="s">
        <v>557</v>
      </c>
      <c r="J292" s="152"/>
      <c r="K292" s="152"/>
      <c r="L292" s="808" t="s">
        <v>808</v>
      </c>
      <c r="M292" s="808"/>
      <c r="N292" s="808"/>
      <c r="O292" s="808"/>
      <c r="P292" s="152"/>
      <c r="Q292" s="152"/>
      <c r="R292" s="152"/>
      <c r="S292" s="1373" t="str">
        <f>IF(AND(AJ205=FALSE, AJ206=FALSE, AJ207=FALSE, AJ208=FALSE, AJ209=FALSE, AJ210=FALSE, AJ211=FALSE, AJ212=FALSE, AJ213=FALSE),"There are no SFHA Zones","")</f>
        <v>There are no SFHA Zones</v>
      </c>
      <c r="T292" s="1374"/>
      <c r="U292" s="1374"/>
      <c r="V292" s="1374"/>
      <c r="W292" s="1374"/>
      <c r="X292" s="1375"/>
      <c r="Y292" s="136"/>
      <c r="Z292" s="401"/>
      <c r="AA292" s="102"/>
      <c r="AB292" s="598"/>
      <c r="AC292" s="598"/>
      <c r="AD292" s="598"/>
      <c r="AE292" s="598"/>
      <c r="AF292" s="598"/>
      <c r="AG292" s="598"/>
      <c r="AH292" s="598"/>
      <c r="AI292" s="692" t="s">
        <v>464</v>
      </c>
      <c r="AJ292" s="610" t="b">
        <v>1</v>
      </c>
      <c r="AK292" s="687"/>
      <c r="AL292" s="629">
        <f>IF(AJ292=TRUE,3,"")</f>
        <v>3</v>
      </c>
      <c r="AM292" s="607"/>
      <c r="AN292" s="608"/>
      <c r="AO292" s="609"/>
      <c r="AP292" s="610" t="b">
        <v>0</v>
      </c>
      <c r="AQ292" s="598"/>
      <c r="AR292" s="598"/>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610" t="b">
        <v>0</v>
      </c>
      <c r="CB292" s="598"/>
      <c r="CC292" s="102"/>
      <c r="CD292" s="102"/>
      <c r="CE292" s="102"/>
      <c r="CF292" s="102"/>
      <c r="CG292" s="102"/>
      <c r="CH292" s="102"/>
      <c r="CI292" s="598"/>
      <c r="CJ292" s="598"/>
      <c r="CK292" s="598"/>
      <c r="CL292" s="598"/>
      <c r="CM292" s="598"/>
      <c r="CN292" s="598"/>
      <c r="CO292" s="598"/>
      <c r="CP292" s="598"/>
      <c r="CQ292" s="598"/>
      <c r="CR292" s="598"/>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row>
    <row r="293" spans="1:119" s="5" customFormat="1">
      <c r="A293" s="102"/>
      <c r="B293" s="463"/>
      <c r="C293" s="458"/>
      <c r="D293" s="102"/>
      <c r="E293" s="473"/>
      <c r="F293" s="102"/>
      <c r="G293" s="114"/>
      <c r="H293" s="506"/>
      <c r="I293" s="152"/>
      <c r="J293" s="152"/>
      <c r="K293" s="152"/>
      <c r="L293" s="152"/>
      <c r="M293" s="152"/>
      <c r="N293" s="152"/>
      <c r="O293" s="152"/>
      <c r="P293" s="152"/>
      <c r="Q293" s="152"/>
      <c r="R293" s="152"/>
      <c r="S293" s="152"/>
      <c r="T293" s="152"/>
      <c r="U293" s="152"/>
      <c r="V293" s="152"/>
      <c r="W293" s="152"/>
      <c r="X293" s="152"/>
      <c r="Y293" s="136"/>
      <c r="Z293" s="401"/>
      <c r="AA293" s="102"/>
      <c r="AB293" s="598"/>
      <c r="AC293" s="598"/>
      <c r="AD293" s="598"/>
      <c r="AE293" s="598"/>
      <c r="AF293" s="598"/>
      <c r="AG293" s="598"/>
      <c r="AH293" s="598"/>
      <c r="AI293" s="692" t="s">
        <v>465</v>
      </c>
      <c r="AJ293" s="610" t="b">
        <v>1</v>
      </c>
      <c r="AK293" s="687"/>
      <c r="AL293" s="629">
        <f>IF(AJ293=TRUE,2,"")</f>
        <v>2</v>
      </c>
      <c r="AM293" s="607"/>
      <c r="AN293" s="608"/>
      <c r="AO293" s="609"/>
      <c r="AP293" s="610" t="b">
        <v>0</v>
      </c>
      <c r="AQ293" s="598"/>
      <c r="AR293" s="598"/>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610" t="b">
        <v>0</v>
      </c>
      <c r="CB293" s="598"/>
      <c r="CC293" s="102"/>
      <c r="CD293" s="102"/>
      <c r="CE293" s="102"/>
      <c r="CF293" s="102"/>
      <c r="CG293" s="102"/>
      <c r="CH293" s="102"/>
      <c r="CI293" s="598"/>
      <c r="CJ293" s="598"/>
      <c r="CK293" s="598"/>
      <c r="CL293" s="598"/>
      <c r="CM293" s="598"/>
      <c r="CN293" s="598"/>
      <c r="CO293" s="598"/>
      <c r="CP293" s="598"/>
      <c r="CQ293" s="598"/>
      <c r="CR293" s="598"/>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row>
    <row r="294" spans="1:119" s="5" customFormat="1" ht="16.5">
      <c r="A294" s="102"/>
      <c r="B294" s="463"/>
      <c r="C294" s="458"/>
      <c r="D294" s="102"/>
      <c r="E294" s="473"/>
      <c r="F294" s="102"/>
      <c r="G294" s="114"/>
      <c r="H294" s="506"/>
      <c r="I294" s="152" t="s">
        <v>560</v>
      </c>
      <c r="J294" s="152"/>
      <c r="K294" s="152"/>
      <c r="L294" s="152" t="s">
        <v>809</v>
      </c>
      <c r="M294" s="152"/>
      <c r="N294" s="152"/>
      <c r="O294" s="152"/>
      <c r="P294" s="152"/>
      <c r="Q294" s="430"/>
      <c r="R294" s="152"/>
      <c r="S294" s="693" t="str">
        <f>AO204</f>
        <v>Low Complexity Community</v>
      </c>
      <c r="T294" s="428"/>
      <c r="U294" s="429" t="s">
        <v>577</v>
      </c>
      <c r="V294" s="694" t="str">
        <f>IFERROR(_xlfn.TEXTJOIN("",TRUE,_xlfn.ANCHORARRAY(AH204)),"None")</f>
        <v>None</v>
      </c>
      <c r="W294" s="694"/>
      <c r="X294" s="695"/>
      <c r="Y294" s="136"/>
      <c r="Z294" s="401"/>
      <c r="AA294" s="102"/>
      <c r="AB294" s="598"/>
      <c r="AC294" s="598"/>
      <c r="AD294" s="598"/>
      <c r="AE294" s="598"/>
      <c r="AF294" s="598"/>
      <c r="AG294" s="598"/>
      <c r="AH294" s="598"/>
      <c r="AI294" s="692" t="s">
        <v>466</v>
      </c>
      <c r="AJ294" s="610" t="b">
        <v>1</v>
      </c>
      <c r="AK294" s="687"/>
      <c r="AL294" s="629" t="str">
        <f>IF(AJ294=FALSE,3,"")</f>
        <v/>
      </c>
      <c r="AM294" s="607"/>
      <c r="AN294" s="608"/>
      <c r="AO294" s="609"/>
      <c r="AP294" s="610" t="b">
        <v>0</v>
      </c>
      <c r="AQ294" s="598"/>
      <c r="AR294" s="598"/>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610" t="b">
        <v>0</v>
      </c>
      <c r="CB294" s="598"/>
      <c r="CC294" s="102"/>
      <c r="CD294" s="102"/>
      <c r="CE294" s="102"/>
      <c r="CF294" s="102"/>
      <c r="CG294" s="102"/>
      <c r="CH294" s="102"/>
      <c r="CI294" s="598"/>
      <c r="CJ294" s="598"/>
      <c r="CK294" s="598"/>
      <c r="CL294" s="598"/>
      <c r="CM294" s="598"/>
      <c r="CN294" s="598"/>
      <c r="CO294" s="598"/>
      <c r="CP294" s="598"/>
      <c r="CQ294" s="598"/>
      <c r="CR294" s="598"/>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row>
    <row r="295" spans="1:119" s="5" customFormat="1">
      <c r="A295" s="102"/>
      <c r="B295" s="463"/>
      <c r="C295" s="458"/>
      <c r="D295" s="102"/>
      <c r="E295" s="473"/>
      <c r="F295" s="102"/>
      <c r="G295" s="114"/>
      <c r="H295" s="506"/>
      <c r="I295" s="152"/>
      <c r="J295" s="152"/>
      <c r="K295" s="152"/>
      <c r="L295" s="152"/>
      <c r="M295" s="152"/>
      <c r="N295" s="152"/>
      <c r="O295" s="152"/>
      <c r="P295" s="152"/>
      <c r="Q295" s="152"/>
      <c r="R295" s="152"/>
      <c r="S295" s="398" t="s">
        <v>949</v>
      </c>
      <c r="T295" s="152"/>
      <c r="U295" s="152"/>
      <c r="V295" s="152"/>
      <c r="W295" s="152"/>
      <c r="X295" s="152"/>
      <c r="Y295" s="136"/>
      <c r="Z295" s="401"/>
      <c r="AA295" s="102"/>
      <c r="AB295" s="598"/>
      <c r="AC295" s="598"/>
      <c r="AD295" s="598"/>
      <c r="AE295" s="598"/>
      <c r="AF295" s="598"/>
      <c r="AG295" s="598"/>
      <c r="AH295" s="598"/>
      <c r="AI295" s="692" t="s">
        <v>467</v>
      </c>
      <c r="AJ295" s="610" t="b">
        <v>1</v>
      </c>
      <c r="AK295" s="687"/>
      <c r="AL295" s="629" t="str">
        <f>IF(AJ295=FALSE,1,"")</f>
        <v/>
      </c>
      <c r="AM295" s="607"/>
      <c r="AN295" s="608"/>
      <c r="AO295" s="609"/>
      <c r="AP295" s="610" t="b">
        <v>0</v>
      </c>
      <c r="AQ295" s="598"/>
      <c r="AR295" s="598"/>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610" t="b">
        <v>0</v>
      </c>
      <c r="CB295" s="598"/>
      <c r="CC295" s="102"/>
      <c r="CD295" s="102"/>
      <c r="CE295" s="102"/>
      <c r="CF295" s="102"/>
      <c r="CG295" s="102"/>
      <c r="CH295" s="102"/>
      <c r="CI295" s="598"/>
      <c r="CJ295" s="598"/>
      <c r="CK295" s="598"/>
      <c r="CL295" s="598"/>
      <c r="CM295" s="598"/>
      <c r="CN295" s="598"/>
      <c r="CO295" s="598"/>
      <c r="CP295" s="598"/>
      <c r="CQ295" s="598"/>
      <c r="CR295" s="598"/>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row>
    <row r="296" spans="1:119" s="5" customFormat="1">
      <c r="A296" s="102"/>
      <c r="B296" s="463"/>
      <c r="C296" s="458"/>
      <c r="D296" s="102"/>
      <c r="E296" s="473"/>
      <c r="F296" s="102"/>
      <c r="G296" s="114"/>
      <c r="H296" s="506"/>
      <c r="I296" s="152" t="s">
        <v>561</v>
      </c>
      <c r="J296" s="152"/>
      <c r="K296" s="152"/>
      <c r="L296" s="808" t="s">
        <v>1296</v>
      </c>
      <c r="M296" s="808"/>
      <c r="N296" s="808"/>
      <c r="O296" s="808"/>
      <c r="P296" s="808"/>
      <c r="Q296" s="808"/>
      <c r="R296" s="808"/>
      <c r="S296" s="1361"/>
      <c r="T296" s="1362"/>
      <c r="U296" s="1362"/>
      <c r="V296" s="1362"/>
      <c r="W296" s="1362"/>
      <c r="X296" s="1363"/>
      <c r="Y296" s="136"/>
      <c r="Z296" s="401"/>
      <c r="AA296" s="102"/>
      <c r="AB296" s="598"/>
      <c r="AC296" s="598"/>
      <c r="AD296" s="598"/>
      <c r="AE296" s="598"/>
      <c r="AF296" s="598"/>
      <c r="AG296" s="598"/>
      <c r="AH296" s="598"/>
      <c r="AI296" s="692" t="s">
        <v>938</v>
      </c>
      <c r="AJ296" s="610" t="b">
        <v>1</v>
      </c>
      <c r="AK296" s="687"/>
      <c r="AL296" s="629"/>
      <c r="AM296" s="607"/>
      <c r="AN296" s="608"/>
      <c r="AO296" s="609"/>
      <c r="AP296" s="610" t="b">
        <v>0</v>
      </c>
      <c r="AQ296" s="598"/>
      <c r="AR296" s="598"/>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610" t="b">
        <v>0</v>
      </c>
      <c r="CB296" s="598"/>
      <c r="CC296" s="102"/>
      <c r="CD296" s="102"/>
      <c r="CE296" s="102"/>
      <c r="CF296" s="102"/>
      <c r="CG296" s="102"/>
      <c r="CH296" s="102"/>
      <c r="CI296" s="598"/>
      <c r="CJ296" s="598"/>
      <c r="CK296" s="598"/>
      <c r="CL296" s="598"/>
      <c r="CM296" s="598"/>
      <c r="CN296" s="598"/>
      <c r="CO296" s="598"/>
      <c r="CP296" s="598"/>
      <c r="CQ296" s="598"/>
      <c r="CR296" s="598"/>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row>
    <row r="297" spans="1:119" s="5" customFormat="1">
      <c r="A297" s="102"/>
      <c r="B297" s="463"/>
      <c r="C297" s="458"/>
      <c r="D297" s="102"/>
      <c r="E297" s="473"/>
      <c r="F297" s="102"/>
      <c r="G297" s="114"/>
      <c r="H297" s="506"/>
      <c r="I297" s="152"/>
      <c r="J297" s="152"/>
      <c r="K297" s="152"/>
      <c r="L297" s="808"/>
      <c r="M297" s="808" t="s">
        <v>330</v>
      </c>
      <c r="N297" s="808"/>
      <c r="O297" s="808" t="s">
        <v>309</v>
      </c>
      <c r="P297" s="808"/>
      <c r="Q297" s="808"/>
      <c r="R297" s="808"/>
      <c r="S297" s="808" t="s">
        <v>941</v>
      </c>
      <c r="T297" s="808"/>
      <c r="U297" s="808"/>
      <c r="V297" s="808"/>
      <c r="W297" s="808"/>
      <c r="X297" s="808"/>
      <c r="Y297" s="136"/>
      <c r="Z297" s="401"/>
      <c r="AA297" s="102"/>
      <c r="AB297" s="598"/>
      <c r="AC297" s="598"/>
      <c r="AD297" s="598"/>
      <c r="AE297" s="598"/>
      <c r="AF297" s="598"/>
      <c r="AG297" s="598"/>
      <c r="AH297" s="598"/>
      <c r="AI297" s="692" t="s">
        <v>1351</v>
      </c>
      <c r="AJ297" s="610" t="b">
        <v>1</v>
      </c>
      <c r="AK297" s="1396">
        <f>U256</f>
        <v>0</v>
      </c>
      <c r="AL297" s="1397"/>
      <c r="AM297" s="1397"/>
      <c r="AN297" s="1397"/>
      <c r="AO297" s="1398"/>
      <c r="AP297" s="610" t="b">
        <v>0</v>
      </c>
      <c r="AQ297" s="598"/>
      <c r="AR297" s="598"/>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610" t="b">
        <v>0</v>
      </c>
      <c r="CB297" s="598"/>
      <c r="CC297" s="102"/>
      <c r="CD297" s="102"/>
      <c r="CE297" s="102"/>
      <c r="CF297" s="102"/>
      <c r="CG297" s="102"/>
      <c r="CH297" s="102"/>
      <c r="CI297" s="598"/>
      <c r="CJ297" s="598"/>
      <c r="CK297" s="598"/>
      <c r="CL297" s="598"/>
      <c r="CM297" s="598"/>
      <c r="CN297" s="598"/>
      <c r="CO297" s="598"/>
      <c r="CP297" s="598"/>
      <c r="CQ297" s="598"/>
      <c r="CR297" s="598"/>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row>
    <row r="298" spans="1:119" s="5" customFormat="1">
      <c r="A298" s="102"/>
      <c r="B298" s="463"/>
      <c r="C298" s="458"/>
      <c r="D298" s="102"/>
      <c r="E298" s="473"/>
      <c r="F298" s="102"/>
      <c r="G298" s="114"/>
      <c r="H298" s="506"/>
      <c r="I298" s="152" t="s">
        <v>562</v>
      </c>
      <c r="J298" s="152"/>
      <c r="K298" s="152"/>
      <c r="L298" s="808" t="s">
        <v>810</v>
      </c>
      <c r="M298" s="808"/>
      <c r="N298" s="808"/>
      <c r="O298" s="808"/>
      <c r="P298" s="808"/>
      <c r="Q298" s="808"/>
      <c r="R298" s="808"/>
      <c r="S298" s="1361"/>
      <c r="T298" s="1362"/>
      <c r="U298" s="1362"/>
      <c r="V298" s="1362"/>
      <c r="W298" s="1362"/>
      <c r="X298" s="1363"/>
      <c r="Y298" s="136"/>
      <c r="Z298" s="401"/>
      <c r="AA298" s="102"/>
      <c r="AB298" s="598"/>
      <c r="AC298" s="598"/>
      <c r="AD298" s="598"/>
      <c r="AE298" s="598"/>
      <c r="AF298" s="598"/>
      <c r="AG298" s="598"/>
      <c r="AH298" s="598"/>
      <c r="AI298" s="628" t="s">
        <v>572</v>
      </c>
      <c r="AJ298" s="604" t="s">
        <v>221</v>
      </c>
      <c r="AK298" s="605"/>
      <c r="AL298" s="630"/>
      <c r="AM298" s="607"/>
      <c r="AN298" s="608"/>
      <c r="AO298" s="609"/>
      <c r="AP298" s="598"/>
      <c r="AQ298" s="598"/>
      <c r="AR298" s="63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635"/>
      <c r="CB298" s="635"/>
      <c r="CC298" s="115"/>
      <c r="CD298" s="115"/>
      <c r="CE298" s="115"/>
      <c r="CF298" s="115"/>
      <c r="CG298" s="115"/>
      <c r="CH298" s="115"/>
      <c r="CI298" s="598"/>
      <c r="CJ298" s="598"/>
      <c r="CK298" s="598"/>
      <c r="CL298" s="598"/>
      <c r="CM298" s="598"/>
      <c r="CN298" s="598"/>
      <c r="CO298" s="598"/>
      <c r="CP298" s="598"/>
      <c r="CQ298" s="598"/>
      <c r="CR298" s="598"/>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row>
    <row r="299" spans="1:119" s="5" customFormat="1">
      <c r="A299" s="102"/>
      <c r="B299" s="463"/>
      <c r="C299" s="458"/>
      <c r="D299" s="102"/>
      <c r="E299" s="473"/>
      <c r="F299" s="102"/>
      <c r="G299" s="114"/>
      <c r="H299" s="506"/>
      <c r="I299" s="152"/>
      <c r="J299" s="152"/>
      <c r="K299" s="152"/>
      <c r="L299" s="808"/>
      <c r="M299" s="808" t="s">
        <v>330</v>
      </c>
      <c r="N299" s="808"/>
      <c r="O299" s="808" t="s">
        <v>309</v>
      </c>
      <c r="P299" s="808"/>
      <c r="Q299" s="808"/>
      <c r="R299" s="808"/>
      <c r="S299" s="808" t="s">
        <v>942</v>
      </c>
      <c r="T299" s="808"/>
      <c r="U299" s="808"/>
      <c r="V299" s="808"/>
      <c r="W299" s="808"/>
      <c r="X299" s="808"/>
      <c r="Y299" s="136"/>
      <c r="Z299" s="401"/>
      <c r="AA299" s="102"/>
      <c r="AB299" s="598"/>
      <c r="AC299" s="598"/>
      <c r="AD299" s="598"/>
      <c r="AE299" s="598"/>
      <c r="AF299" s="598"/>
      <c r="AG299" s="598"/>
      <c r="AH299" s="598"/>
      <c r="AI299" s="692" t="s">
        <v>551</v>
      </c>
      <c r="AJ299" s="610">
        <f>AK243</f>
        <v>0</v>
      </c>
      <c r="AK299" s="687"/>
      <c r="AL299" s="629"/>
      <c r="AM299" s="607"/>
      <c r="AN299" s="608"/>
      <c r="AO299" s="609"/>
      <c r="AP299" s="635"/>
      <c r="AQ299" s="635"/>
      <c r="AR299" s="63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635"/>
      <c r="CB299" s="635"/>
      <c r="CC299" s="115"/>
      <c r="CD299" s="115"/>
      <c r="CE299" s="115"/>
      <c r="CF299" s="115"/>
      <c r="CG299" s="115"/>
      <c r="CH299" s="115"/>
      <c r="CI299" s="598"/>
      <c r="CJ299" s="598"/>
      <c r="CK299" s="598"/>
      <c r="CL299" s="598"/>
      <c r="CM299" s="598"/>
      <c r="CN299" s="598"/>
      <c r="CO299" s="598"/>
      <c r="CP299" s="598"/>
      <c r="CQ299" s="598"/>
      <c r="CR299" s="598"/>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row>
    <row r="300" spans="1:119" s="5" customFormat="1">
      <c r="A300" s="102"/>
      <c r="B300" s="463"/>
      <c r="C300" s="458"/>
      <c r="D300" s="102"/>
      <c r="E300" s="469"/>
      <c r="F300" s="102"/>
      <c r="G300" s="114"/>
      <c r="H300" s="506"/>
      <c r="I300" s="152" t="s">
        <v>563</v>
      </c>
      <c r="J300" s="152"/>
      <c r="K300" s="152"/>
      <c r="L300" s="808" t="s">
        <v>811</v>
      </c>
      <c r="M300" s="808"/>
      <c r="N300" s="808"/>
      <c r="O300" s="808"/>
      <c r="P300" s="808"/>
      <c r="Q300" s="808"/>
      <c r="R300" s="808"/>
      <c r="S300" s="1361"/>
      <c r="T300" s="1362"/>
      <c r="U300" s="1362"/>
      <c r="V300" s="1362"/>
      <c r="W300" s="1362"/>
      <c r="X300" s="1363"/>
      <c r="Y300" s="136"/>
      <c r="Z300" s="401"/>
      <c r="AA300" s="102"/>
      <c r="AB300" s="598"/>
      <c r="AC300" s="598"/>
      <c r="AD300" s="598"/>
      <c r="AE300" s="598"/>
      <c r="AF300" s="598"/>
      <c r="AG300" s="598"/>
      <c r="AH300" s="598"/>
      <c r="AI300" s="692" t="s">
        <v>573</v>
      </c>
      <c r="AJ300" s="610">
        <f>V272</f>
        <v>0</v>
      </c>
      <c r="AK300" s="687"/>
      <c r="AL300" s="629"/>
      <c r="AM300" s="607"/>
      <c r="AN300" s="608"/>
      <c r="AO300" s="609"/>
      <c r="AP300" s="635"/>
      <c r="AQ300" s="635"/>
      <c r="AR300" s="63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635"/>
      <c r="CB300" s="635"/>
      <c r="CC300" s="115"/>
      <c r="CD300" s="115"/>
      <c r="CE300" s="115"/>
      <c r="CF300" s="115"/>
      <c r="CG300" s="115"/>
      <c r="CH300" s="115"/>
      <c r="CI300" s="598"/>
      <c r="CJ300" s="598"/>
      <c r="CK300" s="598"/>
      <c r="CL300" s="598"/>
      <c r="CM300" s="598"/>
      <c r="CN300" s="598"/>
      <c r="CO300" s="598"/>
      <c r="CP300" s="598"/>
      <c r="CQ300" s="598"/>
      <c r="CR300" s="598"/>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row>
    <row r="301" spans="1:119" s="5" customFormat="1">
      <c r="A301" s="102"/>
      <c r="B301" s="463"/>
      <c r="C301" s="458"/>
      <c r="D301" s="102"/>
      <c r="E301" s="469"/>
      <c r="F301" s="102"/>
      <c r="G301" s="114"/>
      <c r="H301" s="506"/>
      <c r="I301" s="152"/>
      <c r="J301" s="152"/>
      <c r="K301" s="152"/>
      <c r="L301" s="808"/>
      <c r="M301" s="808" t="s">
        <v>330</v>
      </c>
      <c r="N301" s="808"/>
      <c r="O301" s="808" t="s">
        <v>309</v>
      </c>
      <c r="P301" s="808"/>
      <c r="Q301" s="808"/>
      <c r="R301" s="808"/>
      <c r="S301" s="808"/>
      <c r="T301" s="808"/>
      <c r="U301" s="808"/>
      <c r="V301" s="808"/>
      <c r="W301" s="808"/>
      <c r="X301" s="808"/>
      <c r="Y301" s="136"/>
      <c r="Z301" s="401"/>
      <c r="AA301" s="102"/>
      <c r="AB301" s="598"/>
      <c r="AC301" s="598"/>
      <c r="AD301" s="598"/>
      <c r="AE301" s="598"/>
      <c r="AF301" s="598"/>
      <c r="AG301" s="598"/>
      <c r="AH301" s="598"/>
      <c r="AI301" s="692" t="s">
        <v>574</v>
      </c>
      <c r="AJ301" s="610">
        <f>X272</f>
        <v>0</v>
      </c>
      <c r="AK301" s="687"/>
      <c r="AL301" s="629"/>
      <c r="AM301" s="607"/>
      <c r="AN301" s="608"/>
      <c r="AO301" s="609"/>
      <c r="AP301" s="635"/>
      <c r="AQ301" s="635"/>
      <c r="AR301" s="63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635"/>
      <c r="CB301" s="635"/>
      <c r="CC301" s="115"/>
      <c r="CD301" s="115"/>
      <c r="CE301" s="115"/>
      <c r="CF301" s="115"/>
      <c r="CG301" s="115"/>
      <c r="CH301" s="115"/>
      <c r="CI301" s="598"/>
      <c r="CJ301" s="598"/>
      <c r="CK301" s="598"/>
      <c r="CL301" s="598"/>
      <c r="CM301" s="598"/>
      <c r="CN301" s="598"/>
      <c r="CO301" s="598"/>
      <c r="CP301" s="598"/>
      <c r="CQ301" s="598"/>
      <c r="CR301" s="598"/>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row>
    <row r="302" spans="1:119" s="5" customFormat="1" ht="7.5" customHeight="1">
      <c r="A302" s="102"/>
      <c r="B302" s="463"/>
      <c r="C302" s="458"/>
      <c r="D302" s="102"/>
      <c r="E302" s="469"/>
      <c r="F302" s="102"/>
      <c r="G302" s="114"/>
      <c r="H302" s="506"/>
      <c r="I302" s="152"/>
      <c r="J302" s="152"/>
      <c r="K302" s="152"/>
      <c r="L302" s="808"/>
      <c r="M302" s="808"/>
      <c r="N302" s="808"/>
      <c r="O302" s="808"/>
      <c r="P302" s="808"/>
      <c r="Q302" s="808"/>
      <c r="R302" s="808"/>
      <c r="S302" s="808"/>
      <c r="T302" s="808"/>
      <c r="U302" s="808"/>
      <c r="V302" s="808"/>
      <c r="W302" s="808"/>
      <c r="X302" s="808"/>
      <c r="Y302" s="136"/>
      <c r="Z302" s="401"/>
      <c r="AA302" s="102"/>
      <c r="AB302" s="598"/>
      <c r="AC302" s="598"/>
      <c r="AD302" s="598"/>
      <c r="AE302" s="598"/>
      <c r="AF302" s="598"/>
      <c r="AG302" s="598"/>
      <c r="AH302" s="598"/>
      <c r="AI302" s="692" t="s">
        <v>552</v>
      </c>
      <c r="AJ302" s="610">
        <f>S274</f>
        <v>50</v>
      </c>
      <c r="AK302" s="687"/>
      <c r="AL302" s="629"/>
      <c r="AM302" s="607"/>
      <c r="AN302" s="608"/>
      <c r="AO302" s="609"/>
      <c r="AP302" s="635"/>
      <c r="AQ302" s="635"/>
      <c r="AR302" s="63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635"/>
      <c r="CB302" s="635"/>
      <c r="CC302" s="115"/>
      <c r="CD302" s="115"/>
      <c r="CE302" s="115"/>
      <c r="CF302" s="115"/>
      <c r="CG302" s="115"/>
      <c r="CH302" s="115"/>
      <c r="CI302" s="598"/>
      <c r="CJ302" s="598"/>
      <c r="CK302" s="598"/>
      <c r="CL302" s="598"/>
      <c r="CM302" s="598"/>
      <c r="CN302" s="598"/>
      <c r="CO302" s="598"/>
      <c r="CP302" s="598"/>
      <c r="CQ302" s="598"/>
      <c r="CR302" s="598"/>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row>
    <row r="303" spans="1:119" s="5" customFormat="1">
      <c r="A303" s="102"/>
      <c r="B303" s="463"/>
      <c r="C303" s="458"/>
      <c r="D303" s="102"/>
      <c r="E303" s="469"/>
      <c r="F303" s="102"/>
      <c r="G303" s="114"/>
      <c r="H303" s="506"/>
      <c r="I303" s="152"/>
      <c r="J303" s="152"/>
      <c r="K303" s="152"/>
      <c r="L303" s="808"/>
      <c r="M303" s="808"/>
      <c r="N303" s="808"/>
      <c r="O303" s="808"/>
      <c r="P303" s="808"/>
      <c r="Q303" s="808"/>
      <c r="R303" s="808"/>
      <c r="S303" s="808"/>
      <c r="T303" s="808"/>
      <c r="U303" s="808"/>
      <c r="V303" s="808"/>
      <c r="W303" s="808"/>
      <c r="X303" s="808"/>
      <c r="Y303" s="136"/>
      <c r="Z303" s="401"/>
      <c r="AA303" s="102"/>
      <c r="AB303" s="598"/>
      <c r="AC303" s="598"/>
      <c r="AD303" s="598"/>
      <c r="AE303" s="598"/>
      <c r="AF303" s="598"/>
      <c r="AG303" s="598"/>
      <c r="AH303" s="598"/>
      <c r="AI303" s="692" t="s">
        <v>575</v>
      </c>
      <c r="AJ303" s="610">
        <f>V274</f>
        <v>0</v>
      </c>
      <c r="AK303" s="687"/>
      <c r="AL303" s="629"/>
      <c r="AM303" s="607"/>
      <c r="AN303" s="608"/>
      <c r="AO303" s="609"/>
      <c r="AP303" s="635"/>
      <c r="AQ303" s="635"/>
      <c r="AR303" s="598"/>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598"/>
      <c r="CB303" s="598"/>
      <c r="CC303" s="102"/>
      <c r="CD303" s="102"/>
      <c r="CE303" s="102"/>
      <c r="CF303" s="102"/>
      <c r="CG303" s="102"/>
      <c r="CH303" s="102"/>
      <c r="CI303" s="598"/>
      <c r="CJ303" s="598"/>
      <c r="CK303" s="598"/>
      <c r="CL303" s="598"/>
      <c r="CM303" s="598"/>
      <c r="CN303" s="598"/>
      <c r="CO303" s="598"/>
      <c r="CP303" s="598"/>
      <c r="CQ303" s="598"/>
      <c r="CR303" s="598"/>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row>
    <row r="304" spans="1:119" s="5" customFormat="1" ht="7.5" customHeight="1">
      <c r="A304" s="102"/>
      <c r="B304" s="463"/>
      <c r="C304" s="458"/>
      <c r="D304" s="102"/>
      <c r="E304" s="469"/>
      <c r="F304" s="102"/>
      <c r="G304" s="137"/>
      <c r="H304" s="512"/>
      <c r="I304" s="126"/>
      <c r="J304" s="126"/>
      <c r="K304" s="126"/>
      <c r="L304" s="813"/>
      <c r="M304" s="813"/>
      <c r="N304" s="813"/>
      <c r="O304" s="813"/>
      <c r="P304" s="813"/>
      <c r="Q304" s="813"/>
      <c r="R304" s="813"/>
      <c r="S304" s="813"/>
      <c r="T304" s="813"/>
      <c r="U304" s="813"/>
      <c r="V304" s="813"/>
      <c r="W304" s="813"/>
      <c r="X304" s="813"/>
      <c r="Y304" s="136"/>
      <c r="Z304" s="115"/>
      <c r="AA304" s="115"/>
      <c r="AB304" s="598"/>
      <c r="AC304" s="598"/>
      <c r="AD304" s="598"/>
      <c r="AE304" s="598"/>
      <c r="AF304" s="598"/>
      <c r="AG304" s="598"/>
      <c r="AH304" s="598"/>
      <c r="AI304" s="692" t="s">
        <v>576</v>
      </c>
      <c r="AJ304" s="610">
        <f>X274</f>
        <v>0</v>
      </c>
      <c r="AK304" s="687"/>
      <c r="AL304" s="629"/>
      <c r="AM304" s="607"/>
      <c r="AN304" s="608"/>
      <c r="AO304" s="609"/>
      <c r="AP304" s="598"/>
      <c r="AQ304" s="598"/>
      <c r="AR304" s="598"/>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598"/>
      <c r="CB304" s="598"/>
      <c r="CC304" s="598"/>
      <c r="CD304" s="102"/>
      <c r="CE304" s="102"/>
      <c r="CF304" s="102"/>
      <c r="CG304" s="102"/>
      <c r="CH304" s="102"/>
      <c r="CI304" s="598"/>
      <c r="CJ304" s="598"/>
      <c r="CK304" s="598"/>
      <c r="CL304" s="598"/>
      <c r="CM304" s="598"/>
      <c r="CN304" s="598"/>
      <c r="CO304" s="598"/>
      <c r="CP304" s="598"/>
      <c r="CQ304" s="598"/>
      <c r="CR304" s="598"/>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row>
    <row r="305" spans="1:119" s="5" customFormat="1">
      <c r="A305" s="102"/>
      <c r="B305" s="463"/>
      <c r="C305" s="458"/>
      <c r="D305" s="102"/>
      <c r="E305" s="469"/>
      <c r="F305" s="102"/>
      <c r="G305" s="423"/>
      <c r="H305" s="513"/>
      <c r="I305" s="424"/>
      <c r="J305" s="424"/>
      <c r="K305" s="424"/>
      <c r="L305" s="424"/>
      <c r="M305" s="424"/>
      <c r="N305" s="424"/>
      <c r="O305" s="424"/>
      <c r="P305" s="424"/>
      <c r="Q305" s="424"/>
      <c r="R305" s="424"/>
      <c r="S305" s="424"/>
      <c r="T305" s="424"/>
      <c r="U305" s="424"/>
      <c r="V305" s="424"/>
      <c r="W305" s="424"/>
      <c r="X305" s="424"/>
      <c r="Y305" s="178"/>
      <c r="Z305" s="115"/>
      <c r="AA305" s="115"/>
      <c r="AB305" s="598"/>
      <c r="AC305" s="598"/>
      <c r="AD305" s="598"/>
      <c r="AE305" s="598"/>
      <c r="AF305" s="598"/>
      <c r="AG305" s="598"/>
      <c r="AH305" s="598"/>
      <c r="AI305" s="692"/>
      <c r="AJ305" s="610"/>
      <c r="AK305" s="687"/>
      <c r="AL305" s="629"/>
      <c r="AM305" s="607"/>
      <c r="AN305" s="608"/>
      <c r="AO305" s="609"/>
      <c r="AP305" s="598"/>
      <c r="AQ305" s="598"/>
      <c r="AR305" s="598"/>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598"/>
      <c r="CB305" s="598"/>
      <c r="CC305" s="598"/>
      <c r="CD305" s="102"/>
      <c r="CE305" s="102"/>
      <c r="CF305" s="102"/>
      <c r="CG305" s="102"/>
      <c r="CH305" s="102"/>
      <c r="CI305" s="598"/>
      <c r="CJ305" s="598"/>
      <c r="CK305" s="598"/>
      <c r="CL305" s="598"/>
      <c r="CM305" s="598"/>
      <c r="CN305" s="598"/>
      <c r="CO305" s="598"/>
      <c r="CP305" s="598"/>
      <c r="CQ305" s="598"/>
      <c r="CR305" s="598"/>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row>
    <row r="306" spans="1:119" s="5" customFormat="1">
      <c r="A306" s="102"/>
      <c r="B306" s="463"/>
      <c r="C306" s="458"/>
      <c r="D306" s="102"/>
      <c r="E306" s="469"/>
      <c r="F306" s="102"/>
      <c r="G306" s="115"/>
      <c r="H306" s="506"/>
      <c r="I306" s="115"/>
      <c r="J306" s="115"/>
      <c r="K306" s="115"/>
      <c r="L306" s="115"/>
      <c r="M306" s="115"/>
      <c r="N306" s="115"/>
      <c r="O306" s="115"/>
      <c r="P306" s="115"/>
      <c r="Q306" s="115"/>
      <c r="R306" s="115"/>
      <c r="S306" s="115"/>
      <c r="T306" s="115"/>
      <c r="U306" s="115"/>
      <c r="V306" s="115"/>
      <c r="W306" s="115"/>
      <c r="X306" s="115"/>
      <c r="Y306" s="115"/>
      <c r="Z306" s="115"/>
      <c r="AA306" s="115"/>
      <c r="AB306" s="598"/>
      <c r="AC306" s="598"/>
      <c r="AD306" s="598"/>
      <c r="AE306" s="598"/>
      <c r="AF306" s="598"/>
      <c r="AG306" s="598"/>
      <c r="AH306" s="598"/>
      <c r="AI306" s="692" t="s">
        <v>553</v>
      </c>
      <c r="AJ306" s="766">
        <f>S2186</f>
        <v>0</v>
      </c>
      <c r="AK306" s="767"/>
      <c r="AL306" s="767"/>
      <c r="AM306" s="767"/>
      <c r="AN306" s="767"/>
      <c r="AO306" s="768"/>
      <c r="AP306" s="598"/>
      <c r="AQ306" s="749"/>
      <c r="AR306" s="598"/>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598"/>
      <c r="CB306" s="749"/>
      <c r="CC306" s="102"/>
      <c r="CD306" s="102"/>
      <c r="CE306" s="102"/>
      <c r="CF306" s="102"/>
      <c r="CG306" s="102"/>
      <c r="CH306" s="102"/>
      <c r="CI306" s="598"/>
      <c r="CJ306" s="598"/>
      <c r="CK306" s="598"/>
      <c r="CL306" s="598"/>
      <c r="CM306" s="598"/>
      <c r="CN306" s="598"/>
      <c r="CO306" s="598"/>
      <c r="CP306" s="598"/>
      <c r="CQ306" s="598"/>
      <c r="CR306" s="598"/>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row>
    <row r="307" spans="1:119" s="5" customFormat="1">
      <c r="A307" s="102"/>
      <c r="B307" s="463"/>
      <c r="C307" s="458"/>
      <c r="D307" s="102"/>
      <c r="E307" s="469"/>
      <c r="F307" s="102"/>
      <c r="G307" s="115"/>
      <c r="H307" s="506"/>
      <c r="I307" s="115"/>
      <c r="J307" s="115"/>
      <c r="K307" s="115"/>
      <c r="L307" s="115"/>
      <c r="M307" s="115"/>
      <c r="N307" s="115"/>
      <c r="O307" s="115"/>
      <c r="P307" s="115"/>
      <c r="Q307" s="115"/>
      <c r="R307" s="115"/>
      <c r="S307" s="115"/>
      <c r="T307" s="115"/>
      <c r="U307" s="115"/>
      <c r="V307" s="115"/>
      <c r="W307" s="115"/>
      <c r="X307" s="115"/>
      <c r="Y307" s="115"/>
      <c r="Z307" s="401"/>
      <c r="AA307" s="102"/>
      <c r="AB307" s="598"/>
      <c r="AC307" s="598"/>
      <c r="AD307" s="598"/>
      <c r="AE307" s="598"/>
      <c r="AF307" s="598"/>
      <c r="AG307" s="598"/>
      <c r="AH307" s="598"/>
      <c r="AI307" s="692" t="s">
        <v>555</v>
      </c>
      <c r="AJ307" s="610">
        <f>IF(OR(AJ148,AJ149,AJ150,AJ151,AJ152),1,"")</f>
        <v>1</v>
      </c>
      <c r="AK307" s="687"/>
      <c r="AL307" s="629"/>
      <c r="AM307" s="607"/>
      <c r="AN307" s="608"/>
      <c r="AO307" s="609"/>
      <c r="AP307" s="598"/>
      <c r="AQ307" s="598"/>
      <c r="AR307" s="598"/>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598"/>
      <c r="CB307" s="598"/>
      <c r="CC307" s="102"/>
      <c r="CD307" s="102"/>
      <c r="CE307" s="102"/>
      <c r="CF307" s="102"/>
      <c r="CG307" s="102"/>
      <c r="CH307" s="102"/>
      <c r="CI307" s="598"/>
      <c r="CJ307" s="598"/>
      <c r="CK307" s="598"/>
      <c r="CL307" s="598"/>
      <c r="CM307" s="598"/>
      <c r="CN307" s="598"/>
      <c r="CO307" s="598"/>
      <c r="CP307" s="598"/>
      <c r="CQ307" s="598"/>
      <c r="CR307" s="598"/>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row>
    <row r="308" spans="1:119" s="5" customFormat="1">
      <c r="A308" s="102"/>
      <c r="B308" s="463"/>
      <c r="C308" s="458"/>
      <c r="D308" s="102"/>
      <c r="E308" s="469"/>
      <c r="F308" s="102"/>
      <c r="G308" s="115"/>
      <c r="H308" s="506"/>
      <c r="I308" s="115"/>
      <c r="J308" s="115"/>
      <c r="K308" s="115"/>
      <c r="L308" s="115"/>
      <c r="M308" s="115"/>
      <c r="N308" s="115"/>
      <c r="O308" s="115"/>
      <c r="P308" s="115"/>
      <c r="Q308" s="115"/>
      <c r="R308" s="115"/>
      <c r="S308" s="115"/>
      <c r="T308" s="115"/>
      <c r="U308" s="115"/>
      <c r="V308" s="115"/>
      <c r="W308" s="115"/>
      <c r="X308" s="115"/>
      <c r="Y308" s="115"/>
      <c r="Z308" s="401"/>
      <c r="AA308" s="102"/>
      <c r="AB308" s="598"/>
      <c r="AC308" s="598"/>
      <c r="AD308" s="598"/>
      <c r="AE308" s="598"/>
      <c r="AF308" s="598"/>
      <c r="AG308" s="598"/>
      <c r="AH308" s="598"/>
      <c r="AI308" s="692" t="s">
        <v>556</v>
      </c>
      <c r="AJ308" s="610"/>
      <c r="AK308" s="687"/>
      <c r="AL308" s="629"/>
      <c r="AM308" s="607"/>
      <c r="AN308" s="608"/>
      <c r="AO308" s="609"/>
      <c r="AP308" s="598"/>
      <c r="AQ308" s="598"/>
      <c r="AR308" s="598"/>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598"/>
      <c r="CB308" s="598"/>
      <c r="CC308" s="102"/>
      <c r="CD308" s="102"/>
      <c r="CE308" s="102"/>
      <c r="CF308" s="102"/>
      <c r="CG308" s="102"/>
      <c r="CH308" s="102"/>
      <c r="CI308" s="598"/>
      <c r="CJ308" s="598"/>
      <c r="CK308" s="598"/>
      <c r="CL308" s="598"/>
      <c r="CM308" s="598"/>
      <c r="CN308" s="598"/>
      <c r="CO308" s="598"/>
      <c r="CP308" s="598"/>
      <c r="CQ308" s="598"/>
      <c r="CR308" s="598"/>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row>
    <row r="309" spans="1:119" s="5" customFormat="1">
      <c r="A309" s="102"/>
      <c r="B309" s="463"/>
      <c r="C309" s="458"/>
      <c r="D309" s="102"/>
      <c r="E309" s="469"/>
      <c r="F309" s="102"/>
      <c r="G309" s="115"/>
      <c r="H309" s="506"/>
      <c r="I309" s="115"/>
      <c r="J309" s="115"/>
      <c r="K309" s="115"/>
      <c r="L309" s="115"/>
      <c r="M309" s="115"/>
      <c r="N309" s="115"/>
      <c r="O309" s="115"/>
      <c r="P309" s="115"/>
      <c r="Q309" s="115"/>
      <c r="R309" s="115"/>
      <c r="S309" s="115"/>
      <c r="T309" s="115"/>
      <c r="U309" s="115"/>
      <c r="V309" s="115"/>
      <c r="W309" s="115"/>
      <c r="X309" s="115"/>
      <c r="Y309" s="115"/>
      <c r="Z309" s="401"/>
      <c r="AA309" s="102"/>
      <c r="AB309" s="598"/>
      <c r="AC309" s="598"/>
      <c r="AD309" s="598"/>
      <c r="AE309" s="598"/>
      <c r="AF309" s="598"/>
      <c r="AG309" s="598"/>
      <c r="AH309" s="598"/>
      <c r="AI309" s="692" t="s">
        <v>557</v>
      </c>
      <c r="AJ309" s="610"/>
      <c r="AK309" s="687"/>
      <c r="AL309" s="629"/>
      <c r="AM309" s="607"/>
      <c r="AN309" s="608"/>
      <c r="AO309" s="609"/>
      <c r="AP309" s="598"/>
      <c r="AQ309" s="598"/>
      <c r="AR309" s="598"/>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598"/>
      <c r="CB309" s="598"/>
      <c r="CC309" s="102"/>
      <c r="CD309" s="102"/>
      <c r="CE309" s="102"/>
      <c r="CF309" s="102"/>
      <c r="CG309" s="102"/>
      <c r="CH309" s="102"/>
      <c r="CI309" s="598"/>
      <c r="CJ309" s="598"/>
      <c r="CK309" s="598"/>
      <c r="CL309" s="598"/>
      <c r="CM309" s="598"/>
      <c r="CN309" s="598"/>
      <c r="CO309" s="598"/>
      <c r="CP309" s="598"/>
      <c r="CQ309" s="598"/>
      <c r="CR309" s="598"/>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row>
    <row r="310" spans="1:119" s="5" customFormat="1">
      <c r="A310" s="102"/>
      <c r="B310" s="463"/>
      <c r="C310" s="458"/>
      <c r="D310" s="102"/>
      <c r="E310" s="469"/>
      <c r="F310" s="102"/>
      <c r="G310" s="115"/>
      <c r="H310" s="506"/>
      <c r="I310" s="115"/>
      <c r="J310" s="115"/>
      <c r="K310" s="115"/>
      <c r="L310" s="115"/>
      <c r="M310" s="115"/>
      <c r="N310" s="115"/>
      <c r="O310" s="115"/>
      <c r="P310" s="115"/>
      <c r="Q310" s="115"/>
      <c r="R310" s="115"/>
      <c r="S310" s="115"/>
      <c r="T310" s="115"/>
      <c r="U310" s="115"/>
      <c r="V310" s="115"/>
      <c r="W310" s="115"/>
      <c r="X310" s="115"/>
      <c r="Y310" s="115"/>
      <c r="Z310" s="401"/>
      <c r="AA310" s="102"/>
      <c r="AB310" s="598"/>
      <c r="AC310" s="598"/>
      <c r="AD310" s="598"/>
      <c r="AE310" s="598"/>
      <c r="AF310" s="598"/>
      <c r="AG310" s="598"/>
      <c r="AH310" s="598"/>
      <c r="AI310" s="692" t="s">
        <v>560</v>
      </c>
      <c r="AJ310" s="610"/>
      <c r="AK310" s="687"/>
      <c r="AL310" s="629"/>
      <c r="AM310" s="607"/>
      <c r="AN310" s="608"/>
      <c r="AO310" s="609"/>
      <c r="AP310" s="598"/>
      <c r="AQ310" s="598"/>
      <c r="AR310" s="598"/>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598"/>
      <c r="CB310" s="598"/>
      <c r="CC310" s="102"/>
      <c r="CD310" s="102"/>
      <c r="CE310" s="102"/>
      <c r="CF310" s="102"/>
      <c r="CG310" s="102"/>
      <c r="CH310" s="102"/>
      <c r="CI310" s="598"/>
      <c r="CJ310" s="598"/>
      <c r="CK310" s="598"/>
      <c r="CL310" s="598"/>
      <c r="CM310" s="598"/>
      <c r="CN310" s="598"/>
      <c r="CO310" s="598"/>
      <c r="CP310" s="598"/>
      <c r="CQ310" s="598"/>
      <c r="CR310" s="598"/>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row>
    <row r="311" spans="1:119" s="5" customFormat="1">
      <c r="A311" s="102"/>
      <c r="B311" s="463"/>
      <c r="C311" s="458"/>
      <c r="D311" s="102"/>
      <c r="E311" s="469"/>
      <c r="F311" s="102"/>
      <c r="G311" s="115"/>
      <c r="H311" s="506"/>
      <c r="I311" s="115"/>
      <c r="J311" s="115"/>
      <c r="K311" s="115"/>
      <c r="L311" s="115"/>
      <c r="M311" s="115"/>
      <c r="N311" s="115"/>
      <c r="O311" s="115"/>
      <c r="P311" s="115"/>
      <c r="Q311" s="115"/>
      <c r="R311" s="115"/>
      <c r="S311" s="115"/>
      <c r="T311" s="115"/>
      <c r="U311" s="115"/>
      <c r="V311" s="115"/>
      <c r="W311" s="115"/>
      <c r="X311" s="115"/>
      <c r="Y311" s="115"/>
      <c r="Z311" s="401"/>
      <c r="AA311" s="102"/>
      <c r="AB311" s="598"/>
      <c r="AC311" s="598"/>
      <c r="AD311" s="598"/>
      <c r="AE311" s="598"/>
      <c r="AF311" s="598"/>
      <c r="AG311" s="598"/>
      <c r="AH311" s="598"/>
      <c r="AI311" s="692" t="s">
        <v>561</v>
      </c>
      <c r="AJ311" s="610" t="b">
        <v>0</v>
      </c>
      <c r="AK311" s="687"/>
      <c r="AL311" s="629"/>
      <c r="AM311" s="607"/>
      <c r="AN311" s="608"/>
      <c r="AO311" s="609"/>
      <c r="AP311" s="610" t="b">
        <v>0</v>
      </c>
      <c r="AQ311" s="598"/>
      <c r="AR311" s="598"/>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610" t="b">
        <v>0</v>
      </c>
      <c r="CB311" s="598"/>
      <c r="CC311" s="102"/>
      <c r="CD311" s="102"/>
      <c r="CE311" s="102"/>
      <c r="CF311" s="102"/>
      <c r="CG311" s="102"/>
      <c r="CH311" s="102"/>
      <c r="CI311" s="598"/>
      <c r="CJ311" s="598"/>
      <c r="CK311" s="598"/>
      <c r="CL311" s="598"/>
      <c r="CM311" s="598"/>
      <c r="CN311" s="598"/>
      <c r="CO311" s="598"/>
      <c r="CP311" s="598"/>
      <c r="CQ311" s="598"/>
      <c r="CR311" s="598"/>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row>
    <row r="312" spans="1:119" s="102" customFormat="1">
      <c r="B312" s="463"/>
      <c r="C312" s="458"/>
      <c r="E312" s="469"/>
      <c r="G312" s="115"/>
      <c r="H312" s="506"/>
      <c r="I312" s="115"/>
      <c r="J312" s="115"/>
      <c r="K312" s="115"/>
      <c r="L312" s="115"/>
      <c r="M312" s="115"/>
      <c r="N312" s="115"/>
      <c r="O312" s="115"/>
      <c r="P312" s="115"/>
      <c r="Q312" s="115"/>
      <c r="R312" s="115"/>
      <c r="S312" s="115"/>
      <c r="T312" s="115"/>
      <c r="U312" s="115"/>
      <c r="V312" s="115"/>
      <c r="W312" s="115"/>
      <c r="X312" s="115"/>
      <c r="Y312" s="115"/>
      <c r="Z312" s="401"/>
      <c r="AB312" s="598"/>
      <c r="AC312" s="598"/>
      <c r="AD312" s="598"/>
      <c r="AE312" s="598"/>
      <c r="AF312" s="598"/>
      <c r="AG312" s="598"/>
      <c r="AH312" s="598"/>
      <c r="AI312" s="692" t="s">
        <v>592</v>
      </c>
      <c r="AJ312" s="610" t="b">
        <v>0</v>
      </c>
      <c r="AK312" s="687"/>
      <c r="AL312" s="629"/>
      <c r="AM312" s="607"/>
      <c r="AN312" s="608"/>
      <c r="AO312" s="609"/>
      <c r="AP312" s="610" t="b">
        <v>0</v>
      </c>
      <c r="AQ312" s="598"/>
      <c r="AR312" s="598"/>
      <c r="CA312" s="610" t="b">
        <v>0</v>
      </c>
      <c r="CB312" s="598"/>
      <c r="CI312" s="598"/>
      <c r="CJ312" s="598"/>
      <c r="CK312" s="598"/>
      <c r="CL312" s="598"/>
      <c r="CM312" s="598"/>
      <c r="CN312" s="598"/>
      <c r="CO312" s="598"/>
      <c r="CP312" s="598"/>
      <c r="CQ312" s="598"/>
      <c r="CR312" s="598"/>
    </row>
    <row r="313" spans="1:119" s="102" customFormat="1">
      <c r="B313" s="463"/>
      <c r="C313" s="458"/>
      <c r="E313" s="469"/>
      <c r="G313" s="115"/>
      <c r="H313" s="506"/>
      <c r="I313" s="115"/>
      <c r="J313" s="115"/>
      <c r="K313" s="115"/>
      <c r="L313" s="115"/>
      <c r="M313" s="115"/>
      <c r="N313" s="115"/>
      <c r="O313" s="115"/>
      <c r="P313" s="115"/>
      <c r="Q313" s="115"/>
      <c r="R313" s="115"/>
      <c r="S313" s="115"/>
      <c r="T313" s="115"/>
      <c r="U313" s="115"/>
      <c r="V313" s="115"/>
      <c r="W313" s="115"/>
      <c r="X313" s="115"/>
      <c r="Y313" s="115"/>
      <c r="Z313" s="401"/>
      <c r="AB313" s="598"/>
      <c r="AC313" s="598"/>
      <c r="AD313" s="598"/>
      <c r="AE313" s="598"/>
      <c r="AF313" s="598"/>
      <c r="AG313" s="598"/>
      <c r="AH313" s="598"/>
      <c r="AI313" s="762">
        <f>S296</f>
        <v>0</v>
      </c>
      <c r="AJ313" s="763"/>
      <c r="AK313" s="763"/>
      <c r="AL313" s="763"/>
      <c r="AM313" s="763"/>
      <c r="AN313" s="763"/>
      <c r="AO313" s="764"/>
      <c r="AP313" s="598"/>
      <c r="AQ313" s="749"/>
      <c r="AR313" s="598"/>
      <c r="CA313" s="598"/>
      <c r="CB313" s="749"/>
      <c r="CI313" s="598"/>
      <c r="CJ313" s="598"/>
      <c r="CK313" s="598"/>
      <c r="CL313" s="598"/>
      <c r="CM313" s="598"/>
      <c r="CN313" s="598"/>
      <c r="CO313" s="598"/>
      <c r="CP313" s="598"/>
      <c r="CQ313" s="598"/>
      <c r="CR313" s="598"/>
    </row>
    <row r="314" spans="1:119" s="102" customFormat="1">
      <c r="B314" s="463"/>
      <c r="C314" s="458"/>
      <c r="E314" s="469"/>
      <c r="G314" s="115"/>
      <c r="H314" s="506"/>
      <c r="I314" s="115"/>
      <c r="J314" s="115"/>
      <c r="K314" s="115"/>
      <c r="L314" s="115"/>
      <c r="M314" s="115"/>
      <c r="N314" s="115"/>
      <c r="O314" s="115"/>
      <c r="P314" s="115"/>
      <c r="Q314" s="115"/>
      <c r="R314" s="115"/>
      <c r="S314" s="115"/>
      <c r="T314" s="115"/>
      <c r="U314" s="115"/>
      <c r="V314" s="115"/>
      <c r="W314" s="115"/>
      <c r="X314" s="115"/>
      <c r="Y314" s="115"/>
      <c r="Z314" s="401"/>
      <c r="AB314" s="598"/>
      <c r="AC314" s="598"/>
      <c r="AD314" s="598"/>
      <c r="AE314" s="598"/>
      <c r="AF314" s="598"/>
      <c r="AG314" s="598"/>
      <c r="AH314" s="598"/>
      <c r="AI314" s="692" t="s">
        <v>562</v>
      </c>
      <c r="AJ314" s="610" t="b">
        <v>0</v>
      </c>
      <c r="AK314" s="687"/>
      <c r="AL314" s="629"/>
      <c r="AM314" s="607"/>
      <c r="AN314" s="608"/>
      <c r="AO314" s="609"/>
      <c r="AP314" s="610" t="b">
        <v>0</v>
      </c>
      <c r="AQ314" s="598"/>
      <c r="AR314" s="598"/>
      <c r="CA314" s="610" t="b">
        <v>0</v>
      </c>
      <c r="CB314" s="598"/>
      <c r="CI314" s="598"/>
      <c r="CJ314" s="598"/>
      <c r="CK314" s="598"/>
      <c r="CL314" s="598"/>
      <c r="CM314" s="598"/>
      <c r="CN314" s="598"/>
      <c r="CO314" s="598"/>
      <c r="CP314" s="598"/>
      <c r="CQ314" s="598"/>
      <c r="CR314" s="598"/>
    </row>
    <row r="315" spans="1:119" s="102" customFormat="1">
      <c r="B315" s="463"/>
      <c r="C315" s="458"/>
      <c r="E315" s="469"/>
      <c r="G315" s="115"/>
      <c r="H315" s="506"/>
      <c r="I315" s="115"/>
      <c r="J315" s="115"/>
      <c r="K315" s="115"/>
      <c r="L315" s="115"/>
      <c r="M315" s="115"/>
      <c r="N315" s="115"/>
      <c r="O315" s="115"/>
      <c r="P315" s="115"/>
      <c r="Q315" s="115"/>
      <c r="R315" s="115"/>
      <c r="S315" s="115"/>
      <c r="T315" s="115"/>
      <c r="U315" s="115"/>
      <c r="V315" s="115"/>
      <c r="W315" s="115"/>
      <c r="X315" s="115"/>
      <c r="Y315" s="115"/>
      <c r="Z315" s="401"/>
      <c r="AB315" s="598"/>
      <c r="AC315" s="598"/>
      <c r="AD315" s="598"/>
      <c r="AE315" s="598"/>
      <c r="AF315" s="598"/>
      <c r="AG315" s="598"/>
      <c r="AH315" s="598"/>
      <c r="AI315" s="692" t="s">
        <v>590</v>
      </c>
      <c r="AJ315" s="610" t="b">
        <v>0</v>
      </c>
      <c r="AK315" s="687"/>
      <c r="AL315" s="629"/>
      <c r="AM315" s="607"/>
      <c r="AN315" s="608"/>
      <c r="AO315" s="609"/>
      <c r="AP315" s="610" t="b">
        <v>0</v>
      </c>
      <c r="AQ315" s="598"/>
      <c r="AR315" s="598"/>
      <c r="CA315" s="610" t="b">
        <v>0</v>
      </c>
      <c r="CB315" s="598"/>
      <c r="CI315" s="598"/>
      <c r="CJ315" s="598"/>
      <c r="CK315" s="598"/>
      <c r="CL315" s="598"/>
      <c r="CM315" s="598"/>
      <c r="CN315" s="598"/>
      <c r="CO315" s="598"/>
      <c r="CP315" s="598"/>
      <c r="CQ315" s="598"/>
      <c r="CR315" s="598"/>
    </row>
    <row r="316" spans="1:119" s="102" customFormat="1">
      <c r="B316" s="463"/>
      <c r="C316" s="458"/>
      <c r="E316" s="469"/>
      <c r="G316" s="115"/>
      <c r="H316" s="506"/>
      <c r="I316" s="115"/>
      <c r="J316" s="115"/>
      <c r="K316" s="115"/>
      <c r="L316" s="115"/>
      <c r="M316" s="115"/>
      <c r="N316" s="115"/>
      <c r="O316" s="115"/>
      <c r="P316" s="115"/>
      <c r="Q316" s="115"/>
      <c r="R316" s="115"/>
      <c r="S316" s="115"/>
      <c r="T316" s="115"/>
      <c r="U316" s="115"/>
      <c r="V316" s="115"/>
      <c r="W316" s="115"/>
      <c r="X316" s="115"/>
      <c r="Y316" s="115"/>
      <c r="Z316" s="401"/>
      <c r="AB316" s="598"/>
      <c r="AC316" s="598"/>
      <c r="AD316" s="598"/>
      <c r="AE316" s="598"/>
      <c r="AF316" s="598"/>
      <c r="AG316" s="598"/>
      <c r="AH316" s="598"/>
      <c r="AI316" s="1355">
        <f>S298</f>
        <v>0</v>
      </c>
      <c r="AJ316" s="1356"/>
      <c r="AK316" s="1356"/>
      <c r="AL316" s="1356"/>
      <c r="AM316" s="1356"/>
      <c r="AN316" s="1356"/>
      <c r="AO316" s="1357"/>
      <c r="AP316" s="598"/>
      <c r="AQ316" s="749"/>
      <c r="AR316" s="598"/>
      <c r="CA316" s="598"/>
      <c r="CB316" s="749"/>
      <c r="CI316" s="598"/>
      <c r="CJ316" s="598"/>
      <c r="CK316" s="598"/>
      <c r="CL316" s="598"/>
      <c r="CM316" s="598"/>
      <c r="CN316" s="598"/>
      <c r="CO316" s="598"/>
      <c r="CP316" s="598"/>
      <c r="CQ316" s="598"/>
      <c r="CR316" s="598"/>
    </row>
    <row r="317" spans="1:119" s="102" customFormat="1">
      <c r="B317" s="463"/>
      <c r="C317" s="458"/>
      <c r="E317" s="469"/>
      <c r="G317" s="115"/>
      <c r="H317" s="506"/>
      <c r="I317" s="115"/>
      <c r="Z317" s="401"/>
      <c r="AB317" s="598"/>
      <c r="AC317" s="598"/>
      <c r="AD317" s="598"/>
      <c r="AE317" s="598"/>
      <c r="AF317" s="598"/>
      <c r="AG317" s="598"/>
      <c r="AH317" s="598"/>
      <c r="AI317" s="692" t="s">
        <v>563</v>
      </c>
      <c r="AJ317" s="610" t="b">
        <v>0</v>
      </c>
      <c r="AK317" s="687"/>
      <c r="AL317" s="629"/>
      <c r="AM317" s="607"/>
      <c r="AN317" s="608"/>
      <c r="AO317" s="609"/>
      <c r="AP317" s="610" t="b">
        <v>0</v>
      </c>
      <c r="AQ317" s="598"/>
      <c r="AR317" s="598"/>
      <c r="CA317" s="610" t="b">
        <v>0</v>
      </c>
      <c r="CB317" s="598"/>
      <c r="CI317" s="598"/>
      <c r="CJ317" s="598"/>
      <c r="CK317" s="598"/>
      <c r="CL317" s="598"/>
      <c r="CM317" s="598"/>
      <c r="CN317" s="598"/>
      <c r="CO317" s="598"/>
      <c r="CP317" s="598"/>
      <c r="CQ317" s="598"/>
      <c r="CR317" s="598"/>
    </row>
    <row r="318" spans="1:119" s="102" customFormat="1">
      <c r="B318" s="463"/>
      <c r="C318" s="458"/>
      <c r="E318" s="469"/>
      <c r="G318" s="115"/>
      <c r="H318" s="506"/>
      <c r="I318" s="115"/>
      <c r="Z318" s="401"/>
      <c r="AB318" s="598"/>
      <c r="AC318" s="598"/>
      <c r="AD318" s="598"/>
      <c r="AE318" s="598"/>
      <c r="AF318" s="598"/>
      <c r="AG318" s="598"/>
      <c r="AH318" s="598"/>
      <c r="AI318" s="692" t="s">
        <v>591</v>
      </c>
      <c r="AJ318" s="610" t="b">
        <v>0</v>
      </c>
      <c r="AK318" s="687"/>
      <c r="AL318" s="629"/>
      <c r="AM318" s="607"/>
      <c r="AN318" s="608"/>
      <c r="AO318" s="609"/>
      <c r="AP318" s="610" t="b">
        <v>0</v>
      </c>
      <c r="AQ318" s="598"/>
      <c r="AR318" s="598"/>
      <c r="CA318" s="610" t="b">
        <v>0</v>
      </c>
      <c r="CB318" s="598"/>
      <c r="CI318" s="598"/>
      <c r="CJ318" s="598"/>
      <c r="CK318" s="598"/>
      <c r="CL318" s="598"/>
      <c r="CM318" s="598"/>
      <c r="CN318" s="598"/>
      <c r="CO318" s="598"/>
      <c r="CP318" s="598"/>
      <c r="CQ318" s="598"/>
      <c r="CR318" s="598"/>
    </row>
    <row r="319" spans="1:119" s="102" customFormat="1">
      <c r="B319" s="463"/>
      <c r="C319" s="458"/>
      <c r="E319" s="469"/>
      <c r="G319" s="115"/>
      <c r="H319" s="506"/>
      <c r="I319" s="115"/>
      <c r="Z319" s="401"/>
      <c r="AI319" s="1355">
        <f>S300</f>
        <v>0</v>
      </c>
      <c r="AJ319" s="1356"/>
      <c r="AK319" s="1356"/>
      <c r="AL319" s="1356"/>
      <c r="AM319" s="1356"/>
      <c r="AN319" s="1356"/>
      <c r="AO319" s="1357"/>
      <c r="AP319" s="598"/>
      <c r="AQ319" s="749"/>
      <c r="AR319" s="598"/>
      <c r="CA319" s="598"/>
      <c r="CB319" s="749"/>
      <c r="CI319" s="598"/>
      <c r="CJ319" s="598"/>
      <c r="CK319" s="598"/>
      <c r="CL319" s="598"/>
      <c r="CM319" s="598"/>
      <c r="CN319" s="598"/>
      <c r="CO319" s="598"/>
      <c r="CP319" s="598"/>
      <c r="CQ319" s="598"/>
      <c r="CR319" s="598"/>
    </row>
    <row r="320" spans="1:119" s="102" customFormat="1">
      <c r="B320" s="463"/>
      <c r="C320" s="458"/>
      <c r="E320" s="469"/>
      <c r="G320" s="115"/>
      <c r="H320" s="506"/>
      <c r="I320" s="115"/>
      <c r="Z320" s="401"/>
      <c r="AR320" s="598"/>
      <c r="CA320" s="598"/>
      <c r="CB320" s="598"/>
      <c r="CI320" s="598"/>
      <c r="CJ320" s="598"/>
      <c r="CK320" s="598"/>
      <c r="CL320" s="598"/>
      <c r="CM320" s="598"/>
      <c r="CN320" s="598"/>
      <c r="CO320" s="598"/>
      <c r="CP320" s="598"/>
      <c r="CQ320" s="598"/>
      <c r="CR320" s="598"/>
    </row>
    <row r="321" spans="2:96" s="102" customFormat="1">
      <c r="B321" s="463"/>
      <c r="C321" s="458"/>
      <c r="E321" s="469"/>
      <c r="G321" s="115"/>
      <c r="H321" s="506"/>
      <c r="I321" s="115"/>
      <c r="Z321" s="401"/>
      <c r="AR321" s="598"/>
      <c r="CA321" s="598"/>
      <c r="CB321" s="598"/>
      <c r="CI321" s="598"/>
      <c r="CJ321" s="598"/>
      <c r="CK321" s="598"/>
      <c r="CL321" s="598"/>
      <c r="CM321" s="598"/>
      <c r="CN321" s="598"/>
      <c r="CO321" s="598"/>
      <c r="CP321" s="598"/>
      <c r="CQ321" s="598"/>
      <c r="CR321" s="598"/>
    </row>
    <row r="322" spans="2:96" s="102" customFormat="1">
      <c r="B322" s="463"/>
      <c r="C322" s="458"/>
      <c r="E322" s="469"/>
      <c r="G322" s="115"/>
      <c r="H322" s="506"/>
      <c r="I322" s="115"/>
      <c r="Z322" s="401"/>
      <c r="AR322" s="598"/>
      <c r="CA322" s="598"/>
      <c r="CB322" s="598"/>
      <c r="CI322" s="598"/>
      <c r="CJ322" s="598"/>
      <c r="CK322" s="598"/>
      <c r="CL322" s="598"/>
      <c r="CM322" s="598"/>
      <c r="CN322" s="598"/>
      <c r="CO322" s="598"/>
      <c r="CP322" s="598"/>
      <c r="CQ322" s="598"/>
      <c r="CR322" s="598"/>
    </row>
    <row r="323" spans="2:96" s="102" customFormat="1">
      <c r="B323" s="463"/>
      <c r="C323" s="458"/>
      <c r="E323" s="469"/>
      <c r="G323" s="115"/>
      <c r="H323" s="506"/>
      <c r="I323" s="115"/>
      <c r="Z323" s="401"/>
      <c r="AR323" s="598"/>
      <c r="CA323" s="598"/>
      <c r="CB323" s="598"/>
      <c r="CI323" s="598"/>
      <c r="CJ323" s="598"/>
      <c r="CK323" s="598"/>
      <c r="CL323" s="598"/>
      <c r="CM323" s="598"/>
      <c r="CN323" s="598"/>
      <c r="CO323" s="598"/>
      <c r="CP323" s="598"/>
      <c r="CQ323" s="598"/>
      <c r="CR323" s="598"/>
    </row>
    <row r="324" spans="2:96" s="102" customFormat="1">
      <c r="B324" s="463"/>
      <c r="C324" s="458"/>
      <c r="E324" s="469"/>
      <c r="G324" s="115"/>
      <c r="H324" s="506"/>
      <c r="I324" s="115"/>
      <c r="Z324" s="401"/>
      <c r="AR324" s="598"/>
      <c r="CA324" s="598"/>
      <c r="CB324" s="598"/>
      <c r="CI324" s="598"/>
      <c r="CJ324" s="598"/>
      <c r="CK324" s="598"/>
      <c r="CL324" s="598"/>
      <c r="CM324" s="598"/>
      <c r="CN324" s="598"/>
      <c r="CO324" s="598"/>
      <c r="CP324" s="598"/>
      <c r="CQ324" s="598"/>
      <c r="CR324" s="598"/>
    </row>
    <row r="325" spans="2:96" s="102" customFormat="1">
      <c r="B325" s="463"/>
      <c r="C325" s="458"/>
      <c r="E325" s="469"/>
      <c r="G325" s="115"/>
      <c r="H325" s="506"/>
      <c r="I325" s="115"/>
      <c r="Z325" s="401"/>
      <c r="AR325" s="598"/>
      <c r="CA325" s="598"/>
      <c r="CB325" s="598"/>
      <c r="CI325" s="598"/>
      <c r="CJ325" s="598"/>
      <c r="CK325" s="598"/>
      <c r="CL325" s="598"/>
      <c r="CM325" s="598"/>
      <c r="CN325" s="598"/>
      <c r="CO325" s="598"/>
      <c r="CP325" s="598"/>
      <c r="CQ325" s="598"/>
      <c r="CR325" s="598"/>
    </row>
    <row r="326" spans="2:96" s="102" customFormat="1">
      <c r="B326" s="463"/>
      <c r="C326" s="458"/>
      <c r="E326" s="469"/>
      <c r="G326" s="115"/>
      <c r="H326" s="506"/>
      <c r="I326" s="115"/>
      <c r="Z326" s="401"/>
      <c r="AI326" s="598"/>
      <c r="AJ326" s="598"/>
      <c r="AK326" s="598"/>
      <c r="AL326" s="598"/>
      <c r="AM326" s="598"/>
      <c r="AN326" s="598"/>
      <c r="AO326" s="598"/>
      <c r="AP326" s="598"/>
      <c r="AQ326" s="598"/>
      <c r="AR326" s="598"/>
      <c r="CI326" s="598"/>
      <c r="CJ326" s="598"/>
      <c r="CK326" s="598"/>
      <c r="CL326" s="598"/>
      <c r="CM326" s="598"/>
      <c r="CN326" s="598"/>
      <c r="CO326" s="598"/>
      <c r="CP326" s="598"/>
      <c r="CQ326" s="598"/>
      <c r="CR326" s="598"/>
    </row>
    <row r="327" spans="2:96" s="102" customFormat="1">
      <c r="B327" s="463"/>
      <c r="C327" s="458"/>
      <c r="E327" s="469"/>
      <c r="G327" s="115"/>
      <c r="H327" s="506"/>
      <c r="I327" s="115"/>
      <c r="Z327" s="401"/>
      <c r="AI327" s="598"/>
      <c r="AJ327" s="598"/>
      <c r="AK327" s="598"/>
      <c r="AL327" s="598"/>
      <c r="AM327" s="598"/>
      <c r="AN327" s="598"/>
      <c r="AO327" s="598"/>
      <c r="AP327" s="598"/>
      <c r="AQ327" s="598"/>
      <c r="AR327" s="598"/>
      <c r="CI327" s="598"/>
      <c r="CJ327" s="598"/>
      <c r="CK327" s="598"/>
      <c r="CL327" s="598"/>
      <c r="CM327" s="598"/>
      <c r="CN327" s="598"/>
      <c r="CO327" s="598"/>
      <c r="CP327" s="598"/>
      <c r="CQ327" s="598"/>
      <c r="CR327" s="598"/>
    </row>
    <row r="328" spans="2:96" s="102" customFormat="1">
      <c r="B328" s="463"/>
      <c r="C328" s="458"/>
      <c r="E328" s="469"/>
      <c r="G328" s="115"/>
      <c r="H328" s="506"/>
      <c r="I328" s="115"/>
      <c r="Z328" s="401"/>
      <c r="AI328" s="598"/>
      <c r="AJ328" s="598"/>
      <c r="AK328" s="598"/>
      <c r="AL328" s="598"/>
      <c r="AM328" s="598"/>
      <c r="AN328" s="598"/>
      <c r="AO328" s="598"/>
      <c r="AP328" s="598"/>
      <c r="AQ328" s="598"/>
      <c r="AR328" s="598"/>
      <c r="CI328" s="598"/>
      <c r="CJ328" s="598"/>
      <c r="CK328" s="598"/>
      <c r="CL328" s="598"/>
      <c r="CM328" s="598"/>
      <c r="CN328" s="598"/>
      <c r="CO328" s="598"/>
      <c r="CP328" s="598"/>
      <c r="CQ328" s="598"/>
      <c r="CR328" s="598"/>
    </row>
    <row r="329" spans="2:96" s="102" customFormat="1">
      <c r="B329" s="463"/>
      <c r="C329" s="458"/>
      <c r="E329" s="469"/>
      <c r="G329" s="115"/>
      <c r="H329" s="506"/>
      <c r="I329" s="115"/>
      <c r="Z329" s="401"/>
      <c r="AI329" s="598"/>
      <c r="AJ329" s="598"/>
      <c r="AK329" s="598"/>
      <c r="AL329" s="598"/>
      <c r="AM329" s="598"/>
      <c r="AN329" s="598"/>
      <c r="AO329" s="598"/>
      <c r="AP329" s="598"/>
      <c r="AQ329" s="598"/>
      <c r="AR329" s="598"/>
      <c r="CI329" s="598"/>
      <c r="CJ329" s="598"/>
      <c r="CK329" s="598"/>
      <c r="CL329" s="598"/>
      <c r="CM329" s="598"/>
      <c r="CN329" s="598"/>
      <c r="CO329" s="598"/>
      <c r="CP329" s="598"/>
      <c r="CQ329" s="598"/>
      <c r="CR329" s="598"/>
    </row>
    <row r="330" spans="2:96" s="102" customFormat="1">
      <c r="B330" s="463"/>
      <c r="C330" s="458"/>
      <c r="E330" s="469"/>
      <c r="G330" s="115"/>
      <c r="H330" s="506"/>
      <c r="I330" s="115"/>
      <c r="Z330" s="401"/>
      <c r="AI330" s="598"/>
      <c r="AJ330" s="598"/>
      <c r="AK330" s="598"/>
      <c r="AL330" s="598"/>
      <c r="AM330" s="598"/>
      <c r="AN330" s="598"/>
      <c r="AO330" s="598"/>
      <c r="AP330" s="598"/>
      <c r="AQ330" s="598"/>
      <c r="AR330" s="598"/>
      <c r="CI330" s="598"/>
      <c r="CJ330" s="598"/>
      <c r="CK330" s="598"/>
      <c r="CL330" s="598"/>
      <c r="CM330" s="598"/>
      <c r="CN330" s="598"/>
      <c r="CO330" s="598"/>
      <c r="CP330" s="598"/>
      <c r="CQ330" s="598"/>
      <c r="CR330" s="598"/>
    </row>
    <row r="331" spans="2:96" s="102" customFormat="1">
      <c r="B331" s="463"/>
      <c r="C331" s="458"/>
      <c r="E331" s="469"/>
      <c r="G331" s="115"/>
      <c r="H331" s="506"/>
      <c r="I331" s="115"/>
      <c r="Z331" s="401"/>
      <c r="AI331" s="598"/>
      <c r="AJ331" s="598"/>
      <c r="AK331" s="598"/>
      <c r="AL331" s="598"/>
      <c r="AM331" s="598"/>
      <c r="AN331" s="598"/>
      <c r="AO331" s="598"/>
      <c r="AP331" s="598"/>
      <c r="AQ331" s="598"/>
      <c r="AR331" s="598"/>
      <c r="CI331" s="598"/>
      <c r="CJ331" s="598"/>
      <c r="CK331" s="598"/>
      <c r="CL331" s="598"/>
      <c r="CM331" s="598"/>
      <c r="CN331" s="598"/>
      <c r="CO331" s="598"/>
      <c r="CP331" s="598"/>
      <c r="CQ331" s="598"/>
      <c r="CR331" s="598"/>
    </row>
    <row r="332" spans="2:96" s="102" customFormat="1">
      <c r="B332" s="463"/>
      <c r="C332" s="458"/>
      <c r="E332" s="469"/>
      <c r="G332" s="115"/>
      <c r="H332" s="506"/>
      <c r="I332" s="115"/>
      <c r="Z332" s="401"/>
      <c r="AI332" s="598"/>
      <c r="AJ332" s="598"/>
      <c r="AK332" s="598"/>
      <c r="AL332" s="598"/>
      <c r="AM332" s="598"/>
      <c r="AN332" s="598"/>
      <c r="AO332" s="598"/>
      <c r="AP332" s="598"/>
      <c r="AQ332" s="598"/>
      <c r="AR332" s="598"/>
      <c r="CI332" s="598"/>
      <c r="CJ332" s="598"/>
      <c r="CK332" s="598"/>
      <c r="CL332" s="598"/>
      <c r="CM332" s="598"/>
      <c r="CN332" s="598"/>
      <c r="CO332" s="598"/>
      <c r="CP332" s="598"/>
      <c r="CQ332" s="598"/>
      <c r="CR332" s="598"/>
    </row>
    <row r="333" spans="2:96" s="102" customFormat="1">
      <c r="B333" s="463"/>
      <c r="C333" s="458"/>
      <c r="E333" s="469"/>
      <c r="G333" s="115"/>
      <c r="H333" s="506"/>
      <c r="I333" s="115"/>
      <c r="Z333" s="401"/>
      <c r="AI333" s="598"/>
      <c r="AJ333" s="598"/>
      <c r="AK333" s="598"/>
      <c r="AL333" s="598"/>
      <c r="AM333" s="598"/>
      <c r="AN333" s="598"/>
      <c r="AO333" s="598"/>
      <c r="AP333" s="598"/>
      <c r="AQ333" s="598"/>
      <c r="AR333" s="598"/>
      <c r="CI333" s="598"/>
      <c r="CJ333" s="598"/>
      <c r="CK333" s="598"/>
      <c r="CL333" s="598"/>
      <c r="CM333" s="598"/>
      <c r="CN333" s="598"/>
      <c r="CO333" s="598"/>
      <c r="CP333" s="598"/>
      <c r="CQ333" s="598"/>
      <c r="CR333" s="598"/>
    </row>
    <row r="334" spans="2:96" s="102" customFormat="1">
      <c r="B334" s="463"/>
      <c r="C334" s="458"/>
      <c r="E334" s="469"/>
      <c r="G334" s="115"/>
      <c r="H334" s="506"/>
      <c r="I334" s="115"/>
      <c r="Z334" s="401"/>
      <c r="AI334" s="598"/>
      <c r="AJ334" s="598"/>
      <c r="AK334" s="598"/>
      <c r="AL334" s="598"/>
      <c r="AM334" s="598"/>
      <c r="AN334" s="598"/>
      <c r="AO334" s="598"/>
      <c r="AP334" s="598"/>
      <c r="AQ334" s="598"/>
      <c r="AR334" s="598"/>
      <c r="CI334" s="598"/>
      <c r="CJ334" s="598"/>
      <c r="CK334" s="598"/>
      <c r="CL334" s="598"/>
      <c r="CM334" s="598"/>
      <c r="CN334" s="598"/>
      <c r="CO334" s="598"/>
      <c r="CP334" s="598"/>
      <c r="CQ334" s="598"/>
      <c r="CR334" s="598"/>
    </row>
    <row r="335" spans="2:96" s="102" customFormat="1">
      <c r="B335" s="463"/>
      <c r="C335" s="458"/>
      <c r="E335" s="469"/>
      <c r="G335" s="115"/>
      <c r="H335" s="506"/>
      <c r="I335" s="115"/>
      <c r="Z335" s="401"/>
      <c r="AI335" s="598"/>
      <c r="AJ335" s="598"/>
      <c r="AK335" s="598"/>
      <c r="AL335" s="598"/>
      <c r="AM335" s="598"/>
      <c r="AN335" s="598"/>
      <c r="AO335" s="598"/>
      <c r="AP335" s="598"/>
      <c r="AQ335" s="598"/>
      <c r="AR335" s="598"/>
      <c r="CI335" s="598"/>
      <c r="CJ335" s="598"/>
      <c r="CK335" s="598"/>
      <c r="CL335" s="598"/>
      <c r="CM335" s="598"/>
      <c r="CN335" s="598"/>
      <c r="CO335" s="598"/>
      <c r="CP335" s="598"/>
      <c r="CQ335" s="598"/>
      <c r="CR335" s="598"/>
    </row>
    <row r="336" spans="2:96" s="102" customFormat="1">
      <c r="B336" s="463"/>
      <c r="C336" s="458"/>
      <c r="E336" s="469"/>
      <c r="G336" s="115"/>
      <c r="H336" s="506"/>
      <c r="I336" s="115"/>
      <c r="Z336" s="401"/>
      <c r="AI336" s="598"/>
      <c r="AJ336" s="598"/>
      <c r="AK336" s="598"/>
      <c r="AL336" s="598"/>
      <c r="AM336" s="598"/>
      <c r="AN336" s="598"/>
      <c r="AO336" s="598"/>
      <c r="AP336" s="598"/>
      <c r="AQ336" s="598"/>
      <c r="AR336" s="598"/>
      <c r="CI336" s="598"/>
      <c r="CJ336" s="598"/>
      <c r="CK336" s="598"/>
      <c r="CL336" s="598"/>
      <c r="CM336" s="598"/>
      <c r="CN336" s="598"/>
      <c r="CO336" s="598"/>
      <c r="CP336" s="598"/>
      <c r="CQ336" s="598"/>
      <c r="CR336" s="598"/>
    </row>
    <row r="337" spans="2:96" s="102" customFormat="1">
      <c r="B337" s="463"/>
      <c r="C337" s="458"/>
      <c r="E337" s="469"/>
      <c r="G337" s="115"/>
      <c r="H337" s="506"/>
      <c r="I337" s="115"/>
      <c r="Z337" s="401"/>
      <c r="AI337" s="598"/>
      <c r="AJ337" s="598"/>
      <c r="AK337" s="598"/>
      <c r="AL337" s="598"/>
      <c r="AM337" s="598"/>
      <c r="AN337" s="598"/>
      <c r="AO337" s="598"/>
      <c r="AP337" s="598"/>
      <c r="AQ337" s="598"/>
      <c r="AR337" s="598"/>
      <c r="CI337" s="598"/>
      <c r="CJ337" s="598"/>
      <c r="CK337" s="598"/>
      <c r="CL337" s="598"/>
      <c r="CM337" s="598"/>
      <c r="CN337" s="598"/>
      <c r="CO337" s="598"/>
      <c r="CP337" s="598"/>
      <c r="CQ337" s="598"/>
      <c r="CR337" s="598"/>
    </row>
    <row r="338" spans="2:96" s="102" customFormat="1">
      <c r="B338" s="463"/>
      <c r="C338" s="458"/>
      <c r="E338" s="469"/>
      <c r="G338" s="115"/>
      <c r="H338" s="506"/>
      <c r="I338" s="115"/>
      <c r="Z338" s="401"/>
      <c r="AI338" s="598"/>
      <c r="AJ338" s="598"/>
      <c r="AK338" s="598"/>
      <c r="AL338" s="598"/>
      <c r="AM338" s="598"/>
      <c r="AN338" s="598"/>
      <c r="AO338" s="598"/>
      <c r="AP338" s="598"/>
      <c r="AQ338" s="598"/>
      <c r="AR338" s="598"/>
      <c r="CI338" s="598"/>
      <c r="CJ338" s="598"/>
      <c r="CK338" s="598"/>
      <c r="CL338" s="598"/>
      <c r="CM338" s="598"/>
      <c r="CN338" s="598"/>
      <c r="CO338" s="598"/>
      <c r="CP338" s="598"/>
      <c r="CQ338" s="598"/>
      <c r="CR338" s="598"/>
    </row>
    <row r="339" spans="2:96" s="102" customFormat="1">
      <c r="B339" s="463"/>
      <c r="C339" s="458"/>
      <c r="E339" s="469"/>
      <c r="G339" s="115"/>
      <c r="H339" s="506"/>
      <c r="I339" s="115"/>
      <c r="Z339" s="401"/>
      <c r="AI339" s="598"/>
      <c r="AJ339" s="598"/>
      <c r="AK339" s="598"/>
      <c r="AL339" s="598"/>
      <c r="AM339" s="598"/>
      <c r="AN339" s="598"/>
      <c r="AO339" s="598"/>
      <c r="AP339" s="598"/>
      <c r="AQ339" s="598"/>
      <c r="AR339" s="598"/>
      <c r="CI339" s="598"/>
      <c r="CJ339" s="598"/>
      <c r="CK339" s="598"/>
      <c r="CL339" s="598"/>
      <c r="CM339" s="598"/>
      <c r="CN339" s="598"/>
      <c r="CO339" s="598"/>
      <c r="CP339" s="598"/>
      <c r="CQ339" s="598"/>
      <c r="CR339" s="598"/>
    </row>
    <row r="340" spans="2:96" s="102" customFormat="1">
      <c r="B340" s="463"/>
      <c r="C340" s="458"/>
      <c r="E340" s="469"/>
      <c r="G340" s="115"/>
      <c r="H340" s="506"/>
      <c r="I340" s="115"/>
      <c r="Z340" s="401"/>
      <c r="AI340" s="598"/>
      <c r="AJ340" s="598"/>
      <c r="AK340" s="598"/>
      <c r="AL340" s="598"/>
      <c r="AM340" s="598"/>
      <c r="AN340" s="598"/>
      <c r="AO340" s="598"/>
      <c r="AP340" s="598"/>
      <c r="AQ340" s="598"/>
      <c r="AR340" s="598"/>
      <c r="CI340" s="598"/>
      <c r="CJ340" s="598"/>
      <c r="CK340" s="598"/>
      <c r="CL340" s="598"/>
      <c r="CM340" s="598"/>
      <c r="CN340" s="598"/>
      <c r="CO340" s="598"/>
      <c r="CP340" s="598"/>
      <c r="CQ340" s="598"/>
      <c r="CR340" s="598"/>
    </row>
    <row r="341" spans="2:96" s="102" customFormat="1">
      <c r="B341" s="463"/>
      <c r="C341" s="458"/>
      <c r="E341" s="469"/>
      <c r="G341" s="115"/>
      <c r="H341" s="506"/>
      <c r="I341" s="115"/>
      <c r="Z341" s="401"/>
      <c r="AI341" s="598"/>
      <c r="AJ341" s="598"/>
      <c r="AK341" s="598"/>
      <c r="AL341" s="598"/>
      <c r="AM341" s="598"/>
      <c r="AN341" s="598"/>
      <c r="AO341" s="598"/>
      <c r="AP341" s="598"/>
      <c r="AQ341" s="598"/>
      <c r="AR341" s="598"/>
      <c r="CI341" s="598"/>
      <c r="CJ341" s="598"/>
      <c r="CK341" s="598"/>
      <c r="CL341" s="598"/>
      <c r="CM341" s="598"/>
      <c r="CN341" s="598"/>
      <c r="CO341" s="598"/>
      <c r="CP341" s="598"/>
      <c r="CQ341" s="598"/>
      <c r="CR341" s="598"/>
    </row>
    <row r="342" spans="2:96" s="102" customFormat="1">
      <c r="B342" s="463"/>
      <c r="C342" s="458"/>
      <c r="E342" s="469"/>
      <c r="G342" s="115"/>
      <c r="H342" s="506"/>
      <c r="I342" s="115"/>
      <c r="Z342" s="401"/>
      <c r="AI342" s="598"/>
      <c r="AJ342" s="598"/>
      <c r="AK342" s="598"/>
      <c r="AL342" s="598"/>
      <c r="AM342" s="598"/>
      <c r="AN342" s="598"/>
      <c r="AO342" s="598"/>
      <c r="AP342" s="598"/>
      <c r="AQ342" s="598"/>
      <c r="AR342" s="598"/>
      <c r="CI342" s="598"/>
      <c r="CJ342" s="598"/>
      <c r="CK342" s="598"/>
      <c r="CL342" s="598"/>
      <c r="CM342" s="598"/>
      <c r="CN342" s="598"/>
      <c r="CO342" s="598"/>
      <c r="CP342" s="598"/>
      <c r="CQ342" s="598"/>
      <c r="CR342" s="598"/>
    </row>
    <row r="343" spans="2:96" s="102" customFormat="1">
      <c r="B343" s="463"/>
      <c r="C343" s="458"/>
      <c r="E343" s="469"/>
      <c r="G343" s="115"/>
      <c r="H343" s="506"/>
      <c r="I343" s="115"/>
      <c r="Z343" s="401"/>
      <c r="AI343" s="598"/>
      <c r="AJ343" s="598"/>
      <c r="AK343" s="598"/>
      <c r="AL343" s="598"/>
      <c r="AM343" s="598"/>
      <c r="AN343" s="598"/>
      <c r="AO343" s="598"/>
      <c r="AP343" s="598"/>
      <c r="AQ343" s="598"/>
      <c r="AR343" s="598"/>
      <c r="CI343" s="598"/>
      <c r="CJ343" s="598"/>
      <c r="CK343" s="598"/>
      <c r="CL343" s="598"/>
      <c r="CM343" s="598"/>
      <c r="CN343" s="598"/>
      <c r="CO343" s="598"/>
      <c r="CP343" s="598"/>
      <c r="CQ343" s="598"/>
      <c r="CR343" s="598"/>
    </row>
    <row r="344" spans="2:96" s="102" customFormat="1">
      <c r="B344" s="463"/>
      <c r="C344" s="458"/>
      <c r="E344" s="469"/>
      <c r="G344" s="115"/>
      <c r="H344" s="506"/>
      <c r="I344" s="115"/>
      <c r="Z344" s="401"/>
      <c r="AI344" s="598"/>
      <c r="AJ344" s="598"/>
      <c r="AK344" s="598"/>
      <c r="AL344" s="598"/>
      <c r="AM344" s="598"/>
      <c r="AN344" s="598"/>
      <c r="AO344" s="598"/>
      <c r="AP344" s="598"/>
      <c r="AQ344" s="598"/>
      <c r="AR344" s="598"/>
      <c r="CI344" s="598"/>
      <c r="CJ344" s="598"/>
      <c r="CK344" s="598"/>
      <c r="CL344" s="598"/>
      <c r="CM344" s="598"/>
      <c r="CN344" s="598"/>
      <c r="CO344" s="598"/>
      <c r="CP344" s="598"/>
      <c r="CQ344" s="598"/>
      <c r="CR344" s="598"/>
    </row>
    <row r="345" spans="2:96" s="102" customFormat="1">
      <c r="B345" s="463"/>
      <c r="C345" s="458"/>
      <c r="E345" s="469"/>
      <c r="G345" s="115"/>
      <c r="H345" s="506"/>
      <c r="I345" s="115"/>
      <c r="Z345" s="401"/>
      <c r="AI345" s="598"/>
      <c r="AJ345" s="598"/>
      <c r="AK345" s="598"/>
      <c r="AL345" s="598"/>
      <c r="AM345" s="598"/>
      <c r="AN345" s="598"/>
      <c r="AO345" s="598"/>
      <c r="AP345" s="598"/>
      <c r="AQ345" s="598"/>
      <c r="AR345" s="598"/>
      <c r="CI345" s="598"/>
      <c r="CJ345" s="598"/>
      <c r="CK345" s="598"/>
      <c r="CL345" s="598"/>
      <c r="CM345" s="598"/>
      <c r="CN345" s="598"/>
      <c r="CO345" s="598"/>
      <c r="CP345" s="598"/>
      <c r="CQ345" s="598"/>
      <c r="CR345" s="598"/>
    </row>
    <row r="346" spans="2:96" s="102" customFormat="1">
      <c r="B346" s="463"/>
      <c r="C346" s="458"/>
      <c r="E346" s="469"/>
      <c r="G346" s="115"/>
      <c r="H346" s="506"/>
      <c r="I346" s="115"/>
      <c r="Z346" s="401"/>
      <c r="AI346" s="598"/>
      <c r="AJ346" s="598"/>
      <c r="AK346" s="598"/>
      <c r="AL346" s="598"/>
      <c r="AM346" s="598"/>
      <c r="AN346" s="598"/>
      <c r="AO346" s="598"/>
      <c r="AP346" s="598"/>
      <c r="AQ346" s="598"/>
      <c r="AR346" s="598"/>
      <c r="CI346" s="598"/>
      <c r="CJ346" s="598"/>
      <c r="CK346" s="598"/>
      <c r="CL346" s="598"/>
      <c r="CM346" s="598"/>
      <c r="CN346" s="598"/>
      <c r="CO346" s="598"/>
      <c r="CP346" s="598"/>
      <c r="CQ346" s="598"/>
      <c r="CR346" s="598"/>
    </row>
    <row r="347" spans="2:96" s="102" customFormat="1">
      <c r="B347" s="463"/>
      <c r="C347" s="458"/>
      <c r="E347" s="469"/>
      <c r="G347" s="115"/>
      <c r="H347" s="506"/>
      <c r="I347" s="115"/>
      <c r="Z347" s="401"/>
      <c r="AI347" s="598"/>
      <c r="AJ347" s="598"/>
      <c r="AK347" s="598"/>
      <c r="AL347" s="598"/>
      <c r="AM347" s="598"/>
      <c r="AN347" s="598"/>
      <c r="AO347" s="598"/>
      <c r="AP347" s="598"/>
      <c r="AQ347" s="598"/>
      <c r="AR347" s="598"/>
      <c r="CI347" s="598"/>
      <c r="CJ347" s="598"/>
      <c r="CK347" s="598"/>
      <c r="CL347" s="598"/>
      <c r="CM347" s="598"/>
      <c r="CN347" s="598"/>
      <c r="CO347" s="598"/>
      <c r="CP347" s="598"/>
      <c r="CQ347" s="598"/>
      <c r="CR347" s="598"/>
    </row>
    <row r="348" spans="2:96" s="102" customFormat="1">
      <c r="B348" s="463"/>
      <c r="C348" s="458"/>
      <c r="E348" s="469"/>
      <c r="G348" s="115"/>
      <c r="H348" s="506"/>
      <c r="I348" s="115"/>
      <c r="Z348" s="401"/>
      <c r="AI348" s="598"/>
      <c r="AJ348" s="598"/>
      <c r="AK348" s="598"/>
      <c r="AL348" s="598"/>
      <c r="AM348" s="598"/>
      <c r="AN348" s="598"/>
      <c r="AO348" s="598"/>
      <c r="AP348" s="598"/>
      <c r="AQ348" s="598"/>
      <c r="AR348" s="598"/>
      <c r="CI348" s="598"/>
      <c r="CJ348" s="598"/>
      <c r="CK348" s="598"/>
      <c r="CL348" s="598"/>
      <c r="CM348" s="598"/>
      <c r="CN348" s="598"/>
      <c r="CO348" s="598"/>
      <c r="CP348" s="598"/>
      <c r="CQ348" s="598"/>
      <c r="CR348" s="598"/>
    </row>
    <row r="349" spans="2:96" s="102" customFormat="1">
      <c r="B349" s="463"/>
      <c r="C349" s="458"/>
      <c r="E349" s="469"/>
      <c r="G349" s="115"/>
      <c r="H349" s="506"/>
      <c r="I349" s="115"/>
      <c r="Z349" s="401"/>
      <c r="AI349" s="598"/>
      <c r="AJ349" s="598"/>
      <c r="AK349" s="598"/>
      <c r="AL349" s="598"/>
      <c r="AM349" s="598"/>
      <c r="AN349" s="598"/>
      <c r="AO349" s="598"/>
      <c r="AP349" s="598"/>
      <c r="AQ349" s="598"/>
      <c r="AR349" s="598"/>
      <c r="CI349" s="598"/>
      <c r="CJ349" s="598"/>
      <c r="CK349" s="598"/>
      <c r="CL349" s="598"/>
      <c r="CM349" s="598"/>
      <c r="CN349" s="598"/>
      <c r="CO349" s="598"/>
      <c r="CP349" s="598"/>
      <c r="CQ349" s="598"/>
      <c r="CR349" s="598"/>
    </row>
    <row r="350" spans="2:96" s="102" customFormat="1">
      <c r="B350" s="463"/>
      <c r="C350" s="458"/>
      <c r="E350" s="469"/>
      <c r="G350" s="115"/>
      <c r="H350" s="506"/>
      <c r="I350" s="115"/>
      <c r="Z350" s="401"/>
      <c r="AI350" s="598"/>
      <c r="AJ350" s="598"/>
      <c r="AK350" s="598"/>
      <c r="AL350" s="598"/>
      <c r="AM350" s="598"/>
      <c r="AN350" s="598"/>
      <c r="AO350" s="598"/>
      <c r="AP350" s="598"/>
      <c r="AQ350" s="598"/>
      <c r="AR350" s="598"/>
      <c r="CI350" s="598"/>
      <c r="CJ350" s="598"/>
      <c r="CK350" s="598"/>
      <c r="CL350" s="598"/>
      <c r="CM350" s="598"/>
      <c r="CN350" s="598"/>
      <c r="CO350" s="598"/>
      <c r="CP350" s="598"/>
      <c r="CQ350" s="598"/>
      <c r="CR350" s="598"/>
    </row>
    <row r="351" spans="2:96" s="102" customFormat="1">
      <c r="B351" s="463"/>
      <c r="C351" s="458"/>
      <c r="E351" s="469"/>
      <c r="G351" s="115"/>
      <c r="H351" s="506"/>
      <c r="I351" s="115"/>
      <c r="Z351" s="401"/>
      <c r="AI351" s="598"/>
      <c r="AJ351" s="598"/>
      <c r="AK351" s="598"/>
      <c r="AL351" s="598"/>
      <c r="AM351" s="598"/>
      <c r="AN351" s="598"/>
      <c r="AO351" s="598"/>
      <c r="AP351" s="598"/>
      <c r="AQ351" s="598"/>
      <c r="AR351" s="598"/>
      <c r="CI351" s="598"/>
      <c r="CJ351" s="598"/>
      <c r="CK351" s="598"/>
      <c r="CL351" s="598"/>
      <c r="CM351" s="598"/>
      <c r="CN351" s="598"/>
      <c r="CO351" s="598"/>
      <c r="CP351" s="598"/>
      <c r="CQ351" s="598"/>
      <c r="CR351" s="598"/>
    </row>
    <row r="352" spans="2:96" s="102" customFormat="1">
      <c r="B352" s="463"/>
      <c r="C352" s="458"/>
      <c r="E352" s="469"/>
      <c r="G352" s="115"/>
      <c r="H352" s="506"/>
      <c r="I352" s="115"/>
      <c r="Z352" s="401"/>
      <c r="AI352" s="598"/>
      <c r="AJ352" s="598"/>
      <c r="AK352" s="598"/>
      <c r="AL352" s="598"/>
      <c r="AM352" s="598"/>
      <c r="AN352" s="598"/>
      <c r="AO352" s="598"/>
      <c r="AP352" s="598"/>
      <c r="AQ352" s="598"/>
      <c r="AR352" s="598"/>
      <c r="CI352" s="598"/>
      <c r="CJ352" s="598"/>
      <c r="CK352" s="598"/>
      <c r="CL352" s="598"/>
      <c r="CM352" s="598"/>
      <c r="CN352" s="598"/>
      <c r="CO352" s="598"/>
      <c r="CP352" s="598"/>
      <c r="CQ352" s="598"/>
      <c r="CR352" s="598"/>
    </row>
    <row r="353" spans="2:96" s="102" customFormat="1">
      <c r="B353" s="463"/>
      <c r="C353" s="458"/>
      <c r="E353" s="469"/>
      <c r="G353" s="115"/>
      <c r="H353" s="506"/>
      <c r="I353" s="115"/>
      <c r="Z353" s="401"/>
      <c r="AI353" s="598"/>
      <c r="AJ353" s="598"/>
      <c r="AK353" s="598"/>
      <c r="AL353" s="598"/>
      <c r="AM353" s="598"/>
      <c r="AN353" s="598"/>
      <c r="AO353" s="598"/>
      <c r="AP353" s="598"/>
      <c r="AQ353" s="598"/>
      <c r="AR353" s="598"/>
      <c r="CI353" s="598"/>
      <c r="CJ353" s="598"/>
      <c r="CK353" s="598"/>
      <c r="CL353" s="598"/>
      <c r="CM353" s="598"/>
      <c r="CN353" s="598"/>
      <c r="CO353" s="598"/>
      <c r="CP353" s="598"/>
      <c r="CQ353" s="598"/>
      <c r="CR353" s="598"/>
    </row>
    <row r="354" spans="2:96" s="102" customFormat="1">
      <c r="B354" s="463"/>
      <c r="C354" s="458"/>
      <c r="E354" s="469"/>
      <c r="G354" s="115"/>
      <c r="H354" s="506"/>
      <c r="I354" s="115"/>
      <c r="Z354" s="401"/>
      <c r="AI354" s="598"/>
      <c r="AJ354" s="598"/>
      <c r="AK354" s="598"/>
      <c r="AL354" s="598"/>
      <c r="AM354" s="598"/>
      <c r="AN354" s="598"/>
      <c r="AO354" s="598"/>
      <c r="AP354" s="598"/>
      <c r="AQ354" s="598"/>
      <c r="AR354" s="598"/>
      <c r="CI354" s="598"/>
      <c r="CJ354" s="598"/>
      <c r="CK354" s="598"/>
      <c r="CL354" s="598"/>
      <c r="CM354" s="598"/>
      <c r="CN354" s="598"/>
      <c r="CO354" s="598"/>
      <c r="CP354" s="598"/>
      <c r="CQ354" s="598"/>
      <c r="CR354" s="598"/>
    </row>
    <row r="355" spans="2:96" s="102" customFormat="1">
      <c r="B355" s="463"/>
      <c r="C355" s="458"/>
      <c r="E355" s="469"/>
      <c r="G355" s="115"/>
      <c r="H355" s="506"/>
      <c r="I355" s="115"/>
      <c r="Z355" s="401"/>
      <c r="AI355" s="598"/>
      <c r="AJ355" s="598"/>
      <c r="AK355" s="598"/>
      <c r="AL355" s="598"/>
      <c r="AM355" s="598"/>
      <c r="AN355" s="598"/>
      <c r="AO355" s="598"/>
      <c r="AP355" s="598"/>
      <c r="AQ355" s="598"/>
      <c r="AR355" s="598"/>
      <c r="CI355" s="598"/>
      <c r="CJ355" s="598"/>
      <c r="CK355" s="598"/>
      <c r="CL355" s="598"/>
      <c r="CM355" s="598"/>
      <c r="CN355" s="598"/>
      <c r="CO355" s="598"/>
      <c r="CP355" s="598"/>
      <c r="CQ355" s="598"/>
      <c r="CR355" s="598"/>
    </row>
    <row r="356" spans="2:96" s="102" customFormat="1">
      <c r="B356" s="463"/>
      <c r="C356" s="458"/>
      <c r="E356" s="469"/>
      <c r="G356" s="115"/>
      <c r="H356" s="506"/>
      <c r="I356" s="115"/>
      <c r="Z356" s="401"/>
      <c r="AI356" s="598"/>
      <c r="AJ356" s="598"/>
      <c r="AK356" s="598"/>
      <c r="AL356" s="598"/>
      <c r="AM356" s="598"/>
      <c r="AN356" s="598"/>
      <c r="AO356" s="598"/>
      <c r="AP356" s="598"/>
      <c r="AQ356" s="598"/>
      <c r="AR356" s="598"/>
      <c r="CI356" s="598"/>
      <c r="CJ356" s="598"/>
      <c r="CK356" s="598"/>
      <c r="CL356" s="598"/>
      <c r="CM356" s="598"/>
      <c r="CN356" s="598"/>
      <c r="CO356" s="598"/>
      <c r="CP356" s="598"/>
      <c r="CQ356" s="598"/>
      <c r="CR356" s="598"/>
    </row>
    <row r="357" spans="2:96" s="102" customFormat="1">
      <c r="B357" s="463"/>
      <c r="C357" s="458"/>
      <c r="E357" s="469"/>
      <c r="G357" s="115"/>
      <c r="H357" s="506"/>
      <c r="I357" s="115"/>
      <c r="Z357" s="401"/>
      <c r="AI357" s="598"/>
      <c r="AJ357" s="598"/>
      <c r="AK357" s="598"/>
      <c r="AL357" s="598"/>
      <c r="AM357" s="598"/>
      <c r="AN357" s="598"/>
      <c r="AO357" s="598"/>
      <c r="AP357" s="598"/>
      <c r="AQ357" s="598"/>
      <c r="AR357" s="598"/>
      <c r="CI357" s="598"/>
      <c r="CJ357" s="598"/>
      <c r="CK357" s="598"/>
      <c r="CL357" s="598"/>
      <c r="CM357" s="598"/>
      <c r="CN357" s="598"/>
      <c r="CO357" s="598"/>
      <c r="CP357" s="598"/>
      <c r="CQ357" s="598"/>
      <c r="CR357" s="598"/>
    </row>
    <row r="358" spans="2:96" s="102" customFormat="1">
      <c r="B358" s="463"/>
      <c r="C358" s="458"/>
      <c r="E358" s="469"/>
      <c r="G358" s="115"/>
      <c r="H358" s="506"/>
      <c r="I358" s="115"/>
      <c r="Z358" s="401"/>
      <c r="AI358" s="598"/>
      <c r="AJ358" s="598"/>
      <c r="AK358" s="598"/>
      <c r="AL358" s="598"/>
      <c r="AM358" s="598"/>
      <c r="AN358" s="598"/>
      <c r="AO358" s="598"/>
      <c r="AP358" s="598"/>
      <c r="AQ358" s="598"/>
      <c r="AR358" s="598"/>
      <c r="CI358" s="598"/>
      <c r="CJ358" s="598"/>
      <c r="CK358" s="598"/>
      <c r="CL358" s="598"/>
      <c r="CM358" s="598"/>
      <c r="CN358" s="598"/>
      <c r="CO358" s="598"/>
      <c r="CP358" s="598"/>
      <c r="CQ358" s="598"/>
      <c r="CR358" s="598"/>
    </row>
    <row r="359" spans="2:96" s="102" customFormat="1">
      <c r="B359" s="463"/>
      <c r="C359" s="458"/>
      <c r="E359" s="469"/>
      <c r="G359" s="115"/>
      <c r="H359" s="506"/>
      <c r="I359" s="115"/>
      <c r="Z359" s="401"/>
      <c r="AI359" s="598"/>
      <c r="AJ359" s="598"/>
      <c r="AK359" s="598"/>
      <c r="AL359" s="598"/>
      <c r="AM359" s="598"/>
      <c r="AN359" s="598"/>
      <c r="AO359" s="598"/>
      <c r="AP359" s="598"/>
      <c r="AQ359" s="598"/>
      <c r="AR359" s="598"/>
      <c r="CI359" s="598"/>
      <c r="CJ359" s="598"/>
      <c r="CK359" s="598"/>
      <c r="CL359" s="598"/>
      <c r="CM359" s="598"/>
      <c r="CN359" s="598"/>
      <c r="CO359" s="598"/>
      <c r="CP359" s="598"/>
      <c r="CQ359" s="598"/>
      <c r="CR359" s="598"/>
    </row>
    <row r="360" spans="2:96" s="102" customFormat="1">
      <c r="B360" s="463"/>
      <c r="C360" s="458"/>
      <c r="E360" s="469"/>
      <c r="G360" s="115"/>
      <c r="H360" s="506"/>
      <c r="I360" s="115"/>
      <c r="Z360" s="401"/>
      <c r="AI360" s="598"/>
      <c r="AJ360" s="598"/>
      <c r="AK360" s="598"/>
      <c r="AL360" s="598"/>
      <c r="AM360" s="598"/>
      <c r="AN360" s="598"/>
      <c r="AO360" s="598"/>
      <c r="AP360" s="598"/>
      <c r="AQ360" s="598"/>
      <c r="AR360" s="598"/>
      <c r="CI360" s="598"/>
      <c r="CJ360" s="598"/>
      <c r="CK360" s="598"/>
      <c r="CL360" s="598"/>
      <c r="CM360" s="598"/>
      <c r="CN360" s="598"/>
      <c r="CO360" s="598"/>
      <c r="CP360" s="598"/>
      <c r="CQ360" s="598"/>
      <c r="CR360" s="598"/>
    </row>
    <row r="361" spans="2:96" s="102" customFormat="1">
      <c r="B361" s="463"/>
      <c r="C361" s="458"/>
      <c r="E361" s="469"/>
      <c r="G361" s="115"/>
      <c r="H361" s="506"/>
      <c r="I361" s="115"/>
      <c r="Z361" s="401"/>
      <c r="AI361" s="598"/>
      <c r="AJ361" s="598"/>
      <c r="AK361" s="598"/>
      <c r="AL361" s="598"/>
      <c r="AM361" s="598"/>
      <c r="AN361" s="598"/>
      <c r="AO361" s="598"/>
      <c r="AP361" s="598"/>
      <c r="AQ361" s="598"/>
      <c r="AR361" s="598"/>
      <c r="CI361" s="598"/>
      <c r="CJ361" s="598"/>
      <c r="CK361" s="598"/>
      <c r="CL361" s="598"/>
      <c r="CM361" s="598"/>
      <c r="CN361" s="598"/>
      <c r="CO361" s="598"/>
      <c r="CP361" s="598"/>
      <c r="CQ361" s="598"/>
      <c r="CR361" s="598"/>
    </row>
    <row r="362" spans="2:96" s="102" customFormat="1">
      <c r="B362" s="463"/>
      <c r="C362" s="458"/>
      <c r="E362" s="469"/>
      <c r="G362" s="115"/>
      <c r="H362" s="506"/>
      <c r="I362" s="115"/>
      <c r="Z362" s="401"/>
      <c r="AI362" s="598"/>
      <c r="AJ362" s="598"/>
      <c r="AK362" s="598"/>
      <c r="AL362" s="598"/>
      <c r="AM362" s="598"/>
      <c r="AN362" s="598"/>
      <c r="AO362" s="598"/>
      <c r="AP362" s="598"/>
      <c r="AQ362" s="598"/>
      <c r="AR362" s="598"/>
      <c r="CI362" s="598"/>
      <c r="CJ362" s="598"/>
      <c r="CK362" s="598"/>
      <c r="CL362" s="598"/>
      <c r="CM362" s="598"/>
      <c r="CN362" s="598"/>
      <c r="CO362" s="598"/>
      <c r="CP362" s="598"/>
      <c r="CQ362" s="598"/>
      <c r="CR362" s="598"/>
    </row>
    <row r="363" spans="2:96" s="102" customFormat="1">
      <c r="B363" s="463"/>
      <c r="C363" s="458"/>
      <c r="E363" s="469"/>
      <c r="G363" s="115"/>
      <c r="H363" s="506"/>
      <c r="I363" s="115"/>
      <c r="Z363" s="401"/>
      <c r="AI363" s="598"/>
      <c r="AJ363" s="598"/>
      <c r="AK363" s="598"/>
      <c r="AL363" s="598"/>
      <c r="AM363" s="598"/>
      <c r="AN363" s="598"/>
      <c r="AO363" s="598"/>
      <c r="AP363" s="598"/>
      <c r="AQ363" s="598"/>
      <c r="AR363" s="598"/>
      <c r="CI363" s="598"/>
      <c r="CJ363" s="598"/>
      <c r="CK363" s="598"/>
      <c r="CL363" s="598"/>
      <c r="CM363" s="598"/>
      <c r="CN363" s="598"/>
      <c r="CO363" s="598"/>
      <c r="CP363" s="598"/>
      <c r="CQ363" s="598"/>
      <c r="CR363" s="598"/>
    </row>
    <row r="364" spans="2:96" s="102" customFormat="1">
      <c r="B364" s="463"/>
      <c r="C364" s="458"/>
      <c r="E364" s="469"/>
      <c r="G364" s="115"/>
      <c r="H364" s="506"/>
      <c r="I364" s="115"/>
      <c r="Z364" s="401"/>
      <c r="AI364" s="598"/>
      <c r="AJ364" s="598"/>
      <c r="AK364" s="598"/>
      <c r="AL364" s="598"/>
      <c r="AM364" s="598"/>
      <c r="AN364" s="598"/>
      <c r="AO364" s="598"/>
      <c r="AP364" s="598"/>
      <c r="AQ364" s="598"/>
      <c r="AR364" s="598"/>
      <c r="CI364" s="598"/>
      <c r="CJ364" s="598"/>
      <c r="CK364" s="598"/>
      <c r="CL364" s="598"/>
      <c r="CM364" s="598"/>
      <c r="CN364" s="598"/>
      <c r="CO364" s="598"/>
      <c r="CP364" s="598"/>
      <c r="CQ364" s="598"/>
      <c r="CR364" s="598"/>
    </row>
    <row r="365" spans="2:96" s="102" customFormat="1">
      <c r="B365" s="463"/>
      <c r="C365" s="458"/>
      <c r="E365" s="469"/>
      <c r="G365" s="115"/>
      <c r="H365" s="506"/>
      <c r="I365" s="115"/>
      <c r="Z365" s="401"/>
      <c r="AI365" s="598"/>
      <c r="AJ365" s="598"/>
      <c r="AK365" s="598"/>
      <c r="AL365" s="598"/>
      <c r="AM365" s="598"/>
      <c r="AN365" s="598"/>
      <c r="AO365" s="598"/>
      <c r="AP365" s="598"/>
      <c r="AQ365" s="598"/>
      <c r="AR365" s="598"/>
      <c r="CI365" s="598"/>
      <c r="CJ365" s="598"/>
      <c r="CK365" s="598"/>
      <c r="CL365" s="598"/>
      <c r="CM365" s="598"/>
      <c r="CN365" s="598"/>
      <c r="CO365" s="598"/>
      <c r="CP365" s="598"/>
      <c r="CQ365" s="598"/>
      <c r="CR365" s="598"/>
    </row>
    <row r="366" spans="2:96" s="102" customFormat="1">
      <c r="B366" s="463"/>
      <c r="C366" s="458"/>
      <c r="E366" s="469"/>
      <c r="G366" s="115"/>
      <c r="H366" s="506"/>
      <c r="I366" s="115"/>
      <c r="Z366" s="401"/>
      <c r="AI366" s="598"/>
      <c r="AJ366" s="598"/>
      <c r="AK366" s="598"/>
      <c r="AL366" s="598"/>
      <c r="AM366" s="598"/>
      <c r="AN366" s="598"/>
      <c r="AO366" s="598"/>
      <c r="AP366" s="598"/>
      <c r="AQ366" s="598"/>
      <c r="AR366" s="598"/>
      <c r="CI366" s="598"/>
      <c r="CJ366" s="598"/>
      <c r="CK366" s="598"/>
      <c r="CL366" s="598"/>
      <c r="CM366" s="598"/>
      <c r="CN366" s="598"/>
      <c r="CO366" s="598"/>
      <c r="CP366" s="598"/>
      <c r="CQ366" s="598"/>
      <c r="CR366" s="598"/>
    </row>
    <row r="367" spans="2:96" s="102" customFormat="1">
      <c r="B367" s="463"/>
      <c r="C367" s="458"/>
      <c r="E367" s="469"/>
      <c r="G367" s="115"/>
      <c r="H367" s="506"/>
      <c r="I367" s="115"/>
      <c r="Z367" s="401"/>
      <c r="AI367" s="598"/>
      <c r="AJ367" s="598"/>
      <c r="AK367" s="598"/>
      <c r="AL367" s="598"/>
      <c r="AM367" s="598"/>
      <c r="AN367" s="598"/>
      <c r="AO367" s="598"/>
      <c r="AP367" s="598"/>
      <c r="AQ367" s="598"/>
      <c r="AR367" s="598"/>
      <c r="CI367" s="598"/>
      <c r="CJ367" s="598"/>
      <c r="CK367" s="598"/>
      <c r="CL367" s="598"/>
      <c r="CM367" s="598"/>
      <c r="CN367" s="598"/>
      <c r="CO367" s="598"/>
      <c r="CP367" s="598"/>
      <c r="CQ367" s="598"/>
      <c r="CR367" s="598"/>
    </row>
    <row r="368" spans="2:96" s="102" customFormat="1">
      <c r="B368" s="463"/>
      <c r="C368" s="458"/>
      <c r="E368" s="469"/>
      <c r="G368" s="115"/>
      <c r="H368" s="506"/>
      <c r="I368" s="115"/>
      <c r="Z368" s="401"/>
      <c r="AI368" s="598"/>
      <c r="AJ368" s="598"/>
      <c r="AK368" s="598"/>
      <c r="AL368" s="598"/>
      <c r="AM368" s="598"/>
      <c r="AN368" s="598"/>
      <c r="AO368" s="598"/>
      <c r="AP368" s="598"/>
      <c r="AQ368" s="598"/>
      <c r="AR368" s="598"/>
      <c r="CI368" s="598"/>
      <c r="CJ368" s="598"/>
      <c r="CK368" s="598"/>
      <c r="CL368" s="598"/>
      <c r="CM368" s="598"/>
      <c r="CN368" s="598"/>
      <c r="CO368" s="598"/>
      <c r="CP368" s="598"/>
      <c r="CQ368" s="598"/>
      <c r="CR368" s="598"/>
    </row>
    <row r="369" spans="2:96" s="102" customFormat="1">
      <c r="B369" s="463"/>
      <c r="C369" s="458"/>
      <c r="E369" s="469"/>
      <c r="G369" s="115"/>
      <c r="H369" s="506"/>
      <c r="I369" s="115"/>
      <c r="Z369" s="401"/>
      <c r="AI369" s="598"/>
      <c r="AJ369" s="598"/>
      <c r="AK369" s="598"/>
      <c r="AL369" s="598"/>
      <c r="AM369" s="598"/>
      <c r="AN369" s="598"/>
      <c r="AO369" s="598"/>
      <c r="AP369" s="598"/>
      <c r="AQ369" s="598"/>
      <c r="AR369" s="598"/>
      <c r="CI369" s="598"/>
      <c r="CJ369" s="598"/>
      <c r="CK369" s="598"/>
      <c r="CL369" s="598"/>
      <c r="CM369" s="598"/>
      <c r="CN369" s="598"/>
      <c r="CO369" s="598"/>
      <c r="CP369" s="598"/>
      <c r="CQ369" s="598"/>
      <c r="CR369" s="598"/>
    </row>
    <row r="370" spans="2:96" s="102" customFormat="1">
      <c r="B370" s="463"/>
      <c r="C370" s="458"/>
      <c r="E370" s="469"/>
      <c r="G370" s="115"/>
      <c r="H370" s="506"/>
      <c r="I370" s="115"/>
      <c r="Z370" s="401"/>
      <c r="AI370" s="598"/>
      <c r="AJ370" s="598"/>
      <c r="AK370" s="598"/>
      <c r="AL370" s="598"/>
      <c r="AM370" s="598"/>
      <c r="AN370" s="598"/>
      <c r="AO370" s="598"/>
      <c r="AP370" s="598"/>
      <c r="AQ370" s="598"/>
      <c r="AR370" s="598"/>
      <c r="CI370" s="598"/>
      <c r="CJ370" s="598"/>
      <c r="CK370" s="598"/>
      <c r="CL370" s="598"/>
      <c r="CM370" s="598"/>
      <c r="CN370" s="598"/>
      <c r="CO370" s="598"/>
      <c r="CP370" s="598"/>
      <c r="CQ370" s="598"/>
      <c r="CR370" s="598"/>
    </row>
    <row r="371" spans="2:96" s="102" customFormat="1">
      <c r="B371" s="463"/>
      <c r="C371" s="458"/>
      <c r="E371" s="469"/>
      <c r="G371" s="115"/>
      <c r="H371" s="506"/>
      <c r="I371" s="115"/>
      <c r="Z371" s="401"/>
      <c r="AI371" s="598"/>
      <c r="AJ371" s="598"/>
      <c r="AK371" s="598"/>
      <c r="AL371" s="598"/>
      <c r="AM371" s="598"/>
      <c r="AN371" s="598"/>
      <c r="AO371" s="598"/>
      <c r="AP371" s="598"/>
      <c r="AQ371" s="598"/>
      <c r="AR371" s="598"/>
      <c r="CI371" s="598"/>
      <c r="CJ371" s="598"/>
      <c r="CK371" s="598"/>
      <c r="CL371" s="598"/>
      <c r="CM371" s="598"/>
      <c r="CN371" s="598"/>
      <c r="CO371" s="598"/>
      <c r="CP371" s="598"/>
      <c r="CQ371" s="598"/>
      <c r="CR371" s="598"/>
    </row>
  </sheetData>
  <mergeCells count="135">
    <mergeCell ref="M254:M257"/>
    <mergeCell ref="O254:O257"/>
    <mergeCell ref="Q254:Q256"/>
    <mergeCell ref="U223:X223"/>
    <mergeCell ref="U178:X182"/>
    <mergeCell ref="H5:O8"/>
    <mergeCell ref="H9:O14"/>
    <mergeCell ref="U211:X220"/>
    <mergeCell ref="S12:T12"/>
    <mergeCell ref="S13:T13"/>
    <mergeCell ref="Q7:R7"/>
    <mergeCell ref="Q8:R8"/>
    <mergeCell ref="V7:W7"/>
    <mergeCell ref="U114:X123"/>
    <mergeCell ref="S7:T7"/>
    <mergeCell ref="S8:T8"/>
    <mergeCell ref="S9:T9"/>
    <mergeCell ref="S10:T10"/>
    <mergeCell ref="S11:T11"/>
    <mergeCell ref="Q6:X6"/>
    <mergeCell ref="Q5:V5"/>
    <mergeCell ref="M226:M227"/>
    <mergeCell ref="O226:O227"/>
    <mergeCell ref="Q226:Q227"/>
    <mergeCell ref="CL2:CL6"/>
    <mergeCell ref="CM2:CM6"/>
    <mergeCell ref="AI97:AO97"/>
    <mergeCell ref="AI40:AO40"/>
    <mergeCell ref="AI21:AO21"/>
    <mergeCell ref="AI3:AJ3"/>
    <mergeCell ref="AI61:AO61"/>
    <mergeCell ref="AI16:AO16"/>
    <mergeCell ref="AI48:AO48"/>
    <mergeCell ref="AI71:AO71"/>
    <mergeCell ref="AI37:AO37"/>
    <mergeCell ref="AR45:AR46"/>
    <mergeCell ref="AR56:AR57"/>
    <mergeCell ref="AR67:AR68"/>
    <mergeCell ref="AR77:AR82"/>
    <mergeCell ref="CA2:CG11"/>
    <mergeCell ref="CC77:CF83"/>
    <mergeCell ref="CC45:CF46"/>
    <mergeCell ref="CC56:CF57"/>
    <mergeCell ref="CC67:CF68"/>
    <mergeCell ref="CJ2:CJ6"/>
    <mergeCell ref="CK2:CK6"/>
    <mergeCell ref="AK29:AO29"/>
    <mergeCell ref="AG3:AH3"/>
    <mergeCell ref="AI179:AO179"/>
    <mergeCell ref="AI188:AO188"/>
    <mergeCell ref="AI98:AO98"/>
    <mergeCell ref="AI99:AO99"/>
    <mergeCell ref="U152:X152"/>
    <mergeCell ref="AI173:AO173"/>
    <mergeCell ref="U77:X83"/>
    <mergeCell ref="U32:V32"/>
    <mergeCell ref="U35:X36"/>
    <mergeCell ref="U49:X50"/>
    <mergeCell ref="U60:X61"/>
    <mergeCell ref="U45:X46"/>
    <mergeCell ref="U38:X39"/>
    <mergeCell ref="U56:X57"/>
    <mergeCell ref="U92:X93"/>
    <mergeCell ref="U26:X26"/>
    <mergeCell ref="AE3:AF3"/>
    <mergeCell ref="AB3:AC3"/>
    <mergeCell ref="U67:X68"/>
    <mergeCell ref="AG10:AH10"/>
    <mergeCell ref="U31:X31"/>
    <mergeCell ref="U30:X30"/>
    <mergeCell ref="AG16:AH16"/>
    <mergeCell ref="CC211:CF220"/>
    <mergeCell ref="CC260:CF263"/>
    <mergeCell ref="AR211:AR220"/>
    <mergeCell ref="AR130:AR133"/>
    <mergeCell ref="AR140:AR143"/>
    <mergeCell ref="AR103:AR105"/>
    <mergeCell ref="AR195:AR197"/>
    <mergeCell ref="AR114:AR123"/>
    <mergeCell ref="U95:X95"/>
    <mergeCell ref="U97:X98"/>
    <mergeCell ref="CC103:CF105"/>
    <mergeCell ref="CC114:CF123"/>
    <mergeCell ref="CC130:CF133"/>
    <mergeCell ref="CC140:CF143"/>
    <mergeCell ref="CC195:CF197"/>
    <mergeCell ref="U153:X159"/>
    <mergeCell ref="U103:X105"/>
    <mergeCell ref="AG165:AH171"/>
    <mergeCell ref="U200:X201"/>
    <mergeCell ref="U203:X203"/>
    <mergeCell ref="U244:X245"/>
    <mergeCell ref="U249:X250"/>
    <mergeCell ref="U237:X237"/>
    <mergeCell ref="U225:X226"/>
    <mergeCell ref="AI242:AO242"/>
    <mergeCell ref="AI251:AO251"/>
    <mergeCell ref="AI246:AO246"/>
    <mergeCell ref="U140:X143"/>
    <mergeCell ref="U130:X133"/>
    <mergeCell ref="U70:X71"/>
    <mergeCell ref="U21:X21"/>
    <mergeCell ref="V8:W8"/>
    <mergeCell ref="AI101:AO101"/>
    <mergeCell ref="U227:X227"/>
    <mergeCell ref="U229:X230"/>
    <mergeCell ref="AG17:AH17"/>
    <mergeCell ref="AD19:AD41"/>
    <mergeCell ref="U27:X27"/>
    <mergeCell ref="U28:X28"/>
    <mergeCell ref="U29:X29"/>
    <mergeCell ref="AI316:AO316"/>
    <mergeCell ref="AI319:AO319"/>
    <mergeCell ref="AI275:AO275"/>
    <mergeCell ref="S298:X298"/>
    <mergeCell ref="S296:X296"/>
    <mergeCell ref="U165:X165"/>
    <mergeCell ref="W167:X167"/>
    <mergeCell ref="V169:X169"/>
    <mergeCell ref="S300:X300"/>
    <mergeCell ref="S266:X267"/>
    <mergeCell ref="S290:X290"/>
    <mergeCell ref="S286:X286"/>
    <mergeCell ref="S292:X292"/>
    <mergeCell ref="AI265:AO265"/>
    <mergeCell ref="S288:X288"/>
    <mergeCell ref="U260:X263"/>
    <mergeCell ref="U205:X205"/>
    <mergeCell ref="U191:X193"/>
    <mergeCell ref="U195:X197"/>
    <mergeCell ref="X170:X171"/>
    <mergeCell ref="U256:X257"/>
    <mergeCell ref="AK297:AO297"/>
    <mergeCell ref="S226:S227"/>
    <mergeCell ref="AG275:AH284"/>
  </mergeCells>
  <conditionalFormatting sqref="U60">
    <cfRule type="expression" dxfId="397" priority="276">
      <formula>$K$60</formula>
    </cfRule>
  </conditionalFormatting>
  <conditionalFormatting sqref="U108">
    <cfRule type="expression" dxfId="396" priority="267">
      <formula>R108</formula>
    </cfRule>
  </conditionalFormatting>
  <conditionalFormatting sqref="K60:M62">
    <cfRule type="expression" dxfId="395" priority="248">
      <formula>$K$57</formula>
    </cfRule>
  </conditionalFormatting>
  <conditionalFormatting sqref="K60:S62">
    <cfRule type="expression" dxfId="394" priority="247">
      <formula>$K$58</formula>
    </cfRule>
  </conditionalFormatting>
  <conditionalFormatting sqref="K57:S58 M59:S59">
    <cfRule type="expression" dxfId="393" priority="246">
      <formula>$K$60</formula>
    </cfRule>
  </conditionalFormatting>
  <conditionalFormatting sqref="K71:S72 K69:K70 M69:S70">
    <cfRule type="expression" dxfId="392" priority="245">
      <formula>$K$68</formula>
    </cfRule>
  </conditionalFormatting>
  <conditionalFormatting sqref="K68 K71:S72 M68:S68 K70 M70:S70">
    <cfRule type="expression" dxfId="391" priority="243">
      <formula>$K$69</formula>
    </cfRule>
  </conditionalFormatting>
  <conditionalFormatting sqref="K68:K69 M68:S69">
    <cfRule type="expression" dxfId="390" priority="244">
      <formula>$K$70</formula>
    </cfRule>
  </conditionalFormatting>
  <conditionalFormatting sqref="K116:K117 N116:S117">
    <cfRule type="expression" dxfId="389" priority="235">
      <formula>$K$115</formula>
    </cfRule>
  </conditionalFormatting>
  <conditionalFormatting sqref="K115 K117 N117:S117 N115:S115 U124:X124">
    <cfRule type="expression" dxfId="388" priority="234">
      <formula>$K$116</formula>
    </cfRule>
  </conditionalFormatting>
  <conditionalFormatting sqref="K115:K116 N115:S116 U124:X124">
    <cfRule type="expression" dxfId="387" priority="233">
      <formula>$K$117</formula>
    </cfRule>
  </conditionalFormatting>
  <conditionalFormatting sqref="K59">
    <cfRule type="expression" dxfId="386" priority="231">
      <formula>$K$60</formula>
    </cfRule>
  </conditionalFormatting>
  <conditionalFormatting sqref="L59">
    <cfRule type="expression" dxfId="385" priority="230">
      <formula>$K$60</formula>
    </cfRule>
  </conditionalFormatting>
  <conditionalFormatting sqref="N122:R122">
    <cfRule type="expression" dxfId="384" priority="948">
      <formula>$K$21</formula>
    </cfRule>
  </conditionalFormatting>
  <conditionalFormatting sqref="T51:X51">
    <cfRule type="expression" dxfId="383" priority="185">
      <formula>OR($K$47,$K$48)</formula>
    </cfRule>
  </conditionalFormatting>
  <conditionalFormatting sqref="T56:T57">
    <cfRule type="expression" dxfId="382" priority="182">
      <formula>$K$60</formula>
    </cfRule>
  </conditionalFormatting>
  <conditionalFormatting sqref="T62:X62">
    <cfRule type="expression" dxfId="381" priority="180">
      <formula>$K$58</formula>
    </cfRule>
  </conditionalFormatting>
  <conditionalFormatting sqref="U59">
    <cfRule type="expression" dxfId="380" priority="179">
      <formula>$AJ$60</formula>
    </cfRule>
  </conditionalFormatting>
  <conditionalFormatting sqref="U60:X61">
    <cfRule type="expression" dxfId="379" priority="178">
      <formula>$AJ$60</formula>
    </cfRule>
  </conditionalFormatting>
  <conditionalFormatting sqref="U72:X72">
    <cfRule type="expression" dxfId="378" priority="176">
      <formula>$K$68</formula>
    </cfRule>
  </conditionalFormatting>
  <conditionalFormatting sqref="U72:X72">
    <cfRule type="expression" dxfId="377" priority="175">
      <formula>$K$69</formula>
    </cfRule>
  </conditionalFormatting>
  <conditionalFormatting sqref="U69">
    <cfRule type="expression" dxfId="376" priority="174">
      <formula>$AJ$70</formula>
    </cfRule>
  </conditionalFormatting>
  <conditionalFormatting sqref="U70:X71">
    <cfRule type="expression" dxfId="375" priority="173">
      <formula>$AJ$70</formula>
    </cfRule>
  </conditionalFormatting>
  <conditionalFormatting sqref="T58:X58">
    <cfRule type="expression" dxfId="374" priority="167">
      <formula>$K$60</formula>
    </cfRule>
  </conditionalFormatting>
  <conditionalFormatting sqref="L68">
    <cfRule type="expression" dxfId="373" priority="164">
      <formula>$K$60</formula>
    </cfRule>
  </conditionalFormatting>
  <conditionalFormatting sqref="L69">
    <cfRule type="expression" dxfId="372" priority="163">
      <formula>$K$60</formula>
    </cfRule>
  </conditionalFormatting>
  <conditionalFormatting sqref="L70">
    <cfRule type="expression" dxfId="371" priority="162">
      <formula>$K$60</formula>
    </cfRule>
  </conditionalFormatting>
  <conditionalFormatting sqref="L78">
    <cfRule type="expression" dxfId="370" priority="161">
      <formula>$K$60</formula>
    </cfRule>
  </conditionalFormatting>
  <conditionalFormatting sqref="L79">
    <cfRule type="expression" dxfId="369" priority="160">
      <formula>$K$60</formula>
    </cfRule>
  </conditionalFormatting>
  <conditionalFormatting sqref="L80">
    <cfRule type="expression" dxfId="368" priority="159">
      <formula>$K$60</formula>
    </cfRule>
  </conditionalFormatting>
  <conditionalFormatting sqref="L81">
    <cfRule type="expression" dxfId="367" priority="158">
      <formula>$K$60</formula>
    </cfRule>
  </conditionalFormatting>
  <conditionalFormatting sqref="L82">
    <cfRule type="expression" dxfId="366" priority="157">
      <formula>$K$60</formula>
    </cfRule>
  </conditionalFormatting>
  <conditionalFormatting sqref="L83">
    <cfRule type="expression" dxfId="365" priority="156">
      <formula>$K$60</formula>
    </cfRule>
  </conditionalFormatting>
  <conditionalFormatting sqref="L84">
    <cfRule type="expression" dxfId="364" priority="155">
      <formula>$K$60</formula>
    </cfRule>
  </conditionalFormatting>
  <conditionalFormatting sqref="I84">
    <cfRule type="expression" dxfId="363" priority="154">
      <formula>$AJ$88</formula>
    </cfRule>
  </conditionalFormatting>
  <conditionalFormatting sqref="L92">
    <cfRule type="expression" dxfId="362" priority="153">
      <formula>$K$60</formula>
    </cfRule>
  </conditionalFormatting>
  <conditionalFormatting sqref="L93">
    <cfRule type="expression" dxfId="361" priority="152">
      <formula>$K$60</formula>
    </cfRule>
  </conditionalFormatting>
  <conditionalFormatting sqref="L94">
    <cfRule type="expression" dxfId="360" priority="151">
      <formula>$K$60</formula>
    </cfRule>
  </conditionalFormatting>
  <conditionalFormatting sqref="M95">
    <cfRule type="expression" dxfId="359" priority="150">
      <formula>$K$60</formula>
    </cfRule>
  </conditionalFormatting>
  <conditionalFormatting sqref="O95">
    <cfRule type="expression" dxfId="358" priority="149">
      <formula>$K$60</formula>
    </cfRule>
  </conditionalFormatting>
  <conditionalFormatting sqref="Q95">
    <cfRule type="expression" dxfId="357" priority="148">
      <formula>$K$60</formula>
    </cfRule>
  </conditionalFormatting>
  <conditionalFormatting sqref="S95">
    <cfRule type="expression" dxfId="356" priority="147">
      <formula>$K$60</formula>
    </cfRule>
  </conditionalFormatting>
  <conditionalFormatting sqref="U95:X95">
    <cfRule type="expression" dxfId="355" priority="959">
      <formula>$AJ$91</formula>
    </cfRule>
  </conditionalFormatting>
  <conditionalFormatting sqref="L104">
    <cfRule type="expression" dxfId="354" priority="132">
      <formula>$K$60</formula>
    </cfRule>
  </conditionalFormatting>
  <conditionalFormatting sqref="L105">
    <cfRule type="expression" dxfId="353" priority="131">
      <formula>$K$60</formula>
    </cfRule>
  </conditionalFormatting>
  <conditionalFormatting sqref="L106">
    <cfRule type="expression" dxfId="352" priority="130">
      <formula>$K$60</formula>
    </cfRule>
  </conditionalFormatting>
  <conditionalFormatting sqref="M107">
    <cfRule type="expression" dxfId="351" priority="129">
      <formula>$K$60</formula>
    </cfRule>
  </conditionalFormatting>
  <conditionalFormatting sqref="O107:Q107">
    <cfRule type="expression" dxfId="350" priority="128">
      <formula>$K$60</formula>
    </cfRule>
  </conditionalFormatting>
  <conditionalFormatting sqref="S107">
    <cfRule type="expression" dxfId="349" priority="127">
      <formula>$K$60</formula>
    </cfRule>
  </conditionalFormatting>
  <conditionalFormatting sqref="L115:M117">
    <cfRule type="expression" dxfId="348" priority="126">
      <formula>$K$60</formula>
    </cfRule>
  </conditionalFormatting>
  <conditionalFormatting sqref="L119:M123">
    <cfRule type="expression" dxfId="347" priority="125">
      <formula>$K$60</formula>
    </cfRule>
  </conditionalFormatting>
  <conditionalFormatting sqref="V113:X113">
    <cfRule type="expression" dxfId="346" priority="122">
      <formula>$K$116</formula>
    </cfRule>
  </conditionalFormatting>
  <conditionalFormatting sqref="V113:X113">
    <cfRule type="expression" dxfId="345" priority="121">
      <formula>$K$117</formula>
    </cfRule>
  </conditionalFormatting>
  <conditionalFormatting sqref="L130:M133">
    <cfRule type="expression" dxfId="344" priority="120">
      <formula>$K$60</formula>
    </cfRule>
  </conditionalFormatting>
  <conditionalFormatting sqref="L140:M144">
    <cfRule type="expression" dxfId="343" priority="119">
      <formula>$K$60</formula>
    </cfRule>
  </conditionalFormatting>
  <conditionalFormatting sqref="W166">
    <cfRule type="containsText" dxfId="342" priority="113" operator="containsText" text="YES">
      <formula>NOT(ISERROR(SEARCH("YES",W166)))</formula>
    </cfRule>
    <cfRule type="containsText" dxfId="341" priority="114" operator="containsText" text="NO">
      <formula>NOT(ISERROR(SEARCH("NO",W166)))</formula>
    </cfRule>
  </conditionalFormatting>
  <conditionalFormatting sqref="U20">
    <cfRule type="expression" dxfId="340" priority="59">
      <formula>$AJ$19</formula>
    </cfRule>
  </conditionalFormatting>
  <conditionalFormatting sqref="U21:X21">
    <cfRule type="expression" dxfId="339" priority="58">
      <formula>$AJ$19</formula>
    </cfRule>
  </conditionalFormatting>
  <conditionalFormatting sqref="U47:X47 U47:U48">
    <cfRule type="expression" dxfId="338" priority="1012">
      <formula>$AJ$47</formula>
    </cfRule>
  </conditionalFormatting>
  <conditionalFormatting sqref="U49:X50">
    <cfRule type="expression" dxfId="337" priority="1013">
      <formula>$AJ$47</formula>
    </cfRule>
  </conditionalFormatting>
  <conditionalFormatting sqref="U178:X182">
    <cfRule type="expression" dxfId="336" priority="1029">
      <formula>$AJ$178</formula>
    </cfRule>
  </conditionalFormatting>
  <conditionalFormatting sqref="U190">
    <cfRule type="expression" dxfId="335" priority="1030">
      <formula>$AJ$187</formula>
    </cfRule>
  </conditionalFormatting>
  <conditionalFormatting sqref="U199">
    <cfRule type="expression" dxfId="334" priority="1032">
      <formula>$AJ$195</formula>
    </cfRule>
  </conditionalFormatting>
  <conditionalFormatting sqref="U200:X201">
    <cfRule type="expression" dxfId="333" priority="1033">
      <formula>$AJ$195</formula>
    </cfRule>
  </conditionalFormatting>
  <conditionalFormatting sqref="I190">
    <cfRule type="expression" dxfId="332" priority="1034">
      <formula>$AJ$187</formula>
    </cfRule>
  </conditionalFormatting>
  <conditionalFormatting sqref="U191:X193">
    <cfRule type="expression" dxfId="331" priority="1035">
      <formula>$AJ$187</formula>
    </cfRule>
    <cfRule type="expression" dxfId="330" priority="1036">
      <formula>$AJ$186</formula>
    </cfRule>
  </conditionalFormatting>
  <conditionalFormatting sqref="U190:X190">
    <cfRule type="expression" dxfId="329" priority="1037">
      <formula>$AJ$186</formula>
    </cfRule>
  </conditionalFormatting>
  <conditionalFormatting sqref="U222">
    <cfRule type="expression" dxfId="328" priority="1061">
      <formula>$AJ$241</formula>
    </cfRule>
  </conditionalFormatting>
  <conditionalFormatting sqref="U223:X223">
    <cfRule type="expression" dxfId="327" priority="1065">
      <formula>$AJ$241</formula>
    </cfRule>
  </conditionalFormatting>
  <conditionalFormatting sqref="U224 X224">
    <cfRule type="expression" dxfId="326" priority="1070">
      <formula>$AJ$237</formula>
    </cfRule>
    <cfRule type="expression" dxfId="325" priority="1071">
      <formula>$AJ$238</formula>
    </cfRule>
    <cfRule type="expression" dxfId="324" priority="1072">
      <formula>$AJ$239</formula>
    </cfRule>
    <cfRule type="expression" dxfId="323" priority="1073">
      <formula>$AJ$240</formula>
    </cfRule>
    <cfRule type="expression" dxfId="322" priority="1074">
      <formula>$AJ$241</formula>
    </cfRule>
  </conditionalFormatting>
  <conditionalFormatting sqref="W224">
    <cfRule type="expression" dxfId="321" priority="1080">
      <formula>$AJ$237</formula>
    </cfRule>
    <cfRule type="expression" dxfId="320" priority="1081">
      <formula>$AJ$238</formula>
    </cfRule>
    <cfRule type="expression" dxfId="319" priority="1082">
      <formula>$AJ$239</formula>
    </cfRule>
    <cfRule type="expression" dxfId="318" priority="1083">
      <formula>$AJ$240</formula>
    </cfRule>
    <cfRule type="expression" dxfId="317" priority="1084">
      <formula>$AJ$241</formula>
    </cfRule>
  </conditionalFormatting>
  <conditionalFormatting sqref="U225 P184:S184 N183:S183 L231:S231 L225:S227">
    <cfRule type="expression" dxfId="316" priority="1091">
      <formula>$AJ$244</formula>
    </cfRule>
  </conditionalFormatting>
  <conditionalFormatting sqref="U227:X227">
    <cfRule type="expression" dxfId="315" priority="1095">
      <formula>$AJ$244</formula>
    </cfRule>
  </conditionalFormatting>
  <conditionalFormatting sqref="U228">
    <cfRule type="expression" dxfId="314" priority="1096">
      <formula>$AJ$250</formula>
    </cfRule>
  </conditionalFormatting>
  <conditionalFormatting sqref="U229:X230">
    <cfRule type="expression" dxfId="313" priority="1097">
      <formula>$AJ$250</formula>
    </cfRule>
  </conditionalFormatting>
  <conditionalFormatting sqref="U248">
    <cfRule type="expression" dxfId="312" priority="1101">
      <formula>$AJ$274</formula>
    </cfRule>
  </conditionalFormatting>
  <conditionalFormatting sqref="T25:X31 R25 L85:U85">
    <cfRule type="expression" dxfId="311" priority="1123">
      <formula>$AJ$23</formula>
    </cfRule>
  </conditionalFormatting>
  <conditionalFormatting sqref="U26:X31">
    <cfRule type="expression" dxfId="310" priority="1127">
      <formula>$AJ$23</formula>
    </cfRule>
  </conditionalFormatting>
  <conditionalFormatting sqref="U35:X36">
    <cfRule type="expression" dxfId="309" priority="1128">
      <formula>$AJ$36</formula>
    </cfRule>
  </conditionalFormatting>
  <conditionalFormatting sqref="U37">
    <cfRule type="expression" dxfId="308" priority="1134">
      <formula>$AJ$38</formula>
    </cfRule>
  </conditionalFormatting>
  <conditionalFormatting sqref="U34:X34">
    <cfRule type="expression" dxfId="307" priority="1135">
      <formula>$AJ$36</formula>
    </cfRule>
  </conditionalFormatting>
  <conditionalFormatting sqref="U38:X39">
    <cfRule type="expression" dxfId="306" priority="1136">
      <formula>$AJ$38</formula>
    </cfRule>
  </conditionalFormatting>
  <conditionalFormatting sqref="G46:H46">
    <cfRule type="iconSet" priority="38">
      <iconSet iconSet="3Symbols">
        <cfvo type="percent" val="0"/>
        <cfvo type="percent" val="33"/>
        <cfvo type="percent" val="67"/>
      </iconSet>
    </cfRule>
  </conditionalFormatting>
  <conditionalFormatting sqref="U249:X250">
    <cfRule type="expression" dxfId="305" priority="35">
      <formula>$AJ$274</formula>
    </cfRule>
  </conditionalFormatting>
  <conditionalFormatting sqref="AP23">
    <cfRule type="expression" dxfId="304" priority="34">
      <formula>$AJ$23</formula>
    </cfRule>
  </conditionalFormatting>
  <conditionalFormatting sqref="I104:I106">
    <cfRule type="expression" dxfId="303" priority="32">
      <formula>$K$60</formula>
    </cfRule>
  </conditionalFormatting>
  <conditionalFormatting sqref="I115:I116">
    <cfRule type="expression" dxfId="302" priority="31">
      <formula>$K$60</formula>
    </cfRule>
  </conditionalFormatting>
  <conditionalFormatting sqref="I119">
    <cfRule type="expression" dxfId="301" priority="30">
      <formula>$K$60</formula>
    </cfRule>
  </conditionalFormatting>
  <conditionalFormatting sqref="I122:I123">
    <cfRule type="expression" dxfId="300" priority="29">
      <formula>$K$60</formula>
    </cfRule>
  </conditionalFormatting>
  <conditionalFormatting sqref="CA23">
    <cfRule type="expression" dxfId="299" priority="28">
      <formula>$AJ$23</formula>
    </cfRule>
  </conditionalFormatting>
  <conditionalFormatting sqref="U150">
    <cfRule type="expression" dxfId="298" priority="1137">
      <formula>$AJ$161</formula>
    </cfRule>
  </conditionalFormatting>
  <conditionalFormatting sqref="U153:X159">
    <cfRule type="expression" dxfId="297" priority="1138">
      <formula>$AJ$161</formula>
    </cfRule>
  </conditionalFormatting>
  <conditionalFormatting sqref="U92:X93">
    <cfRule type="expression" dxfId="296" priority="26">
      <formula>$AJ$90</formula>
    </cfRule>
  </conditionalFormatting>
  <conditionalFormatting sqref="U91:X91">
    <cfRule type="expression" dxfId="295" priority="25">
      <formula>$AJ$90</formula>
    </cfRule>
  </conditionalFormatting>
  <conditionalFormatting sqref="U94:X94">
    <cfRule type="expression" dxfId="294" priority="24">
      <formula>$AJ$91</formula>
    </cfRule>
  </conditionalFormatting>
  <conditionalFormatting sqref="U96">
    <cfRule type="expression" dxfId="293" priority="23">
      <formula>$AJ$96</formula>
    </cfRule>
  </conditionalFormatting>
  <conditionalFormatting sqref="U97:X98">
    <cfRule type="expression" dxfId="292" priority="22">
      <formula>AJ96</formula>
    </cfRule>
  </conditionalFormatting>
  <conditionalFormatting sqref="U177">
    <cfRule type="expression" dxfId="291" priority="21">
      <formula>AJ178</formula>
    </cfRule>
  </conditionalFormatting>
  <conditionalFormatting sqref="I236">
    <cfRule type="expression" dxfId="290" priority="1141">
      <formula>$AJ$258</formula>
    </cfRule>
  </conditionalFormatting>
  <conditionalFormatting sqref="U243">
    <cfRule type="expression" dxfId="289" priority="1142">
      <formula>$AJ$264</formula>
    </cfRule>
  </conditionalFormatting>
  <conditionalFormatting sqref="I239:Q240">
    <cfRule type="expression" dxfId="288" priority="1143">
      <formula>$AJ$255="Yes there has been a change"</formula>
    </cfRule>
  </conditionalFormatting>
  <conditionalFormatting sqref="U244:X245">
    <cfRule type="expression" dxfId="287" priority="1144">
      <formula>$AJ$264</formula>
    </cfRule>
  </conditionalFormatting>
  <conditionalFormatting sqref="O288:Q288">
    <cfRule type="expression" dxfId="286" priority="1145">
      <formula>$AJ$307=1</formula>
    </cfRule>
  </conditionalFormatting>
  <conditionalFormatting sqref="S288:X288">
    <cfRule type="expression" dxfId="285" priority="1146">
      <formula>AJ307=1</formula>
    </cfRule>
  </conditionalFormatting>
  <conditionalFormatting sqref="U152">
    <cfRule type="expression" dxfId="284" priority="18">
      <formula>$AJ$148</formula>
    </cfRule>
  </conditionalFormatting>
  <conditionalFormatting sqref="U255">
    <cfRule type="expression" dxfId="283" priority="6">
      <formula>$AJ$297</formula>
    </cfRule>
  </conditionalFormatting>
  <conditionalFormatting sqref="U256:X257">
    <cfRule type="expression" dxfId="282" priority="5">
      <formula>$AJ$297</formula>
    </cfRule>
  </conditionalFormatting>
  <conditionalFormatting sqref="AJ23">
    <cfRule type="expression" dxfId="281" priority="1">
      <formula>$AJ$23</formula>
    </cfRule>
  </conditionalFormatting>
  <dataValidations count="1">
    <dataValidation type="date" allowBlank="1" showInputMessage="1" showErrorMessage="1" error="This must be a numerical date: MO/DA/YEAR (1/12/2022)" sqref="U205:X205" xr:uid="{90952F51-961A-450F-8E88-08A62857DAA9}">
      <formula1>1</formula1>
      <formula2>117610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9</xdr:col>
                    <xdr:colOff>0</xdr:colOff>
                    <xdr:row>23</xdr:row>
                    <xdr:rowOff>0</xdr:rowOff>
                  </from>
                  <to>
                    <xdr:col>9</xdr:col>
                    <xdr:colOff>247650</xdr:colOff>
                    <xdr:row>24</xdr:row>
                    <xdr:rowOff>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9</xdr:col>
                    <xdr:colOff>0</xdr:colOff>
                    <xdr:row>23</xdr:row>
                    <xdr:rowOff>190500</xdr:rowOff>
                  </from>
                  <to>
                    <xdr:col>9</xdr:col>
                    <xdr:colOff>247650</xdr:colOff>
                    <xdr:row>24</xdr:row>
                    <xdr:rowOff>180975</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9</xdr:col>
                    <xdr:colOff>0</xdr:colOff>
                    <xdr:row>32</xdr:row>
                    <xdr:rowOff>38100</xdr:rowOff>
                  </from>
                  <to>
                    <xdr:col>9</xdr:col>
                    <xdr:colOff>219075</xdr:colOff>
                    <xdr:row>34</xdr:row>
                    <xdr:rowOff>152400</xdr:rowOff>
                  </to>
                </anchor>
              </controlPr>
            </control>
          </mc:Choice>
        </mc:AlternateContent>
        <mc:AlternateContent xmlns:mc="http://schemas.openxmlformats.org/markup-compatibility/2006">
          <mc:Choice Requires="x14">
            <control shapeId="8198" r:id="rId7" name="Check Box 6">
              <controlPr defaultSize="0" autoFill="0" autoLine="0" autoPict="0">
                <anchor moveWithCells="1">
                  <from>
                    <xdr:col>9</xdr:col>
                    <xdr:colOff>0</xdr:colOff>
                    <xdr:row>36</xdr:row>
                    <xdr:rowOff>0</xdr:rowOff>
                  </from>
                  <to>
                    <xdr:col>9</xdr:col>
                    <xdr:colOff>247650</xdr:colOff>
                    <xdr:row>37</xdr:row>
                    <xdr:rowOff>0</xdr:rowOff>
                  </to>
                </anchor>
              </controlPr>
            </control>
          </mc:Choice>
        </mc:AlternateContent>
        <mc:AlternateContent xmlns:mc="http://schemas.openxmlformats.org/markup-compatibility/2006">
          <mc:Choice Requires="x14">
            <control shapeId="8199" r:id="rId8" name="Check Box 7">
              <controlPr defaultSize="0" autoFill="0" autoLine="0" autoPict="0">
                <anchor moveWithCells="1">
                  <from>
                    <xdr:col>9</xdr:col>
                    <xdr:colOff>9525</xdr:colOff>
                    <xdr:row>45</xdr:row>
                    <xdr:rowOff>0</xdr:rowOff>
                  </from>
                  <to>
                    <xdr:col>9</xdr:col>
                    <xdr:colOff>247650</xdr:colOff>
                    <xdr:row>46</xdr:row>
                    <xdr:rowOff>0</xdr:rowOff>
                  </to>
                </anchor>
              </controlPr>
            </control>
          </mc:Choice>
        </mc:AlternateContent>
        <mc:AlternateContent xmlns:mc="http://schemas.openxmlformats.org/markup-compatibility/2006">
          <mc:Choice Requires="x14">
            <control shapeId="8200" r:id="rId9" name="Check Box 8">
              <controlPr defaultSize="0" autoFill="0" autoLine="0" autoPict="0">
                <anchor moveWithCells="1">
                  <from>
                    <xdr:col>9</xdr:col>
                    <xdr:colOff>9525</xdr:colOff>
                    <xdr:row>46</xdr:row>
                    <xdr:rowOff>0</xdr:rowOff>
                  </from>
                  <to>
                    <xdr:col>9</xdr:col>
                    <xdr:colOff>247650</xdr:colOff>
                    <xdr:row>47</xdr:row>
                    <xdr:rowOff>0</xdr:rowOff>
                  </to>
                </anchor>
              </controlPr>
            </control>
          </mc:Choice>
        </mc:AlternateContent>
        <mc:AlternateContent xmlns:mc="http://schemas.openxmlformats.org/markup-compatibility/2006">
          <mc:Choice Requires="x14">
            <control shapeId="8201" r:id="rId10" name="Check Box 9">
              <controlPr defaultSize="0" autoFill="0" autoLine="0" autoPict="0">
                <anchor moveWithCells="1">
                  <from>
                    <xdr:col>9</xdr:col>
                    <xdr:colOff>9525</xdr:colOff>
                    <xdr:row>47</xdr:row>
                    <xdr:rowOff>0</xdr:rowOff>
                  </from>
                  <to>
                    <xdr:col>9</xdr:col>
                    <xdr:colOff>247650</xdr:colOff>
                    <xdr:row>48</xdr:row>
                    <xdr:rowOff>0</xdr:rowOff>
                  </to>
                </anchor>
              </controlPr>
            </control>
          </mc:Choice>
        </mc:AlternateContent>
        <mc:AlternateContent xmlns:mc="http://schemas.openxmlformats.org/markup-compatibility/2006">
          <mc:Choice Requires="x14">
            <control shapeId="8202" r:id="rId11" name="Check Box 10">
              <controlPr defaultSize="0" autoFill="0" autoLine="0" autoPict="0">
                <anchor moveWithCells="1">
                  <from>
                    <xdr:col>9</xdr:col>
                    <xdr:colOff>9525</xdr:colOff>
                    <xdr:row>48</xdr:row>
                    <xdr:rowOff>0</xdr:rowOff>
                  </from>
                  <to>
                    <xdr:col>9</xdr:col>
                    <xdr:colOff>247650</xdr:colOff>
                    <xdr:row>49</xdr:row>
                    <xdr:rowOff>0</xdr:rowOff>
                  </to>
                </anchor>
              </controlPr>
            </control>
          </mc:Choice>
        </mc:AlternateContent>
        <mc:AlternateContent xmlns:mc="http://schemas.openxmlformats.org/markup-compatibility/2006">
          <mc:Choice Requires="x14">
            <control shapeId="8203" r:id="rId12" name="Check Box 11">
              <controlPr defaultSize="0" autoFill="0" autoLine="0" autoPict="0">
                <anchor moveWithCells="1">
                  <from>
                    <xdr:col>11</xdr:col>
                    <xdr:colOff>9525</xdr:colOff>
                    <xdr:row>34</xdr:row>
                    <xdr:rowOff>0</xdr:rowOff>
                  </from>
                  <to>
                    <xdr:col>11</xdr:col>
                    <xdr:colOff>247650</xdr:colOff>
                    <xdr:row>34</xdr:row>
                    <xdr:rowOff>190500</xdr:rowOff>
                  </to>
                </anchor>
              </controlPr>
            </control>
          </mc:Choice>
        </mc:AlternateContent>
        <mc:AlternateContent xmlns:mc="http://schemas.openxmlformats.org/markup-compatibility/2006">
          <mc:Choice Requires="x14">
            <control shapeId="8204" r:id="rId13" name="Check Box 12">
              <controlPr defaultSize="0" autoFill="0" autoLine="0" autoPict="0">
                <anchor moveWithCells="1">
                  <from>
                    <xdr:col>13</xdr:col>
                    <xdr:colOff>9525</xdr:colOff>
                    <xdr:row>34</xdr:row>
                    <xdr:rowOff>0</xdr:rowOff>
                  </from>
                  <to>
                    <xdr:col>13</xdr:col>
                    <xdr:colOff>247650</xdr:colOff>
                    <xdr:row>34</xdr:row>
                    <xdr:rowOff>190500</xdr:rowOff>
                  </to>
                </anchor>
              </controlPr>
            </control>
          </mc:Choice>
        </mc:AlternateContent>
        <mc:AlternateContent xmlns:mc="http://schemas.openxmlformats.org/markup-compatibility/2006">
          <mc:Choice Requires="x14">
            <control shapeId="8205" r:id="rId14" name="Check Box 13">
              <controlPr defaultSize="0" autoFill="0" autoLine="0" autoPict="0">
                <anchor moveWithCells="1">
                  <from>
                    <xdr:col>15</xdr:col>
                    <xdr:colOff>9525</xdr:colOff>
                    <xdr:row>34</xdr:row>
                    <xdr:rowOff>0</xdr:rowOff>
                  </from>
                  <to>
                    <xdr:col>15</xdr:col>
                    <xdr:colOff>247650</xdr:colOff>
                    <xdr:row>34</xdr:row>
                    <xdr:rowOff>190500</xdr:rowOff>
                  </to>
                </anchor>
              </controlPr>
            </control>
          </mc:Choice>
        </mc:AlternateContent>
        <mc:AlternateContent xmlns:mc="http://schemas.openxmlformats.org/markup-compatibility/2006">
          <mc:Choice Requires="x14">
            <control shapeId="8206" r:id="rId15" name="Check Box 14">
              <controlPr defaultSize="0" autoFill="0" autoLine="0" autoPict="0">
                <anchor moveWithCells="1">
                  <from>
                    <xdr:col>17</xdr:col>
                    <xdr:colOff>9525</xdr:colOff>
                    <xdr:row>34</xdr:row>
                    <xdr:rowOff>0</xdr:rowOff>
                  </from>
                  <to>
                    <xdr:col>17</xdr:col>
                    <xdr:colOff>247650</xdr:colOff>
                    <xdr:row>34</xdr:row>
                    <xdr:rowOff>190500</xdr:rowOff>
                  </to>
                </anchor>
              </controlPr>
            </control>
          </mc:Choice>
        </mc:AlternateContent>
        <mc:AlternateContent xmlns:mc="http://schemas.openxmlformats.org/markup-compatibility/2006">
          <mc:Choice Requires="x14">
            <control shapeId="8207" r:id="rId16" name="Check Box 15">
              <controlPr defaultSize="0" autoFill="0" autoLine="0" autoPict="0">
                <anchor moveWithCells="1">
                  <from>
                    <xdr:col>9</xdr:col>
                    <xdr:colOff>9525</xdr:colOff>
                    <xdr:row>56</xdr:row>
                    <xdr:rowOff>0</xdr:rowOff>
                  </from>
                  <to>
                    <xdr:col>9</xdr:col>
                    <xdr:colOff>247650</xdr:colOff>
                    <xdr:row>57</xdr:row>
                    <xdr:rowOff>0</xdr:rowOff>
                  </to>
                </anchor>
              </controlPr>
            </control>
          </mc:Choice>
        </mc:AlternateContent>
        <mc:AlternateContent xmlns:mc="http://schemas.openxmlformats.org/markup-compatibility/2006">
          <mc:Choice Requires="x14">
            <control shapeId="8208" r:id="rId17" name="Check Box 16">
              <controlPr defaultSize="0" autoFill="0" autoLine="0" autoPict="0">
                <anchor moveWithCells="1">
                  <from>
                    <xdr:col>9</xdr:col>
                    <xdr:colOff>9525</xdr:colOff>
                    <xdr:row>57</xdr:row>
                    <xdr:rowOff>0</xdr:rowOff>
                  </from>
                  <to>
                    <xdr:col>9</xdr:col>
                    <xdr:colOff>247650</xdr:colOff>
                    <xdr:row>58</xdr:row>
                    <xdr:rowOff>0</xdr:rowOff>
                  </to>
                </anchor>
              </controlPr>
            </control>
          </mc:Choice>
        </mc:AlternateContent>
        <mc:AlternateContent xmlns:mc="http://schemas.openxmlformats.org/markup-compatibility/2006">
          <mc:Choice Requires="x14">
            <control shapeId="8209" r:id="rId18" name="Check Box 17">
              <controlPr defaultSize="0" autoFill="0" autoLine="0" autoPict="0">
                <anchor moveWithCells="1">
                  <from>
                    <xdr:col>9</xdr:col>
                    <xdr:colOff>9525</xdr:colOff>
                    <xdr:row>59</xdr:row>
                    <xdr:rowOff>0</xdr:rowOff>
                  </from>
                  <to>
                    <xdr:col>9</xdr:col>
                    <xdr:colOff>247650</xdr:colOff>
                    <xdr:row>60</xdr:row>
                    <xdr:rowOff>0</xdr:rowOff>
                  </to>
                </anchor>
              </controlPr>
            </control>
          </mc:Choice>
        </mc:AlternateContent>
        <mc:AlternateContent xmlns:mc="http://schemas.openxmlformats.org/markup-compatibility/2006">
          <mc:Choice Requires="x14">
            <control shapeId="8210" r:id="rId19" name="Check Box 18">
              <controlPr defaultSize="0" autoFill="0" autoLine="0" autoPict="0">
                <anchor moveWithCells="1">
                  <from>
                    <xdr:col>9</xdr:col>
                    <xdr:colOff>9525</xdr:colOff>
                    <xdr:row>67</xdr:row>
                    <xdr:rowOff>0</xdr:rowOff>
                  </from>
                  <to>
                    <xdr:col>9</xdr:col>
                    <xdr:colOff>247650</xdr:colOff>
                    <xdr:row>68</xdr:row>
                    <xdr:rowOff>0</xdr:rowOff>
                  </to>
                </anchor>
              </controlPr>
            </control>
          </mc:Choice>
        </mc:AlternateContent>
        <mc:AlternateContent xmlns:mc="http://schemas.openxmlformats.org/markup-compatibility/2006">
          <mc:Choice Requires="x14">
            <control shapeId="8211" r:id="rId20" name="Check Box 19">
              <controlPr defaultSize="0" autoFill="0" autoLine="0" autoPict="0">
                <anchor moveWithCells="1">
                  <from>
                    <xdr:col>9</xdr:col>
                    <xdr:colOff>9525</xdr:colOff>
                    <xdr:row>68</xdr:row>
                    <xdr:rowOff>0</xdr:rowOff>
                  </from>
                  <to>
                    <xdr:col>9</xdr:col>
                    <xdr:colOff>247650</xdr:colOff>
                    <xdr:row>69</xdr:row>
                    <xdr:rowOff>0</xdr:rowOff>
                  </to>
                </anchor>
              </controlPr>
            </control>
          </mc:Choice>
        </mc:AlternateContent>
        <mc:AlternateContent xmlns:mc="http://schemas.openxmlformats.org/markup-compatibility/2006">
          <mc:Choice Requires="x14">
            <control shapeId="8212" r:id="rId21" name="Check Box 20">
              <controlPr defaultSize="0" autoFill="0" autoLine="0" autoPict="0">
                <anchor moveWithCells="1">
                  <from>
                    <xdr:col>9</xdr:col>
                    <xdr:colOff>9525</xdr:colOff>
                    <xdr:row>69</xdr:row>
                    <xdr:rowOff>0</xdr:rowOff>
                  </from>
                  <to>
                    <xdr:col>9</xdr:col>
                    <xdr:colOff>247650</xdr:colOff>
                    <xdr:row>70</xdr:row>
                    <xdr:rowOff>0</xdr:rowOff>
                  </to>
                </anchor>
              </controlPr>
            </control>
          </mc:Choice>
        </mc:AlternateContent>
        <mc:AlternateContent xmlns:mc="http://schemas.openxmlformats.org/markup-compatibility/2006">
          <mc:Choice Requires="x14">
            <control shapeId="8213" r:id="rId22" name="Check Box 21">
              <controlPr defaultSize="0" autoFill="0" autoLine="0" autoPict="0">
                <anchor moveWithCells="1">
                  <from>
                    <xdr:col>9</xdr:col>
                    <xdr:colOff>9525</xdr:colOff>
                    <xdr:row>77</xdr:row>
                    <xdr:rowOff>0</xdr:rowOff>
                  </from>
                  <to>
                    <xdr:col>9</xdr:col>
                    <xdr:colOff>247650</xdr:colOff>
                    <xdr:row>78</xdr:row>
                    <xdr:rowOff>0</xdr:rowOff>
                  </to>
                </anchor>
              </controlPr>
            </control>
          </mc:Choice>
        </mc:AlternateContent>
        <mc:AlternateContent xmlns:mc="http://schemas.openxmlformats.org/markup-compatibility/2006">
          <mc:Choice Requires="x14">
            <control shapeId="8214" r:id="rId23" name="Check Box 22">
              <controlPr defaultSize="0" autoFill="0" autoLine="0" autoPict="0">
                <anchor moveWithCells="1">
                  <from>
                    <xdr:col>9</xdr:col>
                    <xdr:colOff>9525</xdr:colOff>
                    <xdr:row>78</xdr:row>
                    <xdr:rowOff>0</xdr:rowOff>
                  </from>
                  <to>
                    <xdr:col>9</xdr:col>
                    <xdr:colOff>247650</xdr:colOff>
                    <xdr:row>79</xdr:row>
                    <xdr:rowOff>0</xdr:rowOff>
                  </to>
                </anchor>
              </controlPr>
            </control>
          </mc:Choice>
        </mc:AlternateContent>
        <mc:AlternateContent xmlns:mc="http://schemas.openxmlformats.org/markup-compatibility/2006">
          <mc:Choice Requires="x14">
            <control shapeId="8215" r:id="rId24" name="Check Box 23">
              <controlPr defaultSize="0" autoFill="0" autoLine="0" autoPict="0">
                <anchor moveWithCells="1">
                  <from>
                    <xdr:col>9</xdr:col>
                    <xdr:colOff>9525</xdr:colOff>
                    <xdr:row>79</xdr:row>
                    <xdr:rowOff>0</xdr:rowOff>
                  </from>
                  <to>
                    <xdr:col>9</xdr:col>
                    <xdr:colOff>247650</xdr:colOff>
                    <xdr:row>80</xdr:row>
                    <xdr:rowOff>0</xdr:rowOff>
                  </to>
                </anchor>
              </controlPr>
            </control>
          </mc:Choice>
        </mc:AlternateContent>
        <mc:AlternateContent xmlns:mc="http://schemas.openxmlformats.org/markup-compatibility/2006">
          <mc:Choice Requires="x14">
            <control shapeId="8216" r:id="rId25" name="Check Box 24">
              <controlPr defaultSize="0" autoFill="0" autoLine="0" autoPict="0">
                <anchor moveWithCells="1">
                  <from>
                    <xdr:col>9</xdr:col>
                    <xdr:colOff>9525</xdr:colOff>
                    <xdr:row>80</xdr:row>
                    <xdr:rowOff>0</xdr:rowOff>
                  </from>
                  <to>
                    <xdr:col>9</xdr:col>
                    <xdr:colOff>247650</xdr:colOff>
                    <xdr:row>81</xdr:row>
                    <xdr:rowOff>0</xdr:rowOff>
                  </to>
                </anchor>
              </controlPr>
            </control>
          </mc:Choice>
        </mc:AlternateContent>
        <mc:AlternateContent xmlns:mc="http://schemas.openxmlformats.org/markup-compatibility/2006">
          <mc:Choice Requires="x14">
            <control shapeId="8217" r:id="rId26" name="Check Box 25">
              <controlPr defaultSize="0" autoFill="0" autoLine="0" autoPict="0">
                <anchor moveWithCells="1">
                  <from>
                    <xdr:col>9</xdr:col>
                    <xdr:colOff>9525</xdr:colOff>
                    <xdr:row>91</xdr:row>
                    <xdr:rowOff>0</xdr:rowOff>
                  </from>
                  <to>
                    <xdr:col>9</xdr:col>
                    <xdr:colOff>247650</xdr:colOff>
                    <xdr:row>92</xdr:row>
                    <xdr:rowOff>0</xdr:rowOff>
                  </to>
                </anchor>
              </controlPr>
            </control>
          </mc:Choice>
        </mc:AlternateContent>
        <mc:AlternateContent xmlns:mc="http://schemas.openxmlformats.org/markup-compatibility/2006">
          <mc:Choice Requires="x14">
            <control shapeId="8218" r:id="rId27" name="Check Box 26">
              <controlPr defaultSize="0" autoFill="0" autoLine="0" autoPict="0">
                <anchor moveWithCells="1">
                  <from>
                    <xdr:col>9</xdr:col>
                    <xdr:colOff>9525</xdr:colOff>
                    <xdr:row>92</xdr:row>
                    <xdr:rowOff>0</xdr:rowOff>
                  </from>
                  <to>
                    <xdr:col>9</xdr:col>
                    <xdr:colOff>247650</xdr:colOff>
                    <xdr:row>93</xdr:row>
                    <xdr:rowOff>0</xdr:rowOff>
                  </to>
                </anchor>
              </controlPr>
            </control>
          </mc:Choice>
        </mc:AlternateContent>
        <mc:AlternateContent xmlns:mc="http://schemas.openxmlformats.org/markup-compatibility/2006">
          <mc:Choice Requires="x14">
            <control shapeId="8220" r:id="rId28" name="Check Box 28">
              <controlPr defaultSize="0" autoFill="0" autoLine="0" autoPict="0">
                <anchor moveWithCells="1">
                  <from>
                    <xdr:col>9</xdr:col>
                    <xdr:colOff>9525</xdr:colOff>
                    <xdr:row>95</xdr:row>
                    <xdr:rowOff>0</xdr:rowOff>
                  </from>
                  <to>
                    <xdr:col>9</xdr:col>
                    <xdr:colOff>247650</xdr:colOff>
                    <xdr:row>96</xdr:row>
                    <xdr:rowOff>0</xdr:rowOff>
                  </to>
                </anchor>
              </controlPr>
            </control>
          </mc:Choice>
        </mc:AlternateContent>
        <mc:AlternateContent xmlns:mc="http://schemas.openxmlformats.org/markup-compatibility/2006">
          <mc:Choice Requires="x14">
            <control shapeId="8221" r:id="rId29" name="Check Box 29">
              <controlPr defaultSize="0" autoFill="0" autoLine="0" autoPict="0">
                <anchor moveWithCells="1">
                  <from>
                    <xdr:col>9</xdr:col>
                    <xdr:colOff>9525</xdr:colOff>
                    <xdr:row>103</xdr:row>
                    <xdr:rowOff>0</xdr:rowOff>
                  </from>
                  <to>
                    <xdr:col>9</xdr:col>
                    <xdr:colOff>247650</xdr:colOff>
                    <xdr:row>104</xdr:row>
                    <xdr:rowOff>0</xdr:rowOff>
                  </to>
                </anchor>
              </controlPr>
            </control>
          </mc:Choice>
        </mc:AlternateContent>
        <mc:AlternateContent xmlns:mc="http://schemas.openxmlformats.org/markup-compatibility/2006">
          <mc:Choice Requires="x14">
            <control shapeId="8222" r:id="rId30" name="Check Box 30">
              <controlPr defaultSize="0" autoFill="0" autoLine="0" autoPict="0">
                <anchor moveWithCells="1">
                  <from>
                    <xdr:col>9</xdr:col>
                    <xdr:colOff>9525</xdr:colOff>
                    <xdr:row>104</xdr:row>
                    <xdr:rowOff>0</xdr:rowOff>
                  </from>
                  <to>
                    <xdr:col>9</xdr:col>
                    <xdr:colOff>247650</xdr:colOff>
                    <xdr:row>104</xdr:row>
                    <xdr:rowOff>133350</xdr:rowOff>
                  </to>
                </anchor>
              </controlPr>
            </control>
          </mc:Choice>
        </mc:AlternateContent>
        <mc:AlternateContent xmlns:mc="http://schemas.openxmlformats.org/markup-compatibility/2006">
          <mc:Choice Requires="x14">
            <control shapeId="8223" r:id="rId31" name="Check Box 31">
              <controlPr defaultSize="0" autoFill="0" autoLine="0" autoPict="0">
                <anchor moveWithCells="1">
                  <from>
                    <xdr:col>9</xdr:col>
                    <xdr:colOff>9525</xdr:colOff>
                    <xdr:row>105</xdr:row>
                    <xdr:rowOff>0</xdr:rowOff>
                  </from>
                  <to>
                    <xdr:col>9</xdr:col>
                    <xdr:colOff>247650</xdr:colOff>
                    <xdr:row>106</xdr:row>
                    <xdr:rowOff>0</xdr:rowOff>
                  </to>
                </anchor>
              </controlPr>
            </control>
          </mc:Choice>
        </mc:AlternateContent>
        <mc:AlternateContent xmlns:mc="http://schemas.openxmlformats.org/markup-compatibility/2006">
          <mc:Choice Requires="x14">
            <control shapeId="8226" r:id="rId32" name="Check Box 34">
              <controlPr defaultSize="0" autoFill="0" autoLine="0" autoPict="0">
                <anchor moveWithCells="1">
                  <from>
                    <xdr:col>11</xdr:col>
                    <xdr:colOff>9525</xdr:colOff>
                    <xdr:row>106</xdr:row>
                    <xdr:rowOff>0</xdr:rowOff>
                  </from>
                  <to>
                    <xdr:col>11</xdr:col>
                    <xdr:colOff>247650</xdr:colOff>
                    <xdr:row>107</xdr:row>
                    <xdr:rowOff>0</xdr:rowOff>
                  </to>
                </anchor>
              </controlPr>
            </control>
          </mc:Choice>
        </mc:AlternateContent>
        <mc:AlternateContent xmlns:mc="http://schemas.openxmlformats.org/markup-compatibility/2006">
          <mc:Choice Requires="x14">
            <control shapeId="8227" r:id="rId33" name="Check Box 35">
              <controlPr defaultSize="0" autoFill="0" autoLine="0" autoPict="0">
                <anchor moveWithCells="1">
                  <from>
                    <xdr:col>13</xdr:col>
                    <xdr:colOff>9525</xdr:colOff>
                    <xdr:row>106</xdr:row>
                    <xdr:rowOff>0</xdr:rowOff>
                  </from>
                  <to>
                    <xdr:col>13</xdr:col>
                    <xdr:colOff>247650</xdr:colOff>
                    <xdr:row>107</xdr:row>
                    <xdr:rowOff>0</xdr:rowOff>
                  </to>
                </anchor>
              </controlPr>
            </control>
          </mc:Choice>
        </mc:AlternateContent>
        <mc:AlternateContent xmlns:mc="http://schemas.openxmlformats.org/markup-compatibility/2006">
          <mc:Choice Requires="x14">
            <control shapeId="8228" r:id="rId34" name="Check Box 36">
              <controlPr defaultSize="0" autoFill="0" autoLine="0" autoPict="0">
                <anchor moveWithCells="1">
                  <from>
                    <xdr:col>17</xdr:col>
                    <xdr:colOff>19050</xdr:colOff>
                    <xdr:row>106</xdr:row>
                    <xdr:rowOff>0</xdr:rowOff>
                  </from>
                  <to>
                    <xdr:col>18</xdr:col>
                    <xdr:colOff>9525</xdr:colOff>
                    <xdr:row>107</xdr:row>
                    <xdr:rowOff>0</xdr:rowOff>
                  </to>
                </anchor>
              </controlPr>
            </control>
          </mc:Choice>
        </mc:AlternateContent>
        <mc:AlternateContent xmlns:mc="http://schemas.openxmlformats.org/markup-compatibility/2006">
          <mc:Choice Requires="x14">
            <control shapeId="8230" r:id="rId35" name="Check Box 38">
              <controlPr defaultSize="0" autoFill="0" autoLine="0" autoPict="0">
                <anchor moveWithCells="1">
                  <from>
                    <xdr:col>9</xdr:col>
                    <xdr:colOff>9525</xdr:colOff>
                    <xdr:row>114</xdr:row>
                    <xdr:rowOff>0</xdr:rowOff>
                  </from>
                  <to>
                    <xdr:col>9</xdr:col>
                    <xdr:colOff>247650</xdr:colOff>
                    <xdr:row>115</xdr:row>
                    <xdr:rowOff>0</xdr:rowOff>
                  </to>
                </anchor>
              </controlPr>
            </control>
          </mc:Choice>
        </mc:AlternateContent>
        <mc:AlternateContent xmlns:mc="http://schemas.openxmlformats.org/markup-compatibility/2006">
          <mc:Choice Requires="x14">
            <control shapeId="8231" r:id="rId36" name="Check Box 39">
              <controlPr defaultSize="0" autoFill="0" autoLine="0" autoPict="0">
                <anchor moveWithCells="1">
                  <from>
                    <xdr:col>9</xdr:col>
                    <xdr:colOff>9525</xdr:colOff>
                    <xdr:row>115</xdr:row>
                    <xdr:rowOff>0</xdr:rowOff>
                  </from>
                  <to>
                    <xdr:col>9</xdr:col>
                    <xdr:colOff>247650</xdr:colOff>
                    <xdr:row>116</xdr:row>
                    <xdr:rowOff>0</xdr:rowOff>
                  </to>
                </anchor>
              </controlPr>
            </control>
          </mc:Choice>
        </mc:AlternateContent>
        <mc:AlternateContent xmlns:mc="http://schemas.openxmlformats.org/markup-compatibility/2006">
          <mc:Choice Requires="x14">
            <control shapeId="8232" r:id="rId37" name="Check Box 40">
              <controlPr defaultSize="0" autoFill="0" autoLine="0" autoPict="0">
                <anchor moveWithCells="1">
                  <from>
                    <xdr:col>9</xdr:col>
                    <xdr:colOff>9525</xdr:colOff>
                    <xdr:row>116</xdr:row>
                    <xdr:rowOff>0</xdr:rowOff>
                  </from>
                  <to>
                    <xdr:col>9</xdr:col>
                    <xdr:colOff>247650</xdr:colOff>
                    <xdr:row>117</xdr:row>
                    <xdr:rowOff>0</xdr:rowOff>
                  </to>
                </anchor>
              </controlPr>
            </control>
          </mc:Choice>
        </mc:AlternateContent>
        <mc:AlternateContent xmlns:mc="http://schemas.openxmlformats.org/markup-compatibility/2006">
          <mc:Choice Requires="x14">
            <control shapeId="8233" r:id="rId38" name="Check Box 41">
              <controlPr defaultSize="0" autoFill="0" autoLine="0" autoPict="0">
                <anchor moveWithCells="1">
                  <from>
                    <xdr:col>9</xdr:col>
                    <xdr:colOff>9525</xdr:colOff>
                    <xdr:row>118</xdr:row>
                    <xdr:rowOff>0</xdr:rowOff>
                  </from>
                  <to>
                    <xdr:col>9</xdr:col>
                    <xdr:colOff>247650</xdr:colOff>
                    <xdr:row>119</xdr:row>
                    <xdr:rowOff>0</xdr:rowOff>
                  </to>
                </anchor>
              </controlPr>
            </control>
          </mc:Choice>
        </mc:AlternateContent>
        <mc:AlternateContent xmlns:mc="http://schemas.openxmlformats.org/markup-compatibility/2006">
          <mc:Choice Requires="x14">
            <control shapeId="8234" r:id="rId39" name="Check Box 42">
              <controlPr defaultSize="0" autoFill="0" autoLine="0" autoPict="0">
                <anchor moveWithCells="1">
                  <from>
                    <xdr:col>9</xdr:col>
                    <xdr:colOff>9525</xdr:colOff>
                    <xdr:row>119</xdr:row>
                    <xdr:rowOff>0</xdr:rowOff>
                  </from>
                  <to>
                    <xdr:col>9</xdr:col>
                    <xdr:colOff>247650</xdr:colOff>
                    <xdr:row>120</xdr:row>
                    <xdr:rowOff>0</xdr:rowOff>
                  </to>
                </anchor>
              </controlPr>
            </control>
          </mc:Choice>
        </mc:AlternateContent>
        <mc:AlternateContent xmlns:mc="http://schemas.openxmlformats.org/markup-compatibility/2006">
          <mc:Choice Requires="x14">
            <control shapeId="8235" r:id="rId40" name="Check Box 43">
              <controlPr defaultSize="0" autoFill="0" autoLine="0" autoPict="0">
                <anchor moveWithCells="1">
                  <from>
                    <xdr:col>9</xdr:col>
                    <xdr:colOff>9525</xdr:colOff>
                    <xdr:row>120</xdr:row>
                    <xdr:rowOff>0</xdr:rowOff>
                  </from>
                  <to>
                    <xdr:col>9</xdr:col>
                    <xdr:colOff>247650</xdr:colOff>
                    <xdr:row>121</xdr:row>
                    <xdr:rowOff>0</xdr:rowOff>
                  </to>
                </anchor>
              </controlPr>
            </control>
          </mc:Choice>
        </mc:AlternateContent>
        <mc:AlternateContent xmlns:mc="http://schemas.openxmlformats.org/markup-compatibility/2006">
          <mc:Choice Requires="x14">
            <control shapeId="8236" r:id="rId41" name="Check Box 44">
              <controlPr defaultSize="0" autoFill="0" autoLine="0" autoPict="0">
                <anchor moveWithCells="1">
                  <from>
                    <xdr:col>9</xdr:col>
                    <xdr:colOff>9525</xdr:colOff>
                    <xdr:row>121</xdr:row>
                    <xdr:rowOff>0</xdr:rowOff>
                  </from>
                  <to>
                    <xdr:col>9</xdr:col>
                    <xdr:colOff>247650</xdr:colOff>
                    <xdr:row>122</xdr:row>
                    <xdr:rowOff>0</xdr:rowOff>
                  </to>
                </anchor>
              </controlPr>
            </control>
          </mc:Choice>
        </mc:AlternateContent>
        <mc:AlternateContent xmlns:mc="http://schemas.openxmlformats.org/markup-compatibility/2006">
          <mc:Choice Requires="x14">
            <control shapeId="8237" r:id="rId42" name="Check Box 45">
              <controlPr defaultSize="0" autoFill="0" autoLine="0" autoPict="0">
                <anchor moveWithCells="1">
                  <from>
                    <xdr:col>9</xdr:col>
                    <xdr:colOff>9525</xdr:colOff>
                    <xdr:row>122</xdr:row>
                    <xdr:rowOff>0</xdr:rowOff>
                  </from>
                  <to>
                    <xdr:col>9</xdr:col>
                    <xdr:colOff>247650</xdr:colOff>
                    <xdr:row>123</xdr:row>
                    <xdr:rowOff>0</xdr:rowOff>
                  </to>
                </anchor>
              </controlPr>
            </control>
          </mc:Choice>
        </mc:AlternateContent>
        <mc:AlternateContent xmlns:mc="http://schemas.openxmlformats.org/markup-compatibility/2006">
          <mc:Choice Requires="x14">
            <control shapeId="8238" r:id="rId43" name="Check Box 46">
              <controlPr defaultSize="0" autoFill="0" autoLine="0" autoPict="0">
                <anchor moveWithCells="1">
                  <from>
                    <xdr:col>9</xdr:col>
                    <xdr:colOff>9525</xdr:colOff>
                    <xdr:row>129</xdr:row>
                    <xdr:rowOff>0</xdr:rowOff>
                  </from>
                  <to>
                    <xdr:col>9</xdr:col>
                    <xdr:colOff>247650</xdr:colOff>
                    <xdr:row>130</xdr:row>
                    <xdr:rowOff>0</xdr:rowOff>
                  </to>
                </anchor>
              </controlPr>
            </control>
          </mc:Choice>
        </mc:AlternateContent>
        <mc:AlternateContent xmlns:mc="http://schemas.openxmlformats.org/markup-compatibility/2006">
          <mc:Choice Requires="x14">
            <control shapeId="8239" r:id="rId44" name="Check Box 47">
              <controlPr defaultSize="0" autoFill="0" autoLine="0" autoPict="0">
                <anchor moveWithCells="1">
                  <from>
                    <xdr:col>9</xdr:col>
                    <xdr:colOff>9525</xdr:colOff>
                    <xdr:row>130</xdr:row>
                    <xdr:rowOff>0</xdr:rowOff>
                  </from>
                  <to>
                    <xdr:col>9</xdr:col>
                    <xdr:colOff>247650</xdr:colOff>
                    <xdr:row>131</xdr:row>
                    <xdr:rowOff>0</xdr:rowOff>
                  </to>
                </anchor>
              </controlPr>
            </control>
          </mc:Choice>
        </mc:AlternateContent>
        <mc:AlternateContent xmlns:mc="http://schemas.openxmlformats.org/markup-compatibility/2006">
          <mc:Choice Requires="x14">
            <control shapeId="8240" r:id="rId45" name="Check Box 48">
              <controlPr defaultSize="0" autoFill="0" autoLine="0" autoPict="0">
                <anchor moveWithCells="1">
                  <from>
                    <xdr:col>9</xdr:col>
                    <xdr:colOff>9525</xdr:colOff>
                    <xdr:row>131</xdr:row>
                    <xdr:rowOff>0</xdr:rowOff>
                  </from>
                  <to>
                    <xdr:col>9</xdr:col>
                    <xdr:colOff>247650</xdr:colOff>
                    <xdr:row>132</xdr:row>
                    <xdr:rowOff>0</xdr:rowOff>
                  </to>
                </anchor>
              </controlPr>
            </control>
          </mc:Choice>
        </mc:AlternateContent>
        <mc:AlternateContent xmlns:mc="http://schemas.openxmlformats.org/markup-compatibility/2006">
          <mc:Choice Requires="x14">
            <control shapeId="8241" r:id="rId46" name="Check Box 49">
              <controlPr defaultSize="0" autoFill="0" autoLine="0" autoPict="0">
                <anchor moveWithCells="1">
                  <from>
                    <xdr:col>9</xdr:col>
                    <xdr:colOff>9525</xdr:colOff>
                    <xdr:row>132</xdr:row>
                    <xdr:rowOff>0</xdr:rowOff>
                  </from>
                  <to>
                    <xdr:col>9</xdr:col>
                    <xdr:colOff>247650</xdr:colOff>
                    <xdr:row>133</xdr:row>
                    <xdr:rowOff>0</xdr:rowOff>
                  </to>
                </anchor>
              </controlPr>
            </control>
          </mc:Choice>
        </mc:AlternateContent>
        <mc:AlternateContent xmlns:mc="http://schemas.openxmlformats.org/markup-compatibility/2006">
          <mc:Choice Requires="x14">
            <control shapeId="8242" r:id="rId47" name="Check Box 50">
              <controlPr defaultSize="0" autoFill="0" autoLine="0" autoPict="0">
                <anchor moveWithCells="1">
                  <from>
                    <xdr:col>9</xdr:col>
                    <xdr:colOff>9525</xdr:colOff>
                    <xdr:row>139</xdr:row>
                    <xdr:rowOff>0</xdr:rowOff>
                  </from>
                  <to>
                    <xdr:col>9</xdr:col>
                    <xdr:colOff>247650</xdr:colOff>
                    <xdr:row>140</xdr:row>
                    <xdr:rowOff>0</xdr:rowOff>
                  </to>
                </anchor>
              </controlPr>
            </control>
          </mc:Choice>
        </mc:AlternateContent>
        <mc:AlternateContent xmlns:mc="http://schemas.openxmlformats.org/markup-compatibility/2006">
          <mc:Choice Requires="x14">
            <control shapeId="8243" r:id="rId48" name="Check Box 51">
              <controlPr defaultSize="0" autoFill="0" autoLine="0" autoPict="0">
                <anchor moveWithCells="1">
                  <from>
                    <xdr:col>9</xdr:col>
                    <xdr:colOff>9525</xdr:colOff>
                    <xdr:row>140</xdr:row>
                    <xdr:rowOff>0</xdr:rowOff>
                  </from>
                  <to>
                    <xdr:col>9</xdr:col>
                    <xdr:colOff>247650</xdr:colOff>
                    <xdr:row>141</xdr:row>
                    <xdr:rowOff>0</xdr:rowOff>
                  </to>
                </anchor>
              </controlPr>
            </control>
          </mc:Choice>
        </mc:AlternateContent>
        <mc:AlternateContent xmlns:mc="http://schemas.openxmlformats.org/markup-compatibility/2006">
          <mc:Choice Requires="x14">
            <control shapeId="8244" r:id="rId49" name="Check Box 52">
              <controlPr defaultSize="0" autoFill="0" autoLine="0" autoPict="0">
                <anchor moveWithCells="1">
                  <from>
                    <xdr:col>9</xdr:col>
                    <xdr:colOff>9525</xdr:colOff>
                    <xdr:row>141</xdr:row>
                    <xdr:rowOff>0</xdr:rowOff>
                  </from>
                  <to>
                    <xdr:col>9</xdr:col>
                    <xdr:colOff>247650</xdr:colOff>
                    <xdr:row>142</xdr:row>
                    <xdr:rowOff>0</xdr:rowOff>
                  </to>
                </anchor>
              </controlPr>
            </control>
          </mc:Choice>
        </mc:AlternateContent>
        <mc:AlternateContent xmlns:mc="http://schemas.openxmlformats.org/markup-compatibility/2006">
          <mc:Choice Requires="x14">
            <control shapeId="8245" r:id="rId50" name="Check Box 53">
              <controlPr defaultSize="0" autoFill="0" autoLine="0" autoPict="0">
                <anchor moveWithCells="1">
                  <from>
                    <xdr:col>9</xdr:col>
                    <xdr:colOff>9525</xdr:colOff>
                    <xdr:row>142</xdr:row>
                    <xdr:rowOff>0</xdr:rowOff>
                  </from>
                  <to>
                    <xdr:col>9</xdr:col>
                    <xdr:colOff>247650</xdr:colOff>
                    <xdr:row>143</xdr:row>
                    <xdr:rowOff>0</xdr:rowOff>
                  </to>
                </anchor>
              </controlPr>
            </control>
          </mc:Choice>
        </mc:AlternateContent>
        <mc:AlternateContent xmlns:mc="http://schemas.openxmlformats.org/markup-compatibility/2006">
          <mc:Choice Requires="x14">
            <control shapeId="8246" r:id="rId51" name="Check Box 54">
              <controlPr defaultSize="0" autoFill="0" autoLine="0" autoPict="0">
                <anchor moveWithCells="1">
                  <from>
                    <xdr:col>9</xdr:col>
                    <xdr:colOff>9525</xdr:colOff>
                    <xdr:row>143</xdr:row>
                    <xdr:rowOff>0</xdr:rowOff>
                  </from>
                  <to>
                    <xdr:col>9</xdr:col>
                    <xdr:colOff>247650</xdr:colOff>
                    <xdr:row>144</xdr:row>
                    <xdr:rowOff>0</xdr:rowOff>
                  </to>
                </anchor>
              </controlPr>
            </control>
          </mc:Choice>
        </mc:AlternateContent>
        <mc:AlternateContent xmlns:mc="http://schemas.openxmlformats.org/markup-compatibility/2006">
          <mc:Choice Requires="x14">
            <control shapeId="8247" r:id="rId52" name="Check Box 55">
              <controlPr defaultSize="0" autoFill="0" autoLine="0" autoPict="0">
                <anchor moveWithCells="1">
                  <from>
                    <xdr:col>9</xdr:col>
                    <xdr:colOff>9525</xdr:colOff>
                    <xdr:row>143</xdr:row>
                    <xdr:rowOff>0</xdr:rowOff>
                  </from>
                  <to>
                    <xdr:col>9</xdr:col>
                    <xdr:colOff>247650</xdr:colOff>
                    <xdr:row>144</xdr:row>
                    <xdr:rowOff>0</xdr:rowOff>
                  </to>
                </anchor>
              </controlPr>
            </control>
          </mc:Choice>
        </mc:AlternateContent>
        <mc:AlternateContent xmlns:mc="http://schemas.openxmlformats.org/markup-compatibility/2006">
          <mc:Choice Requires="x14">
            <control shapeId="8249" r:id="rId53" name="Check Box 57">
              <controlPr defaultSize="0" autoFill="0" autoLine="0" autoPict="0">
                <anchor moveWithCells="1">
                  <from>
                    <xdr:col>9</xdr:col>
                    <xdr:colOff>9525</xdr:colOff>
                    <xdr:row>150</xdr:row>
                    <xdr:rowOff>0</xdr:rowOff>
                  </from>
                  <to>
                    <xdr:col>9</xdr:col>
                    <xdr:colOff>247650</xdr:colOff>
                    <xdr:row>151</xdr:row>
                    <xdr:rowOff>0</xdr:rowOff>
                  </to>
                </anchor>
              </controlPr>
            </control>
          </mc:Choice>
        </mc:AlternateContent>
        <mc:AlternateContent xmlns:mc="http://schemas.openxmlformats.org/markup-compatibility/2006">
          <mc:Choice Requires="x14">
            <control shapeId="8250" r:id="rId54" name="Check Box 58">
              <controlPr defaultSize="0" autoFill="0" autoLine="0" autoPict="0">
                <anchor moveWithCells="1">
                  <from>
                    <xdr:col>9</xdr:col>
                    <xdr:colOff>9525</xdr:colOff>
                    <xdr:row>151</xdr:row>
                    <xdr:rowOff>0</xdr:rowOff>
                  </from>
                  <to>
                    <xdr:col>9</xdr:col>
                    <xdr:colOff>247650</xdr:colOff>
                    <xdr:row>152</xdr:row>
                    <xdr:rowOff>0</xdr:rowOff>
                  </to>
                </anchor>
              </controlPr>
            </control>
          </mc:Choice>
        </mc:AlternateContent>
        <mc:AlternateContent xmlns:mc="http://schemas.openxmlformats.org/markup-compatibility/2006">
          <mc:Choice Requires="x14">
            <control shapeId="8251" r:id="rId55" name="Check Box 59">
              <controlPr defaultSize="0" autoFill="0" autoLine="0" autoPict="0">
                <anchor moveWithCells="1">
                  <from>
                    <xdr:col>9</xdr:col>
                    <xdr:colOff>9525</xdr:colOff>
                    <xdr:row>152</xdr:row>
                    <xdr:rowOff>0</xdr:rowOff>
                  </from>
                  <to>
                    <xdr:col>9</xdr:col>
                    <xdr:colOff>247650</xdr:colOff>
                    <xdr:row>153</xdr:row>
                    <xdr:rowOff>0</xdr:rowOff>
                  </to>
                </anchor>
              </controlPr>
            </control>
          </mc:Choice>
        </mc:AlternateContent>
        <mc:AlternateContent xmlns:mc="http://schemas.openxmlformats.org/markup-compatibility/2006">
          <mc:Choice Requires="x14">
            <control shapeId="8252" r:id="rId56" name="Check Box 60">
              <controlPr defaultSize="0" autoFill="0" autoLine="0" autoPict="0">
                <anchor moveWithCells="1">
                  <from>
                    <xdr:col>9</xdr:col>
                    <xdr:colOff>9525</xdr:colOff>
                    <xdr:row>153</xdr:row>
                    <xdr:rowOff>0</xdr:rowOff>
                  </from>
                  <to>
                    <xdr:col>9</xdr:col>
                    <xdr:colOff>247650</xdr:colOff>
                    <xdr:row>154</xdr:row>
                    <xdr:rowOff>0</xdr:rowOff>
                  </to>
                </anchor>
              </controlPr>
            </control>
          </mc:Choice>
        </mc:AlternateContent>
        <mc:AlternateContent xmlns:mc="http://schemas.openxmlformats.org/markup-compatibility/2006">
          <mc:Choice Requires="x14">
            <control shapeId="8253" r:id="rId57" name="Check Box 61">
              <controlPr defaultSize="0" autoFill="0" autoLine="0" autoPict="0">
                <anchor moveWithCells="1">
                  <from>
                    <xdr:col>9</xdr:col>
                    <xdr:colOff>9525</xdr:colOff>
                    <xdr:row>154</xdr:row>
                    <xdr:rowOff>0</xdr:rowOff>
                  </from>
                  <to>
                    <xdr:col>9</xdr:col>
                    <xdr:colOff>247650</xdr:colOff>
                    <xdr:row>155</xdr:row>
                    <xdr:rowOff>0</xdr:rowOff>
                  </to>
                </anchor>
              </controlPr>
            </control>
          </mc:Choice>
        </mc:AlternateContent>
        <mc:AlternateContent xmlns:mc="http://schemas.openxmlformats.org/markup-compatibility/2006">
          <mc:Choice Requires="x14">
            <control shapeId="8254" r:id="rId58" name="Check Box 62">
              <controlPr defaultSize="0" autoFill="0" autoLine="0" autoPict="0">
                <anchor moveWithCells="1">
                  <from>
                    <xdr:col>11</xdr:col>
                    <xdr:colOff>9525</xdr:colOff>
                    <xdr:row>155</xdr:row>
                    <xdr:rowOff>0</xdr:rowOff>
                  </from>
                  <to>
                    <xdr:col>11</xdr:col>
                    <xdr:colOff>247650</xdr:colOff>
                    <xdr:row>156</xdr:row>
                    <xdr:rowOff>0</xdr:rowOff>
                  </to>
                </anchor>
              </controlPr>
            </control>
          </mc:Choice>
        </mc:AlternateContent>
        <mc:AlternateContent xmlns:mc="http://schemas.openxmlformats.org/markup-compatibility/2006">
          <mc:Choice Requires="x14">
            <control shapeId="8255" r:id="rId59" name="Check Box 63">
              <controlPr defaultSize="0" autoFill="0" autoLine="0" autoPict="0">
                <anchor moveWithCells="1">
                  <from>
                    <xdr:col>13</xdr:col>
                    <xdr:colOff>9525</xdr:colOff>
                    <xdr:row>155</xdr:row>
                    <xdr:rowOff>0</xdr:rowOff>
                  </from>
                  <to>
                    <xdr:col>13</xdr:col>
                    <xdr:colOff>247650</xdr:colOff>
                    <xdr:row>156</xdr:row>
                    <xdr:rowOff>0</xdr:rowOff>
                  </to>
                </anchor>
              </controlPr>
            </control>
          </mc:Choice>
        </mc:AlternateContent>
        <mc:AlternateContent xmlns:mc="http://schemas.openxmlformats.org/markup-compatibility/2006">
          <mc:Choice Requires="x14">
            <control shapeId="8257" r:id="rId60" name="Check Box 65">
              <controlPr defaultSize="0" autoFill="0" autoLine="0" autoPict="0">
                <anchor moveWithCells="1">
                  <from>
                    <xdr:col>17</xdr:col>
                    <xdr:colOff>9525</xdr:colOff>
                    <xdr:row>155</xdr:row>
                    <xdr:rowOff>0</xdr:rowOff>
                  </from>
                  <to>
                    <xdr:col>17</xdr:col>
                    <xdr:colOff>247650</xdr:colOff>
                    <xdr:row>156</xdr:row>
                    <xdr:rowOff>0</xdr:rowOff>
                  </to>
                </anchor>
              </controlPr>
            </control>
          </mc:Choice>
        </mc:AlternateContent>
        <mc:AlternateContent xmlns:mc="http://schemas.openxmlformats.org/markup-compatibility/2006">
          <mc:Choice Requires="x14">
            <control shapeId="8258" r:id="rId61" name="Check Box 66">
              <controlPr defaultSize="0" autoFill="0" autoLine="0" autoPict="0">
                <anchor moveWithCells="1">
                  <from>
                    <xdr:col>11</xdr:col>
                    <xdr:colOff>9525</xdr:colOff>
                    <xdr:row>156</xdr:row>
                    <xdr:rowOff>0</xdr:rowOff>
                  </from>
                  <to>
                    <xdr:col>11</xdr:col>
                    <xdr:colOff>247650</xdr:colOff>
                    <xdr:row>157</xdr:row>
                    <xdr:rowOff>0</xdr:rowOff>
                  </to>
                </anchor>
              </controlPr>
            </control>
          </mc:Choice>
        </mc:AlternateContent>
        <mc:AlternateContent xmlns:mc="http://schemas.openxmlformats.org/markup-compatibility/2006">
          <mc:Choice Requires="x14">
            <control shapeId="8259" r:id="rId62" name="Check Box 67">
              <controlPr defaultSize="0" autoFill="0" autoLine="0" autoPict="0">
                <anchor moveWithCells="1">
                  <from>
                    <xdr:col>13</xdr:col>
                    <xdr:colOff>9525</xdr:colOff>
                    <xdr:row>156</xdr:row>
                    <xdr:rowOff>0</xdr:rowOff>
                  </from>
                  <to>
                    <xdr:col>13</xdr:col>
                    <xdr:colOff>247650</xdr:colOff>
                    <xdr:row>157</xdr:row>
                    <xdr:rowOff>0</xdr:rowOff>
                  </to>
                </anchor>
              </controlPr>
            </control>
          </mc:Choice>
        </mc:AlternateContent>
        <mc:AlternateContent xmlns:mc="http://schemas.openxmlformats.org/markup-compatibility/2006">
          <mc:Choice Requires="x14">
            <control shapeId="8260" r:id="rId63" name="Check Box 68">
              <controlPr defaultSize="0" autoFill="0" autoLine="0" autoPict="0">
                <anchor moveWithCells="1">
                  <from>
                    <xdr:col>15</xdr:col>
                    <xdr:colOff>9525</xdr:colOff>
                    <xdr:row>156</xdr:row>
                    <xdr:rowOff>0</xdr:rowOff>
                  </from>
                  <to>
                    <xdr:col>15</xdr:col>
                    <xdr:colOff>247650</xdr:colOff>
                    <xdr:row>157</xdr:row>
                    <xdr:rowOff>0</xdr:rowOff>
                  </to>
                </anchor>
              </controlPr>
            </control>
          </mc:Choice>
        </mc:AlternateContent>
        <mc:AlternateContent xmlns:mc="http://schemas.openxmlformats.org/markup-compatibility/2006">
          <mc:Choice Requires="x14">
            <control shapeId="8261" r:id="rId64" name="Check Box 69">
              <controlPr defaultSize="0" autoFill="0" autoLine="0" autoPict="0">
                <anchor moveWithCells="1">
                  <from>
                    <xdr:col>17</xdr:col>
                    <xdr:colOff>9525</xdr:colOff>
                    <xdr:row>156</xdr:row>
                    <xdr:rowOff>0</xdr:rowOff>
                  </from>
                  <to>
                    <xdr:col>18</xdr:col>
                    <xdr:colOff>0</xdr:colOff>
                    <xdr:row>157</xdr:row>
                    <xdr:rowOff>0</xdr:rowOff>
                  </to>
                </anchor>
              </controlPr>
            </control>
          </mc:Choice>
        </mc:AlternateContent>
        <mc:AlternateContent xmlns:mc="http://schemas.openxmlformats.org/markup-compatibility/2006">
          <mc:Choice Requires="x14">
            <control shapeId="8263" r:id="rId65" name="Check Box 71">
              <controlPr defaultSize="0" autoFill="0" autoLine="0" autoPict="0">
                <anchor moveWithCells="1">
                  <from>
                    <xdr:col>9</xdr:col>
                    <xdr:colOff>9525</xdr:colOff>
                    <xdr:row>58</xdr:row>
                    <xdr:rowOff>0</xdr:rowOff>
                  </from>
                  <to>
                    <xdr:col>9</xdr:col>
                    <xdr:colOff>247650</xdr:colOff>
                    <xdr:row>59</xdr:row>
                    <xdr:rowOff>0</xdr:rowOff>
                  </to>
                </anchor>
              </controlPr>
            </control>
          </mc:Choice>
        </mc:AlternateContent>
        <mc:AlternateContent xmlns:mc="http://schemas.openxmlformats.org/markup-compatibility/2006">
          <mc:Choice Requires="x14">
            <control shapeId="8264" r:id="rId66" name="Check Box 72">
              <controlPr defaultSize="0" autoFill="0" autoLine="0" autoPict="0">
                <anchor moveWithCells="1">
                  <from>
                    <xdr:col>9</xdr:col>
                    <xdr:colOff>9525</xdr:colOff>
                    <xdr:row>82</xdr:row>
                    <xdr:rowOff>0</xdr:rowOff>
                  </from>
                  <to>
                    <xdr:col>9</xdr:col>
                    <xdr:colOff>247650</xdr:colOff>
                    <xdr:row>83</xdr:row>
                    <xdr:rowOff>0</xdr:rowOff>
                  </to>
                </anchor>
              </controlPr>
            </control>
          </mc:Choice>
        </mc:AlternateContent>
        <mc:AlternateContent xmlns:mc="http://schemas.openxmlformats.org/markup-compatibility/2006">
          <mc:Choice Requires="x14">
            <control shapeId="8265" r:id="rId67" name="Check Box 73">
              <controlPr defaultSize="0" autoFill="0" autoLine="0" autoPict="0">
                <anchor moveWithCells="1">
                  <from>
                    <xdr:col>11</xdr:col>
                    <xdr:colOff>9525</xdr:colOff>
                    <xdr:row>94</xdr:row>
                    <xdr:rowOff>104775</xdr:rowOff>
                  </from>
                  <to>
                    <xdr:col>11</xdr:col>
                    <xdr:colOff>247650</xdr:colOff>
                    <xdr:row>94</xdr:row>
                    <xdr:rowOff>295275</xdr:rowOff>
                  </to>
                </anchor>
              </controlPr>
            </control>
          </mc:Choice>
        </mc:AlternateContent>
        <mc:AlternateContent xmlns:mc="http://schemas.openxmlformats.org/markup-compatibility/2006">
          <mc:Choice Requires="x14">
            <control shapeId="8266" r:id="rId68" name="Check Box 74">
              <controlPr defaultSize="0" autoFill="0" autoLine="0" autoPict="0">
                <anchor moveWithCells="1">
                  <from>
                    <xdr:col>13</xdr:col>
                    <xdr:colOff>9525</xdr:colOff>
                    <xdr:row>94</xdr:row>
                    <xdr:rowOff>104775</xdr:rowOff>
                  </from>
                  <to>
                    <xdr:col>13</xdr:col>
                    <xdr:colOff>247650</xdr:colOff>
                    <xdr:row>94</xdr:row>
                    <xdr:rowOff>295275</xdr:rowOff>
                  </to>
                </anchor>
              </controlPr>
            </control>
          </mc:Choice>
        </mc:AlternateContent>
        <mc:AlternateContent xmlns:mc="http://schemas.openxmlformats.org/markup-compatibility/2006">
          <mc:Choice Requires="x14">
            <control shapeId="8267" r:id="rId69" name="Check Box 75">
              <controlPr defaultSize="0" autoFill="0" autoLine="0" autoPict="0">
                <anchor moveWithCells="1">
                  <from>
                    <xdr:col>15</xdr:col>
                    <xdr:colOff>9525</xdr:colOff>
                    <xdr:row>94</xdr:row>
                    <xdr:rowOff>104775</xdr:rowOff>
                  </from>
                  <to>
                    <xdr:col>15</xdr:col>
                    <xdr:colOff>247650</xdr:colOff>
                    <xdr:row>94</xdr:row>
                    <xdr:rowOff>295275</xdr:rowOff>
                  </to>
                </anchor>
              </controlPr>
            </control>
          </mc:Choice>
        </mc:AlternateContent>
        <mc:AlternateContent xmlns:mc="http://schemas.openxmlformats.org/markup-compatibility/2006">
          <mc:Choice Requires="x14">
            <control shapeId="8268" r:id="rId70" name="Check Box 76">
              <controlPr defaultSize="0" autoFill="0" autoLine="0" autoPict="0">
                <anchor moveWithCells="1">
                  <from>
                    <xdr:col>17</xdr:col>
                    <xdr:colOff>9525</xdr:colOff>
                    <xdr:row>94</xdr:row>
                    <xdr:rowOff>104775</xdr:rowOff>
                  </from>
                  <to>
                    <xdr:col>17</xdr:col>
                    <xdr:colOff>247650</xdr:colOff>
                    <xdr:row>94</xdr:row>
                    <xdr:rowOff>295275</xdr:rowOff>
                  </to>
                </anchor>
              </controlPr>
            </control>
          </mc:Choice>
        </mc:AlternateContent>
        <mc:AlternateContent xmlns:mc="http://schemas.openxmlformats.org/markup-compatibility/2006">
          <mc:Choice Requires="x14">
            <control shapeId="8301" r:id="rId71" name="Check Box 109">
              <controlPr defaultSize="0" autoFill="0" autoLine="0" autoPict="0">
                <anchor moveWithCells="1">
                  <from>
                    <xdr:col>11</xdr:col>
                    <xdr:colOff>9525</xdr:colOff>
                    <xdr:row>20</xdr:row>
                    <xdr:rowOff>0</xdr:rowOff>
                  </from>
                  <to>
                    <xdr:col>11</xdr:col>
                    <xdr:colOff>247650</xdr:colOff>
                    <xdr:row>21</xdr:row>
                    <xdr:rowOff>0</xdr:rowOff>
                  </to>
                </anchor>
              </controlPr>
            </control>
          </mc:Choice>
        </mc:AlternateContent>
        <mc:AlternateContent xmlns:mc="http://schemas.openxmlformats.org/markup-compatibility/2006">
          <mc:Choice Requires="x14">
            <control shapeId="8302" r:id="rId72" name="Check Box 110">
              <controlPr defaultSize="0" autoFill="0" autoLine="0" autoPict="0">
                <anchor moveWithCells="1">
                  <from>
                    <xdr:col>13</xdr:col>
                    <xdr:colOff>9525</xdr:colOff>
                    <xdr:row>19</xdr:row>
                    <xdr:rowOff>1104900</xdr:rowOff>
                  </from>
                  <to>
                    <xdr:col>13</xdr:col>
                    <xdr:colOff>247650</xdr:colOff>
                    <xdr:row>20</xdr:row>
                    <xdr:rowOff>190500</xdr:rowOff>
                  </to>
                </anchor>
              </controlPr>
            </control>
          </mc:Choice>
        </mc:AlternateContent>
        <mc:AlternateContent xmlns:mc="http://schemas.openxmlformats.org/markup-compatibility/2006">
          <mc:Choice Requires="x14">
            <control shapeId="8303" r:id="rId73" name="Check Box 111">
              <controlPr defaultSize="0" autoFill="0" autoLine="0" autoPict="0">
                <anchor moveWithCells="1">
                  <from>
                    <xdr:col>11</xdr:col>
                    <xdr:colOff>9525</xdr:colOff>
                    <xdr:row>27</xdr:row>
                    <xdr:rowOff>0</xdr:rowOff>
                  </from>
                  <to>
                    <xdr:col>11</xdr:col>
                    <xdr:colOff>247650</xdr:colOff>
                    <xdr:row>28</xdr:row>
                    <xdr:rowOff>0</xdr:rowOff>
                  </to>
                </anchor>
              </controlPr>
            </control>
          </mc:Choice>
        </mc:AlternateContent>
        <mc:AlternateContent xmlns:mc="http://schemas.openxmlformats.org/markup-compatibility/2006">
          <mc:Choice Requires="x14">
            <control shapeId="8304" r:id="rId74" name="Check Box 112">
              <controlPr defaultSize="0" autoFill="0" autoLine="0" autoPict="0">
                <anchor moveWithCells="1">
                  <from>
                    <xdr:col>13</xdr:col>
                    <xdr:colOff>9525</xdr:colOff>
                    <xdr:row>26</xdr:row>
                    <xdr:rowOff>190500</xdr:rowOff>
                  </from>
                  <to>
                    <xdr:col>13</xdr:col>
                    <xdr:colOff>247650</xdr:colOff>
                    <xdr:row>27</xdr:row>
                    <xdr:rowOff>180975</xdr:rowOff>
                  </to>
                </anchor>
              </controlPr>
            </control>
          </mc:Choice>
        </mc:AlternateContent>
        <mc:AlternateContent xmlns:mc="http://schemas.openxmlformats.org/markup-compatibility/2006">
          <mc:Choice Requires="x14">
            <control shapeId="8305" r:id="rId75" name="Check Box 113">
              <controlPr defaultSize="0" autoFill="0" autoLine="0" autoPict="0">
                <anchor moveWithCells="1">
                  <from>
                    <xdr:col>15</xdr:col>
                    <xdr:colOff>9525</xdr:colOff>
                    <xdr:row>30</xdr:row>
                    <xdr:rowOff>0</xdr:rowOff>
                  </from>
                  <to>
                    <xdr:col>15</xdr:col>
                    <xdr:colOff>247650</xdr:colOff>
                    <xdr:row>31</xdr:row>
                    <xdr:rowOff>0</xdr:rowOff>
                  </to>
                </anchor>
              </controlPr>
            </control>
          </mc:Choice>
        </mc:AlternateContent>
        <mc:AlternateContent xmlns:mc="http://schemas.openxmlformats.org/markup-compatibility/2006">
          <mc:Choice Requires="x14">
            <control shapeId="8306" r:id="rId76" name="Check Box 114">
              <controlPr defaultSize="0" autoFill="0" autoLine="0" autoPict="0">
                <anchor moveWithCells="1">
                  <from>
                    <xdr:col>13</xdr:col>
                    <xdr:colOff>9525</xdr:colOff>
                    <xdr:row>30</xdr:row>
                    <xdr:rowOff>0</xdr:rowOff>
                  </from>
                  <to>
                    <xdr:col>13</xdr:col>
                    <xdr:colOff>247650</xdr:colOff>
                    <xdr:row>31</xdr:row>
                    <xdr:rowOff>0</xdr:rowOff>
                  </to>
                </anchor>
              </controlPr>
            </control>
          </mc:Choice>
        </mc:AlternateContent>
        <mc:AlternateContent xmlns:mc="http://schemas.openxmlformats.org/markup-compatibility/2006">
          <mc:Choice Requires="x14">
            <control shapeId="8307" r:id="rId77" name="Check Box 115">
              <controlPr defaultSize="0" autoFill="0" autoLine="0" autoPict="0">
                <anchor moveWithCells="1">
                  <from>
                    <xdr:col>11</xdr:col>
                    <xdr:colOff>9525</xdr:colOff>
                    <xdr:row>30</xdr:row>
                    <xdr:rowOff>0</xdr:rowOff>
                  </from>
                  <to>
                    <xdr:col>11</xdr:col>
                    <xdr:colOff>247650</xdr:colOff>
                    <xdr:row>31</xdr:row>
                    <xdr:rowOff>0</xdr:rowOff>
                  </to>
                </anchor>
              </controlPr>
            </control>
          </mc:Choice>
        </mc:AlternateContent>
        <mc:AlternateContent xmlns:mc="http://schemas.openxmlformats.org/markup-compatibility/2006">
          <mc:Choice Requires="x14">
            <control shapeId="8308" r:id="rId78" name="Check Box 116">
              <controlPr defaultSize="0" autoFill="0" autoLine="0" autoPict="0">
                <anchor moveWithCells="1">
                  <from>
                    <xdr:col>11</xdr:col>
                    <xdr:colOff>9525</xdr:colOff>
                    <xdr:row>31</xdr:row>
                    <xdr:rowOff>0</xdr:rowOff>
                  </from>
                  <to>
                    <xdr:col>11</xdr:col>
                    <xdr:colOff>247650</xdr:colOff>
                    <xdr:row>32</xdr:row>
                    <xdr:rowOff>0</xdr:rowOff>
                  </to>
                </anchor>
              </controlPr>
            </control>
          </mc:Choice>
        </mc:AlternateContent>
        <mc:AlternateContent xmlns:mc="http://schemas.openxmlformats.org/markup-compatibility/2006">
          <mc:Choice Requires="x14">
            <control shapeId="8309" r:id="rId79" name="Check Box 117">
              <controlPr defaultSize="0" autoFill="0" autoLine="0" autoPict="0">
                <anchor moveWithCells="1">
                  <from>
                    <xdr:col>13</xdr:col>
                    <xdr:colOff>9525</xdr:colOff>
                    <xdr:row>30</xdr:row>
                    <xdr:rowOff>190500</xdr:rowOff>
                  </from>
                  <to>
                    <xdr:col>13</xdr:col>
                    <xdr:colOff>247650</xdr:colOff>
                    <xdr:row>31</xdr:row>
                    <xdr:rowOff>180975</xdr:rowOff>
                  </to>
                </anchor>
              </controlPr>
            </control>
          </mc:Choice>
        </mc:AlternateContent>
        <mc:AlternateContent xmlns:mc="http://schemas.openxmlformats.org/markup-compatibility/2006">
          <mc:Choice Requires="x14">
            <control shapeId="8318" r:id="rId80" name="Check Box 126">
              <controlPr defaultSize="0" autoFill="0" autoLine="0" autoPict="0">
                <anchor moveWithCells="1">
                  <from>
                    <xdr:col>15</xdr:col>
                    <xdr:colOff>9525</xdr:colOff>
                    <xdr:row>84</xdr:row>
                    <xdr:rowOff>104775</xdr:rowOff>
                  </from>
                  <to>
                    <xdr:col>15</xdr:col>
                    <xdr:colOff>247650</xdr:colOff>
                    <xdr:row>84</xdr:row>
                    <xdr:rowOff>295275</xdr:rowOff>
                  </to>
                </anchor>
              </controlPr>
            </control>
          </mc:Choice>
        </mc:AlternateContent>
        <mc:AlternateContent xmlns:mc="http://schemas.openxmlformats.org/markup-compatibility/2006">
          <mc:Choice Requires="x14">
            <control shapeId="8319" r:id="rId81" name="Check Box 127">
              <controlPr defaultSize="0" autoFill="0" autoLine="0" autoPict="0">
                <anchor moveWithCells="1">
                  <from>
                    <xdr:col>13</xdr:col>
                    <xdr:colOff>9525</xdr:colOff>
                    <xdr:row>84</xdr:row>
                    <xdr:rowOff>104775</xdr:rowOff>
                  </from>
                  <to>
                    <xdr:col>13</xdr:col>
                    <xdr:colOff>247650</xdr:colOff>
                    <xdr:row>84</xdr:row>
                    <xdr:rowOff>295275</xdr:rowOff>
                  </to>
                </anchor>
              </controlPr>
            </control>
          </mc:Choice>
        </mc:AlternateContent>
        <mc:AlternateContent xmlns:mc="http://schemas.openxmlformats.org/markup-compatibility/2006">
          <mc:Choice Requires="x14">
            <control shapeId="8320" r:id="rId82" name="Check Box 128">
              <controlPr defaultSize="0" autoFill="0" autoLine="0" autoPict="0">
                <anchor moveWithCells="1">
                  <from>
                    <xdr:col>11</xdr:col>
                    <xdr:colOff>9525</xdr:colOff>
                    <xdr:row>84</xdr:row>
                    <xdr:rowOff>104775</xdr:rowOff>
                  </from>
                  <to>
                    <xdr:col>11</xdr:col>
                    <xdr:colOff>247650</xdr:colOff>
                    <xdr:row>84</xdr:row>
                    <xdr:rowOff>295275</xdr:rowOff>
                  </to>
                </anchor>
              </controlPr>
            </control>
          </mc:Choice>
        </mc:AlternateContent>
        <mc:AlternateContent xmlns:mc="http://schemas.openxmlformats.org/markup-compatibility/2006">
          <mc:Choice Requires="x14">
            <control shapeId="8322" r:id="rId83" name="Check Box 130">
              <controlPr defaultSize="0" autoFill="0" autoLine="0" autoPict="0">
                <anchor moveWithCells="1">
                  <from>
                    <xdr:col>17</xdr:col>
                    <xdr:colOff>9525</xdr:colOff>
                    <xdr:row>84</xdr:row>
                    <xdr:rowOff>104775</xdr:rowOff>
                  </from>
                  <to>
                    <xdr:col>17</xdr:col>
                    <xdr:colOff>247650</xdr:colOff>
                    <xdr:row>84</xdr:row>
                    <xdr:rowOff>295275</xdr:rowOff>
                  </to>
                </anchor>
              </controlPr>
            </control>
          </mc:Choice>
        </mc:AlternateContent>
        <mc:AlternateContent xmlns:mc="http://schemas.openxmlformats.org/markup-compatibility/2006">
          <mc:Choice Requires="x14">
            <control shapeId="8323" r:id="rId84" name="Check Box 131">
              <controlPr defaultSize="0" autoFill="0" autoLine="0" autoPict="0">
                <anchor moveWithCells="1">
                  <from>
                    <xdr:col>19</xdr:col>
                    <xdr:colOff>9525</xdr:colOff>
                    <xdr:row>84</xdr:row>
                    <xdr:rowOff>104775</xdr:rowOff>
                  </from>
                  <to>
                    <xdr:col>19</xdr:col>
                    <xdr:colOff>247650</xdr:colOff>
                    <xdr:row>84</xdr:row>
                    <xdr:rowOff>295275</xdr:rowOff>
                  </to>
                </anchor>
              </controlPr>
            </control>
          </mc:Choice>
        </mc:AlternateContent>
        <mc:AlternateContent xmlns:mc="http://schemas.openxmlformats.org/markup-compatibility/2006">
          <mc:Choice Requires="x14">
            <control shapeId="8331" r:id="rId85" name="Check Box 139">
              <controlPr defaultSize="0" autoFill="0" autoLine="0" autoPict="0">
                <anchor moveWithCells="1">
                  <from>
                    <xdr:col>9</xdr:col>
                    <xdr:colOff>9525</xdr:colOff>
                    <xdr:row>157</xdr:row>
                    <xdr:rowOff>0</xdr:rowOff>
                  </from>
                  <to>
                    <xdr:col>9</xdr:col>
                    <xdr:colOff>247650</xdr:colOff>
                    <xdr:row>158</xdr:row>
                    <xdr:rowOff>0</xdr:rowOff>
                  </to>
                </anchor>
              </controlPr>
            </control>
          </mc:Choice>
        </mc:AlternateContent>
        <mc:AlternateContent xmlns:mc="http://schemas.openxmlformats.org/markup-compatibility/2006">
          <mc:Choice Requires="x14">
            <control shapeId="8335" r:id="rId86" name="Check Box 143">
              <controlPr defaultSize="0" autoFill="0" autoLine="0" autoPict="0">
                <anchor moveWithCells="1">
                  <from>
                    <xdr:col>11</xdr:col>
                    <xdr:colOff>9525</xdr:colOff>
                    <xdr:row>223</xdr:row>
                    <xdr:rowOff>0</xdr:rowOff>
                  </from>
                  <to>
                    <xdr:col>11</xdr:col>
                    <xdr:colOff>247650</xdr:colOff>
                    <xdr:row>224</xdr:row>
                    <xdr:rowOff>0</xdr:rowOff>
                  </to>
                </anchor>
              </controlPr>
            </control>
          </mc:Choice>
        </mc:AlternateContent>
        <mc:AlternateContent xmlns:mc="http://schemas.openxmlformats.org/markup-compatibility/2006">
          <mc:Choice Requires="x14">
            <control shapeId="8336" r:id="rId87" name="Check Box 144">
              <controlPr defaultSize="0" autoFill="0" autoLine="0" autoPict="0">
                <anchor moveWithCells="1">
                  <from>
                    <xdr:col>13</xdr:col>
                    <xdr:colOff>9525</xdr:colOff>
                    <xdr:row>222</xdr:row>
                    <xdr:rowOff>190500</xdr:rowOff>
                  </from>
                  <to>
                    <xdr:col>13</xdr:col>
                    <xdr:colOff>247650</xdr:colOff>
                    <xdr:row>223</xdr:row>
                    <xdr:rowOff>180975</xdr:rowOff>
                  </to>
                </anchor>
              </controlPr>
            </control>
          </mc:Choice>
        </mc:AlternateContent>
        <mc:AlternateContent xmlns:mc="http://schemas.openxmlformats.org/markup-compatibility/2006">
          <mc:Choice Requires="x14">
            <control shapeId="8338" r:id="rId88" name="Check Box 146">
              <controlPr defaultSize="0" autoFill="0" autoLine="0" autoPict="0">
                <anchor moveWithCells="1">
                  <from>
                    <xdr:col>11</xdr:col>
                    <xdr:colOff>9525</xdr:colOff>
                    <xdr:row>225</xdr:row>
                    <xdr:rowOff>95250</xdr:rowOff>
                  </from>
                  <to>
                    <xdr:col>11</xdr:col>
                    <xdr:colOff>247650</xdr:colOff>
                    <xdr:row>226</xdr:row>
                    <xdr:rowOff>85725</xdr:rowOff>
                  </to>
                </anchor>
              </controlPr>
            </control>
          </mc:Choice>
        </mc:AlternateContent>
        <mc:AlternateContent xmlns:mc="http://schemas.openxmlformats.org/markup-compatibility/2006">
          <mc:Choice Requires="x14">
            <control shapeId="8339" r:id="rId89" name="Check Box 147">
              <controlPr defaultSize="0" autoFill="0" autoLine="0" autoPict="0">
                <anchor moveWithCells="1">
                  <from>
                    <xdr:col>13</xdr:col>
                    <xdr:colOff>9525</xdr:colOff>
                    <xdr:row>225</xdr:row>
                    <xdr:rowOff>95250</xdr:rowOff>
                  </from>
                  <to>
                    <xdr:col>13</xdr:col>
                    <xdr:colOff>247650</xdr:colOff>
                    <xdr:row>226</xdr:row>
                    <xdr:rowOff>85725</xdr:rowOff>
                  </to>
                </anchor>
              </controlPr>
            </control>
          </mc:Choice>
        </mc:AlternateContent>
        <mc:AlternateContent xmlns:mc="http://schemas.openxmlformats.org/markup-compatibility/2006">
          <mc:Choice Requires="x14">
            <control shapeId="8340" r:id="rId90" name="Check Box 148">
              <controlPr defaultSize="0" autoFill="0" autoLine="0" autoPict="0">
                <anchor moveWithCells="1">
                  <from>
                    <xdr:col>15</xdr:col>
                    <xdr:colOff>9525</xdr:colOff>
                    <xdr:row>225</xdr:row>
                    <xdr:rowOff>95250</xdr:rowOff>
                  </from>
                  <to>
                    <xdr:col>15</xdr:col>
                    <xdr:colOff>247650</xdr:colOff>
                    <xdr:row>226</xdr:row>
                    <xdr:rowOff>85725</xdr:rowOff>
                  </to>
                </anchor>
              </controlPr>
            </control>
          </mc:Choice>
        </mc:AlternateContent>
        <mc:AlternateContent xmlns:mc="http://schemas.openxmlformats.org/markup-compatibility/2006">
          <mc:Choice Requires="x14">
            <control shapeId="8341" r:id="rId91" name="Check Box 149">
              <controlPr defaultSize="0" autoFill="0" autoLine="0" autoPict="0">
                <anchor moveWithCells="1">
                  <from>
                    <xdr:col>17</xdr:col>
                    <xdr:colOff>9525</xdr:colOff>
                    <xdr:row>225</xdr:row>
                    <xdr:rowOff>95250</xdr:rowOff>
                  </from>
                  <to>
                    <xdr:col>17</xdr:col>
                    <xdr:colOff>247650</xdr:colOff>
                    <xdr:row>226</xdr:row>
                    <xdr:rowOff>85725</xdr:rowOff>
                  </to>
                </anchor>
              </controlPr>
            </control>
          </mc:Choice>
        </mc:AlternateContent>
        <mc:AlternateContent xmlns:mc="http://schemas.openxmlformats.org/markup-compatibility/2006">
          <mc:Choice Requires="x14">
            <control shapeId="8343" r:id="rId92" name="Check Box 151">
              <controlPr defaultSize="0" autoFill="0" autoLine="0" autoPict="0">
                <anchor moveWithCells="1">
                  <from>
                    <xdr:col>11</xdr:col>
                    <xdr:colOff>9525</xdr:colOff>
                    <xdr:row>190</xdr:row>
                    <xdr:rowOff>9525</xdr:rowOff>
                  </from>
                  <to>
                    <xdr:col>11</xdr:col>
                    <xdr:colOff>247650</xdr:colOff>
                    <xdr:row>191</xdr:row>
                    <xdr:rowOff>0</xdr:rowOff>
                  </to>
                </anchor>
              </controlPr>
            </control>
          </mc:Choice>
        </mc:AlternateContent>
        <mc:AlternateContent xmlns:mc="http://schemas.openxmlformats.org/markup-compatibility/2006">
          <mc:Choice Requires="x14">
            <control shapeId="8344" r:id="rId93" name="Check Box 152">
              <controlPr defaultSize="0" autoFill="0" autoLine="0" autoPict="0">
                <anchor moveWithCells="1">
                  <from>
                    <xdr:col>11</xdr:col>
                    <xdr:colOff>9525</xdr:colOff>
                    <xdr:row>191</xdr:row>
                    <xdr:rowOff>0</xdr:rowOff>
                  </from>
                  <to>
                    <xdr:col>11</xdr:col>
                    <xdr:colOff>247650</xdr:colOff>
                    <xdr:row>192</xdr:row>
                    <xdr:rowOff>0</xdr:rowOff>
                  </to>
                </anchor>
              </controlPr>
            </control>
          </mc:Choice>
        </mc:AlternateContent>
        <mc:AlternateContent xmlns:mc="http://schemas.openxmlformats.org/markup-compatibility/2006">
          <mc:Choice Requires="x14">
            <control shapeId="8345" r:id="rId94" name="Check Box 153">
              <controlPr defaultSize="0" autoFill="0" autoLine="0" autoPict="0">
                <anchor moveWithCells="1">
                  <from>
                    <xdr:col>11</xdr:col>
                    <xdr:colOff>9525</xdr:colOff>
                    <xdr:row>191</xdr:row>
                    <xdr:rowOff>190500</xdr:rowOff>
                  </from>
                  <to>
                    <xdr:col>11</xdr:col>
                    <xdr:colOff>247650</xdr:colOff>
                    <xdr:row>192</xdr:row>
                    <xdr:rowOff>180975</xdr:rowOff>
                  </to>
                </anchor>
              </controlPr>
            </control>
          </mc:Choice>
        </mc:AlternateContent>
        <mc:AlternateContent xmlns:mc="http://schemas.openxmlformats.org/markup-compatibility/2006">
          <mc:Choice Requires="x14">
            <control shapeId="8349" r:id="rId95" name="Check Box 157">
              <controlPr defaultSize="0" autoFill="0" autoLine="0" autoPict="0">
                <anchor moveWithCells="1">
                  <from>
                    <xdr:col>11</xdr:col>
                    <xdr:colOff>9525</xdr:colOff>
                    <xdr:row>194</xdr:row>
                    <xdr:rowOff>0</xdr:rowOff>
                  </from>
                  <to>
                    <xdr:col>11</xdr:col>
                    <xdr:colOff>247650</xdr:colOff>
                    <xdr:row>194</xdr:row>
                    <xdr:rowOff>190500</xdr:rowOff>
                  </to>
                </anchor>
              </controlPr>
            </control>
          </mc:Choice>
        </mc:AlternateContent>
        <mc:AlternateContent xmlns:mc="http://schemas.openxmlformats.org/markup-compatibility/2006">
          <mc:Choice Requires="x14">
            <control shapeId="8350" r:id="rId96" name="Check Box 158">
              <controlPr defaultSize="0" autoFill="0" autoLine="0" autoPict="0">
                <anchor moveWithCells="1">
                  <from>
                    <xdr:col>13</xdr:col>
                    <xdr:colOff>9525</xdr:colOff>
                    <xdr:row>193</xdr:row>
                    <xdr:rowOff>190500</xdr:rowOff>
                  </from>
                  <to>
                    <xdr:col>13</xdr:col>
                    <xdr:colOff>247650</xdr:colOff>
                    <xdr:row>194</xdr:row>
                    <xdr:rowOff>180975</xdr:rowOff>
                  </to>
                </anchor>
              </controlPr>
            </control>
          </mc:Choice>
        </mc:AlternateContent>
        <mc:AlternateContent xmlns:mc="http://schemas.openxmlformats.org/markup-compatibility/2006">
          <mc:Choice Requires="x14">
            <control shapeId="8352" r:id="rId97" name="Check Box 160">
              <controlPr defaultSize="0" autoFill="0" autoLine="0" autoPict="0">
                <anchor moveWithCells="1">
                  <from>
                    <xdr:col>13</xdr:col>
                    <xdr:colOff>9525</xdr:colOff>
                    <xdr:row>195</xdr:row>
                    <xdr:rowOff>190500</xdr:rowOff>
                  </from>
                  <to>
                    <xdr:col>13</xdr:col>
                    <xdr:colOff>247650</xdr:colOff>
                    <xdr:row>196</xdr:row>
                    <xdr:rowOff>180975</xdr:rowOff>
                  </to>
                </anchor>
              </controlPr>
            </control>
          </mc:Choice>
        </mc:AlternateContent>
        <mc:AlternateContent xmlns:mc="http://schemas.openxmlformats.org/markup-compatibility/2006">
          <mc:Choice Requires="x14">
            <control shapeId="8353" r:id="rId98" name="Check Box 161">
              <controlPr defaultSize="0" autoFill="0" autoLine="0" autoPict="0">
                <anchor moveWithCells="1">
                  <from>
                    <xdr:col>11</xdr:col>
                    <xdr:colOff>9525</xdr:colOff>
                    <xdr:row>198</xdr:row>
                    <xdr:rowOff>0</xdr:rowOff>
                  </from>
                  <to>
                    <xdr:col>11</xdr:col>
                    <xdr:colOff>247650</xdr:colOff>
                    <xdr:row>199</xdr:row>
                    <xdr:rowOff>0</xdr:rowOff>
                  </to>
                </anchor>
              </controlPr>
            </control>
          </mc:Choice>
        </mc:AlternateContent>
        <mc:AlternateContent xmlns:mc="http://schemas.openxmlformats.org/markup-compatibility/2006">
          <mc:Choice Requires="x14">
            <control shapeId="8354" r:id="rId99" name="Check Box 162">
              <controlPr defaultSize="0" autoFill="0" autoLine="0" autoPict="0">
                <anchor moveWithCells="1">
                  <from>
                    <xdr:col>13</xdr:col>
                    <xdr:colOff>9525</xdr:colOff>
                    <xdr:row>197</xdr:row>
                    <xdr:rowOff>190500</xdr:rowOff>
                  </from>
                  <to>
                    <xdr:col>13</xdr:col>
                    <xdr:colOff>247650</xdr:colOff>
                    <xdr:row>198</xdr:row>
                    <xdr:rowOff>180975</xdr:rowOff>
                  </to>
                </anchor>
              </controlPr>
            </control>
          </mc:Choice>
        </mc:AlternateContent>
        <mc:AlternateContent xmlns:mc="http://schemas.openxmlformats.org/markup-compatibility/2006">
          <mc:Choice Requires="x14">
            <control shapeId="8355" r:id="rId100" name="Check Box 163">
              <controlPr defaultSize="0" autoFill="0" autoLine="0" autoPict="0">
                <anchor moveWithCells="1">
                  <from>
                    <xdr:col>11</xdr:col>
                    <xdr:colOff>9525</xdr:colOff>
                    <xdr:row>200</xdr:row>
                    <xdr:rowOff>0</xdr:rowOff>
                  </from>
                  <to>
                    <xdr:col>11</xdr:col>
                    <xdr:colOff>247650</xdr:colOff>
                    <xdr:row>201</xdr:row>
                    <xdr:rowOff>0</xdr:rowOff>
                  </to>
                </anchor>
              </controlPr>
            </control>
          </mc:Choice>
        </mc:AlternateContent>
        <mc:AlternateContent xmlns:mc="http://schemas.openxmlformats.org/markup-compatibility/2006">
          <mc:Choice Requires="x14">
            <control shapeId="8356" r:id="rId101" name="Check Box 164">
              <controlPr defaultSize="0" autoFill="0" autoLine="0" autoPict="0">
                <anchor moveWithCells="1">
                  <from>
                    <xdr:col>13</xdr:col>
                    <xdr:colOff>9525</xdr:colOff>
                    <xdr:row>199</xdr:row>
                    <xdr:rowOff>190500</xdr:rowOff>
                  </from>
                  <to>
                    <xdr:col>13</xdr:col>
                    <xdr:colOff>247650</xdr:colOff>
                    <xdr:row>200</xdr:row>
                    <xdr:rowOff>180975</xdr:rowOff>
                  </to>
                </anchor>
              </controlPr>
            </control>
          </mc:Choice>
        </mc:AlternateContent>
        <mc:AlternateContent xmlns:mc="http://schemas.openxmlformats.org/markup-compatibility/2006">
          <mc:Choice Requires="x14">
            <control shapeId="8357" r:id="rId102" name="Check Box 165">
              <controlPr defaultSize="0" autoFill="0" autoLine="0" autoPict="0">
                <anchor moveWithCells="1">
                  <from>
                    <xdr:col>11</xdr:col>
                    <xdr:colOff>9525</xdr:colOff>
                    <xdr:row>202</xdr:row>
                    <xdr:rowOff>0</xdr:rowOff>
                  </from>
                  <to>
                    <xdr:col>11</xdr:col>
                    <xdr:colOff>247650</xdr:colOff>
                    <xdr:row>202</xdr:row>
                    <xdr:rowOff>190500</xdr:rowOff>
                  </to>
                </anchor>
              </controlPr>
            </control>
          </mc:Choice>
        </mc:AlternateContent>
        <mc:AlternateContent xmlns:mc="http://schemas.openxmlformats.org/markup-compatibility/2006">
          <mc:Choice Requires="x14">
            <control shapeId="8358" r:id="rId103" name="Check Box 166">
              <controlPr defaultSize="0" autoFill="0" autoLine="0" autoPict="0">
                <anchor moveWithCells="1">
                  <from>
                    <xdr:col>13</xdr:col>
                    <xdr:colOff>9525</xdr:colOff>
                    <xdr:row>201</xdr:row>
                    <xdr:rowOff>190500</xdr:rowOff>
                  </from>
                  <to>
                    <xdr:col>13</xdr:col>
                    <xdr:colOff>247650</xdr:colOff>
                    <xdr:row>202</xdr:row>
                    <xdr:rowOff>180975</xdr:rowOff>
                  </to>
                </anchor>
              </controlPr>
            </control>
          </mc:Choice>
        </mc:AlternateContent>
        <mc:AlternateContent xmlns:mc="http://schemas.openxmlformats.org/markup-compatibility/2006">
          <mc:Choice Requires="x14">
            <control shapeId="8360" r:id="rId104" name="Check Box 168">
              <controlPr defaultSize="0" autoFill="0" autoLine="0" autoPict="0">
                <anchor moveWithCells="1">
                  <from>
                    <xdr:col>11</xdr:col>
                    <xdr:colOff>9525</xdr:colOff>
                    <xdr:row>211</xdr:row>
                    <xdr:rowOff>0</xdr:rowOff>
                  </from>
                  <to>
                    <xdr:col>11</xdr:col>
                    <xdr:colOff>247650</xdr:colOff>
                    <xdr:row>212</xdr:row>
                    <xdr:rowOff>0</xdr:rowOff>
                  </to>
                </anchor>
              </controlPr>
            </control>
          </mc:Choice>
        </mc:AlternateContent>
        <mc:AlternateContent xmlns:mc="http://schemas.openxmlformats.org/markup-compatibility/2006">
          <mc:Choice Requires="x14">
            <control shapeId="8361" r:id="rId105" name="Check Box 169">
              <controlPr defaultSize="0" autoFill="0" autoLine="0" autoPict="0">
                <anchor moveWithCells="1">
                  <from>
                    <xdr:col>13</xdr:col>
                    <xdr:colOff>9525</xdr:colOff>
                    <xdr:row>211</xdr:row>
                    <xdr:rowOff>0</xdr:rowOff>
                  </from>
                  <to>
                    <xdr:col>13</xdr:col>
                    <xdr:colOff>247650</xdr:colOff>
                    <xdr:row>212</xdr:row>
                    <xdr:rowOff>0</xdr:rowOff>
                  </to>
                </anchor>
              </controlPr>
            </control>
          </mc:Choice>
        </mc:AlternateContent>
        <mc:AlternateContent xmlns:mc="http://schemas.openxmlformats.org/markup-compatibility/2006">
          <mc:Choice Requires="x14">
            <control shapeId="8362" r:id="rId106" name="Check Box 170">
              <controlPr defaultSize="0" autoFill="0" autoLine="0" autoPict="0">
                <anchor moveWithCells="1">
                  <from>
                    <xdr:col>15</xdr:col>
                    <xdr:colOff>9525</xdr:colOff>
                    <xdr:row>211</xdr:row>
                    <xdr:rowOff>0</xdr:rowOff>
                  </from>
                  <to>
                    <xdr:col>15</xdr:col>
                    <xdr:colOff>247650</xdr:colOff>
                    <xdr:row>212</xdr:row>
                    <xdr:rowOff>0</xdr:rowOff>
                  </to>
                </anchor>
              </controlPr>
            </control>
          </mc:Choice>
        </mc:AlternateContent>
        <mc:AlternateContent xmlns:mc="http://schemas.openxmlformats.org/markup-compatibility/2006">
          <mc:Choice Requires="x14">
            <control shapeId="8363" r:id="rId107" name="Check Box 171">
              <controlPr defaultSize="0" autoFill="0" autoLine="0" autoPict="0">
                <anchor moveWithCells="1">
                  <from>
                    <xdr:col>17</xdr:col>
                    <xdr:colOff>9525</xdr:colOff>
                    <xdr:row>211</xdr:row>
                    <xdr:rowOff>0</xdr:rowOff>
                  </from>
                  <to>
                    <xdr:col>17</xdr:col>
                    <xdr:colOff>247650</xdr:colOff>
                    <xdr:row>212</xdr:row>
                    <xdr:rowOff>0</xdr:rowOff>
                  </to>
                </anchor>
              </controlPr>
            </control>
          </mc:Choice>
        </mc:AlternateContent>
        <mc:AlternateContent xmlns:mc="http://schemas.openxmlformats.org/markup-compatibility/2006">
          <mc:Choice Requires="x14">
            <control shapeId="8364" r:id="rId108" name="Check Box 172">
              <controlPr defaultSize="0" autoFill="0" autoLine="0" autoPict="0">
                <anchor moveWithCells="1">
                  <from>
                    <xdr:col>11</xdr:col>
                    <xdr:colOff>9525</xdr:colOff>
                    <xdr:row>212</xdr:row>
                    <xdr:rowOff>0</xdr:rowOff>
                  </from>
                  <to>
                    <xdr:col>11</xdr:col>
                    <xdr:colOff>247650</xdr:colOff>
                    <xdr:row>213</xdr:row>
                    <xdr:rowOff>0</xdr:rowOff>
                  </to>
                </anchor>
              </controlPr>
            </control>
          </mc:Choice>
        </mc:AlternateContent>
        <mc:AlternateContent xmlns:mc="http://schemas.openxmlformats.org/markup-compatibility/2006">
          <mc:Choice Requires="x14">
            <control shapeId="8365" r:id="rId109" name="Check Box 173">
              <controlPr defaultSize="0" autoFill="0" autoLine="0" autoPict="0">
                <anchor moveWithCells="1">
                  <from>
                    <xdr:col>13</xdr:col>
                    <xdr:colOff>9525</xdr:colOff>
                    <xdr:row>212</xdr:row>
                    <xdr:rowOff>0</xdr:rowOff>
                  </from>
                  <to>
                    <xdr:col>13</xdr:col>
                    <xdr:colOff>247650</xdr:colOff>
                    <xdr:row>213</xdr:row>
                    <xdr:rowOff>0</xdr:rowOff>
                  </to>
                </anchor>
              </controlPr>
            </control>
          </mc:Choice>
        </mc:AlternateContent>
        <mc:AlternateContent xmlns:mc="http://schemas.openxmlformats.org/markup-compatibility/2006">
          <mc:Choice Requires="x14">
            <control shapeId="8366" r:id="rId110" name="Check Box 174">
              <controlPr defaultSize="0" autoFill="0" autoLine="0" autoPict="0">
                <anchor moveWithCells="1">
                  <from>
                    <xdr:col>15</xdr:col>
                    <xdr:colOff>9525</xdr:colOff>
                    <xdr:row>212</xdr:row>
                    <xdr:rowOff>0</xdr:rowOff>
                  </from>
                  <to>
                    <xdr:col>15</xdr:col>
                    <xdr:colOff>247650</xdr:colOff>
                    <xdr:row>213</xdr:row>
                    <xdr:rowOff>0</xdr:rowOff>
                  </to>
                </anchor>
              </controlPr>
            </control>
          </mc:Choice>
        </mc:AlternateContent>
        <mc:AlternateContent xmlns:mc="http://schemas.openxmlformats.org/markup-compatibility/2006">
          <mc:Choice Requires="x14">
            <control shapeId="8367" r:id="rId111" name="Check Box 175">
              <controlPr defaultSize="0" autoFill="0" autoLine="0" autoPict="0">
                <anchor moveWithCells="1">
                  <from>
                    <xdr:col>17</xdr:col>
                    <xdr:colOff>9525</xdr:colOff>
                    <xdr:row>212</xdr:row>
                    <xdr:rowOff>0</xdr:rowOff>
                  </from>
                  <to>
                    <xdr:col>17</xdr:col>
                    <xdr:colOff>247650</xdr:colOff>
                    <xdr:row>213</xdr:row>
                    <xdr:rowOff>0</xdr:rowOff>
                  </to>
                </anchor>
              </controlPr>
            </control>
          </mc:Choice>
        </mc:AlternateContent>
        <mc:AlternateContent xmlns:mc="http://schemas.openxmlformats.org/markup-compatibility/2006">
          <mc:Choice Requires="x14">
            <control shapeId="8368" r:id="rId112" name="Check Box 176">
              <controlPr defaultSize="0" autoFill="0" autoLine="0" autoPict="0">
                <anchor moveWithCells="1">
                  <from>
                    <xdr:col>11</xdr:col>
                    <xdr:colOff>9525</xdr:colOff>
                    <xdr:row>213</xdr:row>
                    <xdr:rowOff>0</xdr:rowOff>
                  </from>
                  <to>
                    <xdr:col>11</xdr:col>
                    <xdr:colOff>247650</xdr:colOff>
                    <xdr:row>213</xdr:row>
                    <xdr:rowOff>190500</xdr:rowOff>
                  </to>
                </anchor>
              </controlPr>
            </control>
          </mc:Choice>
        </mc:AlternateContent>
        <mc:AlternateContent xmlns:mc="http://schemas.openxmlformats.org/markup-compatibility/2006">
          <mc:Choice Requires="x14">
            <control shapeId="8369" r:id="rId113" name="Check Box 177">
              <controlPr defaultSize="0" autoFill="0" autoLine="0" autoPict="0">
                <anchor moveWithCells="1">
                  <from>
                    <xdr:col>13</xdr:col>
                    <xdr:colOff>9525</xdr:colOff>
                    <xdr:row>213</xdr:row>
                    <xdr:rowOff>0</xdr:rowOff>
                  </from>
                  <to>
                    <xdr:col>13</xdr:col>
                    <xdr:colOff>247650</xdr:colOff>
                    <xdr:row>213</xdr:row>
                    <xdr:rowOff>190500</xdr:rowOff>
                  </to>
                </anchor>
              </controlPr>
            </control>
          </mc:Choice>
        </mc:AlternateContent>
        <mc:AlternateContent xmlns:mc="http://schemas.openxmlformats.org/markup-compatibility/2006">
          <mc:Choice Requires="x14">
            <control shapeId="8370" r:id="rId114" name="Check Box 178">
              <controlPr defaultSize="0" autoFill="0" autoLine="0" autoPict="0">
                <anchor moveWithCells="1">
                  <from>
                    <xdr:col>15</xdr:col>
                    <xdr:colOff>9525</xdr:colOff>
                    <xdr:row>213</xdr:row>
                    <xdr:rowOff>0</xdr:rowOff>
                  </from>
                  <to>
                    <xdr:col>15</xdr:col>
                    <xdr:colOff>247650</xdr:colOff>
                    <xdr:row>213</xdr:row>
                    <xdr:rowOff>190500</xdr:rowOff>
                  </to>
                </anchor>
              </controlPr>
            </control>
          </mc:Choice>
        </mc:AlternateContent>
        <mc:AlternateContent xmlns:mc="http://schemas.openxmlformats.org/markup-compatibility/2006">
          <mc:Choice Requires="x14">
            <control shapeId="8371" r:id="rId115" name="Check Box 179">
              <controlPr defaultSize="0" autoFill="0" autoLine="0" autoPict="0">
                <anchor moveWithCells="1">
                  <from>
                    <xdr:col>17</xdr:col>
                    <xdr:colOff>9525</xdr:colOff>
                    <xdr:row>213</xdr:row>
                    <xdr:rowOff>0</xdr:rowOff>
                  </from>
                  <to>
                    <xdr:col>17</xdr:col>
                    <xdr:colOff>247650</xdr:colOff>
                    <xdr:row>213</xdr:row>
                    <xdr:rowOff>190500</xdr:rowOff>
                  </to>
                </anchor>
              </controlPr>
            </control>
          </mc:Choice>
        </mc:AlternateContent>
        <mc:AlternateContent xmlns:mc="http://schemas.openxmlformats.org/markup-compatibility/2006">
          <mc:Choice Requires="x14">
            <control shapeId="8372" r:id="rId116" name="Check Box 180">
              <controlPr defaultSize="0" autoFill="0" autoLine="0" autoPict="0">
                <anchor moveWithCells="1">
                  <from>
                    <xdr:col>11</xdr:col>
                    <xdr:colOff>9525</xdr:colOff>
                    <xdr:row>215</xdr:row>
                    <xdr:rowOff>0</xdr:rowOff>
                  </from>
                  <to>
                    <xdr:col>11</xdr:col>
                    <xdr:colOff>247650</xdr:colOff>
                    <xdr:row>216</xdr:row>
                    <xdr:rowOff>0</xdr:rowOff>
                  </to>
                </anchor>
              </controlPr>
            </control>
          </mc:Choice>
        </mc:AlternateContent>
        <mc:AlternateContent xmlns:mc="http://schemas.openxmlformats.org/markup-compatibility/2006">
          <mc:Choice Requires="x14">
            <control shapeId="8373" r:id="rId117" name="Check Box 181">
              <controlPr defaultSize="0" autoFill="0" autoLine="0" autoPict="0">
                <anchor moveWithCells="1">
                  <from>
                    <xdr:col>13</xdr:col>
                    <xdr:colOff>9525</xdr:colOff>
                    <xdr:row>215</xdr:row>
                    <xdr:rowOff>0</xdr:rowOff>
                  </from>
                  <to>
                    <xdr:col>13</xdr:col>
                    <xdr:colOff>247650</xdr:colOff>
                    <xdr:row>216</xdr:row>
                    <xdr:rowOff>0</xdr:rowOff>
                  </to>
                </anchor>
              </controlPr>
            </control>
          </mc:Choice>
        </mc:AlternateContent>
        <mc:AlternateContent xmlns:mc="http://schemas.openxmlformats.org/markup-compatibility/2006">
          <mc:Choice Requires="x14">
            <control shapeId="8374" r:id="rId118" name="Check Box 182">
              <controlPr defaultSize="0" autoFill="0" autoLine="0" autoPict="0">
                <anchor moveWithCells="1">
                  <from>
                    <xdr:col>15</xdr:col>
                    <xdr:colOff>9525</xdr:colOff>
                    <xdr:row>215</xdr:row>
                    <xdr:rowOff>0</xdr:rowOff>
                  </from>
                  <to>
                    <xdr:col>15</xdr:col>
                    <xdr:colOff>247650</xdr:colOff>
                    <xdr:row>216</xdr:row>
                    <xdr:rowOff>0</xdr:rowOff>
                  </to>
                </anchor>
              </controlPr>
            </control>
          </mc:Choice>
        </mc:AlternateContent>
        <mc:AlternateContent xmlns:mc="http://schemas.openxmlformats.org/markup-compatibility/2006">
          <mc:Choice Requires="x14">
            <control shapeId="8376" r:id="rId119" name="Check Box 184">
              <controlPr defaultSize="0" autoFill="0" autoLine="0" autoPict="0">
                <anchor moveWithCells="1">
                  <from>
                    <xdr:col>11</xdr:col>
                    <xdr:colOff>9525</xdr:colOff>
                    <xdr:row>216</xdr:row>
                    <xdr:rowOff>0</xdr:rowOff>
                  </from>
                  <to>
                    <xdr:col>11</xdr:col>
                    <xdr:colOff>247650</xdr:colOff>
                    <xdr:row>217</xdr:row>
                    <xdr:rowOff>0</xdr:rowOff>
                  </to>
                </anchor>
              </controlPr>
            </control>
          </mc:Choice>
        </mc:AlternateContent>
        <mc:AlternateContent xmlns:mc="http://schemas.openxmlformats.org/markup-compatibility/2006">
          <mc:Choice Requires="x14">
            <control shapeId="8377" r:id="rId120" name="Check Box 185">
              <controlPr defaultSize="0" autoFill="0" autoLine="0" autoPict="0">
                <anchor moveWithCells="1">
                  <from>
                    <xdr:col>13</xdr:col>
                    <xdr:colOff>9525</xdr:colOff>
                    <xdr:row>216</xdr:row>
                    <xdr:rowOff>0</xdr:rowOff>
                  </from>
                  <to>
                    <xdr:col>13</xdr:col>
                    <xdr:colOff>247650</xdr:colOff>
                    <xdr:row>217</xdr:row>
                    <xdr:rowOff>0</xdr:rowOff>
                  </to>
                </anchor>
              </controlPr>
            </control>
          </mc:Choice>
        </mc:AlternateContent>
        <mc:AlternateContent xmlns:mc="http://schemas.openxmlformats.org/markup-compatibility/2006">
          <mc:Choice Requires="x14">
            <control shapeId="8383" r:id="rId121" name="Check Box 191">
              <controlPr defaultSize="0" autoFill="0" autoLine="0" autoPict="0">
                <anchor moveWithCells="1">
                  <from>
                    <xdr:col>11</xdr:col>
                    <xdr:colOff>9525</xdr:colOff>
                    <xdr:row>218</xdr:row>
                    <xdr:rowOff>0</xdr:rowOff>
                  </from>
                  <to>
                    <xdr:col>11</xdr:col>
                    <xdr:colOff>247650</xdr:colOff>
                    <xdr:row>219</xdr:row>
                    <xdr:rowOff>0</xdr:rowOff>
                  </to>
                </anchor>
              </controlPr>
            </control>
          </mc:Choice>
        </mc:AlternateContent>
        <mc:AlternateContent xmlns:mc="http://schemas.openxmlformats.org/markup-compatibility/2006">
          <mc:Choice Requires="x14">
            <control shapeId="8384" r:id="rId122" name="Check Box 192">
              <controlPr defaultSize="0" autoFill="0" autoLine="0" autoPict="0">
                <anchor moveWithCells="1">
                  <from>
                    <xdr:col>13</xdr:col>
                    <xdr:colOff>9525</xdr:colOff>
                    <xdr:row>218</xdr:row>
                    <xdr:rowOff>0</xdr:rowOff>
                  </from>
                  <to>
                    <xdr:col>13</xdr:col>
                    <xdr:colOff>247650</xdr:colOff>
                    <xdr:row>219</xdr:row>
                    <xdr:rowOff>0</xdr:rowOff>
                  </to>
                </anchor>
              </controlPr>
            </control>
          </mc:Choice>
        </mc:AlternateContent>
        <mc:AlternateContent xmlns:mc="http://schemas.openxmlformats.org/markup-compatibility/2006">
          <mc:Choice Requires="x14">
            <control shapeId="8385" r:id="rId123" name="Check Box 193">
              <controlPr defaultSize="0" autoFill="0" autoLine="0" autoPict="0">
                <anchor moveWithCells="1">
                  <from>
                    <xdr:col>15</xdr:col>
                    <xdr:colOff>9525</xdr:colOff>
                    <xdr:row>218</xdr:row>
                    <xdr:rowOff>0</xdr:rowOff>
                  </from>
                  <to>
                    <xdr:col>15</xdr:col>
                    <xdr:colOff>247650</xdr:colOff>
                    <xdr:row>219</xdr:row>
                    <xdr:rowOff>0</xdr:rowOff>
                  </to>
                </anchor>
              </controlPr>
            </control>
          </mc:Choice>
        </mc:AlternateContent>
        <mc:AlternateContent xmlns:mc="http://schemas.openxmlformats.org/markup-compatibility/2006">
          <mc:Choice Requires="x14">
            <control shapeId="8386" r:id="rId124" name="Check Box 194">
              <controlPr defaultSize="0" autoFill="0" autoLine="0" autoPict="0">
                <anchor moveWithCells="1">
                  <from>
                    <xdr:col>11</xdr:col>
                    <xdr:colOff>9525</xdr:colOff>
                    <xdr:row>219</xdr:row>
                    <xdr:rowOff>0</xdr:rowOff>
                  </from>
                  <to>
                    <xdr:col>11</xdr:col>
                    <xdr:colOff>247650</xdr:colOff>
                    <xdr:row>220</xdr:row>
                    <xdr:rowOff>0</xdr:rowOff>
                  </to>
                </anchor>
              </controlPr>
            </control>
          </mc:Choice>
        </mc:AlternateContent>
        <mc:AlternateContent xmlns:mc="http://schemas.openxmlformats.org/markup-compatibility/2006">
          <mc:Choice Requires="x14">
            <control shapeId="8387" r:id="rId125" name="Check Box 195">
              <controlPr defaultSize="0" autoFill="0" autoLine="0" autoPict="0">
                <anchor moveWithCells="1">
                  <from>
                    <xdr:col>13</xdr:col>
                    <xdr:colOff>9525</xdr:colOff>
                    <xdr:row>219</xdr:row>
                    <xdr:rowOff>0</xdr:rowOff>
                  </from>
                  <to>
                    <xdr:col>13</xdr:col>
                    <xdr:colOff>247650</xdr:colOff>
                    <xdr:row>220</xdr:row>
                    <xdr:rowOff>0</xdr:rowOff>
                  </to>
                </anchor>
              </controlPr>
            </control>
          </mc:Choice>
        </mc:AlternateContent>
        <mc:AlternateContent xmlns:mc="http://schemas.openxmlformats.org/markup-compatibility/2006">
          <mc:Choice Requires="x14">
            <control shapeId="8388" r:id="rId126" name="Check Box 196">
              <controlPr defaultSize="0" autoFill="0" autoLine="0" autoPict="0">
                <anchor moveWithCells="1">
                  <from>
                    <xdr:col>15</xdr:col>
                    <xdr:colOff>9525</xdr:colOff>
                    <xdr:row>219</xdr:row>
                    <xdr:rowOff>0</xdr:rowOff>
                  </from>
                  <to>
                    <xdr:col>15</xdr:col>
                    <xdr:colOff>247650</xdr:colOff>
                    <xdr:row>220</xdr:row>
                    <xdr:rowOff>0</xdr:rowOff>
                  </to>
                </anchor>
              </controlPr>
            </control>
          </mc:Choice>
        </mc:AlternateContent>
        <mc:AlternateContent xmlns:mc="http://schemas.openxmlformats.org/markup-compatibility/2006">
          <mc:Choice Requires="x14">
            <control shapeId="8394" r:id="rId127" name="Check Box 202">
              <controlPr defaultSize="0" autoFill="0" autoLine="0" autoPict="0">
                <anchor moveWithCells="1">
                  <from>
                    <xdr:col>11</xdr:col>
                    <xdr:colOff>9525</xdr:colOff>
                    <xdr:row>178</xdr:row>
                    <xdr:rowOff>0</xdr:rowOff>
                  </from>
                  <to>
                    <xdr:col>11</xdr:col>
                    <xdr:colOff>247650</xdr:colOff>
                    <xdr:row>179</xdr:row>
                    <xdr:rowOff>0</xdr:rowOff>
                  </to>
                </anchor>
              </controlPr>
            </control>
          </mc:Choice>
        </mc:AlternateContent>
        <mc:AlternateContent xmlns:mc="http://schemas.openxmlformats.org/markup-compatibility/2006">
          <mc:Choice Requires="x14">
            <control shapeId="8395" r:id="rId128" name="Check Box 203">
              <controlPr defaultSize="0" autoFill="0" autoLine="0" autoPict="0">
                <anchor moveWithCells="1">
                  <from>
                    <xdr:col>13</xdr:col>
                    <xdr:colOff>38100</xdr:colOff>
                    <xdr:row>178</xdr:row>
                    <xdr:rowOff>0</xdr:rowOff>
                  </from>
                  <to>
                    <xdr:col>14</xdr:col>
                    <xdr:colOff>28575</xdr:colOff>
                    <xdr:row>179</xdr:row>
                    <xdr:rowOff>0</xdr:rowOff>
                  </to>
                </anchor>
              </controlPr>
            </control>
          </mc:Choice>
        </mc:AlternateContent>
        <mc:AlternateContent xmlns:mc="http://schemas.openxmlformats.org/markup-compatibility/2006">
          <mc:Choice Requires="x14">
            <control shapeId="8399" r:id="rId129" name="Check Box 207">
              <controlPr defaultSize="0" autoFill="0" autoLine="0" autoPict="0">
                <anchor moveWithCells="1">
                  <from>
                    <xdr:col>11</xdr:col>
                    <xdr:colOff>9525</xdr:colOff>
                    <xdr:row>239</xdr:row>
                    <xdr:rowOff>0</xdr:rowOff>
                  </from>
                  <to>
                    <xdr:col>11</xdr:col>
                    <xdr:colOff>247650</xdr:colOff>
                    <xdr:row>240</xdr:row>
                    <xdr:rowOff>0</xdr:rowOff>
                  </to>
                </anchor>
              </controlPr>
            </control>
          </mc:Choice>
        </mc:AlternateContent>
        <mc:AlternateContent xmlns:mc="http://schemas.openxmlformats.org/markup-compatibility/2006">
          <mc:Choice Requires="x14">
            <control shapeId="8400" r:id="rId130" name="Check Box 208">
              <controlPr defaultSize="0" autoFill="0" autoLine="0" autoPict="0">
                <anchor moveWithCells="1">
                  <from>
                    <xdr:col>13</xdr:col>
                    <xdr:colOff>9525</xdr:colOff>
                    <xdr:row>238</xdr:row>
                    <xdr:rowOff>190500</xdr:rowOff>
                  </from>
                  <to>
                    <xdr:col>13</xdr:col>
                    <xdr:colOff>247650</xdr:colOff>
                    <xdr:row>239</xdr:row>
                    <xdr:rowOff>180975</xdr:rowOff>
                  </to>
                </anchor>
              </controlPr>
            </control>
          </mc:Choice>
        </mc:AlternateContent>
        <mc:AlternateContent xmlns:mc="http://schemas.openxmlformats.org/markup-compatibility/2006">
          <mc:Choice Requires="x14">
            <control shapeId="8402" r:id="rId131" name="Check Box 210">
              <controlPr defaultSize="0" autoFill="0" autoLine="0" autoPict="0">
                <anchor moveWithCells="1">
                  <from>
                    <xdr:col>11</xdr:col>
                    <xdr:colOff>9525</xdr:colOff>
                    <xdr:row>241</xdr:row>
                    <xdr:rowOff>0</xdr:rowOff>
                  </from>
                  <to>
                    <xdr:col>11</xdr:col>
                    <xdr:colOff>247650</xdr:colOff>
                    <xdr:row>242</xdr:row>
                    <xdr:rowOff>0</xdr:rowOff>
                  </to>
                </anchor>
              </controlPr>
            </control>
          </mc:Choice>
        </mc:AlternateContent>
        <mc:AlternateContent xmlns:mc="http://schemas.openxmlformats.org/markup-compatibility/2006">
          <mc:Choice Requires="x14">
            <control shapeId="8403" r:id="rId132" name="Check Box 211">
              <controlPr defaultSize="0" autoFill="0" autoLine="0" autoPict="0">
                <anchor moveWithCells="1">
                  <from>
                    <xdr:col>13</xdr:col>
                    <xdr:colOff>9525</xdr:colOff>
                    <xdr:row>240</xdr:row>
                    <xdr:rowOff>190500</xdr:rowOff>
                  </from>
                  <to>
                    <xdr:col>13</xdr:col>
                    <xdr:colOff>247650</xdr:colOff>
                    <xdr:row>241</xdr:row>
                    <xdr:rowOff>180975</xdr:rowOff>
                  </to>
                </anchor>
              </controlPr>
            </control>
          </mc:Choice>
        </mc:AlternateContent>
        <mc:AlternateContent xmlns:mc="http://schemas.openxmlformats.org/markup-compatibility/2006">
          <mc:Choice Requires="x14">
            <control shapeId="8405" r:id="rId133" name="Check Box 213">
              <controlPr defaultSize="0" autoFill="0" autoLine="0" autoPict="0">
                <anchor moveWithCells="1">
                  <from>
                    <xdr:col>11</xdr:col>
                    <xdr:colOff>9525</xdr:colOff>
                    <xdr:row>243</xdr:row>
                    <xdr:rowOff>0</xdr:rowOff>
                  </from>
                  <to>
                    <xdr:col>11</xdr:col>
                    <xdr:colOff>247650</xdr:colOff>
                    <xdr:row>244</xdr:row>
                    <xdr:rowOff>0</xdr:rowOff>
                  </to>
                </anchor>
              </controlPr>
            </control>
          </mc:Choice>
        </mc:AlternateContent>
        <mc:AlternateContent xmlns:mc="http://schemas.openxmlformats.org/markup-compatibility/2006">
          <mc:Choice Requires="x14">
            <control shapeId="8406" r:id="rId134" name="Check Box 214">
              <controlPr defaultSize="0" autoFill="0" autoLine="0" autoPict="0">
                <anchor moveWithCells="1">
                  <from>
                    <xdr:col>13</xdr:col>
                    <xdr:colOff>9525</xdr:colOff>
                    <xdr:row>243</xdr:row>
                    <xdr:rowOff>0</xdr:rowOff>
                  </from>
                  <to>
                    <xdr:col>13</xdr:col>
                    <xdr:colOff>247650</xdr:colOff>
                    <xdr:row>244</xdr:row>
                    <xdr:rowOff>0</xdr:rowOff>
                  </to>
                </anchor>
              </controlPr>
            </control>
          </mc:Choice>
        </mc:AlternateContent>
        <mc:AlternateContent xmlns:mc="http://schemas.openxmlformats.org/markup-compatibility/2006">
          <mc:Choice Requires="x14">
            <control shapeId="8407" r:id="rId135" name="Check Box 215">
              <controlPr defaultSize="0" autoFill="0" autoLine="0" autoPict="0">
                <anchor moveWithCells="1">
                  <from>
                    <xdr:col>15</xdr:col>
                    <xdr:colOff>9525</xdr:colOff>
                    <xdr:row>243</xdr:row>
                    <xdr:rowOff>0</xdr:rowOff>
                  </from>
                  <to>
                    <xdr:col>15</xdr:col>
                    <xdr:colOff>247650</xdr:colOff>
                    <xdr:row>244</xdr:row>
                    <xdr:rowOff>0</xdr:rowOff>
                  </to>
                </anchor>
              </controlPr>
            </control>
          </mc:Choice>
        </mc:AlternateContent>
        <mc:AlternateContent xmlns:mc="http://schemas.openxmlformats.org/markup-compatibility/2006">
          <mc:Choice Requires="x14">
            <control shapeId="8408" r:id="rId136" name="Check Box 216">
              <controlPr defaultSize="0" autoFill="0" autoLine="0" autoPict="0">
                <anchor moveWithCells="1">
                  <from>
                    <xdr:col>17</xdr:col>
                    <xdr:colOff>9525</xdr:colOff>
                    <xdr:row>243</xdr:row>
                    <xdr:rowOff>0</xdr:rowOff>
                  </from>
                  <to>
                    <xdr:col>17</xdr:col>
                    <xdr:colOff>247650</xdr:colOff>
                    <xdr:row>244</xdr:row>
                    <xdr:rowOff>0</xdr:rowOff>
                  </to>
                </anchor>
              </controlPr>
            </control>
          </mc:Choice>
        </mc:AlternateContent>
        <mc:AlternateContent xmlns:mc="http://schemas.openxmlformats.org/markup-compatibility/2006">
          <mc:Choice Requires="x14">
            <control shapeId="8410" r:id="rId137" name="Check Box 218">
              <controlPr defaultSize="0" autoFill="0" autoLine="0" autoPict="0">
                <anchor moveWithCells="1">
                  <from>
                    <xdr:col>11</xdr:col>
                    <xdr:colOff>9525</xdr:colOff>
                    <xdr:row>247</xdr:row>
                    <xdr:rowOff>0</xdr:rowOff>
                  </from>
                  <to>
                    <xdr:col>11</xdr:col>
                    <xdr:colOff>247650</xdr:colOff>
                    <xdr:row>248</xdr:row>
                    <xdr:rowOff>9525</xdr:rowOff>
                  </to>
                </anchor>
              </controlPr>
            </control>
          </mc:Choice>
        </mc:AlternateContent>
        <mc:AlternateContent xmlns:mc="http://schemas.openxmlformats.org/markup-compatibility/2006">
          <mc:Choice Requires="x14">
            <control shapeId="8411" r:id="rId138" name="Check Box 219">
              <controlPr defaultSize="0" autoFill="0" autoLine="0" autoPict="0">
                <anchor moveWithCells="1">
                  <from>
                    <xdr:col>13</xdr:col>
                    <xdr:colOff>9525</xdr:colOff>
                    <xdr:row>246</xdr:row>
                    <xdr:rowOff>190500</xdr:rowOff>
                  </from>
                  <to>
                    <xdr:col>13</xdr:col>
                    <xdr:colOff>247650</xdr:colOff>
                    <xdr:row>247</xdr:row>
                    <xdr:rowOff>180975</xdr:rowOff>
                  </to>
                </anchor>
              </controlPr>
            </control>
          </mc:Choice>
        </mc:AlternateContent>
        <mc:AlternateContent xmlns:mc="http://schemas.openxmlformats.org/markup-compatibility/2006">
          <mc:Choice Requires="x14">
            <control shapeId="8412" r:id="rId139" name="Check Box 220">
              <controlPr defaultSize="0" autoFill="0" autoLine="0" autoPict="0">
                <anchor moveWithCells="1">
                  <from>
                    <xdr:col>11</xdr:col>
                    <xdr:colOff>9525</xdr:colOff>
                    <xdr:row>249</xdr:row>
                    <xdr:rowOff>0</xdr:rowOff>
                  </from>
                  <to>
                    <xdr:col>11</xdr:col>
                    <xdr:colOff>247650</xdr:colOff>
                    <xdr:row>249</xdr:row>
                    <xdr:rowOff>190500</xdr:rowOff>
                  </to>
                </anchor>
              </controlPr>
            </control>
          </mc:Choice>
        </mc:AlternateContent>
        <mc:AlternateContent xmlns:mc="http://schemas.openxmlformats.org/markup-compatibility/2006">
          <mc:Choice Requires="x14">
            <control shapeId="8413" r:id="rId140" name="Check Box 221">
              <controlPr defaultSize="0" autoFill="0" autoLine="0" autoPict="0">
                <anchor moveWithCells="1">
                  <from>
                    <xdr:col>13</xdr:col>
                    <xdr:colOff>9525</xdr:colOff>
                    <xdr:row>249</xdr:row>
                    <xdr:rowOff>0</xdr:rowOff>
                  </from>
                  <to>
                    <xdr:col>13</xdr:col>
                    <xdr:colOff>247650</xdr:colOff>
                    <xdr:row>249</xdr:row>
                    <xdr:rowOff>190500</xdr:rowOff>
                  </to>
                </anchor>
              </controlPr>
            </control>
          </mc:Choice>
        </mc:AlternateContent>
        <mc:AlternateContent xmlns:mc="http://schemas.openxmlformats.org/markup-compatibility/2006">
          <mc:Choice Requires="x14">
            <control shapeId="8414" r:id="rId141" name="Check Box 222">
              <controlPr defaultSize="0" autoFill="0" autoLine="0" autoPict="0">
                <anchor moveWithCells="1">
                  <from>
                    <xdr:col>15</xdr:col>
                    <xdr:colOff>9525</xdr:colOff>
                    <xdr:row>249</xdr:row>
                    <xdr:rowOff>0</xdr:rowOff>
                  </from>
                  <to>
                    <xdr:col>15</xdr:col>
                    <xdr:colOff>247650</xdr:colOff>
                    <xdr:row>249</xdr:row>
                    <xdr:rowOff>190500</xdr:rowOff>
                  </to>
                </anchor>
              </controlPr>
            </control>
          </mc:Choice>
        </mc:AlternateContent>
        <mc:AlternateContent xmlns:mc="http://schemas.openxmlformats.org/markup-compatibility/2006">
          <mc:Choice Requires="x14">
            <control shapeId="8415" r:id="rId142" name="Check Box 223">
              <controlPr defaultSize="0" autoFill="0" autoLine="0" autoPict="0">
                <anchor moveWithCells="1">
                  <from>
                    <xdr:col>17</xdr:col>
                    <xdr:colOff>9525</xdr:colOff>
                    <xdr:row>249</xdr:row>
                    <xdr:rowOff>0</xdr:rowOff>
                  </from>
                  <to>
                    <xdr:col>17</xdr:col>
                    <xdr:colOff>247650</xdr:colOff>
                    <xdr:row>249</xdr:row>
                    <xdr:rowOff>190500</xdr:rowOff>
                  </to>
                </anchor>
              </controlPr>
            </control>
          </mc:Choice>
        </mc:AlternateContent>
        <mc:AlternateContent xmlns:mc="http://schemas.openxmlformats.org/markup-compatibility/2006">
          <mc:Choice Requires="x14">
            <control shapeId="8417" r:id="rId143" name="Check Box 225">
              <controlPr defaultSize="0" autoFill="0" autoLine="0" autoPict="0">
                <anchor moveWithCells="1">
                  <from>
                    <xdr:col>11</xdr:col>
                    <xdr:colOff>9525</xdr:colOff>
                    <xdr:row>251</xdr:row>
                    <xdr:rowOff>0</xdr:rowOff>
                  </from>
                  <to>
                    <xdr:col>11</xdr:col>
                    <xdr:colOff>247650</xdr:colOff>
                    <xdr:row>252</xdr:row>
                    <xdr:rowOff>0</xdr:rowOff>
                  </to>
                </anchor>
              </controlPr>
            </control>
          </mc:Choice>
        </mc:AlternateContent>
        <mc:AlternateContent xmlns:mc="http://schemas.openxmlformats.org/markup-compatibility/2006">
          <mc:Choice Requires="x14">
            <control shapeId="8418" r:id="rId144" name="Check Box 226">
              <controlPr defaultSize="0" autoFill="0" autoLine="0" autoPict="0">
                <anchor moveWithCells="1">
                  <from>
                    <xdr:col>13</xdr:col>
                    <xdr:colOff>9525</xdr:colOff>
                    <xdr:row>251</xdr:row>
                    <xdr:rowOff>0</xdr:rowOff>
                  </from>
                  <to>
                    <xdr:col>13</xdr:col>
                    <xdr:colOff>247650</xdr:colOff>
                    <xdr:row>252</xdr:row>
                    <xdr:rowOff>0</xdr:rowOff>
                  </to>
                </anchor>
              </controlPr>
            </control>
          </mc:Choice>
        </mc:AlternateContent>
        <mc:AlternateContent xmlns:mc="http://schemas.openxmlformats.org/markup-compatibility/2006">
          <mc:Choice Requires="x14">
            <control shapeId="8419" r:id="rId145" name="Check Box 227">
              <controlPr defaultSize="0" autoFill="0" autoLine="0" autoPict="0">
                <anchor moveWithCells="1">
                  <from>
                    <xdr:col>15</xdr:col>
                    <xdr:colOff>9525</xdr:colOff>
                    <xdr:row>251</xdr:row>
                    <xdr:rowOff>0</xdr:rowOff>
                  </from>
                  <to>
                    <xdr:col>15</xdr:col>
                    <xdr:colOff>247650</xdr:colOff>
                    <xdr:row>252</xdr:row>
                    <xdr:rowOff>0</xdr:rowOff>
                  </to>
                </anchor>
              </controlPr>
            </control>
          </mc:Choice>
        </mc:AlternateContent>
        <mc:AlternateContent xmlns:mc="http://schemas.openxmlformats.org/markup-compatibility/2006">
          <mc:Choice Requires="x14">
            <control shapeId="8420" r:id="rId146" name="Check Box 228">
              <controlPr defaultSize="0" autoFill="0" autoLine="0" autoPict="0">
                <anchor moveWithCells="1">
                  <from>
                    <xdr:col>11</xdr:col>
                    <xdr:colOff>9525</xdr:colOff>
                    <xdr:row>183</xdr:row>
                    <xdr:rowOff>0</xdr:rowOff>
                  </from>
                  <to>
                    <xdr:col>11</xdr:col>
                    <xdr:colOff>247650</xdr:colOff>
                    <xdr:row>184</xdr:row>
                    <xdr:rowOff>0</xdr:rowOff>
                  </to>
                </anchor>
              </controlPr>
            </control>
          </mc:Choice>
        </mc:AlternateContent>
        <mc:AlternateContent xmlns:mc="http://schemas.openxmlformats.org/markup-compatibility/2006">
          <mc:Choice Requires="x14">
            <control shapeId="8421" r:id="rId147" name="Check Box 229">
              <controlPr defaultSize="0" autoFill="0" autoLine="0" autoPict="0">
                <anchor moveWithCells="1">
                  <from>
                    <xdr:col>13</xdr:col>
                    <xdr:colOff>9525</xdr:colOff>
                    <xdr:row>182</xdr:row>
                    <xdr:rowOff>190500</xdr:rowOff>
                  </from>
                  <to>
                    <xdr:col>13</xdr:col>
                    <xdr:colOff>247650</xdr:colOff>
                    <xdr:row>183</xdr:row>
                    <xdr:rowOff>180975</xdr:rowOff>
                  </to>
                </anchor>
              </controlPr>
            </control>
          </mc:Choice>
        </mc:AlternateContent>
        <mc:AlternateContent xmlns:mc="http://schemas.openxmlformats.org/markup-compatibility/2006">
          <mc:Choice Requires="x14">
            <control shapeId="8423" r:id="rId148" name="Check Box 231">
              <controlPr defaultSize="0" autoFill="0" autoLine="0" autoPict="0">
                <anchor moveWithCells="1">
                  <from>
                    <xdr:col>11</xdr:col>
                    <xdr:colOff>9525</xdr:colOff>
                    <xdr:row>254</xdr:row>
                    <xdr:rowOff>57150</xdr:rowOff>
                  </from>
                  <to>
                    <xdr:col>11</xdr:col>
                    <xdr:colOff>247650</xdr:colOff>
                    <xdr:row>255</xdr:row>
                    <xdr:rowOff>57150</xdr:rowOff>
                  </to>
                </anchor>
              </controlPr>
            </control>
          </mc:Choice>
        </mc:AlternateContent>
        <mc:AlternateContent xmlns:mc="http://schemas.openxmlformats.org/markup-compatibility/2006">
          <mc:Choice Requires="x14">
            <control shapeId="8424" r:id="rId149" name="Check Box 232">
              <controlPr defaultSize="0" autoFill="0" autoLine="0" autoPict="0">
                <anchor moveWithCells="1">
                  <from>
                    <xdr:col>13</xdr:col>
                    <xdr:colOff>9525</xdr:colOff>
                    <xdr:row>254</xdr:row>
                    <xdr:rowOff>57150</xdr:rowOff>
                  </from>
                  <to>
                    <xdr:col>13</xdr:col>
                    <xdr:colOff>247650</xdr:colOff>
                    <xdr:row>255</xdr:row>
                    <xdr:rowOff>57150</xdr:rowOff>
                  </to>
                </anchor>
              </controlPr>
            </control>
          </mc:Choice>
        </mc:AlternateContent>
        <mc:AlternateContent xmlns:mc="http://schemas.openxmlformats.org/markup-compatibility/2006">
          <mc:Choice Requires="x14">
            <control shapeId="8425" r:id="rId150" name="Check Box 233">
              <controlPr defaultSize="0" autoFill="0" autoLine="0" autoPict="0">
                <anchor moveWithCells="1">
                  <from>
                    <xdr:col>15</xdr:col>
                    <xdr:colOff>9525</xdr:colOff>
                    <xdr:row>254</xdr:row>
                    <xdr:rowOff>57150</xdr:rowOff>
                  </from>
                  <to>
                    <xdr:col>15</xdr:col>
                    <xdr:colOff>247650</xdr:colOff>
                    <xdr:row>255</xdr:row>
                    <xdr:rowOff>57150</xdr:rowOff>
                  </to>
                </anchor>
              </controlPr>
            </control>
          </mc:Choice>
        </mc:AlternateContent>
        <mc:AlternateContent xmlns:mc="http://schemas.openxmlformats.org/markup-compatibility/2006">
          <mc:Choice Requires="x14">
            <control shapeId="8426" r:id="rId151" name="Check Box 234">
              <controlPr defaultSize="0" autoFill="0" autoLine="0" autoPict="0">
                <anchor moveWithCells="1">
                  <from>
                    <xdr:col>11</xdr:col>
                    <xdr:colOff>9525</xdr:colOff>
                    <xdr:row>258</xdr:row>
                    <xdr:rowOff>0</xdr:rowOff>
                  </from>
                  <to>
                    <xdr:col>11</xdr:col>
                    <xdr:colOff>247650</xdr:colOff>
                    <xdr:row>259</xdr:row>
                    <xdr:rowOff>0</xdr:rowOff>
                  </to>
                </anchor>
              </controlPr>
            </control>
          </mc:Choice>
        </mc:AlternateContent>
        <mc:AlternateContent xmlns:mc="http://schemas.openxmlformats.org/markup-compatibility/2006">
          <mc:Choice Requires="x14">
            <control shapeId="8427" r:id="rId152" name="Check Box 235">
              <controlPr defaultSize="0" autoFill="0" autoLine="0" autoPict="0">
                <anchor moveWithCells="1">
                  <from>
                    <xdr:col>13</xdr:col>
                    <xdr:colOff>9525</xdr:colOff>
                    <xdr:row>258</xdr:row>
                    <xdr:rowOff>0</xdr:rowOff>
                  </from>
                  <to>
                    <xdr:col>13</xdr:col>
                    <xdr:colOff>247650</xdr:colOff>
                    <xdr:row>259</xdr:row>
                    <xdr:rowOff>0</xdr:rowOff>
                  </to>
                </anchor>
              </controlPr>
            </control>
          </mc:Choice>
        </mc:AlternateContent>
        <mc:AlternateContent xmlns:mc="http://schemas.openxmlformats.org/markup-compatibility/2006">
          <mc:Choice Requires="x14">
            <control shapeId="8428" r:id="rId153" name="Check Box 236">
              <controlPr defaultSize="0" autoFill="0" autoLine="0" autoPict="0">
                <anchor moveWithCells="1">
                  <from>
                    <xdr:col>15</xdr:col>
                    <xdr:colOff>9525</xdr:colOff>
                    <xdr:row>258</xdr:row>
                    <xdr:rowOff>0</xdr:rowOff>
                  </from>
                  <to>
                    <xdr:col>15</xdr:col>
                    <xdr:colOff>247650</xdr:colOff>
                    <xdr:row>259</xdr:row>
                    <xdr:rowOff>0</xdr:rowOff>
                  </to>
                </anchor>
              </controlPr>
            </control>
          </mc:Choice>
        </mc:AlternateContent>
        <mc:AlternateContent xmlns:mc="http://schemas.openxmlformats.org/markup-compatibility/2006">
          <mc:Choice Requires="x14">
            <control shapeId="8429" r:id="rId154" name="Check Box 237">
              <controlPr defaultSize="0" autoFill="0" autoLine="0" autoPict="0">
                <anchor moveWithCells="1">
                  <from>
                    <xdr:col>11</xdr:col>
                    <xdr:colOff>9525</xdr:colOff>
                    <xdr:row>260</xdr:row>
                    <xdr:rowOff>0</xdr:rowOff>
                  </from>
                  <to>
                    <xdr:col>11</xdr:col>
                    <xdr:colOff>247650</xdr:colOff>
                    <xdr:row>261</xdr:row>
                    <xdr:rowOff>0</xdr:rowOff>
                  </to>
                </anchor>
              </controlPr>
            </control>
          </mc:Choice>
        </mc:AlternateContent>
        <mc:AlternateContent xmlns:mc="http://schemas.openxmlformats.org/markup-compatibility/2006">
          <mc:Choice Requires="x14">
            <control shapeId="8430" r:id="rId155" name="Check Box 238">
              <controlPr defaultSize="0" autoFill="0" autoLine="0" autoPict="0">
                <anchor moveWithCells="1">
                  <from>
                    <xdr:col>15</xdr:col>
                    <xdr:colOff>9525</xdr:colOff>
                    <xdr:row>259</xdr:row>
                    <xdr:rowOff>190500</xdr:rowOff>
                  </from>
                  <to>
                    <xdr:col>15</xdr:col>
                    <xdr:colOff>247650</xdr:colOff>
                    <xdr:row>260</xdr:row>
                    <xdr:rowOff>180975</xdr:rowOff>
                  </to>
                </anchor>
              </controlPr>
            </control>
          </mc:Choice>
        </mc:AlternateContent>
        <mc:AlternateContent xmlns:mc="http://schemas.openxmlformats.org/markup-compatibility/2006">
          <mc:Choice Requires="x14">
            <control shapeId="8451" r:id="rId156" name="Check Box 259">
              <controlPr defaultSize="0" autoFill="0" autoLine="0" autoPict="0">
                <anchor moveWithCells="1">
                  <from>
                    <xdr:col>11</xdr:col>
                    <xdr:colOff>9525</xdr:colOff>
                    <xdr:row>298</xdr:row>
                    <xdr:rowOff>0</xdr:rowOff>
                  </from>
                  <to>
                    <xdr:col>11</xdr:col>
                    <xdr:colOff>247650</xdr:colOff>
                    <xdr:row>299</xdr:row>
                    <xdr:rowOff>0</xdr:rowOff>
                  </to>
                </anchor>
              </controlPr>
            </control>
          </mc:Choice>
        </mc:AlternateContent>
        <mc:AlternateContent xmlns:mc="http://schemas.openxmlformats.org/markup-compatibility/2006">
          <mc:Choice Requires="x14">
            <control shapeId="8452" r:id="rId157" name="Check Box 260">
              <controlPr defaultSize="0" autoFill="0" autoLine="0" autoPict="0">
                <anchor moveWithCells="1">
                  <from>
                    <xdr:col>13</xdr:col>
                    <xdr:colOff>9525</xdr:colOff>
                    <xdr:row>297</xdr:row>
                    <xdr:rowOff>190500</xdr:rowOff>
                  </from>
                  <to>
                    <xdr:col>13</xdr:col>
                    <xdr:colOff>247650</xdr:colOff>
                    <xdr:row>298</xdr:row>
                    <xdr:rowOff>180975</xdr:rowOff>
                  </to>
                </anchor>
              </controlPr>
            </control>
          </mc:Choice>
        </mc:AlternateContent>
        <mc:AlternateContent xmlns:mc="http://schemas.openxmlformats.org/markup-compatibility/2006">
          <mc:Choice Requires="x14">
            <control shapeId="8453" r:id="rId158" name="Check Box 261">
              <controlPr defaultSize="0" autoFill="0" autoLine="0" autoPict="0">
                <anchor moveWithCells="1">
                  <from>
                    <xdr:col>11</xdr:col>
                    <xdr:colOff>9525</xdr:colOff>
                    <xdr:row>300</xdr:row>
                    <xdr:rowOff>0</xdr:rowOff>
                  </from>
                  <to>
                    <xdr:col>11</xdr:col>
                    <xdr:colOff>247650</xdr:colOff>
                    <xdr:row>301</xdr:row>
                    <xdr:rowOff>0</xdr:rowOff>
                  </to>
                </anchor>
              </controlPr>
            </control>
          </mc:Choice>
        </mc:AlternateContent>
        <mc:AlternateContent xmlns:mc="http://schemas.openxmlformats.org/markup-compatibility/2006">
          <mc:Choice Requires="x14">
            <control shapeId="8454" r:id="rId159" name="Check Box 262">
              <controlPr defaultSize="0" autoFill="0" autoLine="0" autoPict="0">
                <anchor moveWithCells="1">
                  <from>
                    <xdr:col>13</xdr:col>
                    <xdr:colOff>9525</xdr:colOff>
                    <xdr:row>299</xdr:row>
                    <xdr:rowOff>190500</xdr:rowOff>
                  </from>
                  <to>
                    <xdr:col>13</xdr:col>
                    <xdr:colOff>247650</xdr:colOff>
                    <xdr:row>300</xdr:row>
                    <xdr:rowOff>180975</xdr:rowOff>
                  </to>
                </anchor>
              </controlPr>
            </control>
          </mc:Choice>
        </mc:AlternateContent>
        <mc:AlternateContent xmlns:mc="http://schemas.openxmlformats.org/markup-compatibility/2006">
          <mc:Choice Requires="x14">
            <control shapeId="8455" r:id="rId160" name="Check Box 263">
              <controlPr defaultSize="0" autoFill="0" autoLine="0" autoPict="0">
                <anchor moveWithCells="1">
                  <from>
                    <xdr:col>11</xdr:col>
                    <xdr:colOff>9525</xdr:colOff>
                    <xdr:row>296</xdr:row>
                    <xdr:rowOff>0</xdr:rowOff>
                  </from>
                  <to>
                    <xdr:col>11</xdr:col>
                    <xdr:colOff>247650</xdr:colOff>
                    <xdr:row>297</xdr:row>
                    <xdr:rowOff>0</xdr:rowOff>
                  </to>
                </anchor>
              </controlPr>
            </control>
          </mc:Choice>
        </mc:AlternateContent>
        <mc:AlternateContent xmlns:mc="http://schemas.openxmlformats.org/markup-compatibility/2006">
          <mc:Choice Requires="x14">
            <control shapeId="8456" r:id="rId161" name="Check Box 264">
              <controlPr defaultSize="0" autoFill="0" autoLine="0" autoPict="0">
                <anchor moveWithCells="1">
                  <from>
                    <xdr:col>13</xdr:col>
                    <xdr:colOff>9525</xdr:colOff>
                    <xdr:row>295</xdr:row>
                    <xdr:rowOff>190500</xdr:rowOff>
                  </from>
                  <to>
                    <xdr:col>13</xdr:col>
                    <xdr:colOff>247650</xdr:colOff>
                    <xdr:row>296</xdr:row>
                    <xdr:rowOff>180975</xdr:rowOff>
                  </to>
                </anchor>
              </controlPr>
            </control>
          </mc:Choice>
        </mc:AlternateContent>
        <mc:AlternateContent xmlns:mc="http://schemas.openxmlformats.org/markup-compatibility/2006">
          <mc:Choice Requires="x14">
            <control shapeId="8457" r:id="rId162" name="Check Box 265">
              <controlPr defaultSize="0" autoFill="0" autoLine="0" autoPict="0">
                <anchor moveWithCells="1">
                  <from>
                    <xdr:col>11</xdr:col>
                    <xdr:colOff>19050</xdr:colOff>
                    <xdr:row>195</xdr:row>
                    <xdr:rowOff>190500</xdr:rowOff>
                  </from>
                  <to>
                    <xdr:col>12</xdr:col>
                    <xdr:colOff>0</xdr:colOff>
                    <xdr:row>197</xdr:row>
                    <xdr:rowOff>9525</xdr:rowOff>
                  </to>
                </anchor>
              </controlPr>
            </control>
          </mc:Choice>
        </mc:AlternateContent>
        <mc:AlternateContent xmlns:mc="http://schemas.openxmlformats.org/markup-compatibility/2006">
          <mc:Choice Requires="x14">
            <control shapeId="8458" r:id="rId163" name="Check Box 266">
              <controlPr defaultSize="0" autoFill="0" autoLine="0" autoPict="0">
                <anchor moveWithCells="1">
                  <from>
                    <xdr:col>13</xdr:col>
                    <xdr:colOff>38100</xdr:colOff>
                    <xdr:row>261</xdr:row>
                    <xdr:rowOff>0</xdr:rowOff>
                  </from>
                  <to>
                    <xdr:col>14</xdr:col>
                    <xdr:colOff>9525</xdr:colOff>
                    <xdr:row>262</xdr:row>
                    <xdr:rowOff>0</xdr:rowOff>
                  </to>
                </anchor>
              </controlPr>
            </control>
          </mc:Choice>
        </mc:AlternateContent>
        <mc:AlternateContent xmlns:mc="http://schemas.openxmlformats.org/markup-compatibility/2006">
          <mc:Choice Requires="x14">
            <control shapeId="8459" r:id="rId164" name="Button 267">
              <controlPr defaultSize="0" print="0" autoFill="0" autoPict="0" macro="[0]!Sheet4.Diagnostic_Assessment_Info_Data_Reset" altText="Reset Data Entry Key - Press this key to reset all the data entry fields on this worksheet.  When this key is depressed all fields will be reset to the original text which includes direction on what to enter offset by brackets.">
                <anchor moveWithCells="1" sizeWithCells="1">
                  <from>
                    <xdr:col>23</xdr:col>
                    <xdr:colOff>1695450</xdr:colOff>
                    <xdr:row>1</xdr:row>
                    <xdr:rowOff>9525</xdr:rowOff>
                  </from>
                  <to>
                    <xdr:col>23</xdr:col>
                    <xdr:colOff>2847975</xdr:colOff>
                    <xdr:row>2</xdr:row>
                    <xdr:rowOff>228600</xdr:rowOff>
                  </to>
                </anchor>
              </controlPr>
            </control>
          </mc:Choice>
        </mc:AlternateContent>
        <mc:AlternateContent xmlns:mc="http://schemas.openxmlformats.org/markup-compatibility/2006">
          <mc:Choice Requires="x14">
            <control shapeId="8460" r:id="rId165" name="Check Box 268">
              <controlPr defaultSize="0" autoFill="0" autoLine="0" autoPict="0">
                <anchor moveWithCells="1">
                  <from>
                    <xdr:col>11</xdr:col>
                    <xdr:colOff>9525</xdr:colOff>
                    <xdr:row>245</xdr:row>
                    <xdr:rowOff>0</xdr:rowOff>
                  </from>
                  <to>
                    <xdr:col>11</xdr:col>
                    <xdr:colOff>247650</xdr:colOff>
                    <xdr:row>246</xdr:row>
                    <xdr:rowOff>0</xdr:rowOff>
                  </to>
                </anchor>
              </controlPr>
            </control>
          </mc:Choice>
        </mc:AlternateContent>
        <mc:AlternateContent xmlns:mc="http://schemas.openxmlformats.org/markup-compatibility/2006">
          <mc:Choice Requires="x14">
            <control shapeId="8461" r:id="rId166" name="Check Box 269">
              <controlPr defaultSize="0" autoFill="0" autoLine="0" autoPict="0">
                <anchor moveWithCells="1">
                  <from>
                    <xdr:col>13</xdr:col>
                    <xdr:colOff>9525</xdr:colOff>
                    <xdr:row>245</xdr:row>
                    <xdr:rowOff>0</xdr:rowOff>
                  </from>
                  <to>
                    <xdr:col>13</xdr:col>
                    <xdr:colOff>247650</xdr:colOff>
                    <xdr:row>246</xdr:row>
                    <xdr:rowOff>0</xdr:rowOff>
                  </to>
                </anchor>
              </controlPr>
            </control>
          </mc:Choice>
        </mc:AlternateContent>
        <mc:AlternateContent xmlns:mc="http://schemas.openxmlformats.org/markup-compatibility/2006">
          <mc:Choice Requires="x14">
            <control shapeId="8462" r:id="rId167" name="Check Box 270">
              <controlPr defaultSize="0" autoFill="0" autoLine="0" autoPict="0">
                <anchor moveWithCells="1">
                  <from>
                    <xdr:col>15</xdr:col>
                    <xdr:colOff>9525</xdr:colOff>
                    <xdr:row>245</xdr:row>
                    <xdr:rowOff>0</xdr:rowOff>
                  </from>
                  <to>
                    <xdr:col>15</xdr:col>
                    <xdr:colOff>247650</xdr:colOff>
                    <xdr:row>246</xdr:row>
                    <xdr:rowOff>0</xdr:rowOff>
                  </to>
                </anchor>
              </controlPr>
            </control>
          </mc:Choice>
        </mc:AlternateContent>
        <mc:AlternateContent xmlns:mc="http://schemas.openxmlformats.org/markup-compatibility/2006">
          <mc:Choice Requires="x14">
            <control shapeId="8469" r:id="rId168" name="Check Box 277">
              <controlPr defaultSize="0" autoFill="0" autoLine="0" autoPict="0">
                <anchor moveWithCells="1">
                  <from>
                    <xdr:col>17</xdr:col>
                    <xdr:colOff>38100</xdr:colOff>
                    <xdr:row>258</xdr:row>
                    <xdr:rowOff>0</xdr:rowOff>
                  </from>
                  <to>
                    <xdr:col>18</xdr:col>
                    <xdr:colOff>19050</xdr:colOff>
                    <xdr:row>259</xdr:row>
                    <xdr:rowOff>0</xdr:rowOff>
                  </to>
                </anchor>
              </controlPr>
            </control>
          </mc:Choice>
        </mc:AlternateContent>
        <mc:AlternateContent xmlns:mc="http://schemas.openxmlformats.org/markup-compatibility/2006">
          <mc:Choice Requires="x14">
            <control shapeId="8470" r:id="rId169" name="Check Box 278">
              <controlPr defaultSize="0" autoFill="0" autoLine="0" autoPict="0">
                <anchor moveWithCells="1">
                  <from>
                    <xdr:col>11</xdr:col>
                    <xdr:colOff>9525</xdr:colOff>
                    <xdr:row>204</xdr:row>
                    <xdr:rowOff>0</xdr:rowOff>
                  </from>
                  <to>
                    <xdr:col>11</xdr:col>
                    <xdr:colOff>247650</xdr:colOff>
                    <xdr:row>204</xdr:row>
                    <xdr:rowOff>190500</xdr:rowOff>
                  </to>
                </anchor>
              </controlPr>
            </control>
          </mc:Choice>
        </mc:AlternateContent>
        <mc:AlternateContent xmlns:mc="http://schemas.openxmlformats.org/markup-compatibility/2006">
          <mc:Choice Requires="x14">
            <control shapeId="8471" r:id="rId170" name="Check Box 279">
              <controlPr defaultSize="0" autoFill="0" autoLine="0" autoPict="0">
                <anchor moveWithCells="1">
                  <from>
                    <xdr:col>13</xdr:col>
                    <xdr:colOff>9525</xdr:colOff>
                    <xdr:row>204</xdr:row>
                    <xdr:rowOff>0</xdr:rowOff>
                  </from>
                  <to>
                    <xdr:col>13</xdr:col>
                    <xdr:colOff>247650</xdr:colOff>
                    <xdr:row>204</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1" id="{58DB7317-0DA4-46D0-BD51-71E6E60B8447}">
            <x14:iconSet iconSet="3Symbols" showValue="0" custom="1">
              <x14:cfvo type="percent">
                <xm:f>0</xm:f>
              </x14:cfvo>
              <x14:cfvo type="num">
                <xm:f>1</xm:f>
              </x14:cfvo>
              <x14:cfvo type="num">
                <xm:f>2</xm:f>
              </x14:cfvo>
              <x14:cfIcon iconSet="NoIcons" iconId="0"/>
              <x14:cfIcon iconSet="3Symbols" iconId="0"/>
              <x14:cfIcon iconSet="3Symbols" iconId="2"/>
            </x14:iconSet>
          </x14:cfRule>
          <xm:sqref>AH44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4AE0C-3EBE-48BE-8B69-49A29E017FC5}">
  <sheetPr codeName="Sheet5">
    <tabColor rgb="FF5E9732"/>
    <pageSetUpPr fitToPage="1"/>
  </sheetPr>
  <dimension ref="A1:BX246"/>
  <sheetViews>
    <sheetView topLeftCell="A55" zoomScaleNormal="100" workbookViewId="0">
      <selection activeCell="X70" sqref="X70"/>
    </sheetView>
  </sheetViews>
  <sheetFormatPr defaultRowHeight="15"/>
  <cols>
    <col min="1" max="1" width="4" style="102" customWidth="1"/>
    <col min="2" max="2" width="11.42578125" customWidth="1"/>
    <col min="3" max="3" width="5" customWidth="1"/>
    <col min="9" max="9" width="11.5703125" customWidth="1"/>
    <col min="16" max="16" width="9.5703125" bestFit="1" customWidth="1"/>
    <col min="17" max="17" width="16.140625" customWidth="1"/>
    <col min="18" max="18" width="9.140625" style="102"/>
    <col min="19" max="19" width="10.5703125" style="102" customWidth="1"/>
    <col min="20" max="50" width="9.140625" style="102" customWidth="1"/>
    <col min="51" max="76" width="9.140625" style="102"/>
  </cols>
  <sheetData>
    <row r="1" spans="2:17" s="102" customFormat="1" ht="15" customHeight="1">
      <c r="B1" s="1527"/>
      <c r="C1" s="1527"/>
      <c r="D1" s="1527"/>
      <c r="E1" s="1527"/>
      <c r="F1" s="1527"/>
      <c r="G1" s="1527"/>
      <c r="H1" s="1527"/>
      <c r="I1" s="1527"/>
      <c r="J1" s="1527"/>
      <c r="K1" s="1527"/>
      <c r="L1" s="1527"/>
      <c r="M1" s="1527"/>
      <c r="N1" s="1527"/>
      <c r="O1" s="1527"/>
      <c r="P1" s="1527"/>
      <c r="Q1" s="1527"/>
    </row>
    <row r="2" spans="2:17" ht="24">
      <c r="B2" s="431" t="s">
        <v>598</v>
      </c>
      <c r="C2" s="130"/>
      <c r="D2" s="131"/>
      <c r="E2" s="235"/>
      <c r="F2" s="740" t="s">
        <v>526</v>
      </c>
      <c r="G2" s="235"/>
      <c r="H2" s="130"/>
      <c r="I2" s="1532" t="s">
        <v>302</v>
      </c>
      <c r="J2" s="1532"/>
      <c r="K2" s="1532"/>
      <c r="L2" s="1532"/>
      <c r="M2" s="1532"/>
      <c r="N2" s="1532"/>
      <c r="O2" s="1532"/>
      <c r="P2" s="130"/>
      <c r="Q2" s="434"/>
    </row>
    <row r="3" spans="2:17" ht="24">
      <c r="B3" s="435" t="s">
        <v>645</v>
      </c>
      <c r="C3" s="139"/>
      <c r="D3" s="134"/>
      <c r="E3" s="133"/>
      <c r="F3" s="139"/>
      <c r="G3" s="144"/>
      <c r="H3" s="133"/>
      <c r="I3" s="1533"/>
      <c r="J3" s="1533"/>
      <c r="K3" s="1533"/>
      <c r="L3" s="1533"/>
      <c r="M3" s="1533"/>
      <c r="N3" s="1533"/>
      <c r="O3" s="1533"/>
      <c r="P3" s="133"/>
      <c r="Q3" s="436"/>
    </row>
    <row r="4" spans="2:17" ht="39.75" customHeight="1">
      <c r="B4" s="171"/>
      <c r="C4" s="1536" t="s">
        <v>596</v>
      </c>
      <c r="D4" s="1536"/>
      <c r="E4" s="1536"/>
      <c r="F4" s="1536"/>
      <c r="G4" s="1536"/>
      <c r="H4" s="1536"/>
      <c r="I4" s="1536"/>
      <c r="J4" s="1536"/>
      <c r="K4" s="1536"/>
      <c r="L4" s="1536"/>
      <c r="M4" s="1536"/>
      <c r="N4" s="1536"/>
      <c r="O4" s="1536"/>
      <c r="P4" s="1536"/>
      <c r="Q4" s="437"/>
    </row>
    <row r="5" spans="2:17" ht="7.5" customHeight="1">
      <c r="B5" s="118"/>
      <c r="C5" s="119"/>
      <c r="D5" s="119"/>
      <c r="E5" s="119"/>
      <c r="F5" s="119"/>
      <c r="G5" s="119"/>
      <c r="H5" s="119"/>
      <c r="I5" s="115"/>
      <c r="J5" s="115"/>
      <c r="K5" s="119"/>
      <c r="L5" s="119"/>
      <c r="M5" s="119"/>
      <c r="N5" s="115"/>
      <c r="O5" s="115"/>
      <c r="P5" s="115"/>
      <c r="Q5" s="438"/>
    </row>
    <row r="6" spans="2:17" ht="15.75">
      <c r="B6" s="1535" t="s">
        <v>10</v>
      </c>
      <c r="C6" s="1534"/>
      <c r="D6" s="1534"/>
      <c r="E6" s="1534"/>
      <c r="F6" s="1528" t="str">
        <f>'Administrative Info'!F6</f>
        <v>&lt;enter community name here&gt;</v>
      </c>
      <c r="G6" s="1528"/>
      <c r="H6" s="1528"/>
      <c r="I6" s="1528"/>
      <c r="J6" s="1534" t="s">
        <v>195</v>
      </c>
      <c r="K6" s="1534"/>
      <c r="L6" s="1534"/>
      <c r="M6" s="1528" t="str">
        <f>'Administrative Info'!F21</f>
        <v>&lt;enter name of agency&gt;</v>
      </c>
      <c r="N6" s="1528"/>
      <c r="O6" s="1528"/>
      <c r="P6" s="1528"/>
      <c r="Q6" s="438"/>
    </row>
    <row r="7" spans="2:17" ht="15.75">
      <c r="B7" s="1535" t="s">
        <v>22</v>
      </c>
      <c r="C7" s="1534"/>
      <c r="D7" s="1534"/>
      <c r="E7" s="1534"/>
      <c r="F7" s="1528" t="str">
        <f>'Administrative Info'!F7</f>
        <v>&lt;enter county here&gt;</v>
      </c>
      <c r="G7" s="1528"/>
      <c r="H7" s="1528"/>
      <c r="I7" s="1528"/>
      <c r="J7" s="1534" t="s">
        <v>196</v>
      </c>
      <c r="K7" s="1534"/>
      <c r="L7" s="1534"/>
      <c r="M7" s="1528" t="str">
        <f>'Administrative Info'!F22</f>
        <v>&lt;enter name of auditor and title&gt;</v>
      </c>
      <c r="N7" s="1528"/>
      <c r="O7" s="1528"/>
      <c r="P7" s="1528"/>
      <c r="Q7" s="438"/>
    </row>
    <row r="8" spans="2:17" ht="15.75">
      <c r="B8" s="1535" t="s">
        <v>308</v>
      </c>
      <c r="C8" s="1534"/>
      <c r="D8" s="1534"/>
      <c r="E8" s="1534"/>
      <c r="F8" s="1528" t="str">
        <f>'Administrative Info'!F11</f>
        <v>&lt;enter 2-letter state ID here&gt;</v>
      </c>
      <c r="G8" s="1528"/>
      <c r="H8" s="1528"/>
      <c r="I8" s="1528"/>
      <c r="J8" s="1534" t="s">
        <v>197</v>
      </c>
      <c r="K8" s="1534"/>
      <c r="L8" s="1534"/>
      <c r="M8" s="1528" t="str">
        <f>'Administrative Info'!F25</f>
        <v>&lt;enter audit reviewer name&gt;</v>
      </c>
      <c r="N8" s="1528"/>
      <c r="O8" s="1528"/>
      <c r="P8" s="1528"/>
      <c r="Q8" s="438"/>
    </row>
    <row r="9" spans="2:17" ht="15.75">
      <c r="B9" s="1535" t="s">
        <v>24</v>
      </c>
      <c r="C9" s="1534"/>
      <c r="D9" s="1534"/>
      <c r="E9" s="1534"/>
      <c r="F9" s="1528" t="str">
        <f>'Administrative Info'!F12</f>
        <v>&lt;enter 6-digit CID here&gt;</v>
      </c>
      <c r="G9" s="1528"/>
      <c r="H9" s="1528"/>
      <c r="I9" s="1528"/>
      <c r="J9" s="1534" t="s">
        <v>198</v>
      </c>
      <c r="K9" s="1534"/>
      <c r="L9" s="1534"/>
      <c r="M9" s="1528" t="str">
        <f>'Administrative Info'!F23</f>
        <v>&lt;enter auditor phone&gt;</v>
      </c>
      <c r="N9" s="1528"/>
      <c r="O9" s="1528"/>
      <c r="P9" s="1528"/>
      <c r="Q9" s="438"/>
    </row>
    <row r="10" spans="2:17" ht="15.75">
      <c r="B10" s="1535" t="s">
        <v>301</v>
      </c>
      <c r="C10" s="1534"/>
      <c r="D10" s="1534"/>
      <c r="E10" s="1534"/>
      <c r="F10" s="1528" t="str">
        <f>'Self Assessment'!N11</f>
        <v>Phone</v>
      </c>
      <c r="G10" s="1528"/>
      <c r="H10" s="1528"/>
      <c r="I10" s="1528"/>
      <c r="J10" s="1534" t="s">
        <v>199</v>
      </c>
      <c r="K10" s="1534"/>
      <c r="L10" s="1534"/>
      <c r="M10" s="1528" t="str">
        <f>'Administrative Info'!F24</f>
        <v>&lt;enter auditor email address&gt;</v>
      </c>
      <c r="N10" s="1528"/>
      <c r="O10" s="1528"/>
      <c r="P10" s="1528"/>
      <c r="Q10" s="438"/>
    </row>
    <row r="11" spans="2:17" ht="15.75" customHeight="1">
      <c r="B11" s="1537" t="s">
        <v>7</v>
      </c>
      <c r="C11" s="1538"/>
      <c r="D11" s="1538"/>
      <c r="E11" s="1538"/>
      <c r="F11" s="1528" t="str">
        <f>'Administrative Info'!F13</f>
        <v>&lt;Enter FPA Name Here&gt;</v>
      </c>
      <c r="G11" s="1528"/>
      <c r="H11" s="1528"/>
      <c r="I11" s="1528"/>
      <c r="J11" s="1534" t="s">
        <v>200</v>
      </c>
      <c r="K11" s="1534"/>
      <c r="L11" s="1534"/>
      <c r="M11" s="1528" t="str">
        <f>'Administrative Info'!F26</f>
        <v>&lt;enter audit reviewer phone number&gt;</v>
      </c>
      <c r="N11" s="1528"/>
      <c r="O11" s="1528"/>
      <c r="P11" s="1528"/>
      <c r="Q11" s="438"/>
    </row>
    <row r="12" spans="2:17" ht="15.75">
      <c r="B12" s="1535" t="s">
        <v>306</v>
      </c>
      <c r="C12" s="1534"/>
      <c r="D12" s="1534"/>
      <c r="E12" s="1534"/>
      <c r="F12" s="1528" t="str">
        <f>'Administrative Info'!F14</f>
        <v>&lt;enter FPA phone number&gt;</v>
      </c>
      <c r="G12" s="1528"/>
      <c r="H12" s="1528"/>
      <c r="I12" s="1528"/>
      <c r="J12" s="1534" t="s">
        <v>597</v>
      </c>
      <c r="K12" s="1534"/>
      <c r="L12" s="1534"/>
      <c r="M12" s="1528" t="str">
        <f>'Administrative Info'!F27</f>
        <v>&lt;enter audit reviewer email address&gt;</v>
      </c>
      <c r="N12" s="1528"/>
      <c r="O12" s="1528"/>
      <c r="P12" s="1528"/>
      <c r="Q12" s="438"/>
    </row>
    <row r="13" spans="2:17" ht="15.75">
      <c r="B13" s="1535" t="s">
        <v>303</v>
      </c>
      <c r="C13" s="1534"/>
      <c r="D13" s="1534"/>
      <c r="E13" s="1534"/>
      <c r="F13" s="1528" t="str">
        <f>'Administrative Info'!F15</f>
        <v>&lt;enter FPA email address&gt;</v>
      </c>
      <c r="G13" s="1528"/>
      <c r="H13" s="1528"/>
      <c r="I13" s="1528"/>
      <c r="J13" s="1534" t="s">
        <v>1307</v>
      </c>
      <c r="K13" s="1534"/>
      <c r="L13" s="1534"/>
      <c r="M13" s="1529"/>
      <c r="N13" s="1530"/>
      <c r="O13" s="1530"/>
      <c r="P13" s="1531"/>
      <c r="Q13" s="438"/>
    </row>
    <row r="14" spans="2:17" ht="15.75">
      <c r="B14" s="1535" t="s">
        <v>1308</v>
      </c>
      <c r="C14" s="1534"/>
      <c r="D14" s="1534"/>
      <c r="E14" s="1534"/>
      <c r="F14" s="1539" t="e">
        <f>'Administrative Info'!#REF!</f>
        <v>#REF!</v>
      </c>
      <c r="G14" s="1539"/>
      <c r="H14" s="1539"/>
      <c r="I14" s="1539"/>
      <c r="J14" s="1534" t="s">
        <v>1309</v>
      </c>
      <c r="K14" s="1534"/>
      <c r="L14" s="1534"/>
      <c r="M14" s="1529"/>
      <c r="N14" s="1530"/>
      <c r="O14" s="1530"/>
      <c r="P14" s="1531"/>
      <c r="Q14" s="438"/>
    </row>
    <row r="15" spans="2:17" ht="7.5" customHeight="1">
      <c r="B15" s="118"/>
      <c r="C15" s="119"/>
      <c r="D15" s="119"/>
      <c r="E15" s="119"/>
      <c r="F15" s="119"/>
      <c r="G15" s="119"/>
      <c r="H15" s="119"/>
      <c r="I15" s="115"/>
      <c r="J15" s="771"/>
      <c r="K15" s="771"/>
      <c r="L15" s="771"/>
      <c r="M15" s="1528"/>
      <c r="N15" s="1528"/>
      <c r="O15" s="1528"/>
      <c r="P15" s="1528"/>
      <c r="Q15" s="438"/>
    </row>
    <row r="16" spans="2:17" ht="7.5" customHeight="1">
      <c r="B16" s="171"/>
      <c r="C16" s="172"/>
      <c r="D16" s="173"/>
      <c r="E16" s="172"/>
      <c r="F16" s="174"/>
      <c r="G16" s="175"/>
      <c r="H16" s="172"/>
      <c r="I16" s="173"/>
      <c r="J16" s="126"/>
      <c r="K16" s="174"/>
      <c r="L16" s="175"/>
      <c r="M16" s="172"/>
      <c r="N16" s="126"/>
      <c r="O16" s="179"/>
      <c r="P16" s="179"/>
      <c r="Q16" s="437"/>
    </row>
    <row r="17" spans="2:21" ht="15.75" customHeight="1">
      <c r="B17" s="236" t="s">
        <v>627</v>
      </c>
      <c r="C17" s="133"/>
      <c r="D17" s="133"/>
      <c r="E17" s="133"/>
      <c r="F17" s="125"/>
      <c r="G17" s="133"/>
      <c r="H17" s="144"/>
      <c r="I17" s="134"/>
      <c r="J17" s="125"/>
      <c r="K17" s="125"/>
      <c r="L17" s="133"/>
      <c r="M17" s="144"/>
      <c r="N17" s="144"/>
      <c r="O17" s="144"/>
      <c r="P17" s="144"/>
      <c r="Q17" s="439"/>
    </row>
    <row r="18" spans="2:21" ht="15.75" customHeight="1">
      <c r="B18" s="132" t="s">
        <v>642</v>
      </c>
      <c r="C18" s="144"/>
      <c r="D18" s="144"/>
      <c r="E18" s="144"/>
      <c r="F18" s="144"/>
      <c r="G18" s="144"/>
      <c r="H18" s="144"/>
      <c r="I18" s="144"/>
      <c r="J18" s="144"/>
      <c r="K18" s="144"/>
      <c r="L18" s="144"/>
      <c r="M18" s="144"/>
      <c r="N18" s="144"/>
      <c r="O18" s="144"/>
      <c r="P18" s="144"/>
      <c r="Q18" s="439"/>
    </row>
    <row r="19" spans="2:21" ht="15.75" customHeight="1">
      <c r="B19" s="223"/>
      <c r="C19" s="196"/>
      <c r="D19" s="164"/>
      <c r="E19" s="164"/>
      <c r="F19" s="164"/>
      <c r="G19" s="164"/>
      <c r="H19" s="164"/>
      <c r="I19" s="164"/>
      <c r="J19" s="196" t="s">
        <v>945</v>
      </c>
      <c r="K19" s="164"/>
      <c r="L19" s="164"/>
      <c r="M19" s="164"/>
      <c r="N19" s="164"/>
      <c r="O19" s="164"/>
      <c r="P19" s="164"/>
      <c r="Q19" s="440"/>
      <c r="T19" s="170" t="s">
        <v>628</v>
      </c>
    </row>
    <row r="20" spans="2:21" ht="15.75" customHeight="1">
      <c r="B20" s="223"/>
      <c r="C20" s="196" t="s">
        <v>944</v>
      </c>
      <c r="D20" s="164"/>
      <c r="E20" s="164"/>
      <c r="F20" s="164"/>
      <c r="G20" s="164"/>
      <c r="H20" s="164"/>
      <c r="I20" s="164"/>
      <c r="J20" s="1496"/>
      <c r="K20" s="1497"/>
      <c r="L20" s="1497"/>
      <c r="M20" s="1497"/>
      <c r="N20" s="1497"/>
      <c r="O20" s="1497"/>
      <c r="P20" s="1497"/>
      <c r="Q20" s="1498"/>
      <c r="T20" s="418" t="s">
        <v>629</v>
      </c>
      <c r="U20" s="656" t="b">
        <v>1</v>
      </c>
    </row>
    <row r="21" spans="2:21" ht="15.75" customHeight="1">
      <c r="B21" s="223"/>
      <c r="C21" s="752"/>
      <c r="D21" s="447" t="s">
        <v>647</v>
      </c>
      <c r="E21" s="164"/>
      <c r="F21" s="164"/>
      <c r="G21" s="164"/>
      <c r="H21" s="164"/>
      <c r="I21" s="164"/>
      <c r="J21" s="1499"/>
      <c r="K21" s="1500"/>
      <c r="L21" s="1500"/>
      <c r="M21" s="1500"/>
      <c r="N21" s="1500"/>
      <c r="O21" s="1500"/>
      <c r="P21" s="1500"/>
      <c r="Q21" s="1501"/>
      <c r="T21" s="418" t="s">
        <v>222</v>
      </c>
      <c r="U21" s="656" t="b">
        <v>1</v>
      </c>
    </row>
    <row r="22" spans="2:21" ht="15.75" customHeight="1">
      <c r="B22" s="223"/>
      <c r="C22" s="752"/>
      <c r="D22" s="447" t="s">
        <v>648</v>
      </c>
      <c r="E22" s="164"/>
      <c r="F22" s="164"/>
      <c r="G22" s="164"/>
      <c r="H22" s="164"/>
      <c r="I22" s="164"/>
      <c r="J22" s="1499"/>
      <c r="K22" s="1500"/>
      <c r="L22" s="1500"/>
      <c r="M22" s="1500"/>
      <c r="N22" s="1500"/>
      <c r="O22" s="1500"/>
      <c r="P22" s="1500"/>
      <c r="Q22" s="1501"/>
      <c r="T22" s="418" t="s">
        <v>238</v>
      </c>
      <c r="U22" s="656" t="b">
        <v>1</v>
      </c>
    </row>
    <row r="23" spans="2:21" ht="15.75" customHeight="1">
      <c r="B23" s="223"/>
      <c r="C23" s="752"/>
      <c r="D23" s="447" t="s">
        <v>649</v>
      </c>
      <c r="E23" s="164"/>
      <c r="F23" s="164"/>
      <c r="G23" s="164"/>
      <c r="H23" s="164"/>
      <c r="I23" s="164"/>
      <c r="J23" s="1499"/>
      <c r="K23" s="1500"/>
      <c r="L23" s="1500"/>
      <c r="M23" s="1500"/>
      <c r="N23" s="1500"/>
      <c r="O23" s="1500"/>
      <c r="P23" s="1500"/>
      <c r="Q23" s="1501"/>
      <c r="T23" s="115"/>
      <c r="U23" s="635"/>
    </row>
    <row r="24" spans="2:21" ht="15.75" customHeight="1">
      <c r="B24" s="223"/>
      <c r="C24" s="752"/>
      <c r="D24" s="447" t="s">
        <v>238</v>
      </c>
      <c r="E24" s="164"/>
      <c r="F24" s="164"/>
      <c r="G24" s="164"/>
      <c r="H24" s="164"/>
      <c r="I24" s="164"/>
      <c r="J24" s="1502"/>
      <c r="K24" s="1503"/>
      <c r="L24" s="1503"/>
      <c r="M24" s="1503"/>
      <c r="N24" s="1503"/>
      <c r="O24" s="1503"/>
      <c r="P24" s="1503"/>
      <c r="Q24" s="1504"/>
      <c r="T24" s="170" t="s">
        <v>632</v>
      </c>
      <c r="U24" s="598"/>
    </row>
    <row r="25" spans="2:21" ht="7.5" customHeight="1">
      <c r="B25" s="223"/>
      <c r="C25" s="164"/>
      <c r="D25" s="164"/>
      <c r="E25" s="164"/>
      <c r="F25" s="164"/>
      <c r="G25" s="164"/>
      <c r="H25" s="164"/>
      <c r="I25" s="164"/>
      <c r="J25" s="164"/>
      <c r="K25" s="164"/>
      <c r="L25" s="164"/>
      <c r="M25" s="164"/>
      <c r="N25" s="164"/>
      <c r="O25" s="164"/>
      <c r="P25" s="164"/>
      <c r="Q25" s="440"/>
      <c r="T25" s="418" t="s">
        <v>630</v>
      </c>
      <c r="U25" s="656" t="b">
        <v>0</v>
      </c>
    </row>
    <row r="26" spans="2:21" ht="15.75" customHeight="1">
      <c r="B26" s="223"/>
      <c r="C26" s="196" t="s">
        <v>943</v>
      </c>
      <c r="D26" s="164"/>
      <c r="E26" s="164"/>
      <c r="F26" s="164"/>
      <c r="G26" s="164"/>
      <c r="H26" s="164"/>
      <c r="I26" s="164"/>
      <c r="J26" s="196" t="s">
        <v>946</v>
      </c>
      <c r="K26" s="164"/>
      <c r="L26" s="164"/>
      <c r="M26" s="164"/>
      <c r="N26" s="164"/>
      <c r="O26" s="164"/>
      <c r="P26" s="164"/>
      <c r="Q26" s="440"/>
      <c r="T26" s="418" t="s">
        <v>633</v>
      </c>
      <c r="U26" s="656" t="b">
        <v>0</v>
      </c>
    </row>
    <row r="27" spans="2:21" ht="15.75" customHeight="1">
      <c r="B27" s="223"/>
      <c r="C27" s="752"/>
      <c r="D27" s="447" t="s">
        <v>634</v>
      </c>
      <c r="E27" s="164"/>
      <c r="F27" s="164"/>
      <c r="G27" s="164"/>
      <c r="H27" s="164"/>
      <c r="I27" s="164"/>
      <c r="J27" s="1483"/>
      <c r="K27" s="1484"/>
      <c r="L27" s="1484"/>
      <c r="M27" s="1484"/>
      <c r="N27" s="1484"/>
      <c r="O27" s="1484"/>
      <c r="P27" s="1484"/>
      <c r="Q27" s="1485"/>
      <c r="T27" s="418" t="s">
        <v>631</v>
      </c>
      <c r="U27" s="656" t="b">
        <v>1</v>
      </c>
    </row>
    <row r="28" spans="2:21" ht="15.75" customHeight="1">
      <c r="B28" s="223"/>
      <c r="C28" s="752"/>
      <c r="D28" s="447" t="s">
        <v>644</v>
      </c>
      <c r="E28" s="164"/>
      <c r="F28" s="164"/>
      <c r="G28" s="164"/>
      <c r="H28" s="164"/>
      <c r="I28" s="164"/>
      <c r="J28" s="1486"/>
      <c r="K28" s="1487"/>
      <c r="L28" s="1487"/>
      <c r="M28" s="1487"/>
      <c r="N28" s="1487"/>
      <c r="O28" s="1487"/>
      <c r="P28" s="1487"/>
      <c r="Q28" s="1488"/>
      <c r="U28" s="598"/>
    </row>
    <row r="29" spans="2:21" ht="15.75" customHeight="1">
      <c r="B29" s="223"/>
      <c r="C29" s="752"/>
      <c r="D29" s="447" t="s">
        <v>635</v>
      </c>
      <c r="E29" s="164"/>
      <c r="F29" s="164"/>
      <c r="G29" s="164"/>
      <c r="H29" s="164"/>
      <c r="I29" s="164"/>
      <c r="J29" s="1486"/>
      <c r="K29" s="1487"/>
      <c r="L29" s="1487"/>
      <c r="M29" s="1487"/>
      <c r="N29" s="1487"/>
      <c r="O29" s="1487"/>
      <c r="P29" s="1487"/>
      <c r="Q29" s="1488"/>
      <c r="T29" s="170" t="s">
        <v>631</v>
      </c>
      <c r="U29" s="598"/>
    </row>
    <row r="30" spans="2:21" ht="15.75">
      <c r="B30" s="223"/>
      <c r="C30" s="752"/>
      <c r="D30" s="447" t="s">
        <v>650</v>
      </c>
      <c r="E30" s="164"/>
      <c r="F30" s="164"/>
      <c r="G30" s="164"/>
      <c r="H30" s="164"/>
      <c r="I30" s="164"/>
      <c r="J30" s="1486"/>
      <c r="K30" s="1487"/>
      <c r="L30" s="1487"/>
      <c r="M30" s="1487"/>
      <c r="N30" s="1487"/>
      <c r="O30" s="1487"/>
      <c r="P30" s="1487"/>
      <c r="Q30" s="1488"/>
      <c r="T30" s="418" t="s">
        <v>643</v>
      </c>
      <c r="U30" s="656" t="b">
        <v>0</v>
      </c>
    </row>
    <row r="31" spans="2:21" ht="15.75" customHeight="1">
      <c r="B31" s="223"/>
      <c r="C31" s="752"/>
      <c r="D31" s="447" t="s">
        <v>637</v>
      </c>
      <c r="E31" s="1492" t="s">
        <v>1276</v>
      </c>
      <c r="F31" s="1492"/>
      <c r="G31" s="1492"/>
      <c r="H31" s="1492"/>
      <c r="I31" s="1493"/>
      <c r="J31" s="1486"/>
      <c r="K31" s="1487"/>
      <c r="L31" s="1487"/>
      <c r="M31" s="1487"/>
      <c r="N31" s="1487"/>
      <c r="O31" s="1487"/>
      <c r="P31" s="1487"/>
      <c r="Q31" s="1488"/>
      <c r="T31" s="418" t="s">
        <v>638</v>
      </c>
      <c r="U31" s="656" t="b">
        <v>0</v>
      </c>
    </row>
    <row r="32" spans="2:21" ht="15.75" customHeight="1">
      <c r="B32" s="223"/>
      <c r="C32" s="752"/>
      <c r="D32" s="447" t="s">
        <v>640</v>
      </c>
      <c r="E32" s="1492"/>
      <c r="F32" s="1492"/>
      <c r="G32" s="1492"/>
      <c r="H32" s="1492"/>
      <c r="I32" s="1493"/>
      <c r="J32" s="1486"/>
      <c r="K32" s="1487"/>
      <c r="L32" s="1487"/>
      <c r="M32" s="1487"/>
      <c r="N32" s="1487"/>
      <c r="O32" s="1487"/>
      <c r="P32" s="1487"/>
      <c r="Q32" s="1488"/>
      <c r="T32" s="418" t="s">
        <v>639</v>
      </c>
      <c r="U32" s="656" t="b">
        <v>0</v>
      </c>
    </row>
    <row r="33" spans="2:34" ht="15.75" customHeight="1">
      <c r="B33" s="223"/>
      <c r="C33" s="164"/>
      <c r="D33" s="164"/>
      <c r="E33" s="1492"/>
      <c r="F33" s="1492"/>
      <c r="G33" s="1492"/>
      <c r="H33" s="1492"/>
      <c r="I33" s="1493"/>
      <c r="J33" s="1489"/>
      <c r="K33" s="1490"/>
      <c r="L33" s="1490"/>
      <c r="M33" s="1490"/>
      <c r="N33" s="1490"/>
      <c r="O33" s="1490"/>
      <c r="P33" s="1490"/>
      <c r="Q33" s="1491"/>
      <c r="T33" s="418" t="s">
        <v>636</v>
      </c>
      <c r="U33" s="656" t="b">
        <v>0</v>
      </c>
    </row>
    <row r="34" spans="2:34" ht="15.75" customHeight="1">
      <c r="B34" s="223"/>
      <c r="C34" s="196" t="s">
        <v>1363</v>
      </c>
      <c r="D34" s="164"/>
      <c r="E34" s="781"/>
      <c r="F34" s="781"/>
      <c r="G34" s="781"/>
      <c r="H34" s="781"/>
      <c r="I34" s="781"/>
      <c r="J34" s="780" t="s">
        <v>1364</v>
      </c>
      <c r="K34" s="780"/>
      <c r="L34" s="780"/>
      <c r="M34" s="780"/>
      <c r="N34" s="780"/>
      <c r="O34" s="780"/>
      <c r="P34" s="780"/>
      <c r="Q34" s="440"/>
      <c r="T34" s="418" t="s">
        <v>637</v>
      </c>
      <c r="U34" s="656" t="b">
        <v>0</v>
      </c>
    </row>
    <row r="35" spans="2:34" ht="15.75" customHeight="1">
      <c r="B35" s="223"/>
      <c r="C35" s="164"/>
      <c r="D35" s="447" t="s">
        <v>2</v>
      </c>
      <c r="E35" s="781"/>
      <c r="F35" s="781"/>
      <c r="G35" s="781"/>
      <c r="H35" s="781"/>
      <c r="I35" s="781"/>
      <c r="J35" s="1483"/>
      <c r="K35" s="1484"/>
      <c r="L35" s="1484"/>
      <c r="M35" s="1484"/>
      <c r="N35" s="1484"/>
      <c r="O35" s="1484"/>
      <c r="P35" s="1484"/>
      <c r="Q35" s="1485"/>
      <c r="T35" s="418" t="s">
        <v>640</v>
      </c>
      <c r="U35" s="656" t="b">
        <v>0</v>
      </c>
    </row>
    <row r="36" spans="2:34" ht="15.75" customHeight="1">
      <c r="B36" s="223"/>
      <c r="C36" s="164"/>
      <c r="D36" s="447" t="s">
        <v>3</v>
      </c>
      <c r="E36" s="164"/>
      <c r="F36" s="164"/>
      <c r="G36" s="164"/>
      <c r="H36" s="164"/>
      <c r="I36" s="164"/>
      <c r="J36" s="1486"/>
      <c r="K36" s="1487"/>
      <c r="L36" s="1487"/>
      <c r="M36" s="1487"/>
      <c r="N36" s="1487"/>
      <c r="O36" s="1487"/>
      <c r="P36" s="1487"/>
      <c r="Q36" s="1488"/>
      <c r="T36" s="418" t="s">
        <v>1365</v>
      </c>
      <c r="U36" s="656" t="b">
        <v>0</v>
      </c>
    </row>
    <row r="37" spans="2:34" ht="15.75" customHeight="1">
      <c r="B37" s="223"/>
      <c r="C37" s="164"/>
      <c r="D37" s="164"/>
      <c r="E37" s="164"/>
      <c r="F37" s="164"/>
      <c r="G37" s="164"/>
      <c r="H37" s="164"/>
      <c r="I37" s="164"/>
      <c r="J37" s="1489"/>
      <c r="K37" s="1490"/>
      <c r="L37" s="1490"/>
      <c r="M37" s="1490"/>
      <c r="N37" s="1490"/>
      <c r="O37" s="1490"/>
      <c r="P37" s="1490"/>
      <c r="Q37" s="1491"/>
      <c r="T37" s="418" t="s">
        <v>1366</v>
      </c>
      <c r="U37" s="656" t="b">
        <v>1</v>
      </c>
    </row>
    <row r="38" spans="2:34" ht="7.5" customHeight="1">
      <c r="B38" s="171"/>
      <c r="C38" s="172"/>
      <c r="D38" s="173"/>
      <c r="E38" s="172"/>
      <c r="F38" s="174"/>
      <c r="G38" s="175"/>
      <c r="H38" s="172"/>
      <c r="I38" s="173"/>
      <c r="J38" s="126"/>
      <c r="K38" s="174"/>
      <c r="L38" s="175"/>
      <c r="M38" s="172"/>
      <c r="N38" s="126"/>
      <c r="O38" s="179"/>
      <c r="P38" s="179"/>
      <c r="Q38" s="437"/>
    </row>
    <row r="39" spans="2:34" ht="15.75" customHeight="1">
      <c r="B39" s="236" t="s">
        <v>599</v>
      </c>
      <c r="C39" s="133"/>
      <c r="D39" s="133"/>
      <c r="E39" s="133"/>
      <c r="F39" s="125"/>
      <c r="G39" s="133"/>
      <c r="H39" s="144"/>
      <c r="I39" s="134"/>
      <c r="J39" s="125"/>
      <c r="K39" s="125"/>
      <c r="L39" s="133"/>
      <c r="M39" s="144"/>
      <c r="N39" s="144"/>
      <c r="O39" s="144"/>
      <c r="P39" s="144"/>
      <c r="Q39" s="439"/>
    </row>
    <row r="40" spans="2:34" ht="15.75" customHeight="1">
      <c r="B40" s="132" t="s">
        <v>1273</v>
      </c>
      <c r="C40" s="144"/>
      <c r="D40" s="144"/>
      <c r="E40" s="144"/>
      <c r="F40" s="144"/>
      <c r="G40" s="144"/>
      <c r="H40" s="144"/>
      <c r="I40" s="144"/>
      <c r="J40" s="144"/>
      <c r="K40" s="144"/>
      <c r="L40" s="144"/>
      <c r="M40" s="144"/>
      <c r="N40" s="144"/>
      <c r="O40" s="144"/>
      <c r="P40" s="144"/>
      <c r="Q40" s="439"/>
    </row>
    <row r="41" spans="2:34" ht="7.5" customHeight="1">
      <c r="B41" s="223"/>
      <c r="C41" s="164"/>
      <c r="D41" s="164"/>
      <c r="E41" s="206"/>
      <c r="F41" s="164"/>
      <c r="G41" s="164"/>
      <c r="H41" s="164"/>
      <c r="I41" s="164"/>
      <c r="J41" s="164"/>
      <c r="K41" s="164"/>
      <c r="L41" s="164"/>
      <c r="M41" s="164"/>
      <c r="N41" s="164"/>
      <c r="O41" s="422"/>
      <c r="P41" s="164"/>
      <c r="Q41" s="440"/>
    </row>
    <row r="42" spans="2:34" ht="15.75">
      <c r="B42" s="205" t="s">
        <v>1271</v>
      </c>
      <c r="C42" s="211"/>
      <c r="D42" s="209"/>
      <c r="E42" s="206"/>
      <c r="F42" s="210"/>
      <c r="G42" s="206"/>
      <c r="H42" s="206"/>
      <c r="I42" s="206" t="s">
        <v>1272</v>
      </c>
      <c r="J42" s="206"/>
      <c r="K42" s="115"/>
      <c r="L42" s="206"/>
      <c r="M42" s="206"/>
      <c r="N42" s="115"/>
      <c r="O42" s="216"/>
      <c r="P42" s="115"/>
      <c r="Q42" s="438"/>
      <c r="T42" s="1526" t="s">
        <v>600</v>
      </c>
      <c r="U42" s="1526"/>
      <c r="V42" s="1526"/>
      <c r="W42" s="1526"/>
      <c r="AF42" s="170" t="s">
        <v>613</v>
      </c>
    </row>
    <row r="43" spans="2:34" ht="30" customHeight="1">
      <c r="B43" s="205"/>
      <c r="C43" s="1508" t="str">
        <f>IFERROR(IF(T58=0,"",T58),"")</f>
        <v>Q2.1 Permitting using single/comprehensive Floodplain Development Permit for ALL development types</v>
      </c>
      <c r="D43" s="1508"/>
      <c r="E43" s="1508"/>
      <c r="F43" s="1508"/>
      <c r="G43" s="1508"/>
      <c r="H43" s="1508"/>
      <c r="I43" s="711"/>
      <c r="J43" s="1494" t="str">
        <f>IFERROR(IF(AF54=0,"",AF54),"")</f>
        <v>Q1.4 Community does not have a permitting process</v>
      </c>
      <c r="K43" s="1494"/>
      <c r="L43" s="1494"/>
      <c r="M43" s="1494"/>
      <c r="N43" s="1494"/>
      <c r="O43" s="1494"/>
      <c r="P43" s="1494"/>
      <c r="Q43" s="1495"/>
      <c r="T43" s="414">
        <v>2.1</v>
      </c>
      <c r="U43" s="414">
        <f>IF('Diagnostic Assessment OLD'!AC6,0,1)</f>
        <v>1</v>
      </c>
      <c r="V43" s="422" t="s">
        <v>601</v>
      </c>
      <c r="AF43" s="414">
        <v>1.4</v>
      </c>
      <c r="AG43" s="414">
        <f>IF('Diagnostic Assessment OLD'!AJ38,1,0)</f>
        <v>1</v>
      </c>
      <c r="AH43" s="422" t="s">
        <v>614</v>
      </c>
    </row>
    <row r="44" spans="2:34" ht="30" customHeight="1">
      <c r="B44" s="205"/>
      <c r="C44" s="1508" t="str">
        <f t="shared" ref="C44:C53" si="0">IF(T59=0,"",T59)</f>
        <v/>
      </c>
      <c r="D44" s="1508"/>
      <c r="E44" s="1508"/>
      <c r="F44" s="1508"/>
      <c r="G44" s="1508"/>
      <c r="H44" s="1508"/>
      <c r="I44" s="711"/>
      <c r="J44" s="1494" t="str">
        <f>IF(AF55=0,"",AF55)</f>
        <v xml:space="preserve">Q3.4 The community does not use digital or paper FIRMs or FIS or does not determine flood zone or regulatory flood height. </v>
      </c>
      <c r="K44" s="1494"/>
      <c r="L44" s="1494"/>
      <c r="M44" s="1494"/>
      <c r="N44" s="1494"/>
      <c r="O44" s="1494"/>
      <c r="P44" s="1494"/>
      <c r="Q44" s="1495"/>
      <c r="T44" s="414">
        <v>2.2000000000000002</v>
      </c>
      <c r="U44" s="462">
        <v>0</v>
      </c>
      <c r="V44" s="422" t="s">
        <v>603</v>
      </c>
      <c r="AF44" s="414">
        <v>2.4</v>
      </c>
      <c r="AG44" s="414">
        <f>IF('Diagnostic Assessment OLD'!AJ47,1,0)</f>
        <v>0</v>
      </c>
      <c r="AH44" s="422" t="s">
        <v>615</v>
      </c>
    </row>
    <row r="45" spans="2:34" ht="30" customHeight="1">
      <c r="B45" s="205"/>
      <c r="C45" s="1508" t="str">
        <f t="shared" si="0"/>
        <v/>
      </c>
      <c r="D45" s="1508"/>
      <c r="E45" s="1508"/>
      <c r="F45" s="1508"/>
      <c r="G45" s="1508"/>
      <c r="H45" s="1508"/>
      <c r="I45" s="222"/>
      <c r="J45" s="1494" t="str">
        <f t="shared" ref="J45:J52" si="1">IF(AF56=0,"",AF56)</f>
        <v>Q5.6 The community does not require or initiate Letters of Map Change</v>
      </c>
      <c r="K45" s="1494"/>
      <c r="L45" s="1494"/>
      <c r="M45" s="1494"/>
      <c r="N45" s="1494"/>
      <c r="O45" s="1494"/>
      <c r="P45" s="1494"/>
      <c r="Q45" s="1495"/>
      <c r="T45" s="414">
        <v>2.2999999999999998</v>
      </c>
      <c r="U45" s="414">
        <v>0</v>
      </c>
      <c r="V45" s="422" t="s">
        <v>602</v>
      </c>
      <c r="AF45" s="414">
        <v>3.4</v>
      </c>
      <c r="AG45" s="414">
        <f>IF('Diagnostic Assessment OLD'!AJ60,1,0)</f>
        <v>1</v>
      </c>
      <c r="AH45" s="422" t="s">
        <v>616</v>
      </c>
    </row>
    <row r="46" spans="2:34" ht="30" customHeight="1">
      <c r="B46" s="205"/>
      <c r="C46" s="1508" t="str">
        <f t="shared" si="0"/>
        <v/>
      </c>
      <c r="D46" s="1508"/>
      <c r="E46" s="1508"/>
      <c r="F46" s="1508"/>
      <c r="G46" s="1508"/>
      <c r="H46" s="1508"/>
      <c r="I46" s="712"/>
      <c r="J46" s="1494" t="str">
        <f t="shared" si="1"/>
        <v>Q6.4  SI/SD not administered</v>
      </c>
      <c r="K46" s="1494"/>
      <c r="L46" s="1494"/>
      <c r="M46" s="1494"/>
      <c r="N46" s="1494"/>
      <c r="O46" s="1494"/>
      <c r="P46" s="1494"/>
      <c r="Q46" s="1495"/>
      <c r="T46" s="414">
        <v>4.0999999999999996</v>
      </c>
      <c r="U46" s="414">
        <f>IF('Diagnostic Assessment OLD'!AJ68,0,1)</f>
        <v>0</v>
      </c>
      <c r="V46" s="422" t="s">
        <v>611</v>
      </c>
      <c r="AF46" s="414">
        <v>5.6</v>
      </c>
      <c r="AG46" s="414">
        <f>IF('Diagnostic Assessment OLD'!AJ88,1,0)</f>
        <v>1</v>
      </c>
      <c r="AH46" s="422" t="s">
        <v>617</v>
      </c>
    </row>
    <row r="47" spans="2:34" ht="30" customHeight="1">
      <c r="B47" s="205"/>
      <c r="C47" s="1508" t="str">
        <f t="shared" si="0"/>
        <v/>
      </c>
      <c r="D47" s="1508"/>
      <c r="E47" s="1508"/>
      <c r="F47" s="1508"/>
      <c r="G47" s="1508"/>
      <c r="H47" s="1508"/>
      <c r="I47" s="713"/>
      <c r="J47" s="1494" t="str">
        <f t="shared" si="1"/>
        <v>Q8.3 NFIP Inspections only done for new structures (not other development)</v>
      </c>
      <c r="K47" s="1494"/>
      <c r="L47" s="1494"/>
      <c r="M47" s="1494"/>
      <c r="N47" s="1494"/>
      <c r="O47" s="1494"/>
      <c r="P47" s="1494"/>
      <c r="Q47" s="1495"/>
      <c r="T47" s="414">
        <v>4.2</v>
      </c>
      <c r="U47" s="414">
        <f>IF(U46=0,0,IF('Diagnostic Assessment OLD'!AJ69,0,1))</f>
        <v>0</v>
      </c>
      <c r="V47" s="422" t="s">
        <v>612</v>
      </c>
      <c r="AF47" s="414">
        <v>6.4</v>
      </c>
      <c r="AG47" s="414">
        <f>IF('Diagnostic Assessment OLD'!AJ100,1,0)</f>
        <v>1</v>
      </c>
      <c r="AH47" s="422" t="s">
        <v>618</v>
      </c>
    </row>
    <row r="48" spans="2:34" ht="30" customHeight="1">
      <c r="B48" s="205"/>
      <c r="C48" s="1508" t="str">
        <f t="shared" si="0"/>
        <v/>
      </c>
      <c r="D48" s="1508"/>
      <c r="E48" s="1508"/>
      <c r="F48" s="1508"/>
      <c r="G48" s="1508"/>
      <c r="H48" s="1508"/>
      <c r="I48" s="713"/>
      <c r="J48" s="1494" t="str">
        <f t="shared" si="1"/>
        <v>Q10.2 Records are not maintained indefinitely (are disposed at some determined interval); or are not accessible</v>
      </c>
      <c r="K48" s="1494"/>
      <c r="L48" s="1494"/>
      <c r="M48" s="1494"/>
      <c r="N48" s="1494"/>
      <c r="O48" s="1494"/>
      <c r="P48" s="1494"/>
      <c r="Q48" s="1495"/>
      <c r="T48" s="414">
        <v>5.5</v>
      </c>
      <c r="U48" s="414">
        <f>IF('Diagnostic Assessment OLD'!AJ81,0,1)</f>
        <v>0</v>
      </c>
      <c r="V48" s="422" t="s">
        <v>604</v>
      </c>
      <c r="AF48" s="414">
        <v>8.3000000000000007</v>
      </c>
      <c r="AG48" s="414">
        <f>IF('Diagnostic Assessment OLD'!AJ116,1,0)</f>
        <v>1</v>
      </c>
      <c r="AH48" s="422" t="s">
        <v>619</v>
      </c>
    </row>
    <row r="49" spans="2:34" ht="30" customHeight="1">
      <c r="B49" s="205"/>
      <c r="C49" s="1508" t="str">
        <f t="shared" si="0"/>
        <v/>
      </c>
      <c r="D49" s="1508"/>
      <c r="E49" s="1508"/>
      <c r="F49" s="1508"/>
      <c r="G49" s="1508"/>
      <c r="H49" s="1508"/>
      <c r="I49" s="713"/>
      <c r="J49" s="1494" t="str">
        <f t="shared" si="1"/>
        <v>Q11.1 Recent floodplain development projects include watercourse alterations that change the BFE and/or location of SFHA</v>
      </c>
      <c r="K49" s="1494"/>
      <c r="L49" s="1494"/>
      <c r="M49" s="1494"/>
      <c r="N49" s="1494"/>
      <c r="O49" s="1494"/>
      <c r="P49" s="1494"/>
      <c r="Q49" s="1495"/>
      <c r="T49" s="414">
        <v>6.1</v>
      </c>
      <c r="U49" s="414">
        <f>IF('Diagnostic Assessment OLD'!AJ90,0,1)</f>
        <v>0</v>
      </c>
      <c r="V49" s="422" t="s">
        <v>606</v>
      </c>
      <c r="AF49" s="414">
        <v>10.199999999999999</v>
      </c>
      <c r="AG49" s="414">
        <f>IF('Diagnostic Assessment OLD'!AJ141,1,0)</f>
        <v>1</v>
      </c>
      <c r="AH49" s="422" t="s">
        <v>620</v>
      </c>
    </row>
    <row r="50" spans="2:34" ht="30" customHeight="1">
      <c r="B50" s="205"/>
      <c r="C50" s="1508" t="str">
        <f t="shared" si="0"/>
        <v/>
      </c>
      <c r="D50" s="1508"/>
      <c r="E50" s="1508"/>
      <c r="F50" s="1508"/>
      <c r="G50" s="1508"/>
      <c r="H50" s="1508"/>
      <c r="I50" s="222"/>
      <c r="J50" s="1494" t="str">
        <f t="shared" si="1"/>
        <v xml:space="preserve">Q13.1 An Ordinance review was completed and there were significant errors/sections mission (e.g., subdivisions, V zone Certs, RV standards) that would prevent entry into NFIP. </v>
      </c>
      <c r="K50" s="1494"/>
      <c r="L50" s="1494"/>
      <c r="M50" s="1494"/>
      <c r="N50" s="1494"/>
      <c r="O50" s="1494"/>
      <c r="P50" s="1494"/>
      <c r="Q50" s="1495"/>
      <c r="T50" s="414">
        <v>6.2</v>
      </c>
      <c r="U50" s="414">
        <f>IF('Diagnostic Assessment OLD'!AJ91,0,1)</f>
        <v>0</v>
      </c>
      <c r="V50" s="422" t="s">
        <v>605</v>
      </c>
      <c r="AF50" s="414">
        <v>11.1</v>
      </c>
      <c r="AG50" s="414">
        <f>IF('Diagnostic Assessment OLD'!AJ148,1,0)</f>
        <v>1</v>
      </c>
      <c r="AH50" s="422" t="s">
        <v>621</v>
      </c>
    </row>
    <row r="51" spans="2:34" ht="30" customHeight="1">
      <c r="B51" s="205"/>
      <c r="C51" s="1508" t="str">
        <f t="shared" si="0"/>
        <v/>
      </c>
      <c r="D51" s="1508"/>
      <c r="E51" s="1508"/>
      <c r="F51" s="1508"/>
      <c r="G51" s="1508"/>
      <c r="H51" s="1508"/>
      <c r="I51" s="713"/>
      <c r="J51" s="1494" t="str">
        <f t="shared" si="1"/>
        <v>Q13.6 State exempts certain classes of development from NFIP Regulations</v>
      </c>
      <c r="K51" s="1494"/>
      <c r="L51" s="1494"/>
      <c r="M51" s="1494"/>
      <c r="N51" s="1494"/>
      <c r="O51" s="1494"/>
      <c r="P51" s="1494"/>
      <c r="Q51" s="1495"/>
      <c r="T51" s="414">
        <v>8.5</v>
      </c>
      <c r="U51" s="414">
        <f>IF('Diagnostic Assessment OLD'!AJ118,0,1)</f>
        <v>0</v>
      </c>
      <c r="V51" s="422" t="s">
        <v>607</v>
      </c>
      <c r="AF51" s="414">
        <v>13.1</v>
      </c>
      <c r="AG51" s="414">
        <f>IF('Diagnostic Assessment OLD'!AJ187,1,0)</f>
        <v>1</v>
      </c>
      <c r="AH51" s="422" t="s">
        <v>622</v>
      </c>
    </row>
    <row r="52" spans="2:34" ht="30" customHeight="1">
      <c r="B52" s="205"/>
      <c r="C52" s="1508" t="str">
        <f t="shared" si="0"/>
        <v/>
      </c>
      <c r="D52" s="1508"/>
      <c r="E52" s="1508"/>
      <c r="F52" s="1508"/>
      <c r="G52" s="1508"/>
      <c r="H52" s="1508"/>
      <c r="I52" s="635"/>
      <c r="J52" s="1494" t="str">
        <f t="shared" si="1"/>
        <v/>
      </c>
      <c r="K52" s="1494"/>
      <c r="L52" s="1494"/>
      <c r="M52" s="1494"/>
      <c r="N52" s="1494"/>
      <c r="O52" s="1494"/>
      <c r="P52" s="1494"/>
      <c r="Q52" s="1495"/>
      <c r="T52" s="414">
        <v>8.6</v>
      </c>
      <c r="U52" s="414">
        <f>IF('Diagnostic Assessment OLD'!AJ119,0,1)</f>
        <v>0</v>
      </c>
      <c r="V52" s="422" t="s">
        <v>608</v>
      </c>
      <c r="AF52" s="462">
        <v>13.6</v>
      </c>
      <c r="AG52" s="462">
        <f>IF('Diagnostic Assessment OLD'!AJ202,1,0)</f>
        <v>1</v>
      </c>
      <c r="AH52" s="102" t="s">
        <v>1370</v>
      </c>
    </row>
    <row r="53" spans="2:34" ht="30" customHeight="1">
      <c r="B53" s="205"/>
      <c r="C53" s="1508" t="str">
        <f t="shared" si="0"/>
        <v/>
      </c>
      <c r="D53" s="1508"/>
      <c r="E53" s="1508"/>
      <c r="F53" s="1508"/>
      <c r="G53" s="1508"/>
      <c r="H53" s="1508"/>
      <c r="I53" s="711"/>
      <c r="J53" s="1494" t="str">
        <f t="shared" ref="J53" si="2">IF(AF64=0,"",AF64)</f>
        <v/>
      </c>
      <c r="K53" s="1494"/>
      <c r="L53" s="1494"/>
      <c r="M53" s="1494"/>
      <c r="N53" s="1494"/>
      <c r="O53" s="1494"/>
      <c r="P53" s="1494"/>
      <c r="Q53" s="1495"/>
      <c r="T53" s="414">
        <v>9.1</v>
      </c>
      <c r="U53" s="414">
        <f>IF('Diagnostic Assessment OLD'!AJ130,0,1)</f>
        <v>0</v>
      </c>
      <c r="V53" s="422" t="s">
        <v>609</v>
      </c>
      <c r="AF53" s="414">
        <v>15.1</v>
      </c>
      <c r="AG53" s="414">
        <f>IF(AND('Self Assessment'!W64,'Diagnostic Assessment OLD'!AJ258),1,0)</f>
        <v>0</v>
      </c>
      <c r="AH53" s="422" t="s">
        <v>623</v>
      </c>
    </row>
    <row r="54" spans="2:34" ht="30" customHeight="1">
      <c r="B54" s="205"/>
      <c r="C54" s="1508"/>
      <c r="D54" s="1508"/>
      <c r="E54" s="1508"/>
      <c r="F54" s="1508"/>
      <c r="G54" s="1508"/>
      <c r="H54" s="1508"/>
      <c r="I54" s="714"/>
      <c r="J54" s="213"/>
      <c r="K54" s="714"/>
      <c r="L54" s="213"/>
      <c r="M54" s="714"/>
      <c r="N54" s="635"/>
      <c r="O54" s="723"/>
      <c r="P54" s="723"/>
      <c r="Q54" s="739"/>
      <c r="T54" s="414">
        <v>10.1</v>
      </c>
      <c r="U54" s="414">
        <f>IF('Diagnostic Assessment OLD'!AJ140,0,1)</f>
        <v>0</v>
      </c>
      <c r="V54" s="422" t="s">
        <v>610</v>
      </c>
      <c r="AF54" s="102" t="str" cm="1">
        <f t="array" ref="AF54:AF62">_xlfn._xlws.FILTER(AH43:AH53,AG43:AG53=1)</f>
        <v>Q1.4 Community does not have a permitting process</v>
      </c>
    </row>
    <row r="55" spans="2:34" ht="30" customHeight="1">
      <c r="B55" s="205"/>
      <c r="C55" s="727"/>
      <c r="D55" s="727"/>
      <c r="E55" s="727"/>
      <c r="F55" s="727"/>
      <c r="G55" s="727"/>
      <c r="H55" s="727"/>
      <c r="I55" s="714"/>
      <c r="J55" s="213"/>
      <c r="K55" s="714"/>
      <c r="L55" s="213"/>
      <c r="M55" s="714"/>
      <c r="N55" s="635"/>
      <c r="O55" s="723"/>
      <c r="P55" s="723"/>
      <c r="Q55" s="739"/>
      <c r="T55" s="467"/>
      <c r="U55" s="467"/>
      <c r="V55" s="422"/>
      <c r="AF55" s="102" t="str">
        <v xml:space="preserve">Q3.4 The community does not use digital or paper FIRMs or FIS or does not determine flood zone or regulatory flood height. </v>
      </c>
    </row>
    <row r="56" spans="2:34" ht="7.5" customHeight="1">
      <c r="B56" s="171"/>
      <c r="C56" s="172"/>
      <c r="D56" s="173"/>
      <c r="E56" s="172"/>
      <c r="F56" s="174"/>
      <c r="G56" s="175"/>
      <c r="H56" s="172"/>
      <c r="I56" s="173"/>
      <c r="J56" s="126"/>
      <c r="K56" s="174"/>
      <c r="L56" s="175"/>
      <c r="M56" s="172"/>
      <c r="N56" s="126"/>
      <c r="O56" s="126"/>
      <c r="P56" s="126"/>
      <c r="Q56" s="126"/>
      <c r="AF56" s="102" t="str">
        <v>Q5.6 The community does not require or initiate Letters of Map Change</v>
      </c>
    </row>
    <row r="57" spans="2:34" ht="24">
      <c r="B57" s="442"/>
      <c r="C57" s="443"/>
      <c r="D57" s="443"/>
      <c r="E57" s="443"/>
      <c r="F57" s="424"/>
      <c r="G57" s="443"/>
      <c r="H57" s="444"/>
      <c r="I57" s="445"/>
      <c r="J57" s="424"/>
      <c r="K57" s="424"/>
      <c r="L57" s="443"/>
      <c r="M57" s="444"/>
      <c r="N57" s="444"/>
      <c r="O57" s="444"/>
      <c r="P57" s="444"/>
      <c r="Q57" s="444"/>
      <c r="AF57" s="102" t="str">
        <v>Q6.4  SI/SD not administered</v>
      </c>
    </row>
    <row r="58" spans="2:34" ht="7.5" customHeight="1">
      <c r="B58" s="171"/>
      <c r="C58" s="172"/>
      <c r="D58" s="173"/>
      <c r="E58" s="172"/>
      <c r="F58" s="174"/>
      <c r="G58" s="175"/>
      <c r="H58" s="172"/>
      <c r="I58" s="173"/>
      <c r="J58" s="126"/>
      <c r="K58" s="174"/>
      <c r="L58" s="175"/>
      <c r="M58" s="172"/>
      <c r="N58" s="126"/>
      <c r="O58" s="179"/>
      <c r="P58" s="179"/>
      <c r="Q58" s="437"/>
      <c r="T58" s="102" t="str" cm="1">
        <f t="array" ref="T58">_xlfn._xlws.FILTER(V43:V54,U43:U54=1)</f>
        <v>Q2.1 Permitting using single/comprehensive Floodplain Development Permit for ALL development types</v>
      </c>
      <c r="AF58" s="102" t="str">
        <v>Q8.3 NFIP Inspections only done for new structures (not other development)</v>
      </c>
    </row>
    <row r="59" spans="2:34" ht="15.75" customHeight="1">
      <c r="B59" s="236" t="s">
        <v>624</v>
      </c>
      <c r="C59" s="133"/>
      <c r="D59" s="133"/>
      <c r="E59" s="133"/>
      <c r="F59" s="125"/>
      <c r="G59" s="133"/>
      <c r="H59" s="144"/>
      <c r="I59" s="134"/>
      <c r="J59" s="125"/>
      <c r="K59" s="125"/>
      <c r="L59" s="133"/>
      <c r="M59" s="144"/>
      <c r="N59" s="144"/>
      <c r="O59" s="144"/>
      <c r="P59" s="144"/>
      <c r="Q59" s="439"/>
      <c r="AF59" s="102" t="str">
        <v>Q10.2 Records are not maintained indefinitely (are disposed at some determined interval); or are not accessible</v>
      </c>
    </row>
    <row r="60" spans="2:34" ht="15.75" customHeight="1">
      <c r="B60" s="448" t="s">
        <v>626</v>
      </c>
      <c r="C60" s="432"/>
      <c r="D60" s="432"/>
      <c r="E60" s="432"/>
      <c r="F60" s="432"/>
      <c r="G60" s="432"/>
      <c r="H60" s="432"/>
      <c r="I60" s="432"/>
      <c r="J60" s="432"/>
      <c r="K60" s="432"/>
      <c r="L60" s="432"/>
      <c r="M60" s="432"/>
      <c r="N60" s="432"/>
      <c r="O60" s="432"/>
      <c r="P60" s="432"/>
      <c r="Q60" s="441"/>
      <c r="AF60" s="102" t="str">
        <v>Q11.1 Recent floodplain development projects include watercourse alterations that change the BFE and/or location of SFHA</v>
      </c>
    </row>
    <row r="61" spans="2:34" ht="15.75" customHeight="1">
      <c r="B61" s="223"/>
      <c r="C61" s="115"/>
      <c r="D61" s="115"/>
      <c r="E61" s="115"/>
      <c r="F61" s="1510" t="s">
        <v>544</v>
      </c>
      <c r="G61" s="1510"/>
      <c r="H61" s="1510" t="s">
        <v>539</v>
      </c>
      <c r="I61" s="1510"/>
      <c r="J61" s="164"/>
      <c r="K61" s="164"/>
      <c r="L61" s="164"/>
      <c r="M61" s="164"/>
      <c r="N61" s="164"/>
      <c r="O61" s="164"/>
      <c r="P61" s="164"/>
      <c r="Q61" s="440"/>
      <c r="AF61" s="102" t="str">
        <v xml:space="preserve">Q13.1 An Ordinance review was completed and there were significant errors/sections mission (e.g., subdivisions, V zone Certs, RV standards) that would prevent entry into NFIP. </v>
      </c>
    </row>
    <row r="62" spans="2:34" ht="15.75" customHeight="1">
      <c r="B62" s="114"/>
      <c r="C62" s="1509" t="s">
        <v>625</v>
      </c>
      <c r="D62" s="1509"/>
      <c r="E62" s="1509"/>
      <c r="F62" s="1510"/>
      <c r="G62" s="1510"/>
      <c r="H62" s="1510" t="s">
        <v>539</v>
      </c>
      <c r="I62" s="1510"/>
      <c r="J62" s="115"/>
      <c r="K62" s="532"/>
      <c r="L62" s="532"/>
      <c r="M62" s="532"/>
      <c r="N62" s="532"/>
      <c r="O62" s="532"/>
      <c r="P62" s="532"/>
      <c r="Q62" s="433"/>
      <c r="AF62" s="102" t="str">
        <v>Q13.6 State exempts certain classes of development from NFIP Regulations</v>
      </c>
    </row>
    <row r="63" spans="2:34" ht="16.5" customHeight="1">
      <c r="B63" s="114"/>
      <c r="C63" s="1507" t="s">
        <v>540</v>
      </c>
      <c r="D63" s="1507"/>
      <c r="E63" s="1507"/>
      <c r="F63" s="1505">
        <f>'Diagnostic Assessment OLD'!CK7</f>
        <v>0.6</v>
      </c>
      <c r="G63" s="1506"/>
      <c r="H63" s="1505">
        <f>'Diagnostic Assessment OLD'!CJ7</f>
        <v>0.88888888888888884</v>
      </c>
      <c r="I63" s="1506"/>
      <c r="J63" s="115"/>
      <c r="K63" s="1511" t="s">
        <v>947</v>
      </c>
      <c r="L63" s="1512"/>
      <c r="M63" s="1512"/>
      <c r="N63" s="1513"/>
      <c r="O63" s="1520">
        <f>'Diagnostic Assessment OLD'!AK11</f>
        <v>0.52192192192192188</v>
      </c>
      <c r="P63" s="1521"/>
      <c r="Q63" s="433"/>
    </row>
    <row r="64" spans="2:34" ht="16.5" customHeight="1">
      <c r="B64" s="114"/>
      <c r="C64" s="1507" t="s">
        <v>240</v>
      </c>
      <c r="D64" s="1507"/>
      <c r="E64" s="1507"/>
      <c r="F64" s="1505">
        <f>'Diagnostic Assessment OLD'!CK8</f>
        <v>0.8</v>
      </c>
      <c r="G64" s="1506"/>
      <c r="H64" s="1505">
        <f>'Diagnostic Assessment OLD'!CJ8</f>
        <v>9.9999999999999978E-2</v>
      </c>
      <c r="I64" s="1506"/>
      <c r="J64" s="115"/>
      <c r="K64" s="1514"/>
      <c r="L64" s="1515"/>
      <c r="M64" s="1515"/>
      <c r="N64" s="1516"/>
      <c r="O64" s="1522"/>
      <c r="P64" s="1523"/>
      <c r="Q64" s="433"/>
    </row>
    <row r="65" spans="2:17" ht="15.75">
      <c r="B65" s="114"/>
      <c r="C65" s="1507" t="s">
        <v>541</v>
      </c>
      <c r="D65" s="1507"/>
      <c r="E65" s="1507"/>
      <c r="F65" s="1505">
        <f>'Diagnostic Assessment OLD'!CK9</f>
        <v>0.7</v>
      </c>
      <c r="G65" s="1506"/>
      <c r="H65" s="1505">
        <f>'Diagnostic Assessment OLD'!CJ9</f>
        <v>0.83783783783783783</v>
      </c>
      <c r="I65" s="1506"/>
      <c r="J65" s="115"/>
      <c r="K65" s="1514"/>
      <c r="L65" s="1515"/>
      <c r="M65" s="1515"/>
      <c r="N65" s="1516"/>
      <c r="O65" s="1522"/>
      <c r="P65" s="1523"/>
      <c r="Q65" s="433"/>
    </row>
    <row r="66" spans="2:17" ht="15.75">
      <c r="B66" s="114"/>
      <c r="C66" s="1507" t="s">
        <v>564</v>
      </c>
      <c r="D66" s="1507"/>
      <c r="E66" s="1507"/>
      <c r="F66" s="1505">
        <f>'Diagnostic Assessment OLD'!CK10</f>
        <v>0.55000000000000004</v>
      </c>
      <c r="G66" s="1506"/>
      <c r="H66" s="1505">
        <f>'Diagnostic Assessment OLD'!CJ10</f>
        <v>0</v>
      </c>
      <c r="I66" s="1506"/>
      <c r="J66" s="115"/>
      <c r="K66" s="1517"/>
      <c r="L66" s="1518"/>
      <c r="M66" s="1518"/>
      <c r="N66" s="1519"/>
      <c r="O66" s="1524"/>
      <c r="P66" s="1525"/>
      <c r="Q66" s="433"/>
    </row>
    <row r="67" spans="2:17">
      <c r="B67" s="114"/>
      <c r="C67" s="115"/>
      <c r="D67" s="115"/>
      <c r="E67" s="115"/>
      <c r="F67" s="115"/>
      <c r="G67" s="115"/>
      <c r="H67" s="115"/>
      <c r="I67" s="115"/>
      <c r="J67" s="115"/>
      <c r="K67" s="115"/>
      <c r="L67" s="115"/>
      <c r="M67" s="115"/>
      <c r="N67" s="115"/>
      <c r="O67" s="115"/>
      <c r="P67" s="115"/>
      <c r="Q67" s="438"/>
    </row>
    <row r="68" spans="2:17">
      <c r="B68" s="114"/>
      <c r="C68" s="115"/>
      <c r="D68" s="115"/>
      <c r="E68" s="115"/>
      <c r="F68" s="115"/>
      <c r="G68" s="115"/>
      <c r="H68" s="115"/>
      <c r="I68" s="115"/>
      <c r="J68" s="115"/>
      <c r="K68" s="115"/>
      <c r="L68" s="115"/>
      <c r="M68" s="115"/>
      <c r="N68" s="115"/>
      <c r="O68" s="115"/>
      <c r="P68" s="115"/>
      <c r="Q68" s="438"/>
    </row>
    <row r="69" spans="2:17">
      <c r="B69" s="114"/>
      <c r="C69" s="115"/>
      <c r="D69" s="115"/>
      <c r="E69" s="115"/>
      <c r="F69" s="115"/>
      <c r="G69" s="115"/>
      <c r="H69" s="115"/>
      <c r="I69" s="115"/>
      <c r="J69" s="115"/>
      <c r="K69" s="115"/>
      <c r="L69" s="115"/>
      <c r="M69" s="115"/>
      <c r="N69" s="115"/>
      <c r="O69" s="115"/>
      <c r="P69" s="115"/>
      <c r="Q69" s="438"/>
    </row>
    <row r="70" spans="2:17">
      <c r="B70" s="114"/>
      <c r="C70" s="115"/>
      <c r="D70" s="115"/>
      <c r="E70" s="115"/>
      <c r="F70" s="115"/>
      <c r="G70" s="115"/>
      <c r="H70" s="115"/>
      <c r="I70" s="115"/>
      <c r="J70" s="115"/>
      <c r="K70" s="115"/>
      <c r="L70" s="115"/>
      <c r="M70" s="115"/>
      <c r="N70" s="115"/>
      <c r="O70" s="115"/>
      <c r="P70" s="115"/>
      <c r="Q70" s="438"/>
    </row>
    <row r="71" spans="2:17">
      <c r="B71" s="114"/>
      <c r="C71" s="115"/>
      <c r="D71" s="115"/>
      <c r="E71" s="115"/>
      <c r="F71" s="115"/>
      <c r="G71" s="115"/>
      <c r="H71" s="115"/>
      <c r="I71" s="115"/>
      <c r="J71" s="115"/>
      <c r="K71" s="115"/>
      <c r="L71" s="115"/>
      <c r="M71" s="115"/>
      <c r="N71" s="115"/>
      <c r="O71" s="115"/>
      <c r="P71" s="115"/>
      <c r="Q71" s="438"/>
    </row>
    <row r="72" spans="2:17">
      <c r="B72" s="114"/>
      <c r="C72" s="115"/>
      <c r="D72" s="115"/>
      <c r="E72" s="115"/>
      <c r="F72" s="115"/>
      <c r="G72" s="115"/>
      <c r="H72" s="115"/>
      <c r="I72" s="115"/>
      <c r="J72" s="115"/>
      <c r="K72" s="115"/>
      <c r="L72" s="115"/>
      <c r="M72" s="115"/>
      <c r="N72" s="115"/>
      <c r="O72" s="115"/>
      <c r="P72" s="115"/>
      <c r="Q72" s="438"/>
    </row>
    <row r="73" spans="2:17">
      <c r="B73" s="114"/>
      <c r="C73" s="115"/>
      <c r="D73" s="115"/>
      <c r="E73" s="115"/>
      <c r="F73" s="115"/>
      <c r="G73" s="115"/>
      <c r="H73" s="115"/>
      <c r="I73" s="115"/>
      <c r="J73" s="115"/>
      <c r="K73" s="115"/>
      <c r="L73" s="115"/>
      <c r="M73" s="115"/>
      <c r="N73" s="115"/>
      <c r="O73" s="115"/>
      <c r="P73" s="115"/>
      <c r="Q73" s="438"/>
    </row>
    <row r="74" spans="2:17">
      <c r="B74" s="114"/>
      <c r="C74" s="115"/>
      <c r="D74" s="115"/>
      <c r="E74" s="115"/>
      <c r="F74" s="115"/>
      <c r="G74" s="115"/>
      <c r="H74" s="115"/>
      <c r="I74" s="115"/>
      <c r="J74" s="115"/>
      <c r="K74" s="115"/>
      <c r="L74" s="115"/>
      <c r="M74" s="115"/>
      <c r="N74" s="115"/>
      <c r="O74" s="115"/>
      <c r="P74" s="115"/>
      <c r="Q74" s="438"/>
    </row>
    <row r="75" spans="2:17">
      <c r="B75" s="114"/>
      <c r="C75" s="115"/>
      <c r="D75" s="115"/>
      <c r="E75" s="115"/>
      <c r="F75" s="115"/>
      <c r="G75" s="115"/>
      <c r="H75" s="115"/>
      <c r="I75" s="115"/>
      <c r="J75" s="115"/>
      <c r="K75" s="115"/>
      <c r="L75" s="115"/>
      <c r="M75" s="115"/>
      <c r="N75" s="115"/>
      <c r="O75" s="115"/>
      <c r="P75" s="115"/>
      <c r="Q75" s="438"/>
    </row>
    <row r="76" spans="2:17">
      <c r="B76" s="114"/>
      <c r="C76" s="115"/>
      <c r="D76" s="115"/>
      <c r="E76" s="115"/>
      <c r="F76" s="115"/>
      <c r="G76" s="115"/>
      <c r="H76" s="115"/>
      <c r="I76" s="115"/>
      <c r="J76" s="115"/>
      <c r="K76" s="115"/>
      <c r="L76" s="115"/>
      <c r="M76" s="115"/>
      <c r="N76" s="115"/>
      <c r="O76" s="115"/>
      <c r="P76" s="115"/>
      <c r="Q76" s="438"/>
    </row>
    <row r="77" spans="2:17">
      <c r="B77" s="114"/>
      <c r="C77" s="115"/>
      <c r="D77" s="115"/>
      <c r="E77" s="115"/>
      <c r="F77" s="115"/>
      <c r="G77" s="115"/>
      <c r="H77" s="115"/>
      <c r="I77" s="115"/>
      <c r="J77" s="115"/>
      <c r="K77" s="115"/>
      <c r="L77" s="115"/>
      <c r="M77" s="115"/>
      <c r="N77" s="115"/>
      <c r="O77" s="115"/>
      <c r="P77" s="115"/>
      <c r="Q77" s="438"/>
    </row>
    <row r="78" spans="2:17">
      <c r="B78" s="114"/>
      <c r="C78" s="115"/>
      <c r="D78" s="115"/>
      <c r="E78" s="115"/>
      <c r="F78" s="115"/>
      <c r="G78" s="115"/>
      <c r="H78" s="115"/>
      <c r="I78" s="115"/>
      <c r="J78" s="115"/>
      <c r="K78" s="115"/>
      <c r="L78" s="115"/>
      <c r="M78" s="115"/>
      <c r="N78" s="115"/>
      <c r="O78" s="115"/>
      <c r="P78" s="115"/>
      <c r="Q78" s="438"/>
    </row>
    <row r="79" spans="2:17">
      <c r="B79" s="114"/>
      <c r="C79" s="115"/>
      <c r="D79" s="115"/>
      <c r="E79" s="115"/>
      <c r="F79" s="115"/>
      <c r="G79" s="115"/>
      <c r="H79" s="115"/>
      <c r="I79" s="115"/>
      <c r="J79" s="115"/>
      <c r="K79" s="115"/>
      <c r="L79" s="115"/>
      <c r="M79" s="115"/>
      <c r="N79" s="115"/>
      <c r="O79" s="115"/>
      <c r="P79" s="115"/>
      <c r="Q79" s="438"/>
    </row>
    <row r="80" spans="2:17">
      <c r="B80" s="114"/>
      <c r="C80" s="115"/>
      <c r="D80" s="115"/>
      <c r="E80" s="115"/>
      <c r="F80" s="115"/>
      <c r="G80" s="115"/>
      <c r="H80" s="115"/>
      <c r="I80" s="115"/>
      <c r="J80" s="115"/>
      <c r="K80" s="115"/>
      <c r="L80" s="115"/>
      <c r="M80" s="115"/>
      <c r="N80" s="115"/>
      <c r="O80" s="115"/>
      <c r="P80" s="115"/>
      <c r="Q80" s="438"/>
    </row>
    <row r="81" spans="2:17">
      <c r="B81" s="114"/>
      <c r="C81" s="115"/>
      <c r="D81" s="115"/>
      <c r="E81" s="115"/>
      <c r="F81" s="115"/>
      <c r="G81" s="115"/>
      <c r="H81" s="115"/>
      <c r="I81" s="115"/>
      <c r="J81" s="115"/>
      <c r="K81" s="115"/>
      <c r="L81" s="115"/>
      <c r="M81" s="115"/>
      <c r="N81" s="115"/>
      <c r="O81" s="115"/>
      <c r="P81" s="115"/>
      <c r="Q81" s="438"/>
    </row>
    <row r="82" spans="2:17">
      <c r="B82" s="114"/>
      <c r="C82" s="115"/>
      <c r="D82" s="115"/>
      <c r="E82" s="115"/>
      <c r="F82" s="115"/>
      <c r="G82" s="115"/>
      <c r="H82" s="115"/>
      <c r="I82" s="115"/>
      <c r="J82" s="115"/>
      <c r="K82" s="115"/>
      <c r="L82" s="115"/>
      <c r="M82" s="115"/>
      <c r="N82" s="115"/>
      <c r="O82" s="115"/>
      <c r="P82" s="115"/>
      <c r="Q82" s="438"/>
    </row>
    <row r="83" spans="2:17">
      <c r="B83" s="114"/>
      <c r="C83" s="115"/>
      <c r="D83" s="115"/>
      <c r="E83" s="115"/>
      <c r="F83" s="115"/>
      <c r="G83" s="115"/>
      <c r="H83" s="115"/>
      <c r="I83" s="115"/>
      <c r="J83" s="115"/>
      <c r="K83" s="115"/>
      <c r="L83" s="115"/>
      <c r="M83" s="115"/>
      <c r="N83" s="115"/>
      <c r="O83" s="115"/>
      <c r="P83" s="115"/>
      <c r="Q83" s="438"/>
    </row>
    <row r="84" spans="2:17">
      <c r="B84" s="114"/>
      <c r="C84" s="115"/>
      <c r="D84" s="115"/>
      <c r="E84" s="115"/>
      <c r="F84" s="115"/>
      <c r="G84" s="115"/>
      <c r="H84" s="115"/>
      <c r="I84" s="115"/>
      <c r="J84" s="115"/>
      <c r="K84" s="115"/>
      <c r="L84" s="115"/>
      <c r="M84" s="115"/>
      <c r="N84" s="115"/>
      <c r="O84" s="115"/>
      <c r="P84" s="115"/>
      <c r="Q84" s="438"/>
    </row>
    <row r="85" spans="2:17">
      <c r="B85" s="114"/>
      <c r="C85" s="115"/>
      <c r="D85" s="115"/>
      <c r="E85" s="115"/>
      <c r="F85" s="115"/>
      <c r="G85" s="115"/>
      <c r="H85" s="115"/>
      <c r="I85" s="115"/>
      <c r="J85" s="115"/>
      <c r="K85" s="115"/>
      <c r="L85" s="115"/>
      <c r="M85" s="115"/>
      <c r="N85" s="115"/>
      <c r="O85" s="115"/>
      <c r="P85" s="115"/>
      <c r="Q85" s="438"/>
    </row>
    <row r="86" spans="2:17">
      <c r="B86" s="114"/>
      <c r="C86" s="115"/>
      <c r="D86" s="115"/>
      <c r="E86" s="115"/>
      <c r="F86" s="115"/>
      <c r="G86" s="115"/>
      <c r="H86" s="115"/>
      <c r="I86" s="115"/>
      <c r="J86" s="115"/>
      <c r="K86" s="115"/>
      <c r="L86" s="115"/>
      <c r="M86" s="115"/>
      <c r="N86" s="115"/>
      <c r="O86" s="115"/>
      <c r="P86" s="115"/>
      <c r="Q86" s="438"/>
    </row>
    <row r="87" spans="2:17">
      <c r="B87" s="114"/>
      <c r="C87" s="115"/>
      <c r="D87" s="115"/>
      <c r="E87" s="115"/>
      <c r="F87" s="115"/>
      <c r="G87" s="115"/>
      <c r="H87" s="115"/>
      <c r="I87" s="115"/>
      <c r="J87" s="115"/>
      <c r="K87" s="115"/>
      <c r="L87" s="115"/>
      <c r="M87" s="115"/>
      <c r="N87" s="115"/>
      <c r="O87" s="115"/>
      <c r="P87" s="115"/>
      <c r="Q87" s="438"/>
    </row>
    <row r="88" spans="2:17">
      <c r="B88" s="114"/>
      <c r="C88" s="115"/>
      <c r="D88" s="115"/>
      <c r="E88" s="115"/>
      <c r="F88" s="115"/>
      <c r="G88" s="115"/>
      <c r="H88" s="115"/>
      <c r="I88" s="115"/>
      <c r="J88" s="115"/>
      <c r="K88" s="115"/>
      <c r="L88" s="115"/>
      <c r="M88" s="115"/>
      <c r="N88" s="115"/>
      <c r="O88" s="115"/>
      <c r="P88" s="115"/>
      <c r="Q88" s="438"/>
    </row>
    <row r="89" spans="2:17">
      <c r="B89" s="114"/>
      <c r="C89" s="115"/>
      <c r="D89" s="115"/>
      <c r="E89" s="115"/>
      <c r="F89" s="115"/>
      <c r="G89" s="115"/>
      <c r="H89" s="115"/>
      <c r="I89" s="115"/>
      <c r="J89" s="115"/>
      <c r="K89" s="115"/>
      <c r="L89" s="115"/>
      <c r="M89" s="115"/>
      <c r="N89" s="115"/>
      <c r="O89" s="115"/>
      <c r="P89" s="115"/>
      <c r="Q89" s="438"/>
    </row>
    <row r="90" spans="2:17">
      <c r="B90" s="114"/>
      <c r="C90" s="115"/>
      <c r="D90" s="115"/>
      <c r="E90" s="115"/>
      <c r="F90" s="115"/>
      <c r="G90" s="115"/>
      <c r="H90" s="115"/>
      <c r="I90" s="115"/>
      <c r="J90" s="115"/>
      <c r="K90" s="115"/>
      <c r="L90" s="115"/>
      <c r="M90" s="115"/>
      <c r="N90" s="115"/>
      <c r="O90" s="115"/>
      <c r="P90" s="115"/>
      <c r="Q90" s="438"/>
    </row>
    <row r="91" spans="2:17" ht="7.5" customHeight="1">
      <c r="B91" s="171"/>
      <c r="C91" s="172"/>
      <c r="D91" s="173"/>
      <c r="E91" s="172"/>
      <c r="F91" s="174"/>
      <c r="G91" s="175"/>
      <c r="H91" s="172"/>
      <c r="I91" s="173"/>
      <c r="J91" s="126"/>
      <c r="K91" s="174"/>
      <c r="L91" s="175"/>
      <c r="M91" s="172"/>
      <c r="N91" s="126"/>
      <c r="O91" s="179"/>
      <c r="P91" s="179"/>
      <c r="Q91" s="437"/>
    </row>
    <row r="92" spans="2:17" ht="24">
      <c r="B92" s="442"/>
      <c r="C92" s="443"/>
      <c r="D92" s="443"/>
      <c r="E92" s="443"/>
      <c r="F92" s="424"/>
      <c r="G92" s="443"/>
      <c r="H92" s="444"/>
      <c r="I92" s="445"/>
      <c r="J92" s="424"/>
      <c r="K92" s="424"/>
      <c r="L92" s="443"/>
      <c r="M92" s="444"/>
      <c r="N92" s="444"/>
      <c r="O92" s="444"/>
      <c r="P92" s="444"/>
      <c r="Q92" s="446"/>
    </row>
    <row r="93" spans="2:17" s="102" customFormat="1"/>
    <row r="94" spans="2:17" s="102" customFormat="1"/>
    <row r="95" spans="2:17" s="102" customFormat="1"/>
    <row r="96" spans="2:17" s="102" customFormat="1"/>
    <row r="97" s="102" customFormat="1"/>
    <row r="98" s="102" customFormat="1"/>
    <row r="99" s="102" customFormat="1"/>
    <row r="100" s="102" customFormat="1"/>
    <row r="101" s="102" customFormat="1"/>
    <row r="102" s="102" customFormat="1"/>
    <row r="103" s="102" customFormat="1"/>
    <row r="104" s="102" customFormat="1"/>
    <row r="105" s="102" customFormat="1"/>
    <row r="106" s="102" customFormat="1"/>
    <row r="107" s="102" customFormat="1"/>
    <row r="108" s="102" customFormat="1"/>
    <row r="109" s="102" customFormat="1"/>
    <row r="110" s="102" customFormat="1"/>
    <row r="111" s="102" customFormat="1"/>
    <row r="112"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pans="21:21" s="102" customFormat="1"/>
    <row r="194" spans="21:21" s="102" customFormat="1"/>
    <row r="195" spans="21:21" s="102" customFormat="1"/>
    <row r="196" spans="21:21" s="102" customFormat="1"/>
    <row r="197" spans="21:21" s="102" customFormat="1"/>
    <row r="198" spans="21:21" s="102" customFormat="1"/>
    <row r="199" spans="21:21" s="102" customFormat="1"/>
    <row r="200" spans="21:21" s="102" customFormat="1"/>
    <row r="201" spans="21:21" s="102" customFormat="1"/>
    <row r="202" spans="21:21" s="102" customFormat="1"/>
    <row r="203" spans="21:21" s="102" customFormat="1"/>
    <row r="204" spans="21:21" s="102" customFormat="1"/>
    <row r="205" spans="21:21" s="102" customFormat="1"/>
    <row r="206" spans="21:21" s="102" customFormat="1"/>
    <row r="207" spans="21:21" s="102" customFormat="1">
      <c r="U207" s="102" t="b">
        <v>0</v>
      </c>
    </row>
    <row r="208" spans="21:21" s="102" customFormat="1"/>
    <row r="209" s="102" customFormat="1"/>
    <row r="210" s="102" customFormat="1"/>
    <row r="211" s="102" customFormat="1"/>
    <row r="212" s="102" customFormat="1"/>
    <row r="213" s="102" customFormat="1"/>
    <row r="214" s="102" customFormat="1"/>
    <row r="215" s="102" customFormat="1"/>
    <row r="216" s="102" customFormat="1"/>
    <row r="217" s="102" customFormat="1"/>
    <row r="218" s="102" customFormat="1"/>
    <row r="219" s="102" customFormat="1"/>
    <row r="220" s="102" customFormat="1"/>
    <row r="221" s="102" customFormat="1"/>
    <row r="222" s="102" customFormat="1"/>
    <row r="223" s="102" customFormat="1"/>
    <row r="224" s="102" customFormat="1"/>
    <row r="225" spans="21:21" s="102" customFormat="1"/>
    <row r="226" spans="21:21" s="102" customFormat="1"/>
    <row r="227" spans="21:21" s="102" customFormat="1"/>
    <row r="228" spans="21:21" s="102" customFormat="1"/>
    <row r="229" spans="21:21" s="102" customFormat="1"/>
    <row r="230" spans="21:21" s="102" customFormat="1"/>
    <row r="231" spans="21:21" s="102" customFormat="1"/>
    <row r="232" spans="21:21" s="102" customFormat="1"/>
    <row r="233" spans="21:21" s="102" customFormat="1"/>
    <row r="234" spans="21:21" s="102" customFormat="1"/>
    <row r="235" spans="21:21" s="102" customFormat="1"/>
    <row r="236" spans="21:21" s="102" customFormat="1"/>
    <row r="237" spans="21:21" s="102" customFormat="1">
      <c r="U237" s="102" t="b">
        <v>0</v>
      </c>
    </row>
    <row r="238" spans="21:21" s="102" customFormat="1"/>
    <row r="239" spans="21:21" s="102" customFormat="1"/>
    <row r="240" spans="21:21" s="102" customFormat="1"/>
    <row r="241" s="102" customFormat="1"/>
    <row r="242" s="102" customFormat="1"/>
    <row r="243" s="102" customFormat="1"/>
    <row r="244" s="102" customFormat="1"/>
    <row r="245" s="102" customFormat="1"/>
    <row r="246" s="102" customFormat="1"/>
  </sheetData>
  <mergeCells count="85">
    <mergeCell ref="M15:P15"/>
    <mergeCell ref="J14:L14"/>
    <mergeCell ref="M14:P14"/>
    <mergeCell ref="B14:E14"/>
    <mergeCell ref="F14:I14"/>
    <mergeCell ref="B12:E12"/>
    <mergeCell ref="C4:P4"/>
    <mergeCell ref="J12:L12"/>
    <mergeCell ref="J13:L13"/>
    <mergeCell ref="B13:E13"/>
    <mergeCell ref="J10:L10"/>
    <mergeCell ref="J11:L11"/>
    <mergeCell ref="B6:E6"/>
    <mergeCell ref="B7:E7"/>
    <mergeCell ref="B8:E8"/>
    <mergeCell ref="B9:E9"/>
    <mergeCell ref="B10:E10"/>
    <mergeCell ref="B11:E11"/>
    <mergeCell ref="F10:I10"/>
    <mergeCell ref="F11:I11"/>
    <mergeCell ref="I2:O3"/>
    <mergeCell ref="J6:L6"/>
    <mergeCell ref="J7:L7"/>
    <mergeCell ref="J8:L8"/>
    <mergeCell ref="J9:L9"/>
    <mergeCell ref="F7:I7"/>
    <mergeCell ref="F8:I8"/>
    <mergeCell ref="F9:I9"/>
    <mergeCell ref="B1:Q1"/>
    <mergeCell ref="C43:H43"/>
    <mergeCell ref="C44:H44"/>
    <mergeCell ref="C45:H45"/>
    <mergeCell ref="C46:H46"/>
    <mergeCell ref="F12:I12"/>
    <mergeCell ref="F13:I13"/>
    <mergeCell ref="M6:P6"/>
    <mergeCell ref="M7:P7"/>
    <mergeCell ref="M8:P8"/>
    <mergeCell ref="M9:P9"/>
    <mergeCell ref="M10:P10"/>
    <mergeCell ref="M11:P11"/>
    <mergeCell ref="M12:P12"/>
    <mergeCell ref="M13:P13"/>
    <mergeCell ref="F6:I6"/>
    <mergeCell ref="T42:W42"/>
    <mergeCell ref="C47:H47"/>
    <mergeCell ref="C48:H48"/>
    <mergeCell ref="C49:H49"/>
    <mergeCell ref="C50:H50"/>
    <mergeCell ref="J48:Q48"/>
    <mergeCell ref="J49:Q49"/>
    <mergeCell ref="J50:Q50"/>
    <mergeCell ref="C64:E64"/>
    <mergeCell ref="C65:E65"/>
    <mergeCell ref="C66:E66"/>
    <mergeCell ref="J51:Q51"/>
    <mergeCell ref="J52:Q52"/>
    <mergeCell ref="C53:H53"/>
    <mergeCell ref="C54:H54"/>
    <mergeCell ref="C51:H51"/>
    <mergeCell ref="C52:H52"/>
    <mergeCell ref="C62:E62"/>
    <mergeCell ref="F61:G62"/>
    <mergeCell ref="H61:I62"/>
    <mergeCell ref="F63:G63"/>
    <mergeCell ref="C63:E63"/>
    <mergeCell ref="K63:N66"/>
    <mergeCell ref="O63:P66"/>
    <mergeCell ref="F64:G64"/>
    <mergeCell ref="F65:G65"/>
    <mergeCell ref="F66:G66"/>
    <mergeCell ref="H63:I63"/>
    <mergeCell ref="H64:I64"/>
    <mergeCell ref="H65:I65"/>
    <mergeCell ref="H66:I66"/>
    <mergeCell ref="J27:Q33"/>
    <mergeCell ref="E31:I33"/>
    <mergeCell ref="J35:Q37"/>
    <mergeCell ref="J53:Q53"/>
    <mergeCell ref="J20:Q24"/>
    <mergeCell ref="J43:Q43"/>
    <mergeCell ref="J44:Q44"/>
    <mergeCell ref="J45:Q45"/>
    <mergeCell ref="J46:Q46"/>
    <mergeCell ref="J47:Q47"/>
  </mergeCells>
  <conditionalFormatting sqref="O42">
    <cfRule type="expression" dxfId="280" priority="11">
      <formula>$AC$41</formula>
    </cfRule>
  </conditionalFormatting>
  <conditionalFormatting sqref="I45:I51">
    <cfRule type="expression" dxfId="279" priority="14">
      <formula>$AC$44</formula>
    </cfRule>
  </conditionalFormatting>
  <conditionalFormatting sqref="O54:Q55">
    <cfRule type="expression" dxfId="278" priority="1075">
      <formula>$AC$59</formula>
    </cfRule>
  </conditionalFormatting>
  <conditionalFormatting sqref="V46">
    <cfRule type="expression" dxfId="277" priority="9">
      <formula>$E$81</formula>
    </cfRule>
  </conditionalFormatting>
  <conditionalFormatting sqref="V47">
    <cfRule type="expression" dxfId="276" priority="8">
      <formula>$E$81</formula>
    </cfRule>
  </conditionalFormatting>
  <conditionalFormatting sqref="V48">
    <cfRule type="expression" dxfId="275" priority="7">
      <formula>$E$81</formula>
    </cfRule>
  </conditionalFormatting>
  <conditionalFormatting sqref="V49">
    <cfRule type="expression" dxfId="274" priority="6">
      <formula>$E$81</formula>
    </cfRule>
  </conditionalFormatting>
  <conditionalFormatting sqref="V50">
    <cfRule type="expression" dxfId="273" priority="5">
      <formula>$E$81</formula>
    </cfRule>
  </conditionalFormatting>
  <conditionalFormatting sqref="V51">
    <cfRule type="expression" dxfId="272" priority="4">
      <formula>$E$81</formula>
    </cfRule>
  </conditionalFormatting>
  <conditionalFormatting sqref="V52">
    <cfRule type="expression" dxfId="271" priority="3">
      <formula>$E$81</formula>
    </cfRule>
  </conditionalFormatting>
  <conditionalFormatting sqref="V53">
    <cfRule type="expression" dxfId="270" priority="2">
      <formula>$E$81</formula>
    </cfRule>
  </conditionalFormatting>
  <conditionalFormatting sqref="V54:V55">
    <cfRule type="expression" dxfId="269" priority="1">
      <formula>$E$81</formula>
    </cfRule>
  </conditionalFormatting>
  <pageMargins left="0.7" right="0.7" top="0.75" bottom="0.75" header="0.3" footer="0.3"/>
  <pageSetup scale="58" fitToHeight="0" orientation="portrait" r:id="rId1"/>
  <rowBreaks count="1" manualBreakCount="1">
    <brk id="57" max="16383" man="1"/>
  </rowBreaks>
  <ignoredErrors>
    <ignoredError sqref="C43:C4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66" r:id="rId4" name="Check Box 22">
              <controlPr defaultSize="0" autoFill="0" autoLine="0" autoPict="0">
                <anchor moveWithCells="1">
                  <from>
                    <xdr:col>2</xdr:col>
                    <xdr:colOff>133350</xdr:colOff>
                    <xdr:row>20</xdr:row>
                    <xdr:rowOff>9525</xdr:rowOff>
                  </from>
                  <to>
                    <xdr:col>3</xdr:col>
                    <xdr:colOff>38100</xdr:colOff>
                    <xdr:row>21</xdr:row>
                    <xdr:rowOff>0</xdr:rowOff>
                  </to>
                </anchor>
              </controlPr>
            </control>
          </mc:Choice>
        </mc:AlternateContent>
        <mc:AlternateContent xmlns:mc="http://schemas.openxmlformats.org/markup-compatibility/2006">
          <mc:Choice Requires="x14">
            <control shapeId="31767" r:id="rId5" name="Check Box 23">
              <controlPr defaultSize="0" autoFill="0" autoLine="0" autoPict="0">
                <anchor moveWithCells="1">
                  <from>
                    <xdr:col>2</xdr:col>
                    <xdr:colOff>133350</xdr:colOff>
                    <xdr:row>21</xdr:row>
                    <xdr:rowOff>19050</xdr:rowOff>
                  </from>
                  <to>
                    <xdr:col>3</xdr:col>
                    <xdr:colOff>38100</xdr:colOff>
                    <xdr:row>22</xdr:row>
                    <xdr:rowOff>9525</xdr:rowOff>
                  </to>
                </anchor>
              </controlPr>
            </control>
          </mc:Choice>
        </mc:AlternateContent>
        <mc:AlternateContent xmlns:mc="http://schemas.openxmlformats.org/markup-compatibility/2006">
          <mc:Choice Requires="x14">
            <control shapeId="31769" r:id="rId6" name="Check Box 25">
              <controlPr defaultSize="0" autoFill="0" autoLine="0" autoPict="0">
                <anchor moveWithCells="1">
                  <from>
                    <xdr:col>2</xdr:col>
                    <xdr:colOff>104775</xdr:colOff>
                    <xdr:row>25</xdr:row>
                    <xdr:rowOff>190500</xdr:rowOff>
                  </from>
                  <to>
                    <xdr:col>3</xdr:col>
                    <xdr:colOff>9525</xdr:colOff>
                    <xdr:row>26</xdr:row>
                    <xdr:rowOff>180975</xdr:rowOff>
                  </to>
                </anchor>
              </controlPr>
            </control>
          </mc:Choice>
        </mc:AlternateContent>
        <mc:AlternateContent xmlns:mc="http://schemas.openxmlformats.org/markup-compatibility/2006">
          <mc:Choice Requires="x14">
            <control shapeId="31770" r:id="rId7" name="Check Box 26">
              <controlPr defaultSize="0" autoFill="0" autoLine="0" autoPict="0">
                <anchor moveWithCells="1">
                  <from>
                    <xdr:col>2</xdr:col>
                    <xdr:colOff>104775</xdr:colOff>
                    <xdr:row>30</xdr:row>
                    <xdr:rowOff>180975</xdr:rowOff>
                  </from>
                  <to>
                    <xdr:col>3</xdr:col>
                    <xdr:colOff>9525</xdr:colOff>
                    <xdr:row>31</xdr:row>
                    <xdr:rowOff>171450</xdr:rowOff>
                  </to>
                </anchor>
              </controlPr>
            </control>
          </mc:Choice>
        </mc:AlternateContent>
        <mc:AlternateContent xmlns:mc="http://schemas.openxmlformats.org/markup-compatibility/2006">
          <mc:Choice Requires="x14">
            <control shapeId="31771" r:id="rId8" name="Check Box 27">
              <controlPr defaultSize="0" autoFill="0" autoLine="0" autoPict="0">
                <anchor moveWithCells="1">
                  <from>
                    <xdr:col>2</xdr:col>
                    <xdr:colOff>104775</xdr:colOff>
                    <xdr:row>29</xdr:row>
                    <xdr:rowOff>180975</xdr:rowOff>
                  </from>
                  <to>
                    <xdr:col>3</xdr:col>
                    <xdr:colOff>9525</xdr:colOff>
                    <xdr:row>30</xdr:row>
                    <xdr:rowOff>171450</xdr:rowOff>
                  </to>
                </anchor>
              </controlPr>
            </control>
          </mc:Choice>
        </mc:AlternateContent>
        <mc:AlternateContent xmlns:mc="http://schemas.openxmlformats.org/markup-compatibility/2006">
          <mc:Choice Requires="x14">
            <control shapeId="31772" r:id="rId9" name="Check Box 28">
              <controlPr defaultSize="0" autoFill="0" autoLine="0" autoPict="0">
                <anchor moveWithCells="1">
                  <from>
                    <xdr:col>2</xdr:col>
                    <xdr:colOff>104775</xdr:colOff>
                    <xdr:row>28</xdr:row>
                    <xdr:rowOff>180975</xdr:rowOff>
                  </from>
                  <to>
                    <xdr:col>3</xdr:col>
                    <xdr:colOff>9525</xdr:colOff>
                    <xdr:row>29</xdr:row>
                    <xdr:rowOff>171450</xdr:rowOff>
                  </to>
                </anchor>
              </controlPr>
            </control>
          </mc:Choice>
        </mc:AlternateContent>
        <mc:AlternateContent xmlns:mc="http://schemas.openxmlformats.org/markup-compatibility/2006">
          <mc:Choice Requires="x14">
            <control shapeId="31773" r:id="rId10" name="Check Box 29">
              <controlPr defaultSize="0" autoFill="0" autoLine="0" autoPict="0">
                <anchor moveWithCells="1">
                  <from>
                    <xdr:col>2</xdr:col>
                    <xdr:colOff>104775</xdr:colOff>
                    <xdr:row>27</xdr:row>
                    <xdr:rowOff>190500</xdr:rowOff>
                  </from>
                  <to>
                    <xdr:col>3</xdr:col>
                    <xdr:colOff>9525</xdr:colOff>
                    <xdr:row>28</xdr:row>
                    <xdr:rowOff>180975</xdr:rowOff>
                  </to>
                </anchor>
              </controlPr>
            </control>
          </mc:Choice>
        </mc:AlternateContent>
        <mc:AlternateContent xmlns:mc="http://schemas.openxmlformats.org/markup-compatibility/2006">
          <mc:Choice Requires="x14">
            <control shapeId="31774" r:id="rId11" name="Check Box 30">
              <controlPr defaultSize="0" autoFill="0" autoLine="0" autoPict="0">
                <anchor moveWithCells="1">
                  <from>
                    <xdr:col>2</xdr:col>
                    <xdr:colOff>104775</xdr:colOff>
                    <xdr:row>26</xdr:row>
                    <xdr:rowOff>190500</xdr:rowOff>
                  </from>
                  <to>
                    <xdr:col>3</xdr:col>
                    <xdr:colOff>9525</xdr:colOff>
                    <xdr:row>27</xdr:row>
                    <xdr:rowOff>180975</xdr:rowOff>
                  </to>
                </anchor>
              </controlPr>
            </control>
          </mc:Choice>
        </mc:AlternateContent>
        <mc:AlternateContent xmlns:mc="http://schemas.openxmlformats.org/markup-compatibility/2006">
          <mc:Choice Requires="x14">
            <control shapeId="31775" r:id="rId12" name="Check Box 31">
              <controlPr defaultSize="0" autoFill="0" autoLine="0" autoPict="0">
                <anchor moveWithCells="1">
                  <from>
                    <xdr:col>2</xdr:col>
                    <xdr:colOff>133350</xdr:colOff>
                    <xdr:row>23</xdr:row>
                    <xdr:rowOff>19050</xdr:rowOff>
                  </from>
                  <to>
                    <xdr:col>3</xdr:col>
                    <xdr:colOff>38100</xdr:colOff>
                    <xdr:row>24</xdr:row>
                    <xdr:rowOff>9525</xdr:rowOff>
                  </to>
                </anchor>
              </controlPr>
            </control>
          </mc:Choice>
        </mc:AlternateContent>
        <mc:AlternateContent xmlns:mc="http://schemas.openxmlformats.org/markup-compatibility/2006">
          <mc:Choice Requires="x14">
            <control shapeId="31776" r:id="rId13" name="Check Box 32">
              <controlPr defaultSize="0" autoFill="0" autoLine="0" autoPict="0">
                <anchor moveWithCells="1">
                  <from>
                    <xdr:col>2</xdr:col>
                    <xdr:colOff>133350</xdr:colOff>
                    <xdr:row>22</xdr:row>
                    <xdr:rowOff>19050</xdr:rowOff>
                  </from>
                  <to>
                    <xdr:col>3</xdr:col>
                    <xdr:colOff>38100</xdr:colOff>
                    <xdr:row>23</xdr:row>
                    <xdr:rowOff>9525</xdr:rowOff>
                  </to>
                </anchor>
              </controlPr>
            </control>
          </mc:Choice>
        </mc:AlternateContent>
        <mc:AlternateContent xmlns:mc="http://schemas.openxmlformats.org/markup-compatibility/2006">
          <mc:Choice Requires="x14">
            <control shapeId="31777" r:id="rId14" name="Button 33">
              <controlPr locked="0" defaultSize="0" print="0" autoFill="0" autoPict="0" macro="[0]!Sheet5.PrintPDF" altText="Reset Data Entry Key - Press this key to reset all the data entry fields on this worksheet.  When this key is depressed all fields will be reset to the original text which includes direction on what to enter offset by brackets.">
                <anchor moveWithCells="1" sizeWithCells="1">
                  <from>
                    <xdr:col>17</xdr:col>
                    <xdr:colOff>114300</xdr:colOff>
                    <xdr:row>0</xdr:row>
                    <xdr:rowOff>180975</xdr:rowOff>
                  </from>
                  <to>
                    <xdr:col>19</xdr:col>
                    <xdr:colOff>0</xdr:colOff>
                    <xdr:row>2</xdr:row>
                    <xdr:rowOff>295275</xdr:rowOff>
                  </to>
                </anchor>
              </controlPr>
            </control>
          </mc:Choice>
        </mc:AlternateContent>
        <mc:AlternateContent xmlns:mc="http://schemas.openxmlformats.org/markup-compatibility/2006">
          <mc:Choice Requires="x14">
            <control shapeId="31778" r:id="rId15" name="Check Box 34">
              <controlPr defaultSize="0" autoFill="0" autoLine="0" autoPict="0">
                <anchor moveWithCells="1">
                  <from>
                    <xdr:col>2</xdr:col>
                    <xdr:colOff>104775</xdr:colOff>
                    <xdr:row>33</xdr:row>
                    <xdr:rowOff>190500</xdr:rowOff>
                  </from>
                  <to>
                    <xdr:col>3</xdr:col>
                    <xdr:colOff>9525</xdr:colOff>
                    <xdr:row>34</xdr:row>
                    <xdr:rowOff>180975</xdr:rowOff>
                  </to>
                </anchor>
              </controlPr>
            </control>
          </mc:Choice>
        </mc:AlternateContent>
        <mc:AlternateContent xmlns:mc="http://schemas.openxmlformats.org/markup-compatibility/2006">
          <mc:Choice Requires="x14">
            <control shapeId="31779" r:id="rId16" name="Check Box 35">
              <controlPr defaultSize="0" autoFill="0" autoLine="0" autoPict="0">
                <anchor moveWithCells="1">
                  <from>
                    <xdr:col>2</xdr:col>
                    <xdr:colOff>104775</xdr:colOff>
                    <xdr:row>34</xdr:row>
                    <xdr:rowOff>190500</xdr:rowOff>
                  </from>
                  <to>
                    <xdr:col>3</xdr:col>
                    <xdr:colOff>9525</xdr:colOff>
                    <xdr:row>35</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1B41A-D94A-4E43-9BE6-9F343E3B19BC}">
  <sheetPr codeName="Sheet11">
    <tabColor rgb="FF5E9732"/>
  </sheetPr>
  <dimension ref="A1:DS487"/>
  <sheetViews>
    <sheetView showGridLines="0" tabSelected="1" zoomScaleNormal="100" workbookViewId="0">
      <pane xSplit="12" ySplit="4" topLeftCell="M47" activePane="bottomRight" state="frozen"/>
      <selection pane="topRight" activeCell="M1" sqref="M1"/>
      <selection pane="bottomLeft" activeCell="A5" sqref="A5"/>
      <selection pane="bottomRight" activeCell="M6" sqref="M6"/>
    </sheetView>
  </sheetViews>
  <sheetFormatPr defaultColWidth="8.85546875" defaultRowHeight="12.75"/>
  <cols>
    <col min="1" max="1" width="4.42578125" style="405" customWidth="1"/>
    <col min="2" max="2" width="9.7109375" style="405" hidden="1" customWidth="1"/>
    <col min="3" max="3" width="1.7109375" style="6" customWidth="1"/>
    <col min="4" max="4" width="5.85546875" style="1" customWidth="1"/>
    <col min="5" max="5" width="12.85546875" style="1" customWidth="1"/>
    <col min="6" max="6" width="51.85546875" style="2" customWidth="1"/>
    <col min="7" max="7" width="13.5703125" style="2" hidden="1" customWidth="1"/>
    <col min="8" max="12" width="38.7109375" style="3" hidden="1" customWidth="1"/>
    <col min="13" max="13" width="81.5703125" style="3" customWidth="1"/>
    <col min="14" max="14" width="15.42578125" style="3" hidden="1" customWidth="1"/>
    <col min="15" max="15" width="55.140625" style="14" customWidth="1"/>
    <col min="16" max="16" width="13.140625" style="3" hidden="1" customWidth="1"/>
    <col min="17" max="17" width="14" style="3" customWidth="1"/>
    <col min="18" max="18" width="12.140625" style="2" customWidth="1"/>
    <col min="19" max="19" width="15" style="3" customWidth="1"/>
    <col min="20" max="20" width="14.42578125" style="3" hidden="1" customWidth="1"/>
    <col min="21" max="21" width="13.5703125" style="3" hidden="1" customWidth="1"/>
    <col min="22" max="22" width="20.85546875" style="2" hidden="1" customWidth="1"/>
    <col min="23" max="23" width="22.42578125" style="2" customWidth="1"/>
    <col min="24" max="24" width="17.42578125" style="2" hidden="1" customWidth="1"/>
    <col min="25" max="25" width="40.5703125" style="14" customWidth="1"/>
    <col min="26" max="26" width="22" style="14" customWidth="1"/>
    <col min="27" max="27" width="3.140625" style="12" customWidth="1"/>
    <col min="28" max="32" width="8.85546875" style="405" customWidth="1"/>
    <col min="33" max="43" width="8.85546875" style="405"/>
    <col min="44" max="44" width="14.28515625" style="405" customWidth="1"/>
    <col min="45" max="45" width="30.7109375" style="405" customWidth="1"/>
    <col min="46" max="46" width="8.7109375" style="405" customWidth="1"/>
    <col min="47" max="47" width="0.42578125" style="405" customWidth="1"/>
    <col min="48" max="48" width="12.7109375" style="405" customWidth="1"/>
    <col min="49" max="49" width="30.7109375" style="405" customWidth="1"/>
    <col min="50" max="50" width="8.7109375" style="405" customWidth="1"/>
    <col min="51" max="121" width="8.85546875" style="405"/>
    <col min="122" max="16384" width="8.85546875" style="2"/>
  </cols>
  <sheetData>
    <row r="1" spans="1:27" s="103" customFormat="1" ht="18.75" customHeight="1">
      <c r="A1" s="1232"/>
      <c r="B1" s="1232"/>
      <c r="C1" s="953"/>
      <c r="D1" s="1233" t="s">
        <v>1481</v>
      </c>
      <c r="E1" s="1234" t="s">
        <v>1482</v>
      </c>
      <c r="F1" s="1234"/>
      <c r="G1" s="1573" t="s">
        <v>1415</v>
      </c>
      <c r="H1" s="954"/>
      <c r="I1" s="954"/>
      <c r="J1" s="954"/>
      <c r="K1" s="954"/>
      <c r="L1" s="954"/>
      <c r="M1" s="1573" t="s">
        <v>62</v>
      </c>
      <c r="N1" s="1573" t="s">
        <v>1414</v>
      </c>
      <c r="O1" s="1576" t="s">
        <v>1549</v>
      </c>
      <c r="P1" s="1573" t="s">
        <v>31</v>
      </c>
      <c r="Q1" s="1573" t="s">
        <v>18</v>
      </c>
      <c r="R1" s="1573" t="s">
        <v>55</v>
      </c>
      <c r="S1" s="1573" t="s">
        <v>54</v>
      </c>
      <c r="T1" s="1573" t="s">
        <v>1532</v>
      </c>
      <c r="U1" s="1573" t="s">
        <v>1516</v>
      </c>
      <c r="V1" s="1573" t="s">
        <v>1411</v>
      </c>
      <c r="W1" s="1573" t="s">
        <v>1749</v>
      </c>
      <c r="X1" s="1573" t="s">
        <v>1560</v>
      </c>
      <c r="Y1" s="1576" t="s">
        <v>65</v>
      </c>
      <c r="Z1" s="1576" t="s">
        <v>160</v>
      </c>
      <c r="AA1" s="953"/>
    </row>
    <row r="2" spans="1:27" s="103" customFormat="1" ht="21.75" customHeight="1">
      <c r="A2" s="1232"/>
      <c r="B2" s="1232"/>
      <c r="C2" s="953"/>
      <c r="D2" s="1233"/>
      <c r="E2" s="1234" t="s">
        <v>526</v>
      </c>
      <c r="F2" s="1234"/>
      <c r="G2" s="1573"/>
      <c r="H2" s="1573"/>
      <c r="I2" s="1573"/>
      <c r="J2" s="1573"/>
      <c r="K2" s="1573"/>
      <c r="L2" s="1573"/>
      <c r="M2" s="1573"/>
      <c r="N2" s="1573"/>
      <c r="O2" s="1576"/>
      <c r="P2" s="1573"/>
      <c r="Q2" s="1573"/>
      <c r="R2" s="1573"/>
      <c r="S2" s="1573"/>
      <c r="T2" s="1573"/>
      <c r="U2" s="1573"/>
      <c r="V2" s="1573"/>
      <c r="W2" s="1573"/>
      <c r="X2" s="1573"/>
      <c r="Y2" s="1576"/>
      <c r="Z2" s="1576"/>
      <c r="AA2" s="953"/>
    </row>
    <row r="3" spans="1:27" ht="48.75" customHeight="1">
      <c r="A3" s="407"/>
      <c r="B3" s="1235"/>
      <c r="C3" s="1082"/>
      <c r="D3" s="1082" t="s">
        <v>494</v>
      </c>
      <c r="E3" s="1236" t="s">
        <v>1558</v>
      </c>
      <c r="F3" s="1237" t="s">
        <v>1537</v>
      </c>
      <c r="G3" s="1574"/>
      <c r="H3" s="1575"/>
      <c r="I3" s="1575"/>
      <c r="J3" s="1575"/>
      <c r="K3" s="1575"/>
      <c r="L3" s="1575"/>
      <c r="M3" s="1574"/>
      <c r="N3" s="1574"/>
      <c r="O3" s="1577"/>
      <c r="P3" s="1573"/>
      <c r="Q3" s="1573"/>
      <c r="R3" s="1573"/>
      <c r="S3" s="1573"/>
      <c r="T3" s="1573"/>
      <c r="U3" s="1573"/>
      <c r="V3" s="1573"/>
      <c r="W3" s="1573"/>
      <c r="X3" s="1573"/>
      <c r="Y3" s="1576"/>
      <c r="Z3" s="1576"/>
      <c r="AA3" s="953"/>
    </row>
    <row r="4" spans="1:27" ht="18" customHeight="1">
      <c r="B4" s="1012" t="s">
        <v>1409</v>
      </c>
      <c r="C4" s="1011"/>
      <c r="D4" s="1549" t="s">
        <v>1776</v>
      </c>
      <c r="E4" s="1542"/>
      <c r="F4" s="1543"/>
      <c r="G4" s="981" t="s">
        <v>1559</v>
      </c>
      <c r="H4" s="981" t="s">
        <v>1719</v>
      </c>
      <c r="I4" s="981" t="s">
        <v>1719</v>
      </c>
      <c r="J4" s="981" t="s">
        <v>1719</v>
      </c>
      <c r="K4" s="981" t="s">
        <v>1719</v>
      </c>
      <c r="L4" s="981" t="s">
        <v>1719</v>
      </c>
      <c r="M4" s="981"/>
      <c r="N4" s="981" t="s">
        <v>1533</v>
      </c>
      <c r="O4" s="981"/>
      <c r="P4" s="981" t="s">
        <v>1534</v>
      </c>
      <c r="Q4" s="981"/>
      <c r="R4" s="981" t="s">
        <v>1775</v>
      </c>
      <c r="S4" s="981"/>
      <c r="T4" s="981" t="s">
        <v>1535</v>
      </c>
      <c r="U4" s="981" t="s">
        <v>1536</v>
      </c>
      <c r="V4" s="981" t="s">
        <v>1557</v>
      </c>
      <c r="W4" s="981"/>
      <c r="X4" s="981" t="s">
        <v>1561</v>
      </c>
      <c r="Y4" s="981"/>
      <c r="Z4" s="981"/>
      <c r="AA4" s="955"/>
    </row>
    <row r="5" spans="1:27" ht="69.75" customHeight="1">
      <c r="B5" s="1138"/>
      <c r="C5" s="1007"/>
      <c r="D5" s="1542" t="s">
        <v>1772</v>
      </c>
      <c r="E5" s="1799"/>
      <c r="F5" s="1802"/>
      <c r="G5" s="981"/>
      <c r="H5" s="981"/>
      <c r="I5" s="981"/>
      <c r="J5" s="981"/>
      <c r="K5" s="981"/>
      <c r="L5" s="981"/>
      <c r="M5" s="1139"/>
      <c r="N5" s="1139"/>
      <c r="O5" s="1139"/>
      <c r="P5" s="981"/>
      <c r="Q5" s="981"/>
      <c r="R5" s="981"/>
      <c r="S5" s="981"/>
      <c r="T5" s="981"/>
      <c r="U5" s="981"/>
      <c r="V5" s="981"/>
      <c r="W5" s="981"/>
      <c r="X5" s="981"/>
      <c r="Y5" s="981"/>
      <c r="Z5" s="981"/>
      <c r="AA5" s="955"/>
    </row>
    <row r="6" spans="1:27" ht="69.75" customHeight="1">
      <c r="B6" s="1138"/>
      <c r="C6" s="1007"/>
      <c r="D6" s="1806">
        <v>1</v>
      </c>
      <c r="E6" s="261" t="s">
        <v>2</v>
      </c>
      <c r="F6" s="1804" t="s">
        <v>1893</v>
      </c>
      <c r="G6" s="1801"/>
      <c r="H6" s="942" t="s">
        <v>1579</v>
      </c>
      <c r="I6" s="942" t="s">
        <v>1730</v>
      </c>
      <c r="J6" s="1805"/>
      <c r="K6" s="1805"/>
      <c r="L6" s="1809"/>
      <c r="M6" s="1155" t="s">
        <v>1539</v>
      </c>
      <c r="N6" s="1797"/>
      <c r="O6" s="1808"/>
      <c r="P6" s="1798"/>
      <c r="Q6" s="945">
        <f>IFERROR(P6*R6,"")</f>
        <v>0</v>
      </c>
      <c r="R6" s="944">
        <v>1</v>
      </c>
      <c r="S6" s="944">
        <f>IFERROR(RIGHT(LEFT(H6,LEN(H6)-1)),"")*R6</f>
        <v>0</v>
      </c>
      <c r="T6" s="981"/>
      <c r="U6" s="981"/>
      <c r="V6" s="981"/>
      <c r="W6" s="1132" t="str">
        <f>IF(N6="0", 1,"")</f>
        <v/>
      </c>
      <c r="X6" s="981"/>
      <c r="Y6" s="1201"/>
      <c r="Z6" s="946"/>
      <c r="AA6" s="955"/>
    </row>
    <row r="7" spans="1:27" s="405" customFormat="1" ht="75" customHeight="1">
      <c r="B7" s="952" t="s">
        <v>1420</v>
      </c>
      <c r="C7" s="1007"/>
      <c r="D7" s="940">
        <v>1</v>
      </c>
      <c r="E7" s="1800" t="s">
        <v>2</v>
      </c>
      <c r="F7" s="1803" t="s">
        <v>1894</v>
      </c>
      <c r="G7" s="941"/>
      <c r="H7" s="942" t="s">
        <v>1715</v>
      </c>
      <c r="I7" s="942" t="s">
        <v>1512</v>
      </c>
      <c r="J7" s="943" t="s">
        <v>1513</v>
      </c>
      <c r="K7" s="943" t="s">
        <v>1514</v>
      </c>
      <c r="L7" s="1141" t="s">
        <v>1714</v>
      </c>
      <c r="M7" s="1155"/>
      <c r="N7" s="1013" t="str">
        <f>IFERROR(RIGHT(LEFT(M7,LEN(M7)-1)),"")</f>
        <v/>
      </c>
      <c r="O7" s="1115"/>
      <c r="P7" s="1144" t="str">
        <f>N7</f>
        <v/>
      </c>
      <c r="Q7" s="945" t="str">
        <f>IFERROR(P7*R7,"")</f>
        <v/>
      </c>
      <c r="R7" s="944">
        <v>1</v>
      </c>
      <c r="S7" s="944">
        <f>IFERROR(RIGHT(LEFT(H7,LEN(H7)-1)),"")*R7</f>
        <v>3</v>
      </c>
      <c r="T7" s="944"/>
      <c r="U7" s="944" t="str">
        <f>IFERROR(RIGHT(LEFT(T7,LEN(T7)-1)),"")</f>
        <v/>
      </c>
      <c r="V7" s="948"/>
      <c r="W7" s="1132" t="str">
        <f>IF(N7="0", 1,"")</f>
        <v/>
      </c>
      <c r="X7" s="944">
        <f>IF(AND(E7="yes",OR(N7="0",N7="1",N7="2",N7="3",N7="4")),1,0)</f>
        <v>0</v>
      </c>
      <c r="Y7" s="1201"/>
      <c r="Z7" s="946"/>
      <c r="AA7" s="1006"/>
    </row>
    <row r="8" spans="1:27" s="405" customFormat="1" ht="75" customHeight="1">
      <c r="B8" s="952">
        <v>1.2</v>
      </c>
      <c r="C8" s="1007"/>
      <c r="D8" s="940">
        <v>2</v>
      </c>
      <c r="E8" s="947" t="str">
        <f>IFERROR(IF(N7="2","Yes"," "),"")</f>
        <v xml:space="preserve"> </v>
      </c>
      <c r="F8" s="941" t="s">
        <v>1895</v>
      </c>
      <c r="G8" s="941"/>
      <c r="H8" s="1556"/>
      <c r="I8" s="1556"/>
      <c r="J8" s="1556"/>
      <c r="K8" s="1556"/>
      <c r="L8" s="1557"/>
      <c r="M8" s="1154"/>
      <c r="N8" s="1150" t="b">
        <f>ISBLANK(M8)</f>
        <v>1</v>
      </c>
      <c r="O8" s="1115"/>
      <c r="P8" s="1145"/>
      <c r="Q8" s="990"/>
      <c r="R8" s="990"/>
      <c r="S8" s="990"/>
      <c r="T8" s="944"/>
      <c r="U8" s="944" t="str">
        <f t="shared" ref="U8:U68" si="0">IFERROR(RIGHT(LEFT(T8,LEN(T8)-1)),"")</f>
        <v/>
      </c>
      <c r="V8" s="948"/>
      <c r="W8" s="948"/>
      <c r="X8" s="987">
        <f>IF(OR(E8&lt;&gt;"Yes",AND(E8="yes",N8=FALSE)),1,0)</f>
        <v>1</v>
      </c>
      <c r="Y8" s="1201"/>
      <c r="Z8" s="946"/>
      <c r="AA8" s="1006"/>
    </row>
    <row r="9" spans="1:27" s="405" customFormat="1" ht="75" customHeight="1">
      <c r="B9" s="952">
        <v>1.3</v>
      </c>
      <c r="C9" s="1007"/>
      <c r="D9" s="940">
        <v>3</v>
      </c>
      <c r="E9" s="947" t="str">
        <f>IFERROR(IF(N7="1","Yes"," "),"")</f>
        <v xml:space="preserve"> </v>
      </c>
      <c r="F9" s="941" t="s">
        <v>1896</v>
      </c>
      <c r="G9" s="941"/>
      <c r="H9" s="943" t="s">
        <v>1716</v>
      </c>
      <c r="I9" s="942" t="s">
        <v>1717</v>
      </c>
      <c r="J9" s="943" t="s">
        <v>1515</v>
      </c>
      <c r="K9" s="943" t="s">
        <v>1633</v>
      </c>
      <c r="L9" s="1142"/>
      <c r="M9" s="1155"/>
      <c r="N9" s="1013" t="str">
        <f t="shared" ref="N9:N17" si="1">IFERROR(RIGHT(LEFT(M9,LEN(M9)-1)),"")</f>
        <v/>
      </c>
      <c r="O9" s="1115"/>
      <c r="P9" s="1146" t="str">
        <f t="shared" ref="P9:P23" si="2">N9</f>
        <v/>
      </c>
      <c r="Q9" s="945" t="str">
        <f>IFERROR(P9*R9,"")</f>
        <v/>
      </c>
      <c r="R9" s="944">
        <v>0</v>
      </c>
      <c r="S9" s="944">
        <f t="shared" ref="S9:S74" si="3">IFERROR(RIGHT(LEFT(H9,LEN(H9)-1)),"")*R9</f>
        <v>0</v>
      </c>
      <c r="T9" s="944"/>
      <c r="U9" s="944" t="str">
        <f t="shared" si="0"/>
        <v/>
      </c>
      <c r="V9" s="948"/>
      <c r="W9" s="948"/>
      <c r="X9" s="987">
        <f>IF(OR(E9&lt;&gt;"Yes",AND(E9="yes",OR(N9="0",N9="1",N9="2",N9="3",N9="4"))),1,0)</f>
        <v>1</v>
      </c>
      <c r="Y9" s="1201"/>
      <c r="Z9" s="946"/>
      <c r="AA9" s="1006"/>
    </row>
    <row r="10" spans="1:27" s="405" customFormat="1" ht="75" customHeight="1">
      <c r="B10" s="952">
        <v>1.2</v>
      </c>
      <c r="C10" s="1007"/>
      <c r="D10" s="940">
        <v>4</v>
      </c>
      <c r="E10" s="940" t="s">
        <v>2</v>
      </c>
      <c r="F10" s="941" t="s">
        <v>1897</v>
      </c>
      <c r="G10" s="941"/>
      <c r="H10" s="942" t="s">
        <v>1550</v>
      </c>
      <c r="I10" s="942" t="s">
        <v>1538</v>
      </c>
      <c r="J10" s="943" t="s">
        <v>1551</v>
      </c>
      <c r="K10" s="949"/>
      <c r="L10" s="1142"/>
      <c r="M10" s="1155"/>
      <c r="N10" s="1013" t="str">
        <f t="shared" si="1"/>
        <v/>
      </c>
      <c r="O10" s="1115"/>
      <c r="P10" s="1146" t="str">
        <f>N10</f>
        <v/>
      </c>
      <c r="Q10" s="945" t="str">
        <f>IFERROR(P10*R10,"")</f>
        <v/>
      </c>
      <c r="R10" s="944">
        <v>0.5</v>
      </c>
      <c r="S10" s="944">
        <f t="shared" si="3"/>
        <v>2</v>
      </c>
      <c r="T10" s="944"/>
      <c r="U10" s="944" t="str">
        <f t="shared" si="0"/>
        <v/>
      </c>
      <c r="V10" s="948"/>
      <c r="W10" s="948"/>
      <c r="X10" s="944">
        <f t="shared" ref="X10:X50" si="4">IF(AND(E10="yes",OR(N10="0",N10="1",N10="2",N10="3",N10="4")),1,0)</f>
        <v>0</v>
      </c>
      <c r="Y10" s="1201"/>
      <c r="Z10" s="946"/>
      <c r="AA10" s="1006"/>
    </row>
    <row r="11" spans="1:27" s="405" customFormat="1" ht="75" customHeight="1">
      <c r="B11" s="952" t="s">
        <v>1417</v>
      </c>
      <c r="C11" s="1007"/>
      <c r="D11" s="940">
        <v>5</v>
      </c>
      <c r="E11" s="950" t="str">
        <f>IFERROR(IF(OR(N10="4", N10="2"),"Yes",""),"")</f>
        <v/>
      </c>
      <c r="F11" s="941" t="s">
        <v>1898</v>
      </c>
      <c r="G11" s="951"/>
      <c r="H11" s="942" t="s">
        <v>1576</v>
      </c>
      <c r="I11" s="942" t="s">
        <v>1539</v>
      </c>
      <c r="J11" s="998"/>
      <c r="K11" s="998"/>
      <c r="L11" s="1116"/>
      <c r="M11" s="1155"/>
      <c r="N11" s="1013" t="str">
        <f t="shared" si="1"/>
        <v/>
      </c>
      <c r="O11" s="1115"/>
      <c r="P11" s="1144" t="str">
        <f t="shared" si="2"/>
        <v/>
      </c>
      <c r="Q11" s="945" t="str">
        <f>IFERROR(P11*R11,"")</f>
        <v/>
      </c>
      <c r="R11" s="944">
        <v>0.5</v>
      </c>
      <c r="S11" s="944">
        <f t="shared" si="3"/>
        <v>2</v>
      </c>
      <c r="T11" s="944"/>
      <c r="U11" s="944" t="str">
        <f t="shared" si="0"/>
        <v/>
      </c>
      <c r="V11" s="948"/>
      <c r="W11" s="948"/>
      <c r="X11" s="987">
        <f>IF(OR(E11&lt;&gt;"Yes",AND(E11="yes",OR(N11="0",N11="1",N11="2",N11="3",N11="4"))),1,0)</f>
        <v>1</v>
      </c>
      <c r="Y11" s="1201"/>
      <c r="Z11" s="1238"/>
      <c r="AA11" s="1006"/>
    </row>
    <row r="12" spans="1:27" s="405" customFormat="1" ht="75" customHeight="1">
      <c r="B12" s="372" t="s">
        <v>1422</v>
      </c>
      <c r="C12" s="1006"/>
      <c r="D12" s="940">
        <v>6</v>
      </c>
      <c r="E12" s="938" t="s">
        <v>2</v>
      </c>
      <c r="F12" s="281" t="s">
        <v>1899</v>
      </c>
      <c r="G12" s="939"/>
      <c r="H12" s="896" t="s">
        <v>1576</v>
      </c>
      <c r="I12" s="897" t="s">
        <v>1634</v>
      </c>
      <c r="J12" s="998"/>
      <c r="K12" s="993"/>
      <c r="L12" s="1116"/>
      <c r="M12" s="1155"/>
      <c r="N12" s="1013" t="str">
        <f t="shared" si="1"/>
        <v/>
      </c>
      <c r="O12" s="1115"/>
      <c r="P12" s="1147" t="str">
        <f t="shared" si="2"/>
        <v/>
      </c>
      <c r="Q12" s="945" t="str">
        <f>IFERROR(P12*R12,"")</f>
        <v/>
      </c>
      <c r="R12" s="309">
        <v>1</v>
      </c>
      <c r="S12" s="944">
        <f t="shared" si="3"/>
        <v>4</v>
      </c>
      <c r="T12" s="309"/>
      <c r="U12" s="309" t="str">
        <f t="shared" si="0"/>
        <v/>
      </c>
      <c r="V12" s="948"/>
      <c r="W12" s="1132" t="str">
        <f>IF(N12="0",1,"")</f>
        <v/>
      </c>
      <c r="X12" s="944">
        <f t="shared" si="4"/>
        <v>0</v>
      </c>
      <c r="Y12" s="1201"/>
      <c r="Z12" s="1158"/>
      <c r="AA12" s="1006"/>
    </row>
    <row r="13" spans="1:27" s="405" customFormat="1" ht="75" customHeight="1">
      <c r="B13" s="372">
        <v>9.1</v>
      </c>
      <c r="C13" s="1006"/>
      <c r="D13" s="940">
        <v>7</v>
      </c>
      <c r="E13" s="804" t="s">
        <v>2</v>
      </c>
      <c r="F13" s="281" t="s">
        <v>1900</v>
      </c>
      <c r="G13" s="283"/>
      <c r="H13" s="942" t="s">
        <v>1576</v>
      </c>
      <c r="I13" s="942" t="s">
        <v>1539</v>
      </c>
      <c r="J13" s="998"/>
      <c r="K13" s="998"/>
      <c r="L13" s="1116"/>
      <c r="M13" s="1155"/>
      <c r="N13" s="1013" t="str">
        <f t="shared" si="1"/>
        <v/>
      </c>
      <c r="O13" s="1115"/>
      <c r="P13" s="1147" t="str">
        <f t="shared" si="2"/>
        <v/>
      </c>
      <c r="Q13" s="945" t="str">
        <f t="shared" ref="Q13:Q17" si="5">IFERROR(P13*R13,"")</f>
        <v/>
      </c>
      <c r="R13" s="1009">
        <v>1.5</v>
      </c>
      <c r="S13" s="944">
        <f t="shared" si="3"/>
        <v>6</v>
      </c>
      <c r="T13" s="1009"/>
      <c r="U13" s="309" t="str">
        <f t="shared" si="0"/>
        <v/>
      </c>
      <c r="V13" s="983" t="str">
        <f>IF(N13="4",1,"")</f>
        <v/>
      </c>
      <c r="W13" s="948"/>
      <c r="X13" s="944">
        <f t="shared" si="4"/>
        <v>0</v>
      </c>
      <c r="Y13" s="1201"/>
      <c r="Z13" s="266"/>
      <c r="AA13" s="1006"/>
    </row>
    <row r="14" spans="1:27" s="405" customFormat="1" ht="75" customHeight="1">
      <c r="B14" s="372">
        <v>9.1999999999999993</v>
      </c>
      <c r="C14" s="1006"/>
      <c r="D14" s="940">
        <v>8</v>
      </c>
      <c r="E14" s="804" t="s">
        <v>2</v>
      </c>
      <c r="F14" s="282" t="s">
        <v>1901</v>
      </c>
      <c r="G14" s="283"/>
      <c r="H14" s="942" t="s">
        <v>1576</v>
      </c>
      <c r="I14" s="942" t="s">
        <v>1539</v>
      </c>
      <c r="J14" s="998"/>
      <c r="K14" s="998"/>
      <c r="L14" s="1116"/>
      <c r="M14" s="1155"/>
      <c r="N14" s="1013" t="str">
        <f t="shared" si="1"/>
        <v/>
      </c>
      <c r="O14" s="1115"/>
      <c r="P14" s="1147" t="str">
        <f t="shared" si="2"/>
        <v/>
      </c>
      <c r="Q14" s="945" t="str">
        <f t="shared" si="5"/>
        <v/>
      </c>
      <c r="R14" s="1009">
        <v>1</v>
      </c>
      <c r="S14" s="944">
        <f t="shared" si="3"/>
        <v>4</v>
      </c>
      <c r="T14" s="1009"/>
      <c r="U14" s="309" t="str">
        <f t="shared" si="0"/>
        <v/>
      </c>
      <c r="V14" s="983" t="str">
        <f>IF(N14="4",1,"")</f>
        <v/>
      </c>
      <c r="W14" s="948"/>
      <c r="X14" s="944">
        <f t="shared" si="4"/>
        <v>0</v>
      </c>
      <c r="Y14" s="1201"/>
      <c r="Z14" s="266"/>
      <c r="AA14" s="1006"/>
    </row>
    <row r="15" spans="1:27" s="405" customFormat="1" ht="75" customHeight="1">
      <c r="B15" s="372">
        <v>9.3000000000000007</v>
      </c>
      <c r="C15" s="1006"/>
      <c r="D15" s="940">
        <v>9</v>
      </c>
      <c r="E15" s="804" t="s">
        <v>2</v>
      </c>
      <c r="F15" s="282" t="s">
        <v>1902</v>
      </c>
      <c r="G15" s="283"/>
      <c r="H15" s="942" t="s">
        <v>1576</v>
      </c>
      <c r="I15" s="942" t="s">
        <v>1539</v>
      </c>
      <c r="J15" s="998"/>
      <c r="K15" s="998"/>
      <c r="L15" s="1116"/>
      <c r="M15" s="1155"/>
      <c r="N15" s="1013" t="str">
        <f t="shared" si="1"/>
        <v/>
      </c>
      <c r="O15" s="1115"/>
      <c r="P15" s="1147" t="str">
        <f t="shared" si="2"/>
        <v/>
      </c>
      <c r="Q15" s="945" t="str">
        <f t="shared" si="5"/>
        <v/>
      </c>
      <c r="R15" s="1009">
        <v>0.5</v>
      </c>
      <c r="S15" s="944">
        <f t="shared" si="3"/>
        <v>2</v>
      </c>
      <c r="T15" s="1009"/>
      <c r="U15" s="309" t="str">
        <f t="shared" si="0"/>
        <v/>
      </c>
      <c r="V15" s="948"/>
      <c r="W15" s="948"/>
      <c r="X15" s="944">
        <f t="shared" si="4"/>
        <v>0</v>
      </c>
      <c r="Y15" s="1201"/>
      <c r="Z15" s="266"/>
      <c r="AA15" s="1006"/>
    </row>
    <row r="16" spans="1:27" s="405" customFormat="1" ht="75" customHeight="1">
      <c r="B16" s="372">
        <v>9.4</v>
      </c>
      <c r="C16" s="1006"/>
      <c r="D16" s="940">
        <v>10</v>
      </c>
      <c r="E16" s="804" t="s">
        <v>2</v>
      </c>
      <c r="F16" s="282" t="s">
        <v>1903</v>
      </c>
      <c r="G16" s="283"/>
      <c r="H16" s="942" t="s">
        <v>1576</v>
      </c>
      <c r="I16" s="942" t="s">
        <v>1539</v>
      </c>
      <c r="J16" s="998"/>
      <c r="K16" s="998"/>
      <c r="L16" s="1116"/>
      <c r="M16" s="1155"/>
      <c r="N16" s="1013" t="str">
        <f t="shared" si="1"/>
        <v/>
      </c>
      <c r="O16" s="1115"/>
      <c r="P16" s="1147" t="str">
        <f t="shared" si="2"/>
        <v/>
      </c>
      <c r="Q16" s="945" t="str">
        <f t="shared" si="5"/>
        <v/>
      </c>
      <c r="R16" s="1009">
        <v>0.5</v>
      </c>
      <c r="S16" s="944">
        <f t="shared" si="3"/>
        <v>2</v>
      </c>
      <c r="T16" s="1009"/>
      <c r="U16" s="309" t="str">
        <f t="shared" si="0"/>
        <v/>
      </c>
      <c r="V16" s="948"/>
      <c r="W16" s="948"/>
      <c r="X16" s="944">
        <f t="shared" si="4"/>
        <v>0</v>
      </c>
      <c r="Y16" s="1201"/>
      <c r="Z16" s="266"/>
      <c r="AA16" s="1006"/>
    </row>
    <row r="17" spans="2:27" s="405" customFormat="1" ht="75" customHeight="1">
      <c r="B17" s="372">
        <v>14.4</v>
      </c>
      <c r="C17" s="1006"/>
      <c r="D17" s="940">
        <v>11</v>
      </c>
      <c r="E17" s="804" t="s">
        <v>2</v>
      </c>
      <c r="F17" s="282" t="s">
        <v>1904</v>
      </c>
      <c r="G17" s="282"/>
      <c r="H17" s="942" t="s">
        <v>1563</v>
      </c>
      <c r="I17" s="942" t="s">
        <v>1721</v>
      </c>
      <c r="J17" s="942" t="s">
        <v>1824</v>
      </c>
      <c r="K17" s="998"/>
      <c r="L17" s="1116"/>
      <c r="M17" s="1155"/>
      <c r="N17" s="1013" t="str">
        <f t="shared" si="1"/>
        <v/>
      </c>
      <c r="O17" s="1115"/>
      <c r="P17" s="1147" t="str">
        <f t="shared" si="2"/>
        <v/>
      </c>
      <c r="Q17" s="945" t="str">
        <f t="shared" si="5"/>
        <v/>
      </c>
      <c r="R17" s="1009">
        <v>0.5</v>
      </c>
      <c r="S17" s="944">
        <f t="shared" si="3"/>
        <v>1.5</v>
      </c>
      <c r="T17" s="1009"/>
      <c r="U17" s="309" t="str">
        <f t="shared" si="0"/>
        <v/>
      </c>
      <c r="V17" s="948"/>
      <c r="W17" s="948"/>
      <c r="X17" s="944">
        <f t="shared" si="4"/>
        <v>0</v>
      </c>
      <c r="Y17" s="1201"/>
      <c r="Z17" s="1239"/>
      <c r="AA17" s="1006"/>
    </row>
    <row r="18" spans="2:27" s="405" customFormat="1" ht="75" customHeight="1">
      <c r="B18" s="372" t="s">
        <v>1362</v>
      </c>
      <c r="C18" s="1006"/>
      <c r="D18" s="940">
        <v>12</v>
      </c>
      <c r="E18" s="937" t="str">
        <f>IFERROR(IF(OR(N17="1", N17="0"),"Yes",""),"")</f>
        <v/>
      </c>
      <c r="F18" s="282" t="s">
        <v>1905</v>
      </c>
      <c r="G18" s="801"/>
      <c r="H18" s="1558"/>
      <c r="I18" s="1559"/>
      <c r="J18" s="1559"/>
      <c r="K18" s="1559"/>
      <c r="L18" s="1559"/>
      <c r="M18" s="1154"/>
      <c r="N18" s="1150" t="b">
        <f>ISBLANK(M18)</f>
        <v>1</v>
      </c>
      <c r="O18" s="1115"/>
      <c r="P18" s="1148"/>
      <c r="Q18" s="262"/>
      <c r="R18" s="262"/>
      <c r="S18" s="262"/>
      <c r="T18" s="1009"/>
      <c r="U18" s="309" t="str">
        <f t="shared" si="0"/>
        <v/>
      </c>
      <c r="V18" s="948"/>
      <c r="W18" s="948"/>
      <c r="X18" s="987">
        <f>IF(OR(E18&lt;&gt;"Yes",AND(E18="yes",N18=FALSE)),1,0)</f>
        <v>1</v>
      </c>
      <c r="Y18" s="1201"/>
      <c r="Z18" s="266"/>
      <c r="AA18" s="1006"/>
    </row>
    <row r="19" spans="2:27" s="405" customFormat="1" ht="75" customHeight="1">
      <c r="B19" s="372" t="s">
        <v>1362</v>
      </c>
      <c r="C19" s="1006"/>
      <c r="D19" s="940">
        <v>13</v>
      </c>
      <c r="E19" s="937" t="str">
        <f>IFERROR(IF(OR(N17="1", N17="0"),"Yes",""),"")</f>
        <v/>
      </c>
      <c r="F19" s="282" t="s">
        <v>1906</v>
      </c>
      <c r="G19" s="282"/>
      <c r="H19" s="1540"/>
      <c r="I19" s="1548"/>
      <c r="J19" s="1548"/>
      <c r="K19" s="1548"/>
      <c r="L19" s="1548"/>
      <c r="M19" s="1118"/>
      <c r="N19" s="1150" t="b">
        <f>ISBLANK(M19)</f>
        <v>1</v>
      </c>
      <c r="O19" s="1115"/>
      <c r="P19" s="1149"/>
      <c r="Q19" s="262"/>
      <c r="R19" s="262"/>
      <c r="S19" s="262"/>
      <c r="T19" s="1009"/>
      <c r="U19" s="309" t="str">
        <f t="shared" si="0"/>
        <v/>
      </c>
      <c r="V19" s="948"/>
      <c r="W19" s="948"/>
      <c r="X19" s="987">
        <f>IF(OR(E19&lt;&gt;"Yes",AND(E19="yes",N19=FALSE)),1,0)</f>
        <v>1</v>
      </c>
      <c r="Y19" s="1201"/>
      <c r="Z19" s="266"/>
      <c r="AA19" s="1006"/>
    </row>
    <row r="20" spans="2:27" s="405" customFormat="1" ht="75" customHeight="1">
      <c r="B20" s="372" t="s">
        <v>1423</v>
      </c>
      <c r="C20" s="1006"/>
      <c r="D20" s="940">
        <v>14</v>
      </c>
      <c r="E20" s="804" t="s">
        <v>2</v>
      </c>
      <c r="F20" s="282" t="s">
        <v>1907</v>
      </c>
      <c r="G20" s="282"/>
      <c r="H20" s="275" t="s">
        <v>1507</v>
      </c>
      <c r="I20" s="275" t="s">
        <v>1508</v>
      </c>
      <c r="J20" s="275" t="s">
        <v>1509</v>
      </c>
      <c r="K20" s="275" t="s">
        <v>1510</v>
      </c>
      <c r="L20" s="887" t="s">
        <v>1511</v>
      </c>
      <c r="M20" s="1155"/>
      <c r="N20" s="1013" t="str">
        <f>IFERROR(RIGHT(LEFT(M20,LEN(M20)-1)),"")</f>
        <v/>
      </c>
      <c r="O20" s="1115"/>
      <c r="P20" s="1147" t="str">
        <f t="shared" si="2"/>
        <v/>
      </c>
      <c r="Q20" s="945" t="str">
        <f t="shared" ref="Q20:Q31" si="6">IFERROR(P20*R20,"")</f>
        <v/>
      </c>
      <c r="R20" s="1009">
        <v>2</v>
      </c>
      <c r="S20" s="944">
        <f t="shared" si="3"/>
        <v>8</v>
      </c>
      <c r="T20" s="1009"/>
      <c r="U20" s="309" t="str">
        <f t="shared" si="0"/>
        <v/>
      </c>
      <c r="V20" s="983" t="str">
        <f>IF(N20="4",1,"")</f>
        <v/>
      </c>
      <c r="W20" s="1132" t="str">
        <f>IF(N20="0",1,"")</f>
        <v/>
      </c>
      <c r="X20" s="944">
        <f t="shared" si="4"/>
        <v>0</v>
      </c>
      <c r="Y20" s="1201"/>
      <c r="Z20" s="266"/>
      <c r="AA20" s="1006"/>
    </row>
    <row r="21" spans="2:27" s="405" customFormat="1" ht="75" customHeight="1">
      <c r="B21" s="372">
        <v>12.1</v>
      </c>
      <c r="C21" s="1006"/>
      <c r="D21" s="940">
        <v>15</v>
      </c>
      <c r="E21" s="804" t="s">
        <v>2</v>
      </c>
      <c r="F21" s="282" t="s">
        <v>1908</v>
      </c>
      <c r="G21" s="282"/>
      <c r="H21" s="275" t="s">
        <v>1625</v>
      </c>
      <c r="I21" s="887" t="s">
        <v>1635</v>
      </c>
      <c r="J21" s="992"/>
      <c r="K21" s="991"/>
      <c r="L21" s="1143"/>
      <c r="M21" s="1155"/>
      <c r="N21" s="1013" t="str">
        <f>IFERROR(RIGHT(LEFT(M21,LEN(M21)-1)),"")</f>
        <v/>
      </c>
      <c r="O21" s="1115"/>
      <c r="P21" s="1147" t="str">
        <f t="shared" si="2"/>
        <v/>
      </c>
      <c r="Q21" s="945" t="str">
        <f t="shared" si="6"/>
        <v/>
      </c>
      <c r="R21" s="1009">
        <v>0</v>
      </c>
      <c r="S21" s="944">
        <f t="shared" si="3"/>
        <v>0</v>
      </c>
      <c r="T21" s="1009"/>
      <c r="U21" s="309" t="str">
        <f t="shared" si="0"/>
        <v/>
      </c>
      <c r="V21" s="948"/>
      <c r="W21" s="948"/>
      <c r="X21" s="944">
        <f t="shared" si="4"/>
        <v>0</v>
      </c>
      <c r="Y21" s="1201"/>
      <c r="Z21" s="266"/>
      <c r="AA21" s="1006"/>
    </row>
    <row r="22" spans="2:27" s="405" customFormat="1" ht="75" customHeight="1">
      <c r="B22" s="372">
        <v>12.2</v>
      </c>
      <c r="C22" s="1006"/>
      <c r="D22" s="940">
        <v>16</v>
      </c>
      <c r="E22" s="804" t="s">
        <v>2</v>
      </c>
      <c r="F22" s="282" t="s">
        <v>1909</v>
      </c>
      <c r="G22" s="282"/>
      <c r="H22" s="942" t="s">
        <v>1576</v>
      </c>
      <c r="I22" s="942" t="s">
        <v>1539</v>
      </c>
      <c r="J22" s="998"/>
      <c r="K22" s="998"/>
      <c r="L22" s="1116"/>
      <c r="M22" s="1155"/>
      <c r="N22" s="1013" t="str">
        <f>IFERROR(RIGHT(LEFT(M22,LEN(M22)-1)),"")</f>
        <v/>
      </c>
      <c r="O22" s="1115"/>
      <c r="P22" s="1147" t="str">
        <f t="shared" si="2"/>
        <v/>
      </c>
      <c r="Q22" s="945" t="str">
        <f t="shared" si="6"/>
        <v/>
      </c>
      <c r="R22" s="1009">
        <v>0</v>
      </c>
      <c r="S22" s="944">
        <f t="shared" si="3"/>
        <v>0</v>
      </c>
      <c r="T22" s="1009"/>
      <c r="U22" s="309" t="str">
        <f t="shared" si="0"/>
        <v/>
      </c>
      <c r="V22" s="948"/>
      <c r="W22" s="948"/>
      <c r="X22" s="944">
        <f t="shared" si="4"/>
        <v>0</v>
      </c>
      <c r="Y22" s="1201"/>
      <c r="Z22" s="266"/>
      <c r="AA22" s="1006"/>
    </row>
    <row r="23" spans="2:27" s="405" customFormat="1" ht="75" customHeight="1">
      <c r="B23" s="372">
        <v>15.4</v>
      </c>
      <c r="C23" s="1006"/>
      <c r="D23" s="940">
        <v>17</v>
      </c>
      <c r="E23" s="804" t="s">
        <v>2</v>
      </c>
      <c r="F23" s="282" t="s">
        <v>1910</v>
      </c>
      <c r="G23" s="282"/>
      <c r="H23" s="261" t="s">
        <v>1626</v>
      </c>
      <c r="I23" s="261" t="s">
        <v>1627</v>
      </c>
      <c r="J23" s="275" t="s">
        <v>1628</v>
      </c>
      <c r="K23" s="889" t="s">
        <v>1629</v>
      </c>
      <c r="L23" s="1116"/>
      <c r="M23" s="1155"/>
      <c r="N23" s="1013" t="str">
        <f>IFERROR(RIGHT(LEFT(M23,LEN(M23)-1)),"")</f>
        <v/>
      </c>
      <c r="O23" s="1115"/>
      <c r="P23" s="1147" t="str">
        <f t="shared" si="2"/>
        <v/>
      </c>
      <c r="Q23" s="945" t="str">
        <f t="shared" si="6"/>
        <v/>
      </c>
      <c r="R23" s="1009">
        <v>0</v>
      </c>
      <c r="S23" s="944">
        <f t="shared" si="3"/>
        <v>0</v>
      </c>
      <c r="T23" s="1009"/>
      <c r="U23" s="309" t="str">
        <f t="shared" si="0"/>
        <v/>
      </c>
      <c r="V23" s="948"/>
      <c r="W23" s="948"/>
      <c r="X23" s="944">
        <f t="shared" si="4"/>
        <v>0</v>
      </c>
      <c r="Y23" s="1201"/>
      <c r="Z23" s="266"/>
      <c r="AA23" s="1006"/>
    </row>
    <row r="24" spans="2:27" s="405" customFormat="1" ht="51" customHeight="1">
      <c r="B24" s="372"/>
      <c r="C24" s="1006"/>
      <c r="D24" s="1545"/>
      <c r="E24" s="1546"/>
      <c r="F24" s="1546"/>
      <c r="G24" s="1546"/>
      <c r="H24" s="1546"/>
      <c r="I24" s="1546"/>
      <c r="J24" s="1546"/>
      <c r="K24" s="1546"/>
      <c r="L24" s="1546"/>
      <c r="M24" s="1546"/>
      <c r="N24" s="1547"/>
      <c r="O24" s="1014" t="s">
        <v>1642</v>
      </c>
      <c r="P24" s="1019"/>
      <c r="Q24" s="1015">
        <f>SUM(Q7:Q23)*'Diagnostic Assessment Graphics'!S9*'Diagnostic Assessment Graphics'!W8</f>
        <v>0</v>
      </c>
      <c r="R24" s="1020"/>
      <c r="S24" s="1015">
        <f>SUM(S7:S23)*'Diagnostic Assessment Graphics'!S9*'Diagnostic Assessment Graphics'!W8</f>
        <v>14.7798</v>
      </c>
      <c r="T24" s="1020"/>
      <c r="U24" s="1020"/>
      <c r="V24" s="1016">
        <f>SUM(V13,V14,V20)</f>
        <v>0</v>
      </c>
      <c r="W24" s="1016">
        <f>SUM(W7,W12,W20)</f>
        <v>0</v>
      </c>
      <c r="X24" s="1016">
        <f>COUNTIF(X7:X23,"0")</f>
        <v>12</v>
      </c>
      <c r="Y24" s="1020"/>
      <c r="Z24" s="1020"/>
      <c r="AA24" s="1006"/>
    </row>
    <row r="25" spans="2:27" s="405" customFormat="1" ht="51" customHeight="1">
      <c r="B25" s="372"/>
      <c r="C25" s="1006"/>
      <c r="D25" s="1550" t="s">
        <v>1643</v>
      </c>
      <c r="E25" s="1551"/>
      <c r="F25" s="1551"/>
      <c r="G25" s="956"/>
      <c r="H25" s="957"/>
      <c r="I25" s="957"/>
      <c r="J25" s="957"/>
      <c r="K25" s="957"/>
      <c r="L25" s="957"/>
      <c r="M25" s="1087"/>
      <c r="N25" s="1088"/>
      <c r="O25" s="1088"/>
      <c r="P25" s="1088"/>
      <c r="Q25" s="1088"/>
      <c r="R25" s="1088"/>
      <c r="S25" s="1088"/>
      <c r="T25" s="1088"/>
      <c r="U25" s="1088"/>
      <c r="V25" s="1078"/>
      <c r="W25" s="1078"/>
      <c r="X25" s="1088"/>
      <c r="Y25" s="1089"/>
      <c r="Z25" s="958"/>
      <c r="AA25" s="1006"/>
    </row>
    <row r="26" spans="2:27" s="405" customFormat="1" ht="75" customHeight="1">
      <c r="B26" s="372" t="s">
        <v>1425</v>
      </c>
      <c r="C26" s="1006"/>
      <c r="D26" s="804">
        <v>18</v>
      </c>
      <c r="E26" s="804" t="s">
        <v>2</v>
      </c>
      <c r="F26" s="282" t="s">
        <v>1554</v>
      </c>
      <c r="G26" s="282"/>
      <c r="H26" s="275" t="s">
        <v>1778</v>
      </c>
      <c r="I26" s="275" t="s">
        <v>1779</v>
      </c>
      <c r="J26" s="275" t="s">
        <v>1780</v>
      </c>
      <c r="K26" s="261" t="s">
        <v>1636</v>
      </c>
      <c r="L26" s="889" t="s">
        <v>1637</v>
      </c>
      <c r="M26" s="1155"/>
      <c r="N26" s="1013" t="str">
        <f>IFERROR(RIGHT(LEFT(M26,LEN(M26)-1)),"")</f>
        <v/>
      </c>
      <c r="O26" s="1115"/>
      <c r="P26" s="1021" t="str">
        <f>N26</f>
        <v/>
      </c>
      <c r="Q26" s="1017" t="str">
        <f t="shared" si="6"/>
        <v/>
      </c>
      <c r="R26" s="1009">
        <v>2</v>
      </c>
      <c r="S26" s="944">
        <f t="shared" si="3"/>
        <v>8</v>
      </c>
      <c r="T26" s="1009"/>
      <c r="U26" s="1009" t="str">
        <f t="shared" si="0"/>
        <v/>
      </c>
      <c r="V26" s="1018"/>
      <c r="W26" s="1132" t="str">
        <f>IF(N26="0",1,"")</f>
        <v/>
      </c>
      <c r="X26" s="944">
        <f t="shared" si="4"/>
        <v>0</v>
      </c>
      <c r="Y26" s="1201"/>
      <c r="Z26" s="266"/>
      <c r="AA26" s="1006"/>
    </row>
    <row r="27" spans="2:27" s="405" customFormat="1" ht="75" customHeight="1">
      <c r="B27" s="372">
        <v>4.0999999999999996</v>
      </c>
      <c r="C27" s="1006"/>
      <c r="D27" s="804">
        <v>19</v>
      </c>
      <c r="E27" s="804" t="s">
        <v>2</v>
      </c>
      <c r="F27" s="282" t="s">
        <v>1427</v>
      </c>
      <c r="G27" s="282"/>
      <c r="H27" s="942" t="s">
        <v>1576</v>
      </c>
      <c r="I27" s="942" t="s">
        <v>1539</v>
      </c>
      <c r="J27" s="998"/>
      <c r="K27" s="998"/>
      <c r="L27" s="1116"/>
      <c r="M27" s="1155"/>
      <c r="N27" s="1013" t="str">
        <f>IFERROR(RIGHT(LEFT(M27,LEN(M27)-1)),"")</f>
        <v/>
      </c>
      <c r="O27" s="1115"/>
      <c r="P27" s="1010" t="str">
        <f t="shared" ref="P27:P37" si="7">N27</f>
        <v/>
      </c>
      <c r="Q27" s="945" t="str">
        <f t="shared" si="6"/>
        <v/>
      </c>
      <c r="R27" s="1009">
        <v>1.5</v>
      </c>
      <c r="S27" s="944">
        <f t="shared" si="3"/>
        <v>6</v>
      </c>
      <c r="T27" s="1009"/>
      <c r="U27" s="309" t="str">
        <f t="shared" si="0"/>
        <v/>
      </c>
      <c r="V27" s="983" t="str">
        <f>IF(OR($N$27="4",$N$28="4"),1,"")</f>
        <v/>
      </c>
      <c r="W27" s="948"/>
      <c r="X27" s="944">
        <f t="shared" si="4"/>
        <v>0</v>
      </c>
      <c r="Y27" s="1201"/>
      <c r="Z27" s="266"/>
      <c r="AA27" s="1006"/>
    </row>
    <row r="28" spans="2:27" s="405" customFormat="1" ht="75" customHeight="1">
      <c r="B28" s="372">
        <v>4.2</v>
      </c>
      <c r="C28" s="1006"/>
      <c r="D28" s="804">
        <v>20</v>
      </c>
      <c r="E28" s="804" t="s">
        <v>2</v>
      </c>
      <c r="F28" s="282" t="s">
        <v>1428</v>
      </c>
      <c r="G28" s="282"/>
      <c r="H28" s="942" t="s">
        <v>1576</v>
      </c>
      <c r="I28" s="942" t="s">
        <v>1539</v>
      </c>
      <c r="J28" s="998"/>
      <c r="K28" s="998"/>
      <c r="L28" s="1116"/>
      <c r="M28" s="1155"/>
      <c r="N28" s="1013" t="str">
        <f>IFERROR(RIGHT(LEFT(M28,LEN(M28)-1)),"")</f>
        <v/>
      </c>
      <c r="O28" s="1115"/>
      <c r="P28" s="1010" t="str">
        <f t="shared" si="7"/>
        <v/>
      </c>
      <c r="Q28" s="945" t="str">
        <f t="shared" si="6"/>
        <v/>
      </c>
      <c r="R28" s="1009">
        <v>1.5</v>
      </c>
      <c r="S28" s="944">
        <f t="shared" si="3"/>
        <v>6</v>
      </c>
      <c r="T28" s="1009"/>
      <c r="U28" s="309" t="str">
        <f t="shared" si="0"/>
        <v/>
      </c>
      <c r="V28" s="983"/>
      <c r="W28" s="948"/>
      <c r="X28" s="944">
        <f t="shared" si="4"/>
        <v>0</v>
      </c>
      <c r="Y28" s="1201"/>
      <c r="Z28" s="266"/>
      <c r="AA28" s="1006"/>
    </row>
    <row r="29" spans="2:27" s="405" customFormat="1" ht="75" customHeight="1">
      <c r="B29" s="372">
        <v>4.3</v>
      </c>
      <c r="C29" s="1006"/>
      <c r="D29" s="804">
        <v>21</v>
      </c>
      <c r="E29" s="804" t="s">
        <v>2</v>
      </c>
      <c r="F29" s="282" t="s">
        <v>1859</v>
      </c>
      <c r="G29" s="801"/>
      <c r="H29" s="942" t="s">
        <v>1576</v>
      </c>
      <c r="I29" s="942" t="s">
        <v>1539</v>
      </c>
      <c r="J29" s="998"/>
      <c r="K29" s="998"/>
      <c r="L29" s="1116"/>
      <c r="M29" s="1155"/>
      <c r="N29" s="1013" t="str">
        <f>IFERROR(RIGHT(LEFT(M29,LEN(M29)-1)),"")</f>
        <v/>
      </c>
      <c r="O29" s="1115"/>
      <c r="P29" s="1010" t="str">
        <f>N29</f>
        <v/>
      </c>
      <c r="Q29" s="945" t="str">
        <f t="shared" si="6"/>
        <v/>
      </c>
      <c r="R29" s="1009">
        <v>0</v>
      </c>
      <c r="S29" s="944">
        <f t="shared" si="3"/>
        <v>0</v>
      </c>
      <c r="T29" s="1009"/>
      <c r="U29" s="309"/>
      <c r="V29" s="948"/>
      <c r="W29" s="948"/>
      <c r="X29" s="944"/>
      <c r="Y29" s="1201"/>
      <c r="Z29" s="266"/>
      <c r="AA29" s="1006"/>
    </row>
    <row r="30" spans="2:27" s="405" customFormat="1" ht="75" customHeight="1">
      <c r="B30" s="372">
        <v>4.3</v>
      </c>
      <c r="C30" s="1006"/>
      <c r="D30" s="804">
        <v>22</v>
      </c>
      <c r="E30" s="937" t="str">
        <f>IFERROR(IF(N29="4","Yes",""),"")</f>
        <v/>
      </c>
      <c r="F30" s="282" t="s">
        <v>1584</v>
      </c>
      <c r="G30" s="801"/>
      <c r="H30" s="1560"/>
      <c r="I30" s="1561"/>
      <c r="J30" s="1561"/>
      <c r="K30" s="1561"/>
      <c r="L30" s="1561"/>
      <c r="M30" s="1154"/>
      <c r="N30" s="1150" t="b">
        <f>ISBLANK(M30)</f>
        <v>1</v>
      </c>
      <c r="O30" s="1115"/>
      <c r="P30" s="936"/>
      <c r="Q30" s="262"/>
      <c r="R30" s="262"/>
      <c r="S30" s="262"/>
      <c r="T30" s="1009"/>
      <c r="U30" s="309" t="str">
        <f t="shared" si="0"/>
        <v/>
      </c>
      <c r="V30" s="948"/>
      <c r="W30" s="948"/>
      <c r="X30" s="987">
        <f>IF(OR(E30&lt;&gt;"Yes",AND(E30="yes",N30=FALSE)),1,0)</f>
        <v>1</v>
      </c>
      <c r="Y30" s="1201"/>
      <c r="Z30" s="266"/>
      <c r="AA30" s="1006"/>
    </row>
    <row r="31" spans="2:27" s="405" customFormat="1" ht="75" customHeight="1">
      <c r="B31" s="372">
        <v>13.5</v>
      </c>
      <c r="C31" s="1006"/>
      <c r="D31" s="804">
        <v>23</v>
      </c>
      <c r="E31" s="804" t="s">
        <v>2</v>
      </c>
      <c r="F31" s="282" t="s">
        <v>1860</v>
      </c>
      <c r="G31" s="282"/>
      <c r="H31" s="896" t="s">
        <v>1517</v>
      </c>
      <c r="I31" s="896" t="s">
        <v>1858</v>
      </c>
      <c r="J31" s="896" t="s">
        <v>1519</v>
      </c>
      <c r="K31" s="896" t="s">
        <v>1555</v>
      </c>
      <c r="L31" s="1116"/>
      <c r="M31" s="1155"/>
      <c r="N31" s="1013" t="str">
        <f>IFERROR(RIGHT(LEFT(M31,LEN(M31)-1)),"")</f>
        <v/>
      </c>
      <c r="O31" s="1115"/>
      <c r="P31" s="1010" t="str">
        <f t="shared" si="7"/>
        <v/>
      </c>
      <c r="Q31" s="945" t="str">
        <f t="shared" si="6"/>
        <v/>
      </c>
      <c r="R31" s="1009">
        <v>0</v>
      </c>
      <c r="S31" s="944">
        <f t="shared" si="3"/>
        <v>0</v>
      </c>
      <c r="T31" s="1009"/>
      <c r="U31" s="309" t="str">
        <f t="shared" si="0"/>
        <v/>
      </c>
      <c r="V31" s="948"/>
      <c r="W31" s="948"/>
      <c r="X31" s="987">
        <f>IF(E31&lt;&gt;"Yes",1,IF(AND(E31="YES",OR(N31="FALSE",N31="0",N31="1",N31="2",N31="3",N31="4")),1,0))</f>
        <v>0</v>
      </c>
      <c r="Y31" s="1201"/>
      <c r="Z31" s="266"/>
      <c r="AA31" s="1006"/>
    </row>
    <row r="32" spans="2:27" s="405" customFormat="1" ht="75" customHeight="1">
      <c r="B32" s="372">
        <v>13.5</v>
      </c>
      <c r="C32" s="1006"/>
      <c r="D32" s="804">
        <v>24</v>
      </c>
      <c r="E32" s="937" t="str">
        <f>IFERROR(IF(OR(N31="4",N31="3"),"Yes",""),"")</f>
        <v/>
      </c>
      <c r="F32" s="282" t="s">
        <v>1585</v>
      </c>
      <c r="G32" s="282"/>
      <c r="H32" s="1562"/>
      <c r="I32" s="1563"/>
      <c r="J32" s="1563"/>
      <c r="K32" s="1563"/>
      <c r="L32" s="1563"/>
      <c r="M32" s="1119"/>
      <c r="N32" s="1150" t="b">
        <f>ISBLANK(M32)</f>
        <v>1</v>
      </c>
      <c r="O32" s="1115"/>
      <c r="P32" s="936"/>
      <c r="Q32" s="262"/>
      <c r="R32" s="262"/>
      <c r="S32" s="262"/>
      <c r="T32" s="1009"/>
      <c r="U32" s="309" t="str">
        <f t="shared" si="0"/>
        <v/>
      </c>
      <c r="V32" s="948"/>
      <c r="W32" s="948"/>
      <c r="X32" s="987">
        <f>IF(OR(E32&lt;&gt;"Yes",AND(E32="yes",N32=FALSE)),1,0)</f>
        <v>1</v>
      </c>
      <c r="Y32" s="1201"/>
      <c r="Z32" s="266"/>
      <c r="AA32" s="1006"/>
    </row>
    <row r="33" spans="2:123" s="405" customFormat="1" ht="75" customHeight="1">
      <c r="B33" s="372"/>
      <c r="C33" s="1006"/>
      <c r="D33" s="804">
        <v>25</v>
      </c>
      <c r="E33" s="937" t="str">
        <f>IFERROR(IF(OR(N31="4",N31="3"),"Yes",""),"")</f>
        <v/>
      </c>
      <c r="F33" s="282" t="s">
        <v>1586</v>
      </c>
      <c r="G33" s="282"/>
      <c r="H33" s="1540"/>
      <c r="I33" s="1548"/>
      <c r="J33" s="1548"/>
      <c r="K33" s="1548"/>
      <c r="L33" s="1548"/>
      <c r="M33" s="1119"/>
      <c r="N33" s="1150" t="b">
        <f>ISBLANK(M33)</f>
        <v>1</v>
      </c>
      <c r="O33" s="1115"/>
      <c r="P33" s="936"/>
      <c r="Q33" s="262"/>
      <c r="R33" s="262"/>
      <c r="S33" s="262"/>
      <c r="T33" s="1009"/>
      <c r="U33" s="309" t="str">
        <f t="shared" si="0"/>
        <v/>
      </c>
      <c r="V33" s="948"/>
      <c r="W33" s="948"/>
      <c r="X33" s="987">
        <f>IF(OR(E33&lt;&gt;"Yes",AND(E33="yes",N33=FALSE)),1,0)</f>
        <v>1</v>
      </c>
      <c r="Y33" s="1201"/>
      <c r="Z33" s="266"/>
      <c r="AA33" s="1006"/>
    </row>
    <row r="34" spans="2:123" s="405" customFormat="1" ht="75" customHeight="1">
      <c r="B34" s="372">
        <v>15.5</v>
      </c>
      <c r="C34" s="1006"/>
      <c r="D34" s="804">
        <v>26</v>
      </c>
      <c r="E34" s="804" t="s">
        <v>2</v>
      </c>
      <c r="F34" s="282" t="s">
        <v>1654</v>
      </c>
      <c r="G34" s="282"/>
      <c r="H34" s="821" t="s">
        <v>1518</v>
      </c>
      <c r="I34" s="269" t="s">
        <v>1573</v>
      </c>
      <c r="J34" s="887" t="s">
        <v>1574</v>
      </c>
      <c r="K34" s="902"/>
      <c r="L34" s="1151"/>
      <c r="M34" s="1155"/>
      <c r="N34" s="1013" t="str">
        <f t="shared" ref="N34:N37" si="8">IFERROR(RIGHT(LEFT(M34,LEN(M34)-1)),"")</f>
        <v/>
      </c>
      <c r="O34" s="1115"/>
      <c r="P34" s="1010" t="str">
        <f t="shared" si="7"/>
        <v/>
      </c>
      <c r="Q34" s="945" t="str">
        <f t="shared" ref="Q34:Q37" si="9">IFERROR(P34*R34,"")</f>
        <v/>
      </c>
      <c r="R34" s="1009">
        <v>0</v>
      </c>
      <c r="S34" s="944">
        <f t="shared" si="3"/>
        <v>0</v>
      </c>
      <c r="T34" s="1009"/>
      <c r="U34" s="309" t="str">
        <f t="shared" si="0"/>
        <v/>
      </c>
      <c r="V34" s="948"/>
      <c r="W34" s="948"/>
      <c r="X34" s="944">
        <f t="shared" si="4"/>
        <v>0</v>
      </c>
      <c r="Y34" s="1201"/>
      <c r="Z34" s="266"/>
      <c r="AA34" s="1006"/>
    </row>
    <row r="35" spans="2:123" s="831" customFormat="1" ht="75" customHeight="1">
      <c r="B35" s="372">
        <v>15.6</v>
      </c>
      <c r="C35" s="1006"/>
      <c r="D35" s="804">
        <v>27</v>
      </c>
      <c r="E35" s="804" t="s">
        <v>2</v>
      </c>
      <c r="F35" s="282" t="s">
        <v>1619</v>
      </c>
      <c r="G35" s="284"/>
      <c r="H35" s="862" t="s">
        <v>1602</v>
      </c>
      <c r="I35" s="269" t="s">
        <v>1603</v>
      </c>
      <c r="J35" s="890" t="s">
        <v>1604</v>
      </c>
      <c r="K35" s="890" t="s">
        <v>1605</v>
      </c>
      <c r="L35" s="1151"/>
      <c r="M35" s="1155"/>
      <c r="N35" s="1013" t="str">
        <f t="shared" si="8"/>
        <v/>
      </c>
      <c r="O35" s="1115"/>
      <c r="P35" s="1010" t="str">
        <f t="shared" si="7"/>
        <v/>
      </c>
      <c r="Q35" s="945" t="str">
        <f t="shared" si="9"/>
        <v/>
      </c>
      <c r="R35" s="830">
        <v>0</v>
      </c>
      <c r="S35" s="944">
        <f t="shared" si="3"/>
        <v>0</v>
      </c>
      <c r="T35" s="830"/>
      <c r="U35" s="309" t="str">
        <f t="shared" si="0"/>
        <v/>
      </c>
      <c r="V35" s="948"/>
      <c r="W35" s="1132" t="str">
        <f>IF(N35="0",1,"")</f>
        <v/>
      </c>
      <c r="X35" s="944">
        <f t="shared" si="4"/>
        <v>0</v>
      </c>
      <c r="Y35" s="1201"/>
      <c r="Z35" s="266"/>
      <c r="AA35" s="1006"/>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c r="BK35" s="405"/>
      <c r="BL35" s="405"/>
      <c r="BM35" s="405"/>
      <c r="BN35" s="405"/>
      <c r="BO35" s="405"/>
      <c r="BP35" s="405"/>
      <c r="BQ35" s="405"/>
      <c r="BR35" s="405"/>
      <c r="BS35" s="405"/>
      <c r="BT35" s="405"/>
      <c r="BU35" s="405"/>
      <c r="BV35" s="405"/>
      <c r="BW35" s="405"/>
      <c r="BX35" s="405"/>
      <c r="BY35" s="405"/>
      <c r="BZ35" s="405"/>
      <c r="CA35" s="405"/>
      <c r="CB35" s="405"/>
      <c r="CC35" s="405"/>
      <c r="CD35" s="405"/>
      <c r="CE35" s="405"/>
      <c r="CF35" s="405"/>
      <c r="CG35" s="405"/>
      <c r="CH35" s="405"/>
      <c r="CI35" s="405"/>
      <c r="CJ35" s="405"/>
      <c r="CK35" s="405"/>
      <c r="CL35" s="405"/>
      <c r="CM35" s="405"/>
      <c r="CN35" s="405"/>
      <c r="CO35" s="405"/>
      <c r="CP35" s="405"/>
      <c r="CQ35" s="405"/>
      <c r="CR35" s="405"/>
      <c r="CS35" s="405"/>
      <c r="CT35" s="405"/>
      <c r="CU35" s="405"/>
      <c r="CV35" s="405"/>
      <c r="CW35" s="405"/>
      <c r="CX35" s="405"/>
      <c r="CY35" s="405"/>
      <c r="CZ35" s="405"/>
      <c r="DA35" s="405"/>
      <c r="DB35" s="405"/>
      <c r="DC35" s="405"/>
      <c r="DD35" s="405"/>
      <c r="DE35" s="405"/>
      <c r="DF35" s="405"/>
      <c r="DG35" s="405"/>
      <c r="DH35" s="405"/>
      <c r="DI35" s="405"/>
      <c r="DJ35" s="405"/>
      <c r="DK35" s="405"/>
      <c r="DL35" s="405"/>
      <c r="DM35" s="405"/>
      <c r="DN35" s="405"/>
      <c r="DO35" s="405"/>
      <c r="DP35" s="405"/>
      <c r="DQ35" s="405"/>
      <c r="DR35" s="405"/>
      <c r="DS35" s="405"/>
    </row>
    <row r="36" spans="2:123" s="405" customFormat="1" ht="75" customHeight="1">
      <c r="B36" s="372">
        <v>15.1</v>
      </c>
      <c r="C36" s="1006"/>
      <c r="D36" s="804">
        <v>28</v>
      </c>
      <c r="E36" s="804" t="s">
        <v>2</v>
      </c>
      <c r="F36" s="282" t="s">
        <v>1861</v>
      </c>
      <c r="G36" s="284"/>
      <c r="H36" s="821" t="s">
        <v>1563</v>
      </c>
      <c r="I36" s="821" t="s">
        <v>1562</v>
      </c>
      <c r="J36" s="891" t="s">
        <v>1564</v>
      </c>
      <c r="K36" s="902"/>
      <c r="L36" s="1151"/>
      <c r="M36" s="1155"/>
      <c r="N36" s="1013" t="str">
        <f t="shared" si="8"/>
        <v/>
      </c>
      <c r="O36" s="1115"/>
      <c r="P36" s="1010" t="str">
        <f t="shared" si="7"/>
        <v/>
      </c>
      <c r="Q36" s="945" t="str">
        <f t="shared" si="9"/>
        <v/>
      </c>
      <c r="R36" s="788">
        <v>0</v>
      </c>
      <c r="S36" s="944">
        <f t="shared" si="3"/>
        <v>0</v>
      </c>
      <c r="T36" s="788"/>
      <c r="U36" s="309" t="str">
        <f t="shared" si="0"/>
        <v/>
      </c>
      <c r="V36" s="948"/>
      <c r="W36" s="1132" t="str">
        <f>IF(N36="0",1,"")</f>
        <v/>
      </c>
      <c r="X36" s="944">
        <f t="shared" si="4"/>
        <v>0</v>
      </c>
      <c r="Y36" s="1201"/>
      <c r="Z36" s="266"/>
      <c r="AA36" s="1006"/>
    </row>
    <row r="37" spans="2:123" s="405" customFormat="1" ht="75" customHeight="1">
      <c r="B37" s="372">
        <v>5.6</v>
      </c>
      <c r="C37" s="1006"/>
      <c r="D37" s="804">
        <v>29</v>
      </c>
      <c r="E37" s="804" t="s">
        <v>2</v>
      </c>
      <c r="F37" s="284" t="s">
        <v>1620</v>
      </c>
      <c r="G37" s="1086" t="s">
        <v>1722</v>
      </c>
      <c r="H37" s="821" t="s">
        <v>1576</v>
      </c>
      <c r="I37" s="821" t="s">
        <v>1573</v>
      </c>
      <c r="J37" s="888" t="s">
        <v>1539</v>
      </c>
      <c r="K37" s="902"/>
      <c r="L37" s="1151"/>
      <c r="M37" s="1155"/>
      <c r="N37" s="1013" t="str">
        <f t="shared" si="8"/>
        <v/>
      </c>
      <c r="O37" s="1115"/>
      <c r="P37" s="1010" t="str">
        <f t="shared" si="7"/>
        <v/>
      </c>
      <c r="Q37" s="945" t="str">
        <f t="shared" si="9"/>
        <v/>
      </c>
      <c r="R37" s="1080">
        <v>1</v>
      </c>
      <c r="S37" s="944">
        <f t="shared" si="3"/>
        <v>4</v>
      </c>
      <c r="T37" s="788"/>
      <c r="U37" s="309" t="str">
        <f t="shared" si="0"/>
        <v/>
      </c>
      <c r="V37" s="948"/>
      <c r="W37" s="1132" t="str">
        <f>IF(N37="0",1,"")</f>
        <v/>
      </c>
      <c r="X37" s="944">
        <f t="shared" si="4"/>
        <v>0</v>
      </c>
      <c r="Y37" s="1201"/>
      <c r="Z37" s="266"/>
      <c r="AA37" s="1006"/>
    </row>
    <row r="38" spans="2:123" s="405" customFormat="1" ht="75" customHeight="1">
      <c r="B38" s="372">
        <v>5.6</v>
      </c>
      <c r="C38" s="1006"/>
      <c r="D38" s="804">
        <v>30</v>
      </c>
      <c r="E38" s="937" t="str">
        <f>IFERROR(IF(OR(N37="4",N37="2"),"Yes",""),"")</f>
        <v/>
      </c>
      <c r="F38" s="284" t="s">
        <v>1621</v>
      </c>
      <c r="G38" s="898"/>
      <c r="H38" s="1540"/>
      <c r="I38" s="1548"/>
      <c r="J38" s="1548"/>
      <c r="K38" s="1548"/>
      <c r="L38" s="1548"/>
      <c r="M38" s="1154"/>
      <c r="N38" s="1150" t="b">
        <f>ISBLANK(M38)</f>
        <v>1</v>
      </c>
      <c r="O38" s="1115"/>
      <c r="P38" s="936"/>
      <c r="Q38" s="262"/>
      <c r="R38" s="262"/>
      <c r="S38" s="262"/>
      <c r="T38" s="788"/>
      <c r="U38" s="309" t="str">
        <f t="shared" si="0"/>
        <v/>
      </c>
      <c r="V38" s="948"/>
      <c r="W38" s="948"/>
      <c r="X38" s="987">
        <f>IF(OR(E38&lt;&gt;"Yes",AND(E38="yes",N38=FALSE)),1,0)</f>
        <v>1</v>
      </c>
      <c r="Y38" s="1201"/>
      <c r="Z38" s="266"/>
      <c r="AA38" s="1006"/>
    </row>
    <row r="39" spans="2:123" s="405" customFormat="1" ht="51" customHeight="1">
      <c r="B39" s="372"/>
      <c r="C39" s="1006"/>
      <c r="D39" s="1545"/>
      <c r="E39" s="1546"/>
      <c r="F39" s="1546"/>
      <c r="G39" s="1546"/>
      <c r="H39" s="1546"/>
      <c r="I39" s="1546"/>
      <c r="J39" s="1546"/>
      <c r="K39" s="1546"/>
      <c r="L39" s="1546"/>
      <c r="M39" s="1546"/>
      <c r="N39" s="1547"/>
      <c r="O39" s="1152" t="s">
        <v>1646</v>
      </c>
      <c r="P39" s="1019">
        <f>SUM(P22:P38)</f>
        <v>0</v>
      </c>
      <c r="Q39" s="1015">
        <f>SUM(Q26:Q38)*'Diagnostic Assessment Graphics'!S10*'Diagnostic Assessment Graphics'!W8</f>
        <v>0</v>
      </c>
      <c r="R39" s="1020"/>
      <c r="S39" s="1015">
        <f>SUM(S26:S38)*'Diagnostic Assessment Graphics'!S10*'Diagnostic Assessment Graphics'!W8</f>
        <v>14.687999999999999</v>
      </c>
      <c r="T39" s="1020"/>
      <c r="U39" s="1020"/>
      <c r="V39" s="1016">
        <f>SUM(V27)</f>
        <v>0</v>
      </c>
      <c r="W39" s="1016">
        <f>SUM(W26,W35,W36,W37)</f>
        <v>0</v>
      </c>
      <c r="X39" s="1016">
        <f>COUNTIF(X26:X38,"0")</f>
        <v>8</v>
      </c>
      <c r="Y39" s="1020"/>
      <c r="Z39" s="1020"/>
      <c r="AA39" s="1006"/>
    </row>
    <row r="40" spans="2:123" s="405" customFormat="1" ht="51" customHeight="1">
      <c r="B40" s="372"/>
      <c r="C40" s="1006"/>
      <c r="D40" s="1550" t="s">
        <v>1644</v>
      </c>
      <c r="E40" s="1552"/>
      <c r="F40" s="1552"/>
      <c r="G40" s="956"/>
      <c r="H40" s="959"/>
      <c r="I40" s="959"/>
      <c r="J40" s="959"/>
      <c r="K40" s="959"/>
      <c r="L40" s="959"/>
      <c r="M40" s="1090"/>
      <c r="N40" s="1090"/>
      <c r="O40" s="1090"/>
      <c r="P40" s="1090"/>
      <c r="Q40" s="1090"/>
      <c r="R40" s="1090"/>
      <c r="S40" s="1090"/>
      <c r="T40" s="1090"/>
      <c r="U40" s="1090"/>
      <c r="V40" s="1079"/>
      <c r="W40" s="1079"/>
      <c r="X40" s="1090"/>
      <c r="Y40" s="1090"/>
      <c r="Z40" s="1091"/>
      <c r="AA40" s="1006"/>
    </row>
    <row r="41" spans="2:123" s="405" customFormat="1" ht="75" customHeight="1">
      <c r="B41" s="372">
        <v>5.3</v>
      </c>
      <c r="C41" s="1006"/>
      <c r="D41" s="804">
        <v>31</v>
      </c>
      <c r="E41" s="804" t="s">
        <v>2</v>
      </c>
      <c r="F41" s="281" t="s">
        <v>1781</v>
      </c>
      <c r="G41" s="281"/>
      <c r="H41" s="261" t="s">
        <v>1565</v>
      </c>
      <c r="I41" s="261" t="s">
        <v>1566</v>
      </c>
      <c r="J41" s="261" t="s">
        <v>1520</v>
      </c>
      <c r="K41" s="889" t="s">
        <v>1567</v>
      </c>
      <c r="L41" s="1117"/>
      <c r="M41" s="1155"/>
      <c r="N41" s="1013" t="str">
        <f>IFERROR(RIGHT(LEFT(M41,LEN(M41)-1)),"")</f>
        <v/>
      </c>
      <c r="O41" s="1115"/>
      <c r="P41" s="1021" t="str">
        <f t="shared" ref="P41:P77" si="10">N41</f>
        <v/>
      </c>
      <c r="Q41" s="1017" t="str">
        <f t="shared" ref="Q41:Q50" si="11">IFERROR(P41*R41,"")</f>
        <v/>
      </c>
      <c r="R41" s="786">
        <v>1.5</v>
      </c>
      <c r="S41" s="944">
        <f t="shared" si="3"/>
        <v>6</v>
      </c>
      <c r="T41" s="786"/>
      <c r="U41" s="1009" t="str">
        <f t="shared" si="0"/>
        <v/>
      </c>
      <c r="V41" s="1018"/>
      <c r="W41" s="1132" t="str">
        <f>IF(N41="0",1,"")</f>
        <v/>
      </c>
      <c r="X41" s="944">
        <f t="shared" si="4"/>
        <v>0</v>
      </c>
      <c r="Y41" s="1201"/>
      <c r="Z41" s="266"/>
      <c r="AA41" s="1006"/>
    </row>
    <row r="42" spans="2:123" s="405" customFormat="1" ht="75" customHeight="1">
      <c r="B42" s="372">
        <v>5.4</v>
      </c>
      <c r="C42" s="1006"/>
      <c r="D42" s="804">
        <v>32</v>
      </c>
      <c r="E42" s="804" t="s">
        <v>2</v>
      </c>
      <c r="F42" s="282" t="s">
        <v>1577</v>
      </c>
      <c r="G42" s="282"/>
      <c r="H42" s="821" t="s">
        <v>1576</v>
      </c>
      <c r="I42" s="261" t="s">
        <v>1539</v>
      </c>
      <c r="J42" s="995"/>
      <c r="K42" s="996"/>
      <c r="L42" s="1117"/>
      <c r="M42" s="1155"/>
      <c r="N42" s="1013" t="str">
        <f>IFERROR(RIGHT(LEFT(M42,LEN(M42)-1)),"")</f>
        <v/>
      </c>
      <c r="O42" s="1115"/>
      <c r="P42" s="1010" t="str">
        <f t="shared" si="10"/>
        <v/>
      </c>
      <c r="Q42" s="945" t="str">
        <f t="shared" si="11"/>
        <v/>
      </c>
      <c r="R42" s="786">
        <v>1</v>
      </c>
      <c r="S42" s="944">
        <f t="shared" si="3"/>
        <v>4</v>
      </c>
      <c r="T42" s="786"/>
      <c r="U42" s="309" t="str">
        <f t="shared" si="0"/>
        <v/>
      </c>
      <c r="V42" s="948"/>
      <c r="W42" s="948"/>
      <c r="X42" s="944">
        <f t="shared" si="4"/>
        <v>0</v>
      </c>
      <c r="Y42" s="1201"/>
      <c r="Z42" s="266"/>
      <c r="AA42" s="1006"/>
    </row>
    <row r="43" spans="2:123" s="405" customFormat="1" ht="75" customHeight="1">
      <c r="B43" s="372">
        <v>5.5</v>
      </c>
      <c r="C43" s="1006"/>
      <c r="D43" s="804">
        <v>33</v>
      </c>
      <c r="E43" s="804" t="s">
        <v>2</v>
      </c>
      <c r="F43" s="282" t="s">
        <v>1608</v>
      </c>
      <c r="G43" s="282"/>
      <c r="H43" s="261" t="s">
        <v>1606</v>
      </c>
      <c r="I43" s="261" t="s">
        <v>1607</v>
      </c>
      <c r="J43" s="889" t="s">
        <v>1539</v>
      </c>
      <c r="K43" s="268"/>
      <c r="L43" s="1117"/>
      <c r="M43" s="1155"/>
      <c r="N43" s="1013" t="str">
        <f>IFERROR(RIGHT(LEFT(M43,LEN(M43)-1)),"")</f>
        <v/>
      </c>
      <c r="O43" s="1115"/>
      <c r="P43" s="1010" t="str">
        <f t="shared" si="10"/>
        <v/>
      </c>
      <c r="Q43" s="945" t="str">
        <f t="shared" si="11"/>
        <v/>
      </c>
      <c r="R43" s="786">
        <v>1.5</v>
      </c>
      <c r="S43" s="944">
        <f t="shared" si="3"/>
        <v>6</v>
      </c>
      <c r="T43" s="786"/>
      <c r="U43" s="309" t="str">
        <f t="shared" si="0"/>
        <v/>
      </c>
      <c r="V43" s="983" t="str">
        <f>IF(N43="4",1,"")</f>
        <v/>
      </c>
      <c r="W43" s="948"/>
      <c r="X43" s="944">
        <f t="shared" si="4"/>
        <v>0</v>
      </c>
      <c r="Y43" s="1201"/>
      <c r="Z43" s="266"/>
      <c r="AA43" s="1006"/>
    </row>
    <row r="44" spans="2:123" s="405" customFormat="1" ht="75" customHeight="1">
      <c r="B44" s="372">
        <v>13.1</v>
      </c>
      <c r="C44" s="1006"/>
      <c r="D44" s="804">
        <v>34</v>
      </c>
      <c r="E44" s="804" t="s">
        <v>2</v>
      </c>
      <c r="F44" s="282" t="s">
        <v>1609</v>
      </c>
      <c r="G44" s="282"/>
      <c r="H44" s="269" t="s">
        <v>1521</v>
      </c>
      <c r="I44" s="269" t="s">
        <v>1522</v>
      </c>
      <c r="J44" s="269" t="s">
        <v>1745</v>
      </c>
      <c r="K44" s="269" t="s">
        <v>1578</v>
      </c>
      <c r="L44" s="1117"/>
      <c r="M44" s="1155"/>
      <c r="N44" s="1013" t="str">
        <f>IFERROR(RIGHT(LEFT(M44,LEN(M44)-1)),"")</f>
        <v/>
      </c>
      <c r="O44" s="1115"/>
      <c r="P44" s="1010" t="str">
        <f t="shared" si="10"/>
        <v/>
      </c>
      <c r="Q44" s="945" t="str">
        <f t="shared" si="11"/>
        <v/>
      </c>
      <c r="R44" s="786">
        <v>2</v>
      </c>
      <c r="S44" s="944">
        <f t="shared" si="3"/>
        <v>8</v>
      </c>
      <c r="T44" s="786"/>
      <c r="U44" s="309" t="str">
        <f t="shared" si="0"/>
        <v/>
      </c>
      <c r="V44" s="948"/>
      <c r="W44" s="1132" t="str">
        <f>IF(N44="0",1,"")</f>
        <v/>
      </c>
      <c r="X44" s="944">
        <f t="shared" si="4"/>
        <v>0</v>
      </c>
      <c r="Y44" s="1201"/>
      <c r="Z44" s="266"/>
      <c r="AA44" s="1006"/>
    </row>
    <row r="45" spans="2:123" s="405" customFormat="1" ht="75" customHeight="1">
      <c r="B45" s="372">
        <v>13.1</v>
      </c>
      <c r="C45" s="1006"/>
      <c r="D45" s="804">
        <v>35</v>
      </c>
      <c r="E45" s="804" t="s">
        <v>2</v>
      </c>
      <c r="F45" s="282" t="s">
        <v>1610</v>
      </c>
      <c r="G45" s="801"/>
      <c r="H45" s="1540"/>
      <c r="I45" s="1548"/>
      <c r="J45" s="1548"/>
      <c r="K45" s="1548"/>
      <c r="L45" s="1548"/>
      <c r="M45" s="1156"/>
      <c r="N45" s="1150" t="b">
        <f>ISBLANK(M45)</f>
        <v>1</v>
      </c>
      <c r="O45" s="1115"/>
      <c r="P45" s="936"/>
      <c r="Q45" s="262"/>
      <c r="R45" s="262"/>
      <c r="S45" s="262"/>
      <c r="T45" s="786"/>
      <c r="U45" s="309" t="str">
        <f t="shared" si="0"/>
        <v/>
      </c>
      <c r="V45" s="948"/>
      <c r="W45" s="948"/>
      <c r="X45" s="987">
        <f>IF(OR(E45&lt;&gt;"Yes",AND(E45="yes",N45=FALSE)),1,0)</f>
        <v>0</v>
      </c>
      <c r="Y45" s="1201"/>
      <c r="Z45" s="266"/>
      <c r="AA45" s="1006"/>
    </row>
    <row r="46" spans="2:123" s="405" customFormat="1" ht="75" customHeight="1">
      <c r="B46" s="372">
        <v>13.2</v>
      </c>
      <c r="C46" s="1006"/>
      <c r="D46" s="804">
        <v>36</v>
      </c>
      <c r="E46" s="804" t="s">
        <v>2</v>
      </c>
      <c r="F46" s="282" t="s">
        <v>1611</v>
      </c>
      <c r="G46" s="282"/>
      <c r="H46" s="942" t="s">
        <v>1576</v>
      </c>
      <c r="I46" s="942" t="s">
        <v>1539</v>
      </c>
      <c r="J46" s="998"/>
      <c r="K46" s="998"/>
      <c r="L46" s="1116"/>
      <c r="M46" s="1155"/>
      <c r="N46" s="1013" t="str">
        <f>IFERROR(RIGHT(LEFT(M46,LEN(M46)-1)),"")</f>
        <v/>
      </c>
      <c r="O46" s="1115"/>
      <c r="P46" s="1010" t="str">
        <f t="shared" si="10"/>
        <v/>
      </c>
      <c r="Q46" s="945" t="str">
        <f t="shared" si="11"/>
        <v/>
      </c>
      <c r="R46" s="786">
        <v>0</v>
      </c>
      <c r="S46" s="944">
        <f t="shared" si="3"/>
        <v>0</v>
      </c>
      <c r="T46" s="786"/>
      <c r="U46" s="309" t="str">
        <f t="shared" si="0"/>
        <v/>
      </c>
      <c r="V46" s="948"/>
      <c r="W46" s="948"/>
      <c r="X46" s="944">
        <f t="shared" si="4"/>
        <v>0</v>
      </c>
      <c r="Y46" s="1201"/>
      <c r="Z46" s="266"/>
      <c r="AA46" s="1006"/>
    </row>
    <row r="47" spans="2:123" s="405" customFormat="1" ht="75" customHeight="1">
      <c r="B47" s="372">
        <v>13.2</v>
      </c>
      <c r="C47" s="1006"/>
      <c r="D47" s="804">
        <v>37</v>
      </c>
      <c r="E47" s="937" t="str">
        <f>IFERROR(IF(N46="4","Yes",""),"")</f>
        <v/>
      </c>
      <c r="F47" s="282" t="s">
        <v>1612</v>
      </c>
      <c r="G47" s="282"/>
      <c r="H47" s="942" t="s">
        <v>1576</v>
      </c>
      <c r="I47" s="942" t="s">
        <v>1539</v>
      </c>
      <c r="J47" s="998"/>
      <c r="K47" s="998"/>
      <c r="L47" s="1116"/>
      <c r="M47" s="1155"/>
      <c r="N47" s="1013" t="str">
        <f>IFERROR(RIGHT(LEFT(M47,LEN(M47)-1)),"")</f>
        <v/>
      </c>
      <c r="O47" s="1115"/>
      <c r="P47" s="1010" t="str">
        <f t="shared" si="10"/>
        <v/>
      </c>
      <c r="Q47" s="945" t="str">
        <f t="shared" si="11"/>
        <v/>
      </c>
      <c r="R47" s="820">
        <v>0</v>
      </c>
      <c r="S47" s="944">
        <f t="shared" si="3"/>
        <v>0</v>
      </c>
      <c r="T47" s="820"/>
      <c r="U47" s="309" t="str">
        <f t="shared" si="0"/>
        <v/>
      </c>
      <c r="V47" s="948"/>
      <c r="W47" s="948"/>
      <c r="X47" s="987">
        <f>IF(OR(E47&lt;&gt;"Yes",AND(E47="yes",OR(N47="0",N47="1",N47="2",N47="3",N47="4"))),1,0)</f>
        <v>1</v>
      </c>
      <c r="Y47" s="1201"/>
      <c r="Z47" s="266"/>
      <c r="AA47" s="1006"/>
    </row>
    <row r="48" spans="2:123" s="405" customFormat="1" ht="75" customHeight="1">
      <c r="B48" s="372">
        <v>13.4</v>
      </c>
      <c r="C48" s="1006"/>
      <c r="D48" s="804">
        <v>38</v>
      </c>
      <c r="E48" s="804" t="s">
        <v>2</v>
      </c>
      <c r="F48" s="282" t="s">
        <v>1429</v>
      </c>
      <c r="G48" s="282"/>
      <c r="H48" s="942" t="s">
        <v>1576</v>
      </c>
      <c r="I48" s="942" t="s">
        <v>1723</v>
      </c>
      <c r="J48" s="942" t="s">
        <v>1539</v>
      </c>
      <c r="K48" s="998"/>
      <c r="L48" s="1116"/>
      <c r="M48" s="1155"/>
      <c r="N48" s="1013" t="str">
        <f>IFERROR(RIGHT(LEFT(M48,LEN(M48)-1)),"")</f>
        <v/>
      </c>
      <c r="O48" s="1115"/>
      <c r="P48" s="1010" t="str">
        <f t="shared" si="10"/>
        <v/>
      </c>
      <c r="Q48" s="945" t="str">
        <f t="shared" si="11"/>
        <v/>
      </c>
      <c r="R48" s="820">
        <v>0</v>
      </c>
      <c r="S48" s="944">
        <f t="shared" si="3"/>
        <v>0</v>
      </c>
      <c r="T48" s="820"/>
      <c r="U48" s="309" t="str">
        <f t="shared" si="0"/>
        <v/>
      </c>
      <c r="V48" s="948"/>
      <c r="W48" s="948"/>
      <c r="X48" s="944">
        <f t="shared" si="4"/>
        <v>0</v>
      </c>
      <c r="Y48" s="1201"/>
      <c r="Z48" s="266"/>
      <c r="AA48" s="1006"/>
    </row>
    <row r="49" spans="2:27" s="405" customFormat="1" ht="75" customHeight="1">
      <c r="B49" s="372">
        <v>13.4</v>
      </c>
      <c r="C49" s="1006"/>
      <c r="D49" s="804">
        <v>39</v>
      </c>
      <c r="E49" s="937" t="str">
        <f>IFERROR(IF(N48="4","Yes",""),"")</f>
        <v/>
      </c>
      <c r="F49" s="282" t="s">
        <v>1613</v>
      </c>
      <c r="G49" s="801"/>
      <c r="H49" s="1564"/>
      <c r="I49" s="1564"/>
      <c r="J49" s="1564"/>
      <c r="K49" s="1564"/>
      <c r="L49" s="1540"/>
      <c r="M49" s="1154"/>
      <c r="N49" s="1150" t="b">
        <f>ISBLANK(M49)</f>
        <v>1</v>
      </c>
      <c r="O49" s="1115"/>
      <c r="P49" s="936"/>
      <c r="Q49" s="262"/>
      <c r="R49" s="262"/>
      <c r="S49" s="262"/>
      <c r="T49" s="820"/>
      <c r="U49" s="309" t="str">
        <f t="shared" si="0"/>
        <v/>
      </c>
      <c r="V49" s="948"/>
      <c r="W49" s="948"/>
      <c r="X49" s="987">
        <f>IF(OR(E49&lt;&gt;"Yes",AND(E49="yes",N49=FALSE)),1,0)</f>
        <v>1</v>
      </c>
      <c r="Y49" s="1201"/>
      <c r="Z49" s="266"/>
      <c r="AA49" s="1006"/>
    </row>
    <row r="50" spans="2:27" s="405" customFormat="1" ht="75" customHeight="1">
      <c r="B50" s="372">
        <v>13.6</v>
      </c>
      <c r="C50" s="1006"/>
      <c r="D50" s="804">
        <v>40</v>
      </c>
      <c r="E50" s="804" t="s">
        <v>2</v>
      </c>
      <c r="F50" s="283" t="s">
        <v>1841</v>
      </c>
      <c r="G50" s="282"/>
      <c r="H50" s="863" t="s">
        <v>1602</v>
      </c>
      <c r="I50" s="863" t="s">
        <v>1579</v>
      </c>
      <c r="J50" s="992"/>
      <c r="K50" s="992"/>
      <c r="L50" s="1117"/>
      <c r="M50" s="1155"/>
      <c r="N50" s="1013" t="str">
        <f>IFERROR(RIGHT(LEFT(M50,LEN(M50)-1)),"")</f>
        <v/>
      </c>
      <c r="O50" s="1115"/>
      <c r="P50" s="1010" t="str">
        <f t="shared" si="10"/>
        <v/>
      </c>
      <c r="Q50" s="945" t="str">
        <f t="shared" si="11"/>
        <v/>
      </c>
      <c r="R50" s="820">
        <v>0.5</v>
      </c>
      <c r="S50" s="944">
        <f t="shared" si="3"/>
        <v>2</v>
      </c>
      <c r="T50" s="820"/>
      <c r="U50" s="309" t="str">
        <f t="shared" si="0"/>
        <v/>
      </c>
      <c r="V50" s="948"/>
      <c r="W50" s="1132" t="str">
        <f>IF(N50="0",1,"")</f>
        <v/>
      </c>
      <c r="X50" s="944">
        <f t="shared" si="4"/>
        <v>0</v>
      </c>
      <c r="Y50" s="1201"/>
      <c r="Z50" s="266"/>
      <c r="AA50" s="1006"/>
    </row>
    <row r="51" spans="2:27" s="405" customFormat="1" ht="75" customHeight="1">
      <c r="B51" s="372">
        <v>13.6</v>
      </c>
      <c r="C51" s="1006"/>
      <c r="D51" s="804">
        <v>41</v>
      </c>
      <c r="E51" s="937" t="str">
        <f>IFERROR(IF(N50="0","Yes",""),"")</f>
        <v/>
      </c>
      <c r="F51" s="283" t="s">
        <v>1622</v>
      </c>
      <c r="G51" s="801"/>
      <c r="H51" s="1564"/>
      <c r="I51" s="1564"/>
      <c r="J51" s="1564"/>
      <c r="K51" s="1564"/>
      <c r="L51" s="1540"/>
      <c r="M51" s="1154"/>
      <c r="N51" s="1150" t="b">
        <f>ISBLANK(M51)</f>
        <v>1</v>
      </c>
      <c r="O51" s="1115"/>
      <c r="P51" s="936"/>
      <c r="Q51" s="262"/>
      <c r="R51" s="262"/>
      <c r="S51" s="262"/>
      <c r="T51" s="857"/>
      <c r="U51" s="309" t="str">
        <f t="shared" si="0"/>
        <v/>
      </c>
      <c r="V51" s="948"/>
      <c r="W51" s="948"/>
      <c r="X51" s="987">
        <f>IF(OR(E51&lt;&gt;"Yes",AND(E51="yes",N51=FALSE)),1,0)</f>
        <v>1</v>
      </c>
      <c r="Y51" s="1201"/>
      <c r="Z51" s="266"/>
      <c r="AA51" s="1006"/>
    </row>
    <row r="52" spans="2:27" s="405" customFormat="1" ht="75" customHeight="1">
      <c r="B52" s="372">
        <v>14.3</v>
      </c>
      <c r="C52" s="1006"/>
      <c r="D52" s="804">
        <v>42</v>
      </c>
      <c r="E52" s="804" t="s">
        <v>2</v>
      </c>
      <c r="F52" s="283" t="s">
        <v>1842</v>
      </c>
      <c r="H52" s="1562"/>
      <c r="I52" s="1563"/>
      <c r="J52" s="1563"/>
      <c r="K52" s="1563"/>
      <c r="L52" s="1563"/>
      <c r="M52" s="1118"/>
      <c r="N52" s="1150" t="b">
        <f>ISBLANK(M52)</f>
        <v>1</v>
      </c>
      <c r="O52" s="1115"/>
      <c r="P52" s="936"/>
      <c r="Q52" s="262"/>
      <c r="R52" s="262"/>
      <c r="S52" s="262"/>
      <c r="T52" s="857"/>
      <c r="U52" s="309" t="str">
        <f t="shared" si="0"/>
        <v/>
      </c>
      <c r="V52" s="948"/>
      <c r="W52" s="948"/>
      <c r="X52" s="987">
        <f>IF(OR(E52&lt;&gt;"Yes",AND(E52="yes",N52=FALSE)),1,0)</f>
        <v>0</v>
      </c>
      <c r="Y52" s="1201"/>
      <c r="Z52" s="266"/>
      <c r="AA52" s="1006"/>
    </row>
    <row r="53" spans="2:27" s="405" customFormat="1" ht="51" customHeight="1">
      <c r="B53" s="372"/>
      <c r="C53" s="1006"/>
      <c r="D53" s="1545"/>
      <c r="E53" s="1546"/>
      <c r="F53" s="1546"/>
      <c r="G53" s="1546"/>
      <c r="H53" s="1546"/>
      <c r="I53" s="1546"/>
      <c r="J53" s="1546"/>
      <c r="K53" s="1546"/>
      <c r="L53" s="1546"/>
      <c r="M53" s="1546"/>
      <c r="N53" s="1547"/>
      <c r="O53" s="1152" t="s">
        <v>1647</v>
      </c>
      <c r="P53" s="1015">
        <f>SUM(P41:P52)</f>
        <v>0</v>
      </c>
      <c r="Q53" s="1015">
        <f>SUM(Q41:Q52)*'Diagnostic Assessment Graphics'!S11*'Diagnostic Assessment Graphics'!W8</f>
        <v>0</v>
      </c>
      <c r="R53" s="1020"/>
      <c r="S53" s="1015">
        <f>SUM(S41:S52)*'Diagnostic Assessment Graphics'!S11*'Diagnostic Assessment Graphics'!W8</f>
        <v>40.310400000000001</v>
      </c>
      <c r="T53" s="1020"/>
      <c r="U53" s="1020"/>
      <c r="V53" s="1016">
        <f>SUM(V43)</f>
        <v>0</v>
      </c>
      <c r="W53" s="1016">
        <f>SUM(W41,W44,W50)</f>
        <v>0</v>
      </c>
      <c r="X53" s="1016">
        <f>COUNTIF(X41:X52,"0")</f>
        <v>9</v>
      </c>
      <c r="Y53" s="1020"/>
      <c r="Z53" s="1020"/>
      <c r="AA53" s="1006"/>
    </row>
    <row r="54" spans="2:27" s="405" customFormat="1" ht="51" customHeight="1">
      <c r="B54" s="372"/>
      <c r="C54" s="1006"/>
      <c r="D54" s="1550" t="s">
        <v>1645</v>
      </c>
      <c r="E54" s="1552"/>
      <c r="F54" s="1552"/>
      <c r="G54" s="960"/>
      <c r="H54" s="961"/>
      <c r="I54" s="961"/>
      <c r="J54" s="961"/>
      <c r="K54" s="961"/>
      <c r="L54" s="961"/>
      <c r="M54" s="1090"/>
      <c r="N54" s="1090"/>
      <c r="O54" s="1090"/>
      <c r="P54" s="1090"/>
      <c r="Q54" s="1090"/>
      <c r="R54" s="1090"/>
      <c r="S54" s="1090"/>
      <c r="T54" s="1090"/>
      <c r="U54" s="1090"/>
      <c r="V54" s="1079"/>
      <c r="W54" s="1079"/>
      <c r="X54" s="1090"/>
      <c r="Y54" s="1090"/>
      <c r="Z54" s="1091"/>
      <c r="AA54" s="1006"/>
    </row>
    <row r="55" spans="2:27" s="405" customFormat="1" ht="75" customHeight="1">
      <c r="B55" s="372" t="s">
        <v>1430</v>
      </c>
      <c r="C55" s="1006"/>
      <c r="D55" s="804">
        <v>43</v>
      </c>
      <c r="E55" s="804" t="s">
        <v>2</v>
      </c>
      <c r="F55" s="282" t="s">
        <v>1746</v>
      </c>
      <c r="G55" s="282" t="s">
        <v>1432</v>
      </c>
      <c r="H55" s="269" t="s">
        <v>1724</v>
      </c>
      <c r="I55" s="269" t="s">
        <v>1725</v>
      </c>
      <c r="J55" s="269" t="s">
        <v>1523</v>
      </c>
      <c r="K55" s="269" t="s">
        <v>1524</v>
      </c>
      <c r="L55" s="997"/>
      <c r="M55" s="1155"/>
      <c r="N55" s="1013" t="str">
        <f>IFERROR(RIGHT(LEFT(M55,LEN(M55)-1)),"")</f>
        <v/>
      </c>
      <c r="O55" s="1115"/>
      <c r="P55" s="1021" t="str">
        <f t="shared" si="10"/>
        <v/>
      </c>
      <c r="Q55" s="1017" t="str">
        <f t="shared" ref="Q55:Q77" si="12">IFERROR(P55*R55,"")</f>
        <v/>
      </c>
      <c r="R55" s="1000">
        <v>1.5</v>
      </c>
      <c r="S55" s="944">
        <f t="shared" si="3"/>
        <v>4.5</v>
      </c>
      <c r="T55" s="786"/>
      <c r="U55" s="1009" t="str">
        <f t="shared" si="0"/>
        <v/>
      </c>
      <c r="V55" s="983" t="str">
        <f>IF(OR(N55="3",N55="2"),1,"")</f>
        <v/>
      </c>
      <c r="W55" s="1132" t="str">
        <f>IF(N55="1",1,"")</f>
        <v/>
      </c>
      <c r="X55" s="944">
        <f t="shared" ref="X55:X77" si="13">IF(AND(E55="yes",OR(N55="0",N55="1",N55="2",N55="3",N55="4")),1,0)</f>
        <v>0</v>
      </c>
      <c r="Y55" s="1201"/>
      <c r="Z55" s="266"/>
      <c r="AA55" s="1006"/>
    </row>
    <row r="56" spans="2:27" s="405" customFormat="1" ht="75" customHeight="1">
      <c r="B56" s="372" t="s">
        <v>1431</v>
      </c>
      <c r="C56" s="1006"/>
      <c r="D56" s="804">
        <v>44</v>
      </c>
      <c r="E56" s="804" t="s">
        <v>2</v>
      </c>
      <c r="F56" s="282" t="s">
        <v>1433</v>
      </c>
      <c r="G56" s="801"/>
      <c r="H56" s="1540"/>
      <c r="I56" s="1565"/>
      <c r="J56" s="1565"/>
      <c r="K56" s="1565"/>
      <c r="L56" s="1565"/>
      <c r="M56" s="1156"/>
      <c r="N56" s="1150" t="b">
        <f>ISBLANK(M56)</f>
        <v>1</v>
      </c>
      <c r="O56" s="1115"/>
      <c r="P56" s="936"/>
      <c r="Q56" s="936"/>
      <c r="R56" s="936"/>
      <c r="S56" s="936"/>
      <c r="T56" s="786"/>
      <c r="U56" s="309" t="str">
        <f t="shared" si="0"/>
        <v/>
      </c>
      <c r="V56" s="948"/>
      <c r="W56" s="948"/>
      <c r="X56" s="987">
        <f>IF(OR(E56&lt;&gt;"Yes",AND(E56="yes",N56=FALSE)),1,0)</f>
        <v>0</v>
      </c>
      <c r="Y56" s="1201"/>
      <c r="Z56" s="266"/>
      <c r="AA56" s="1006"/>
    </row>
    <row r="57" spans="2:27" s="405" customFormat="1" ht="75" customHeight="1">
      <c r="B57" s="372">
        <v>7.1</v>
      </c>
      <c r="C57" s="1006"/>
      <c r="D57" s="804">
        <v>45</v>
      </c>
      <c r="E57" s="804" t="s">
        <v>2</v>
      </c>
      <c r="F57" s="282" t="s">
        <v>1614</v>
      </c>
      <c r="G57" s="282"/>
      <c r="H57" s="256" t="s">
        <v>1576</v>
      </c>
      <c r="I57" s="261" t="s">
        <v>1638</v>
      </c>
      <c r="J57" s="997"/>
      <c r="K57" s="997"/>
      <c r="L57" s="997"/>
      <c r="M57" s="1155"/>
      <c r="N57" s="1013" t="str">
        <f>IFERROR(RIGHT(LEFT(M57,LEN(M57)-1)),"")</f>
        <v/>
      </c>
      <c r="O57" s="1115"/>
      <c r="P57" s="1010" t="str">
        <f t="shared" si="10"/>
        <v/>
      </c>
      <c r="Q57" s="945" t="str">
        <f t="shared" si="12"/>
        <v/>
      </c>
      <c r="R57" s="820">
        <v>1</v>
      </c>
      <c r="S57" s="944">
        <f t="shared" si="3"/>
        <v>4</v>
      </c>
      <c r="T57" s="820"/>
      <c r="U57" s="309" t="str">
        <f t="shared" si="0"/>
        <v/>
      </c>
      <c r="V57" s="948"/>
      <c r="W57" s="948"/>
      <c r="X57" s="944">
        <f t="shared" si="13"/>
        <v>0</v>
      </c>
      <c r="Y57" s="1201"/>
      <c r="Z57" s="266"/>
      <c r="AA57" s="1006"/>
    </row>
    <row r="58" spans="2:27" s="405" customFormat="1" ht="75" customHeight="1">
      <c r="B58" s="372">
        <v>7.3</v>
      </c>
      <c r="C58" s="1006"/>
      <c r="D58" s="804">
        <v>46</v>
      </c>
      <c r="E58" s="804" t="s">
        <v>2</v>
      </c>
      <c r="F58" s="282" t="s">
        <v>1615</v>
      </c>
      <c r="G58" s="282"/>
      <c r="H58" s="269" t="s">
        <v>1576</v>
      </c>
      <c r="I58" s="256" t="s">
        <v>1638</v>
      </c>
      <c r="J58" s="997"/>
      <c r="K58" s="997"/>
      <c r="L58" s="997"/>
      <c r="M58" s="1155"/>
      <c r="N58" s="1013" t="str">
        <f>IFERROR(RIGHT(LEFT(M58,LEN(M58)-1)),"")</f>
        <v/>
      </c>
      <c r="O58" s="1115"/>
      <c r="P58" s="1010" t="str">
        <f t="shared" si="10"/>
        <v/>
      </c>
      <c r="Q58" s="945" t="str">
        <f t="shared" si="12"/>
        <v/>
      </c>
      <c r="R58" s="820">
        <v>1</v>
      </c>
      <c r="S58" s="944">
        <f t="shared" si="3"/>
        <v>4</v>
      </c>
      <c r="T58" s="820"/>
      <c r="U58" s="309" t="str">
        <f t="shared" si="0"/>
        <v/>
      </c>
      <c r="V58" s="948"/>
      <c r="W58" s="948"/>
      <c r="X58" s="944">
        <f t="shared" si="13"/>
        <v>0</v>
      </c>
      <c r="Y58" s="1201"/>
      <c r="Z58" s="266"/>
      <c r="AA58" s="1006"/>
    </row>
    <row r="59" spans="2:27" s="405" customFormat="1" ht="75" customHeight="1">
      <c r="B59" s="372">
        <v>7.3</v>
      </c>
      <c r="C59" s="1006"/>
      <c r="D59" s="804">
        <v>47</v>
      </c>
      <c r="E59" s="937" t="str">
        <f>IFERROR(IF(N58="4","Yes",""),"")</f>
        <v/>
      </c>
      <c r="F59" s="282" t="s">
        <v>1587</v>
      </c>
      <c r="G59" s="801"/>
      <c r="H59" s="1564"/>
      <c r="I59" s="1564"/>
      <c r="J59" s="1564"/>
      <c r="K59" s="1564"/>
      <c r="L59" s="1540"/>
      <c r="M59" s="1154"/>
      <c r="N59" s="1150" t="b">
        <f>ISBLANK(M59)</f>
        <v>1</v>
      </c>
      <c r="O59" s="1115"/>
      <c r="P59" s="936"/>
      <c r="Q59" s="936"/>
      <c r="R59" s="936"/>
      <c r="S59" s="936"/>
      <c r="T59" s="820"/>
      <c r="U59" s="309" t="str">
        <f t="shared" si="0"/>
        <v/>
      </c>
      <c r="V59" s="948"/>
      <c r="W59" s="948"/>
      <c r="X59" s="944">
        <f>IF(OR(E59&lt;&gt;"Yes",AND(E59="yes",N59=FALSE)),1,0)</f>
        <v>1</v>
      </c>
      <c r="Y59" s="1201"/>
      <c r="Z59" s="266"/>
      <c r="AA59" s="1006"/>
    </row>
    <row r="60" spans="2:27" s="405" customFormat="1" ht="75" customHeight="1">
      <c r="B60" s="372" t="s">
        <v>1438</v>
      </c>
      <c r="C60" s="1006"/>
      <c r="D60" s="804">
        <v>48</v>
      </c>
      <c r="E60" s="804" t="s">
        <v>2</v>
      </c>
      <c r="F60" s="282" t="s">
        <v>1435</v>
      </c>
      <c r="G60" s="282"/>
      <c r="H60" s="261" t="s">
        <v>1525</v>
      </c>
      <c r="I60" s="261" t="s">
        <v>1526</v>
      </c>
      <c r="J60" s="261" t="s">
        <v>1527</v>
      </c>
      <c r="K60" s="261" t="s">
        <v>1528</v>
      </c>
      <c r="L60" s="261" t="s">
        <v>1529</v>
      </c>
      <c r="M60" s="1157"/>
      <c r="N60" s="1013" t="str">
        <f>IFERROR(RIGHT(LEFT(M60,LEN(M60)-1)),"")</f>
        <v/>
      </c>
      <c r="O60" s="1115"/>
      <c r="P60" s="1010" t="str">
        <f t="shared" si="10"/>
        <v/>
      </c>
      <c r="Q60" s="945" t="str">
        <f t="shared" si="12"/>
        <v/>
      </c>
      <c r="R60" s="786">
        <v>1.5</v>
      </c>
      <c r="S60" s="944">
        <f t="shared" si="3"/>
        <v>6</v>
      </c>
      <c r="T60" s="786"/>
      <c r="U60" s="309"/>
      <c r="V60" s="983" t="str">
        <f>IF(OR(N60="4", N60="3",N60="2"),1,"")</f>
        <v/>
      </c>
      <c r="W60" s="1132" t="str">
        <f>IF(OR(N60="1", N60="0"),1,"")</f>
        <v/>
      </c>
      <c r="X60" s="944">
        <f t="shared" si="13"/>
        <v>0</v>
      </c>
      <c r="Y60" s="1201"/>
      <c r="Z60" s="266"/>
      <c r="AA60" s="1006"/>
    </row>
    <row r="61" spans="2:27" s="405" customFormat="1" ht="75" customHeight="1">
      <c r="B61" s="372" t="s">
        <v>1434</v>
      </c>
      <c r="C61" s="1006"/>
      <c r="D61" s="804">
        <v>49</v>
      </c>
      <c r="E61" s="804" t="s">
        <v>2</v>
      </c>
      <c r="F61" s="282" t="s">
        <v>1436</v>
      </c>
      <c r="G61" s="801"/>
      <c r="H61" s="1564"/>
      <c r="I61" s="1564"/>
      <c r="J61" s="1564"/>
      <c r="K61" s="1564"/>
      <c r="L61" s="1540"/>
      <c r="M61" s="1156"/>
      <c r="N61" s="1150" t="b">
        <f>ISBLANK(M61)</f>
        <v>1</v>
      </c>
      <c r="O61" s="1115"/>
      <c r="P61" s="936"/>
      <c r="Q61" s="936"/>
      <c r="R61" s="936"/>
      <c r="S61" s="936"/>
      <c r="T61" s="786"/>
      <c r="U61" s="309" t="str">
        <f t="shared" si="0"/>
        <v/>
      </c>
      <c r="V61" s="948"/>
      <c r="W61" s="948"/>
      <c r="X61" s="944">
        <f>IF(OR(E61&lt;&gt;"Yes",AND(E61="yes",N61=FALSE)),1,0)</f>
        <v>0</v>
      </c>
      <c r="Y61" s="1201"/>
      <c r="Z61" s="266"/>
      <c r="AA61" s="1006"/>
    </row>
    <row r="62" spans="2:27" s="405" customFormat="1" ht="75" customHeight="1">
      <c r="B62" s="372">
        <v>6.3</v>
      </c>
      <c r="C62" s="1006"/>
      <c r="D62" s="804">
        <v>50</v>
      </c>
      <c r="E62" s="804" t="s">
        <v>2</v>
      </c>
      <c r="F62" s="282" t="s">
        <v>1616</v>
      </c>
      <c r="G62" s="282"/>
      <c r="H62" s="256" t="s">
        <v>1571</v>
      </c>
      <c r="I62" s="261" t="s">
        <v>1569</v>
      </c>
      <c r="J62" s="261" t="s">
        <v>1568</v>
      </c>
      <c r="K62" s="261" t="s">
        <v>1570</v>
      </c>
      <c r="L62" s="889" t="s">
        <v>1639</v>
      </c>
      <c r="M62" s="1155"/>
      <c r="N62" s="1013" t="str">
        <f t="shared" ref="N62:N75" si="14">IFERROR(RIGHT(LEFT(M62,LEN(M62)-1)),"")</f>
        <v/>
      </c>
      <c r="O62" s="1115"/>
      <c r="P62" s="1010" t="str">
        <f t="shared" si="10"/>
        <v/>
      </c>
      <c r="Q62" s="945" t="str">
        <f t="shared" si="12"/>
        <v/>
      </c>
      <c r="R62" s="786">
        <v>0</v>
      </c>
      <c r="S62" s="944">
        <f t="shared" si="3"/>
        <v>0</v>
      </c>
      <c r="T62" s="786"/>
      <c r="U62" s="309" t="str">
        <f t="shared" si="0"/>
        <v/>
      </c>
      <c r="V62" s="948"/>
      <c r="W62" s="948"/>
      <c r="X62" s="944">
        <f t="shared" si="13"/>
        <v>0</v>
      </c>
      <c r="Y62" s="1201"/>
      <c r="Z62" s="266"/>
      <c r="AA62" s="1006"/>
    </row>
    <row r="63" spans="2:27" ht="75" customHeight="1">
      <c r="B63" s="372" t="s">
        <v>1437</v>
      </c>
      <c r="C63" s="1006"/>
      <c r="D63" s="804">
        <v>51</v>
      </c>
      <c r="E63" s="804" t="s">
        <v>2</v>
      </c>
      <c r="F63" s="282" t="s">
        <v>1632</v>
      </c>
      <c r="G63" s="282"/>
      <c r="H63" s="261" t="s">
        <v>1580</v>
      </c>
      <c r="I63" s="261" t="s">
        <v>1581</v>
      </c>
      <c r="J63" s="261" t="s">
        <v>1582</v>
      </c>
      <c r="K63" s="261" t="s">
        <v>1726</v>
      </c>
      <c r="L63" s="1117"/>
      <c r="M63" s="1155"/>
      <c r="N63" s="1013" t="str">
        <f t="shared" si="14"/>
        <v/>
      </c>
      <c r="O63" s="1115"/>
      <c r="P63" s="1010" t="str">
        <f t="shared" si="10"/>
        <v/>
      </c>
      <c r="Q63" s="945" t="str">
        <f t="shared" si="12"/>
        <v/>
      </c>
      <c r="R63" s="820">
        <v>2</v>
      </c>
      <c r="S63" s="944">
        <f t="shared" si="3"/>
        <v>6</v>
      </c>
      <c r="T63" s="820"/>
      <c r="U63" s="309" t="str">
        <f t="shared" si="0"/>
        <v/>
      </c>
      <c r="V63" s="948"/>
      <c r="W63" s="1132" t="str">
        <f>IF(N63="0",1,"")</f>
        <v/>
      </c>
      <c r="X63" s="944">
        <f t="shared" si="13"/>
        <v>0</v>
      </c>
      <c r="Y63" s="1201"/>
      <c r="Z63" s="266"/>
      <c r="AA63" s="1006"/>
    </row>
    <row r="64" spans="2:27" ht="75" customHeight="1">
      <c r="B64" s="372" t="s">
        <v>1439</v>
      </c>
      <c r="C64" s="1006"/>
      <c r="D64" s="804">
        <v>52</v>
      </c>
      <c r="E64" s="804" t="s">
        <v>2</v>
      </c>
      <c r="F64" s="282" t="s">
        <v>1623</v>
      </c>
      <c r="G64" s="801"/>
      <c r="H64" s="261" t="s">
        <v>1576</v>
      </c>
      <c r="I64" s="261" t="s">
        <v>1630</v>
      </c>
      <c r="J64" s="261" t="s">
        <v>1640</v>
      </c>
      <c r="K64" s="268"/>
      <c r="L64" s="1117"/>
      <c r="M64" s="1155"/>
      <c r="N64" s="1013" t="str">
        <f t="shared" si="14"/>
        <v/>
      </c>
      <c r="O64" s="1115"/>
      <c r="P64" s="1010" t="str">
        <f t="shared" si="10"/>
        <v/>
      </c>
      <c r="Q64" s="945" t="str">
        <f t="shared" si="12"/>
        <v/>
      </c>
      <c r="R64" s="820">
        <v>1</v>
      </c>
      <c r="S64" s="944">
        <f t="shared" si="3"/>
        <v>4</v>
      </c>
      <c r="T64" s="820"/>
      <c r="U64" s="309" t="str">
        <f t="shared" si="0"/>
        <v/>
      </c>
      <c r="V64" s="948"/>
      <c r="W64" s="948"/>
      <c r="X64" s="944">
        <f t="shared" si="13"/>
        <v>0</v>
      </c>
      <c r="Y64" s="1201"/>
      <c r="Z64" s="266"/>
      <c r="AA64" s="1006"/>
    </row>
    <row r="65" spans="1:121" ht="75" customHeight="1">
      <c r="B65" s="372" t="s">
        <v>1440</v>
      </c>
      <c r="C65" s="1006"/>
      <c r="D65" s="804">
        <v>53</v>
      </c>
      <c r="E65" s="804" t="s">
        <v>2</v>
      </c>
      <c r="F65" s="282" t="s">
        <v>1624</v>
      </c>
      <c r="G65" s="801"/>
      <c r="H65" s="261" t="s">
        <v>1618</v>
      </c>
      <c r="I65" s="261" t="s">
        <v>1617</v>
      </c>
      <c r="J65" s="261" t="s">
        <v>1572</v>
      </c>
      <c r="K65" s="261" t="s">
        <v>1530</v>
      </c>
      <c r="L65" s="889" t="s">
        <v>1531</v>
      </c>
      <c r="M65" s="1155"/>
      <c r="N65" s="1153" t="str">
        <f>IFERROR(RIGHT(LEFT(M65,LEN(M65)-1)),"")</f>
        <v/>
      </c>
      <c r="O65" s="1115"/>
      <c r="P65" s="1010" t="str">
        <f t="shared" si="10"/>
        <v/>
      </c>
      <c r="Q65" s="945" t="str">
        <f t="shared" si="12"/>
        <v/>
      </c>
      <c r="R65" s="857">
        <v>1.5</v>
      </c>
      <c r="S65" s="944">
        <f t="shared" si="3"/>
        <v>6</v>
      </c>
      <c r="T65" s="857"/>
      <c r="U65" s="309" t="str">
        <f t="shared" si="0"/>
        <v/>
      </c>
      <c r="V65" s="983" t="str">
        <f>IF(OR($N$65="4", $N$65="3", N65="2"),1,"")</f>
        <v/>
      </c>
      <c r="W65" s="1132" t="str">
        <f>IF(OR($N$65="1", $N$65="0"),1,"")</f>
        <v/>
      </c>
      <c r="X65" s="944">
        <f t="shared" si="13"/>
        <v>0</v>
      </c>
      <c r="Y65" s="1201"/>
      <c r="Z65" s="266"/>
      <c r="AA65" s="1006"/>
    </row>
    <row r="66" spans="1:121" ht="75" customHeight="1">
      <c r="B66" s="372" t="s">
        <v>1195</v>
      </c>
      <c r="C66" s="1006"/>
      <c r="D66" s="804">
        <v>54</v>
      </c>
      <c r="E66" s="804" t="s">
        <v>2</v>
      </c>
      <c r="F66" s="282" t="s">
        <v>1783</v>
      </c>
      <c r="G66" s="283"/>
      <c r="H66" s="942" t="s">
        <v>1576</v>
      </c>
      <c r="I66" s="942" t="s">
        <v>1539</v>
      </c>
      <c r="J66" s="998"/>
      <c r="K66" s="998"/>
      <c r="L66" s="1116"/>
      <c r="M66" s="1155"/>
      <c r="N66" s="1013" t="str">
        <f t="shared" si="14"/>
        <v/>
      </c>
      <c r="O66" s="1115"/>
      <c r="P66" s="1010" t="str">
        <f t="shared" si="10"/>
        <v/>
      </c>
      <c r="Q66" s="945" t="str">
        <f t="shared" si="12"/>
        <v/>
      </c>
      <c r="R66" s="857">
        <v>1</v>
      </c>
      <c r="S66" s="944">
        <f t="shared" si="3"/>
        <v>4</v>
      </c>
      <c r="T66" s="857"/>
      <c r="U66" s="309" t="str">
        <f t="shared" si="0"/>
        <v/>
      </c>
      <c r="V66" s="948"/>
      <c r="W66" s="948"/>
      <c r="X66" s="944">
        <f t="shared" si="13"/>
        <v>0</v>
      </c>
      <c r="Y66" s="1201"/>
      <c r="Z66" s="266"/>
      <c r="AA66" s="1006"/>
    </row>
    <row r="67" spans="1:121" ht="75" customHeight="1">
      <c r="B67" s="372">
        <v>11.1</v>
      </c>
      <c r="C67" s="1006"/>
      <c r="D67" s="804">
        <v>55</v>
      </c>
      <c r="E67" s="804" t="s">
        <v>2</v>
      </c>
      <c r="F67" s="282" t="s">
        <v>1784</v>
      </c>
      <c r="G67" s="801"/>
      <c r="H67" s="261" t="s">
        <v>1730</v>
      </c>
      <c r="I67" s="889" t="s">
        <v>1631</v>
      </c>
      <c r="J67" s="998"/>
      <c r="K67" s="991"/>
      <c r="L67" s="1116"/>
      <c r="M67" s="1155"/>
      <c r="N67" s="1013" t="str">
        <f t="shared" si="14"/>
        <v/>
      </c>
      <c r="O67" s="1115"/>
      <c r="P67" s="1010" t="str">
        <f t="shared" si="10"/>
        <v/>
      </c>
      <c r="Q67" s="945" t="str">
        <f t="shared" si="12"/>
        <v/>
      </c>
      <c r="R67" s="857">
        <v>0</v>
      </c>
      <c r="S67" s="944">
        <f t="shared" si="3"/>
        <v>0</v>
      </c>
      <c r="T67" s="857"/>
      <c r="U67" s="309" t="str">
        <f t="shared" si="0"/>
        <v/>
      </c>
      <c r="V67" s="948"/>
      <c r="W67" s="948"/>
      <c r="X67" s="944">
        <f t="shared" si="13"/>
        <v>0</v>
      </c>
      <c r="Y67" s="1201"/>
      <c r="Z67" s="266"/>
      <c r="AA67" s="1006"/>
    </row>
    <row r="68" spans="1:121" ht="75" customHeight="1">
      <c r="B68" s="372">
        <v>11.2</v>
      </c>
      <c r="C68" s="1006"/>
      <c r="D68" s="804">
        <v>56</v>
      </c>
      <c r="E68" s="804" t="s">
        <v>2</v>
      </c>
      <c r="F68" s="282" t="s">
        <v>1862</v>
      </c>
      <c r="G68" s="801"/>
      <c r="H68" s="261" t="s">
        <v>1730</v>
      </c>
      <c r="I68" s="889" t="s">
        <v>1631</v>
      </c>
      <c r="J68" s="998"/>
      <c r="K68" s="991"/>
      <c r="L68" s="1116"/>
      <c r="M68" s="1155"/>
      <c r="N68" s="1013" t="str">
        <f t="shared" si="14"/>
        <v/>
      </c>
      <c r="O68" s="1115"/>
      <c r="P68" s="1010" t="str">
        <f t="shared" si="10"/>
        <v/>
      </c>
      <c r="Q68" s="945" t="str">
        <f t="shared" si="12"/>
        <v/>
      </c>
      <c r="R68" s="857">
        <v>0</v>
      </c>
      <c r="S68" s="944">
        <f t="shared" si="3"/>
        <v>0</v>
      </c>
      <c r="T68" s="857"/>
      <c r="U68" s="309" t="str">
        <f t="shared" si="0"/>
        <v/>
      </c>
      <c r="V68" s="948"/>
      <c r="W68" s="948"/>
      <c r="X68" s="944">
        <f t="shared" si="13"/>
        <v>0</v>
      </c>
      <c r="Y68" s="1201"/>
      <c r="Z68" s="266"/>
      <c r="AA68" s="1006"/>
    </row>
    <row r="69" spans="1:121" ht="75" customHeight="1">
      <c r="B69" s="372">
        <v>11.3</v>
      </c>
      <c r="C69" s="1006"/>
      <c r="D69" s="804">
        <v>57</v>
      </c>
      <c r="E69" s="804" t="s">
        <v>2</v>
      </c>
      <c r="F69" s="282" t="s">
        <v>1863</v>
      </c>
      <c r="G69" s="801"/>
      <c r="H69" s="261" t="s">
        <v>1730</v>
      </c>
      <c r="I69" s="889" t="s">
        <v>1631</v>
      </c>
      <c r="J69" s="998"/>
      <c r="K69" s="991"/>
      <c r="L69" s="1116"/>
      <c r="M69" s="1155"/>
      <c r="N69" s="1013" t="str">
        <f t="shared" si="14"/>
        <v/>
      </c>
      <c r="O69" s="1115"/>
      <c r="P69" s="1010" t="str">
        <f t="shared" si="10"/>
        <v/>
      </c>
      <c r="Q69" s="945" t="str">
        <f t="shared" si="12"/>
        <v/>
      </c>
      <c r="R69" s="857">
        <v>0</v>
      </c>
      <c r="S69" s="944">
        <f t="shared" si="3"/>
        <v>0</v>
      </c>
      <c r="T69" s="857"/>
      <c r="U69" s="309" t="str">
        <f t="shared" ref="U69:U100" si="15">IFERROR(RIGHT(LEFT(T69,LEN(T69)-1)),"")</f>
        <v/>
      </c>
      <c r="V69" s="948"/>
      <c r="W69" s="948"/>
      <c r="X69" s="944">
        <f t="shared" si="13"/>
        <v>0</v>
      </c>
      <c r="Y69" s="1201"/>
      <c r="Z69" s="266"/>
      <c r="AA69" s="1006"/>
    </row>
    <row r="70" spans="1:121" ht="75" customHeight="1">
      <c r="B70" s="372">
        <v>11.4</v>
      </c>
      <c r="C70" s="1006"/>
      <c r="D70" s="804">
        <v>58</v>
      </c>
      <c r="E70" s="804" t="s">
        <v>2</v>
      </c>
      <c r="F70" s="282" t="s">
        <v>1864</v>
      </c>
      <c r="G70" s="801"/>
      <c r="H70" s="261" t="s">
        <v>1730</v>
      </c>
      <c r="I70" s="889" t="s">
        <v>1631</v>
      </c>
      <c r="J70" s="998"/>
      <c r="K70" s="991"/>
      <c r="L70" s="1116"/>
      <c r="M70" s="1155"/>
      <c r="N70" s="1013" t="str">
        <f t="shared" si="14"/>
        <v/>
      </c>
      <c r="O70" s="1115"/>
      <c r="P70" s="1010" t="str">
        <f t="shared" si="10"/>
        <v/>
      </c>
      <c r="Q70" s="945" t="str">
        <f t="shared" si="12"/>
        <v/>
      </c>
      <c r="R70" s="857">
        <v>0</v>
      </c>
      <c r="S70" s="944">
        <f t="shared" si="3"/>
        <v>0</v>
      </c>
      <c r="T70" s="857"/>
      <c r="U70" s="309" t="str">
        <f t="shared" si="15"/>
        <v/>
      </c>
      <c r="V70" s="948"/>
      <c r="W70" s="948"/>
      <c r="X70" s="944">
        <f t="shared" si="13"/>
        <v>0</v>
      </c>
      <c r="Y70" s="1201"/>
      <c r="Z70" s="266"/>
      <c r="AA70" s="1006"/>
    </row>
    <row r="71" spans="1:121" ht="75" customHeight="1">
      <c r="B71" s="372"/>
      <c r="C71" s="1006"/>
      <c r="D71" s="804">
        <v>59</v>
      </c>
      <c r="E71" s="804" t="s">
        <v>2</v>
      </c>
      <c r="F71" s="282" t="s">
        <v>1865</v>
      </c>
      <c r="G71" s="801"/>
      <c r="H71" s="261" t="s">
        <v>1730</v>
      </c>
      <c r="I71" s="889" t="s">
        <v>1631</v>
      </c>
      <c r="J71" s="998"/>
      <c r="K71" s="1796"/>
      <c r="L71" s="1116"/>
      <c r="M71" s="1155"/>
      <c r="N71" s="1013"/>
      <c r="O71" s="1115"/>
      <c r="P71" s="1010"/>
      <c r="Q71" s="945"/>
      <c r="R71" s="1248"/>
      <c r="S71" s="944"/>
      <c r="T71" s="1248"/>
      <c r="U71" s="309"/>
      <c r="V71" s="948"/>
      <c r="W71" s="948"/>
      <c r="X71" s="944"/>
      <c r="Y71" s="1201"/>
      <c r="Z71" s="266"/>
      <c r="AA71" s="1006"/>
    </row>
    <row r="72" spans="1:121" ht="75" customHeight="1">
      <c r="B72" s="372">
        <v>5.0999999999999996</v>
      </c>
      <c r="C72" s="1006"/>
      <c r="D72" s="804">
        <v>60</v>
      </c>
      <c r="E72" s="804" t="s">
        <v>2</v>
      </c>
      <c r="F72" s="282" t="s">
        <v>1866</v>
      </c>
      <c r="G72" s="801"/>
      <c r="H72" s="942" t="s">
        <v>1576</v>
      </c>
      <c r="I72" s="942" t="s">
        <v>1788</v>
      </c>
      <c r="J72" s="942" t="s">
        <v>1539</v>
      </c>
      <c r="K72" s="998"/>
      <c r="L72" s="1116"/>
      <c r="M72" s="1155"/>
      <c r="N72" s="1013" t="str">
        <f t="shared" si="14"/>
        <v/>
      </c>
      <c r="O72" s="1115"/>
      <c r="P72" s="1010" t="str">
        <f t="shared" si="10"/>
        <v/>
      </c>
      <c r="Q72" s="945" t="str">
        <f t="shared" si="12"/>
        <v/>
      </c>
      <c r="R72" s="857">
        <v>1</v>
      </c>
      <c r="S72" s="944">
        <f t="shared" si="3"/>
        <v>4</v>
      </c>
      <c r="T72" s="857"/>
      <c r="U72" s="309" t="str">
        <f t="shared" si="15"/>
        <v/>
      </c>
      <c r="V72" s="948"/>
      <c r="W72" s="948"/>
      <c r="X72" s="944">
        <f t="shared" si="13"/>
        <v>0</v>
      </c>
      <c r="Y72" s="1201"/>
      <c r="Z72" s="266"/>
      <c r="AA72" s="1006"/>
    </row>
    <row r="73" spans="1:121" ht="75" customHeight="1">
      <c r="B73" s="372">
        <v>11.5</v>
      </c>
      <c r="C73" s="1006"/>
      <c r="D73" s="804">
        <v>61</v>
      </c>
      <c r="E73" s="804" t="s">
        <v>2</v>
      </c>
      <c r="F73" s="282" t="s">
        <v>1867</v>
      </c>
      <c r="G73" s="801"/>
      <c r="H73" s="275" t="s">
        <v>1727</v>
      </c>
      <c r="I73" s="275" t="s">
        <v>1728</v>
      </c>
      <c r="J73" s="887" t="s">
        <v>1729</v>
      </c>
      <c r="K73" s="998"/>
      <c r="L73" s="1116"/>
      <c r="M73" s="1155"/>
      <c r="N73" s="1013" t="str">
        <f t="shared" si="14"/>
        <v/>
      </c>
      <c r="O73" s="1115"/>
      <c r="P73" s="1010" t="str">
        <f t="shared" si="10"/>
        <v/>
      </c>
      <c r="Q73" s="945" t="str">
        <f t="shared" si="12"/>
        <v/>
      </c>
      <c r="R73" s="857">
        <v>0</v>
      </c>
      <c r="S73" s="944">
        <f t="shared" si="3"/>
        <v>0</v>
      </c>
      <c r="T73" s="857"/>
      <c r="U73" s="309" t="str">
        <f t="shared" si="15"/>
        <v/>
      </c>
      <c r="V73" s="948"/>
      <c r="W73" s="948"/>
      <c r="X73" s="944">
        <f t="shared" si="13"/>
        <v>0</v>
      </c>
      <c r="Y73" s="1201"/>
      <c r="Z73" s="266"/>
      <c r="AA73" s="1006"/>
    </row>
    <row r="74" spans="1:121" ht="75" customHeight="1">
      <c r="B74" s="372">
        <v>15.2</v>
      </c>
      <c r="C74" s="1006"/>
      <c r="D74" s="804">
        <v>62</v>
      </c>
      <c r="E74" s="804" t="s">
        <v>2</v>
      </c>
      <c r="F74" s="282" t="s">
        <v>1868</v>
      </c>
      <c r="G74" s="801"/>
      <c r="H74" s="261" t="s">
        <v>1602</v>
      </c>
      <c r="I74" s="261" t="s">
        <v>1579</v>
      </c>
      <c r="J74" s="261" t="s">
        <v>1869</v>
      </c>
      <c r="K74" s="992"/>
      <c r="L74" s="1117"/>
      <c r="M74" s="1155"/>
      <c r="N74" s="1013" t="str">
        <f t="shared" si="14"/>
        <v/>
      </c>
      <c r="O74" s="1115"/>
      <c r="P74" s="1010" t="str">
        <f t="shared" si="10"/>
        <v/>
      </c>
      <c r="Q74" s="945" t="str">
        <f t="shared" si="12"/>
        <v/>
      </c>
      <c r="R74" s="857">
        <v>0</v>
      </c>
      <c r="S74" s="944">
        <f t="shared" si="3"/>
        <v>0</v>
      </c>
      <c r="T74" s="857"/>
      <c r="U74" s="309" t="str">
        <f t="shared" si="15"/>
        <v/>
      </c>
      <c r="V74" s="948"/>
      <c r="W74" s="948"/>
      <c r="X74" s="944">
        <f t="shared" si="13"/>
        <v>0</v>
      </c>
      <c r="Y74" s="1201"/>
      <c r="Z74" s="266"/>
      <c r="AA74" s="1006"/>
    </row>
    <row r="75" spans="1:121" ht="75" customHeight="1">
      <c r="B75" s="372">
        <v>15.2</v>
      </c>
      <c r="C75" s="1006"/>
      <c r="D75" s="804">
        <v>63</v>
      </c>
      <c r="E75" s="804" t="s">
        <v>2</v>
      </c>
      <c r="F75" s="282" t="s">
        <v>1870</v>
      </c>
      <c r="G75" s="801"/>
      <c r="H75" s="261" t="s">
        <v>1602</v>
      </c>
      <c r="I75" s="261" t="s">
        <v>1579</v>
      </c>
      <c r="J75" s="261" t="s">
        <v>1869</v>
      </c>
      <c r="K75" s="992"/>
      <c r="L75" s="1117"/>
      <c r="M75" s="1155"/>
      <c r="N75" s="1013" t="str">
        <f t="shared" si="14"/>
        <v/>
      </c>
      <c r="O75" s="1115"/>
      <c r="P75" s="1010" t="str">
        <f t="shared" si="10"/>
        <v/>
      </c>
      <c r="Q75" s="945" t="str">
        <f t="shared" si="12"/>
        <v/>
      </c>
      <c r="R75" s="857">
        <v>0</v>
      </c>
      <c r="S75" s="944">
        <f t="shared" ref="S75:S77" si="16">IFERROR(RIGHT(LEFT(H75,LEN(H75)-1)),"")*R75</f>
        <v>0</v>
      </c>
      <c r="T75" s="857"/>
      <c r="U75" s="309" t="str">
        <f t="shared" si="15"/>
        <v/>
      </c>
      <c r="V75" s="948"/>
      <c r="W75" s="948"/>
      <c r="X75" s="944">
        <f t="shared" si="13"/>
        <v>0</v>
      </c>
      <c r="Y75" s="1201"/>
      <c r="Z75" s="266"/>
      <c r="AA75" s="1006"/>
    </row>
    <row r="76" spans="1:121" ht="75" customHeight="1">
      <c r="B76" s="372">
        <v>15.2</v>
      </c>
      <c r="C76" s="1006"/>
      <c r="D76" s="804">
        <v>64</v>
      </c>
      <c r="E76" s="937" t="str">
        <f>IFERROR(IF(OR(N74="0",N75="0"),"Yes",""),"")</f>
        <v/>
      </c>
      <c r="F76" s="282" t="s">
        <v>1871</v>
      </c>
      <c r="G76" s="801"/>
      <c r="H76" s="1540"/>
      <c r="I76" s="1541"/>
      <c r="J76" s="1541"/>
      <c r="K76" s="1541"/>
      <c r="L76" s="1541"/>
      <c r="M76" s="1154"/>
      <c r="N76" s="1150" t="b">
        <f>ISBLANK(M76)</f>
        <v>1</v>
      </c>
      <c r="O76" s="1115"/>
      <c r="P76" s="936"/>
      <c r="Q76" s="936"/>
      <c r="R76" s="936"/>
      <c r="S76" s="936"/>
      <c r="T76" s="857"/>
      <c r="U76" s="309" t="str">
        <f t="shared" si="15"/>
        <v/>
      </c>
      <c r="V76" s="948"/>
      <c r="W76" s="948"/>
      <c r="X76" s="944">
        <f>IF(OR(E76&lt;&gt;"Yes",AND(E76="yes",N76=FALSE)),1,0)</f>
        <v>1</v>
      </c>
      <c r="Y76" s="1201"/>
      <c r="Z76" s="266"/>
      <c r="AA76" s="1006"/>
    </row>
    <row r="77" spans="1:121" ht="75" customHeight="1" thickBot="1">
      <c r="B77" s="372">
        <v>15.3</v>
      </c>
      <c r="C77" s="1006"/>
      <c r="D77" s="804">
        <v>65</v>
      </c>
      <c r="E77" s="1097" t="s">
        <v>2</v>
      </c>
      <c r="F77" s="284" t="s">
        <v>1872</v>
      </c>
      <c r="G77" s="1103"/>
      <c r="H77" s="269" t="s">
        <v>1730</v>
      </c>
      <c r="I77" s="269" t="s">
        <v>1579</v>
      </c>
      <c r="J77" s="261" t="s">
        <v>1873</v>
      </c>
      <c r="K77" s="270"/>
      <c r="L77" s="1120"/>
      <c r="M77" s="1155"/>
      <c r="N77" s="1013" t="str">
        <f>IFERROR(RIGHT(LEFT(M77,LEN(M77)-1)),"")</f>
        <v/>
      </c>
      <c r="O77" s="1115"/>
      <c r="P77" s="1104" t="str">
        <f t="shared" si="10"/>
        <v/>
      </c>
      <c r="Q77" s="945" t="str">
        <f t="shared" si="12"/>
        <v/>
      </c>
      <c r="R77" s="857">
        <v>0</v>
      </c>
      <c r="S77" s="944">
        <f t="shared" si="16"/>
        <v>0</v>
      </c>
      <c r="T77" s="857"/>
      <c r="U77" s="309" t="str">
        <f t="shared" si="15"/>
        <v/>
      </c>
      <c r="V77" s="948"/>
      <c r="W77" s="948"/>
      <c r="X77" s="944">
        <f t="shared" si="13"/>
        <v>0</v>
      </c>
      <c r="Y77" s="1201"/>
      <c r="Z77" s="266"/>
      <c r="AA77" s="1006"/>
    </row>
    <row r="78" spans="1:121" ht="75" customHeight="1" thickBot="1">
      <c r="B78" s="372">
        <v>15.3</v>
      </c>
      <c r="C78" s="1006"/>
      <c r="D78" s="804">
        <v>66</v>
      </c>
      <c r="E78" s="937" t="str">
        <f>IFERROR(IF(N77="0","Yes",""),"")</f>
        <v/>
      </c>
      <c r="F78" s="283" t="s">
        <v>1874</v>
      </c>
      <c r="G78" s="283"/>
      <c r="H78" s="1564"/>
      <c r="I78" s="1564"/>
      <c r="J78" s="1564"/>
      <c r="K78" s="1564"/>
      <c r="L78" s="1540"/>
      <c r="M78" s="1154"/>
      <c r="N78" s="1150" t="b">
        <f>ISBLANK(M78)</f>
        <v>1</v>
      </c>
      <c r="O78" s="1115"/>
      <c r="P78" s="1114"/>
      <c r="Q78" s="1102"/>
      <c r="R78" s="936"/>
      <c r="S78" s="936"/>
      <c r="T78" s="857"/>
      <c r="U78" s="309" t="str">
        <f t="shared" si="15"/>
        <v/>
      </c>
      <c r="V78" s="948"/>
      <c r="W78" s="948"/>
      <c r="X78" s="944">
        <f>IF(OR(E78&lt;&gt;"Yes",AND(E78="yes",N78=FALSE)),1,0)</f>
        <v>1</v>
      </c>
      <c r="Y78" s="1201"/>
      <c r="Z78" s="266"/>
      <c r="AA78" s="1006"/>
    </row>
    <row r="79" spans="1:121" ht="51" customHeight="1">
      <c r="B79" s="372"/>
      <c r="C79" s="1006"/>
      <c r="D79" s="1555"/>
      <c r="E79" s="1555"/>
      <c r="F79" s="1555"/>
      <c r="G79" s="1555"/>
      <c r="H79" s="1555"/>
      <c r="I79" s="1555"/>
      <c r="J79" s="1555"/>
      <c r="K79" s="1555"/>
      <c r="L79" s="1555"/>
      <c r="M79" s="1555"/>
      <c r="N79" s="1555"/>
      <c r="O79" s="1101" t="s">
        <v>1648</v>
      </c>
      <c r="P79" s="1105">
        <f>SUM(P55:P78)</f>
        <v>0</v>
      </c>
      <c r="Q79" s="1015">
        <f>SUM(Q55:Q78)*'Diagnostic Assessment Graphics'!S12*'Diagnostic Assessment Graphics'!W8</f>
        <v>0</v>
      </c>
      <c r="R79" s="1020"/>
      <c r="S79" s="1015">
        <f>SUM(S55:S78)*'Diagnostic Assessment Graphics'!S12*'Diagnostic Assessment Graphics'!W8</f>
        <v>30.301649999999999</v>
      </c>
      <c r="T79" s="1020"/>
      <c r="U79" s="1020"/>
      <c r="V79" s="1016">
        <f>SUM(V55,V60,V65,)</f>
        <v>0</v>
      </c>
      <c r="W79" s="1016">
        <f>SUM(W55,W60,W63,W65,W67)</f>
        <v>0</v>
      </c>
      <c r="X79" s="1016">
        <f>COUNTIF(X55:X78,"0")</f>
        <v>20</v>
      </c>
      <c r="Y79" s="1020"/>
      <c r="Z79" s="1020"/>
      <c r="AA79" s="1006"/>
    </row>
    <row r="80" spans="1:121" s="6" customFormat="1" ht="45" customHeight="1">
      <c r="A80" s="405"/>
      <c r="B80" s="372"/>
      <c r="C80" s="1001"/>
      <c r="D80" s="1098"/>
      <c r="E80" s="1098"/>
      <c r="F80" s="1098"/>
      <c r="G80" s="1098"/>
      <c r="H80" s="1099"/>
      <c r="I80" s="1099"/>
      <c r="J80" s="1099"/>
      <c r="K80" s="1099"/>
      <c r="L80" s="1099"/>
      <c r="M80" s="1100"/>
      <c r="N80" s="1100"/>
      <c r="O80" s="1110" t="s">
        <v>1736</v>
      </c>
      <c r="P80" s="1002"/>
      <c r="Q80" s="1111">
        <f>'Diagnostic Assessment Graphics'!K13</f>
        <v>0</v>
      </c>
      <c r="R80" s="1112"/>
      <c r="S80" s="1111">
        <f>'Diagnostic Assessment Graphics'!L13</f>
        <v>100.07984999999999</v>
      </c>
      <c r="T80" s="1111"/>
      <c r="U80" s="1111" t="s">
        <v>1731</v>
      </c>
      <c r="V80" s="1113">
        <f>SUM(V79,V53,V39,V24)</f>
        <v>0</v>
      </c>
      <c r="W80" s="1113">
        <f>SUM(W24,W39,W53,W79)</f>
        <v>0</v>
      </c>
      <c r="X80" s="1004">
        <f>SUM(X101,X79,X53,X39,X24)</f>
        <v>54</v>
      </c>
      <c r="Y80" s="1003"/>
      <c r="Z80" s="1005"/>
      <c r="AA80" s="1006"/>
      <c r="AB80" s="405"/>
      <c r="AC80" s="405"/>
      <c r="AD80" s="405"/>
      <c r="AE80" s="405"/>
      <c r="AF80" s="405"/>
      <c r="AG80" s="405"/>
      <c r="AH80" s="405"/>
      <c r="AI80" s="405"/>
      <c r="AJ80" s="405"/>
      <c r="AK80" s="405"/>
      <c r="AL80" s="405"/>
      <c r="AM80" s="405"/>
      <c r="AN80" s="405"/>
      <c r="AO80" s="405"/>
      <c r="AP80" s="405"/>
      <c r="AQ80" s="405"/>
      <c r="AR80" s="405"/>
      <c r="AS80" s="405"/>
      <c r="AT80" s="405"/>
      <c r="AU80" s="405"/>
      <c r="AV80" s="405"/>
      <c r="AW80" s="405"/>
      <c r="AX80" s="405"/>
      <c r="AY80" s="405"/>
      <c r="AZ80" s="405"/>
      <c r="BA80" s="405"/>
      <c r="BB80" s="405"/>
      <c r="BC80" s="405"/>
      <c r="BD80" s="405"/>
      <c r="BE80" s="405"/>
      <c r="BF80" s="405"/>
      <c r="BG80" s="405"/>
      <c r="BH80" s="405"/>
      <c r="BI80" s="405"/>
      <c r="BJ80" s="405"/>
      <c r="BK80" s="405"/>
      <c r="BL80" s="405"/>
      <c r="BM80" s="405"/>
      <c r="BN80" s="405"/>
      <c r="BO80" s="405"/>
      <c r="BP80" s="405"/>
      <c r="BQ80" s="405"/>
      <c r="BR80" s="405"/>
      <c r="BS80" s="405"/>
      <c r="BT80" s="405"/>
      <c r="BU80" s="405"/>
      <c r="BV80" s="405"/>
      <c r="BW80" s="405"/>
      <c r="BX80" s="405"/>
      <c r="BY80" s="405"/>
      <c r="BZ80" s="405"/>
      <c r="CA80" s="405"/>
      <c r="CB80" s="405"/>
      <c r="CC80" s="405"/>
      <c r="CD80" s="405"/>
      <c r="CE80" s="405"/>
      <c r="CF80" s="405"/>
      <c r="CG80" s="405"/>
      <c r="CH80" s="405"/>
      <c r="CI80" s="405"/>
      <c r="CJ80" s="405"/>
      <c r="CK80" s="405"/>
      <c r="CL80" s="405"/>
      <c r="CM80" s="405"/>
      <c r="CN80" s="405"/>
      <c r="CO80" s="405"/>
      <c r="CP80" s="405"/>
      <c r="CQ80" s="405"/>
      <c r="CR80" s="405"/>
      <c r="CS80" s="405"/>
      <c r="CT80" s="405"/>
      <c r="CU80" s="405"/>
      <c r="CV80" s="405"/>
      <c r="CW80" s="405"/>
      <c r="CX80" s="405"/>
      <c r="CY80" s="405"/>
      <c r="CZ80" s="405"/>
      <c r="DA80" s="405"/>
      <c r="DB80" s="405"/>
      <c r="DC80" s="405"/>
      <c r="DD80" s="405"/>
      <c r="DE80" s="405"/>
      <c r="DF80" s="405"/>
      <c r="DG80" s="405"/>
      <c r="DH80" s="405"/>
      <c r="DI80" s="405"/>
      <c r="DJ80" s="405"/>
      <c r="DK80" s="405"/>
      <c r="DL80" s="405"/>
      <c r="DM80" s="405"/>
      <c r="DN80" s="405"/>
      <c r="DO80" s="405"/>
      <c r="DP80" s="405"/>
      <c r="DQ80" s="405"/>
    </row>
    <row r="81" spans="2:27" ht="65.25" customHeight="1">
      <c r="B81" s="372"/>
      <c r="C81" s="1006"/>
      <c r="D81" s="1553" t="s">
        <v>1735</v>
      </c>
      <c r="E81" s="1554"/>
      <c r="F81" s="1554"/>
      <c r="G81" s="1092"/>
      <c r="H81" s="1093"/>
      <c r="I81" s="1093"/>
      <c r="J81" s="1093"/>
      <c r="K81" s="1093"/>
      <c r="L81" s="1093"/>
      <c r="M81" s="1094"/>
      <c r="N81" s="1094"/>
      <c r="O81" s="1094"/>
      <c r="P81" s="1094"/>
      <c r="Q81" s="1094"/>
      <c r="R81" s="1094"/>
      <c r="S81" s="1094"/>
      <c r="T81" s="1094"/>
      <c r="U81" s="1094"/>
      <c r="V81" s="1095"/>
      <c r="W81" s="1095"/>
      <c r="X81" s="1094"/>
      <c r="Y81" s="1094"/>
      <c r="Z81" s="1096"/>
      <c r="AA81" s="1006"/>
    </row>
    <row r="82" spans="2:27" ht="75" customHeight="1">
      <c r="B82" s="372" t="s">
        <v>1441</v>
      </c>
      <c r="C82" s="1006"/>
      <c r="D82" s="804">
        <v>66</v>
      </c>
      <c r="E82" s="804" t="s">
        <v>2</v>
      </c>
      <c r="F82" s="282" t="s">
        <v>1875</v>
      </c>
      <c r="G82" s="801"/>
      <c r="H82" s="1540"/>
      <c r="I82" s="1548"/>
      <c r="J82" s="1548"/>
      <c r="K82" s="1548"/>
      <c r="L82" s="1548"/>
      <c r="M82" s="1121">
        <f>IF($M$52*0.1=0,0,IF($M$52*0.1&gt;1,$M$52*0.1,1))</f>
        <v>0</v>
      </c>
      <c r="N82" s="1150"/>
      <c r="O82" s="1115"/>
      <c r="P82" s="936"/>
      <c r="Q82" s="936"/>
      <c r="R82" s="936"/>
      <c r="S82" s="936"/>
      <c r="T82" s="857"/>
      <c r="U82" s="1009" t="str">
        <f t="shared" si="15"/>
        <v/>
      </c>
      <c r="V82" s="789"/>
      <c r="W82" s="1133"/>
      <c r="X82" s="789"/>
      <c r="Y82" s="1201"/>
      <c r="Z82" s="266"/>
      <c r="AA82" s="1006"/>
    </row>
    <row r="83" spans="2:27" ht="75" customHeight="1">
      <c r="B83" s="372" t="s">
        <v>551</v>
      </c>
      <c r="C83" s="1006"/>
      <c r="D83" s="804">
        <v>67</v>
      </c>
      <c r="E83" s="804" t="s">
        <v>2</v>
      </c>
      <c r="F83" s="282" t="s">
        <v>1876</v>
      </c>
      <c r="G83" s="801"/>
      <c r="H83" s="1540"/>
      <c r="I83" s="1548"/>
      <c r="J83" s="1548"/>
      <c r="K83" s="1548"/>
      <c r="L83" s="1548"/>
      <c r="M83" s="1118"/>
      <c r="N83" s="1150" t="b">
        <f>ISBLANK(M83)</f>
        <v>1</v>
      </c>
      <c r="O83" s="1115"/>
      <c r="P83" s="936"/>
      <c r="Q83" s="936"/>
      <c r="R83" s="936"/>
      <c r="S83" s="936"/>
      <c r="T83" s="857"/>
      <c r="U83" s="309" t="str">
        <f t="shared" si="15"/>
        <v/>
      </c>
      <c r="V83" s="789"/>
      <c r="W83" s="1133"/>
      <c r="X83" s="944">
        <f>IF(OR(E83&lt;&gt;"Yes",AND(E83="yes",N83=FALSE)),1,0)</f>
        <v>0</v>
      </c>
      <c r="Y83" s="1201"/>
      <c r="Z83" s="266"/>
      <c r="AA83" s="1006"/>
    </row>
    <row r="84" spans="2:27" ht="75" customHeight="1">
      <c r="B84" s="372"/>
      <c r="C84" s="1006"/>
      <c r="D84" s="804">
        <v>68</v>
      </c>
      <c r="E84" s="804" t="s">
        <v>2</v>
      </c>
      <c r="F84" s="282" t="s">
        <v>1877</v>
      </c>
      <c r="G84" s="801"/>
      <c r="H84" s="1540"/>
      <c r="I84" s="1548"/>
      <c r="J84" s="1548"/>
      <c r="K84" s="1548"/>
      <c r="L84" s="1548"/>
      <c r="M84" s="1118"/>
      <c r="N84" s="1150" t="b">
        <f>ISBLANK(M84)</f>
        <v>1</v>
      </c>
      <c r="O84" s="1115"/>
      <c r="P84" s="936"/>
      <c r="Q84" s="936"/>
      <c r="R84" s="936"/>
      <c r="S84" s="936"/>
      <c r="T84" s="857"/>
      <c r="U84" s="309" t="str">
        <f t="shared" si="15"/>
        <v/>
      </c>
      <c r="V84" s="789"/>
      <c r="W84" s="1133"/>
      <c r="X84" s="944">
        <f>IF(OR(E84&lt;&gt;"Yes",AND(E84="yes",N84=FALSE)),1,0)</f>
        <v>0</v>
      </c>
      <c r="Y84" s="1201"/>
      <c r="Z84" s="266"/>
      <c r="AA84" s="1006"/>
    </row>
    <row r="85" spans="2:27" ht="75" customHeight="1">
      <c r="B85" s="372">
        <v>14.4</v>
      </c>
      <c r="C85" s="1006"/>
      <c r="D85" s="804">
        <v>69</v>
      </c>
      <c r="E85" s="804" t="s">
        <v>2</v>
      </c>
      <c r="F85" s="282" t="s">
        <v>1878</v>
      </c>
      <c r="G85" s="801"/>
      <c r="H85" s="1540"/>
      <c r="I85" s="1548"/>
      <c r="J85" s="1548"/>
      <c r="K85" s="1548"/>
      <c r="L85" s="1548"/>
      <c r="M85" s="1122">
        <f>ROUNDDOWN(IF($M$19*0.5&lt;1, 1,$M$19*0.5),0)</f>
        <v>1</v>
      </c>
      <c r="N85" s="1150"/>
      <c r="O85" s="1115"/>
      <c r="P85" s="936"/>
      <c r="Q85" s="262"/>
      <c r="R85" s="262"/>
      <c r="S85" s="262"/>
      <c r="T85" s="857"/>
      <c r="U85" s="309" t="str">
        <f t="shared" si="15"/>
        <v/>
      </c>
      <c r="V85" s="789"/>
      <c r="W85" s="1133"/>
      <c r="X85" s="789"/>
      <c r="Y85" s="1201"/>
      <c r="Z85" s="266"/>
      <c r="AA85" s="1006"/>
    </row>
    <row r="86" spans="2:27" ht="75" customHeight="1">
      <c r="B86" s="372" t="s">
        <v>552</v>
      </c>
      <c r="C86" s="1006"/>
      <c r="D86" s="804">
        <v>70</v>
      </c>
      <c r="E86" s="804" t="s">
        <v>2</v>
      </c>
      <c r="F86" s="282" t="s">
        <v>1879</v>
      </c>
      <c r="G86" s="801"/>
      <c r="H86" s="1540"/>
      <c r="I86" s="1548"/>
      <c r="J86" s="1548"/>
      <c r="K86" s="1548"/>
      <c r="L86" s="1548"/>
      <c r="M86" s="1118"/>
      <c r="N86" s="1150" t="b">
        <f>ISBLANK(M86)</f>
        <v>1</v>
      </c>
      <c r="O86" s="1115"/>
      <c r="P86" s="936"/>
      <c r="Q86" s="262"/>
      <c r="R86" s="262"/>
      <c r="S86" s="262"/>
      <c r="T86" s="857"/>
      <c r="U86" s="309" t="str">
        <f t="shared" si="15"/>
        <v/>
      </c>
      <c r="V86" s="789"/>
      <c r="W86" s="1133"/>
      <c r="X86" s="944">
        <f>IF(OR(E86&lt;&gt;"Yes",AND(E86="yes",N86=FALSE)),1,0)</f>
        <v>0</v>
      </c>
      <c r="Y86" s="1201"/>
      <c r="Z86" s="266"/>
      <c r="AA86" s="1006"/>
    </row>
    <row r="87" spans="2:27" ht="75" customHeight="1">
      <c r="B87" s="372"/>
      <c r="C87" s="1006"/>
      <c r="D87" s="804">
        <v>71</v>
      </c>
      <c r="E87" s="804" t="s">
        <v>2</v>
      </c>
      <c r="F87" s="282" t="s">
        <v>1880</v>
      </c>
      <c r="G87" s="801"/>
      <c r="H87" s="1540"/>
      <c r="I87" s="1548"/>
      <c r="J87" s="1548"/>
      <c r="K87" s="1548"/>
      <c r="L87" s="1548"/>
      <c r="M87" s="1118"/>
      <c r="N87" s="1150" t="b">
        <f t="shared" ref="N87:N94" si="17">ISBLANK(M87)</f>
        <v>1</v>
      </c>
      <c r="O87" s="1115"/>
      <c r="P87" s="936"/>
      <c r="Q87" s="262"/>
      <c r="R87" s="262"/>
      <c r="S87" s="262"/>
      <c r="T87" s="857"/>
      <c r="U87" s="309" t="str">
        <f t="shared" si="15"/>
        <v/>
      </c>
      <c r="V87" s="789"/>
      <c r="W87" s="1133"/>
      <c r="X87" s="944">
        <f t="shared" ref="X87:X94" si="18">IF(OR(E87&lt;&gt;"Yes",AND(E87="yes",N87=FALSE)),1,0)</f>
        <v>0</v>
      </c>
      <c r="Y87" s="1201"/>
      <c r="Z87" s="266"/>
      <c r="AA87" s="1006"/>
    </row>
    <row r="88" spans="2:27" ht="75" customHeight="1">
      <c r="B88" s="372">
        <v>14.2</v>
      </c>
      <c r="C88" s="1006"/>
      <c r="D88" s="804">
        <v>72</v>
      </c>
      <c r="E88" s="804" t="s">
        <v>2</v>
      </c>
      <c r="F88" s="282" t="s">
        <v>1881</v>
      </c>
      <c r="G88" s="801"/>
      <c r="H88" s="1540"/>
      <c r="I88" s="1548"/>
      <c r="J88" s="1548"/>
      <c r="K88" s="1548"/>
      <c r="L88" s="1548"/>
      <c r="M88" s="1123"/>
      <c r="N88" s="1150" t="b">
        <f t="shared" si="17"/>
        <v>1</v>
      </c>
      <c r="O88" s="1115"/>
      <c r="P88" s="936"/>
      <c r="Q88" s="262"/>
      <c r="R88" s="262"/>
      <c r="S88" s="262"/>
      <c r="T88" s="857"/>
      <c r="U88" s="309" t="str">
        <f t="shared" si="15"/>
        <v/>
      </c>
      <c r="V88" s="789"/>
      <c r="W88" s="1133"/>
      <c r="X88" s="944">
        <f t="shared" si="18"/>
        <v>0</v>
      </c>
      <c r="Y88" s="1201"/>
      <c r="Z88" s="266"/>
      <c r="AA88" s="1006"/>
    </row>
    <row r="89" spans="2:27" ht="75" customHeight="1">
      <c r="B89" s="372" t="s">
        <v>553</v>
      </c>
      <c r="C89" s="1006"/>
      <c r="D89" s="804">
        <v>73</v>
      </c>
      <c r="E89" s="804" t="s">
        <v>2</v>
      </c>
      <c r="F89" s="282" t="s">
        <v>1882</v>
      </c>
      <c r="G89" s="801"/>
      <c r="H89" s="1540"/>
      <c r="I89" s="1548"/>
      <c r="J89" s="1548"/>
      <c r="K89" s="1548"/>
      <c r="L89" s="1548"/>
      <c r="M89" s="1118"/>
      <c r="N89" s="1150" t="b">
        <f t="shared" si="17"/>
        <v>1</v>
      </c>
      <c r="O89" s="1115"/>
      <c r="P89" s="936"/>
      <c r="Q89" s="262"/>
      <c r="R89" s="262"/>
      <c r="S89" s="262"/>
      <c r="T89" s="857"/>
      <c r="U89" s="309" t="str">
        <f t="shared" si="15"/>
        <v/>
      </c>
      <c r="V89" s="789"/>
      <c r="W89" s="1133"/>
      <c r="X89" s="944">
        <f t="shared" si="18"/>
        <v>0</v>
      </c>
      <c r="Y89" s="1201"/>
      <c r="Z89" s="266"/>
      <c r="AA89" s="1006"/>
    </row>
    <row r="90" spans="2:27" ht="75" customHeight="1">
      <c r="B90" s="372"/>
      <c r="C90" s="1006"/>
      <c r="D90" s="804">
        <v>74</v>
      </c>
      <c r="E90" s="804" t="s">
        <v>2</v>
      </c>
      <c r="F90" s="282" t="s">
        <v>1883</v>
      </c>
      <c r="G90" s="801"/>
      <c r="H90" s="1540"/>
      <c r="I90" s="1548"/>
      <c r="J90" s="1548"/>
      <c r="K90" s="1548"/>
      <c r="L90" s="1548"/>
      <c r="M90" s="1118"/>
      <c r="N90" s="1150" t="b">
        <f t="shared" si="17"/>
        <v>1</v>
      </c>
      <c r="O90" s="1115"/>
      <c r="P90" s="936"/>
      <c r="Q90" s="262"/>
      <c r="R90" s="262"/>
      <c r="S90" s="262"/>
      <c r="T90" s="857"/>
      <c r="U90" s="309" t="str">
        <f t="shared" si="15"/>
        <v/>
      </c>
      <c r="V90" s="789"/>
      <c r="W90" s="1133"/>
      <c r="X90" s="944">
        <f t="shared" si="18"/>
        <v>0</v>
      </c>
      <c r="Y90" s="1201"/>
      <c r="Z90" s="266"/>
      <c r="AA90" s="1006"/>
    </row>
    <row r="91" spans="2:27" ht="75" customHeight="1">
      <c r="B91" s="372" t="s">
        <v>553</v>
      </c>
      <c r="C91" s="1006"/>
      <c r="D91" s="804">
        <v>75</v>
      </c>
      <c r="E91" s="804" t="s">
        <v>2</v>
      </c>
      <c r="F91" s="282" t="s">
        <v>1733</v>
      </c>
      <c r="G91" s="801"/>
      <c r="H91" s="1540"/>
      <c r="I91" s="1548"/>
      <c r="J91" s="1548"/>
      <c r="K91" s="1548"/>
      <c r="L91" s="1548"/>
      <c r="M91" s="1118"/>
      <c r="N91" s="1150" t="b">
        <f t="shared" si="17"/>
        <v>1</v>
      </c>
      <c r="O91" s="1115"/>
      <c r="P91" s="936"/>
      <c r="Q91" s="262"/>
      <c r="R91" s="262"/>
      <c r="S91" s="262"/>
      <c r="T91" s="857"/>
      <c r="U91" s="309" t="str">
        <f t="shared" si="15"/>
        <v/>
      </c>
      <c r="V91" s="789"/>
      <c r="W91" s="1133"/>
      <c r="X91" s="944">
        <f t="shared" si="18"/>
        <v>0</v>
      </c>
      <c r="Y91" s="1201"/>
      <c r="Z91" s="266"/>
      <c r="AA91" s="1006"/>
    </row>
    <row r="92" spans="2:27" ht="75" customHeight="1">
      <c r="B92" s="372"/>
      <c r="C92" s="1006"/>
      <c r="D92" s="804">
        <v>76</v>
      </c>
      <c r="E92" s="804" t="s">
        <v>2</v>
      </c>
      <c r="F92" s="282" t="s">
        <v>1734</v>
      </c>
      <c r="G92" s="801"/>
      <c r="H92" s="1540"/>
      <c r="I92" s="1548"/>
      <c r="J92" s="1548"/>
      <c r="K92" s="1548"/>
      <c r="L92" s="1548"/>
      <c r="M92" s="1118"/>
      <c r="N92" s="1150" t="b">
        <f t="shared" si="17"/>
        <v>1</v>
      </c>
      <c r="O92" s="1115"/>
      <c r="P92" s="936"/>
      <c r="Q92" s="262"/>
      <c r="R92" s="262"/>
      <c r="S92" s="262"/>
      <c r="T92" s="857"/>
      <c r="U92" s="309" t="str">
        <f t="shared" si="15"/>
        <v/>
      </c>
      <c r="V92" s="789"/>
      <c r="W92" s="1133"/>
      <c r="X92" s="944">
        <f t="shared" si="18"/>
        <v>0</v>
      </c>
      <c r="Y92" s="1201"/>
      <c r="Z92" s="266"/>
      <c r="AA92" s="1006"/>
    </row>
    <row r="93" spans="2:27" ht="75" customHeight="1">
      <c r="B93" s="372" t="s">
        <v>553</v>
      </c>
      <c r="C93" s="1006"/>
      <c r="D93" s="804">
        <v>77</v>
      </c>
      <c r="E93" s="804" t="s">
        <v>2</v>
      </c>
      <c r="F93" s="282" t="s">
        <v>1884</v>
      </c>
      <c r="G93" s="801"/>
      <c r="H93" s="1540"/>
      <c r="I93" s="1548"/>
      <c r="J93" s="1548"/>
      <c r="K93" s="1548"/>
      <c r="L93" s="1548"/>
      <c r="M93" s="1118"/>
      <c r="N93" s="1150" t="b">
        <f t="shared" si="17"/>
        <v>1</v>
      </c>
      <c r="O93" s="1115"/>
      <c r="P93" s="936"/>
      <c r="Q93" s="262"/>
      <c r="R93" s="262"/>
      <c r="S93" s="262"/>
      <c r="T93" s="857"/>
      <c r="U93" s="309" t="str">
        <f t="shared" si="15"/>
        <v/>
      </c>
      <c r="V93" s="789"/>
      <c r="W93" s="1133"/>
      <c r="X93" s="944">
        <f t="shared" si="18"/>
        <v>0</v>
      </c>
      <c r="Y93" s="1201"/>
      <c r="Z93" s="266"/>
      <c r="AA93" s="1006"/>
    </row>
    <row r="94" spans="2:27" ht="75" customHeight="1">
      <c r="B94" s="372"/>
      <c r="C94" s="1006"/>
      <c r="D94" s="804">
        <v>78</v>
      </c>
      <c r="E94" s="804" t="s">
        <v>2</v>
      </c>
      <c r="F94" s="282" t="s">
        <v>1885</v>
      </c>
      <c r="G94" s="801"/>
      <c r="H94" s="1540"/>
      <c r="I94" s="1548"/>
      <c r="J94" s="1548"/>
      <c r="K94" s="1548"/>
      <c r="L94" s="1548"/>
      <c r="M94" s="1118"/>
      <c r="N94" s="1150" t="b">
        <f t="shared" si="17"/>
        <v>1</v>
      </c>
      <c r="O94" s="1115"/>
      <c r="P94" s="936"/>
      <c r="Q94" s="262"/>
      <c r="R94" s="262"/>
      <c r="S94" s="262"/>
      <c r="T94" s="857"/>
      <c r="U94" s="309" t="str">
        <f t="shared" si="15"/>
        <v/>
      </c>
      <c r="V94" s="789"/>
      <c r="W94" s="1133"/>
      <c r="X94" s="944">
        <f t="shared" si="18"/>
        <v>0</v>
      </c>
      <c r="Y94" s="1201"/>
      <c r="Z94" s="266"/>
      <c r="AA94" s="1006"/>
    </row>
    <row r="95" spans="2:27" ht="75" customHeight="1">
      <c r="B95" s="372" t="s">
        <v>561</v>
      </c>
      <c r="C95" s="1006"/>
      <c r="D95" s="804">
        <v>79</v>
      </c>
      <c r="E95" s="804" t="s">
        <v>2</v>
      </c>
      <c r="F95" s="282" t="s">
        <v>1886</v>
      </c>
      <c r="G95" s="801"/>
      <c r="H95" s="942" t="s">
        <v>1602</v>
      </c>
      <c r="I95" s="942" t="s">
        <v>1579</v>
      </c>
      <c r="J95" s="998"/>
      <c r="K95" s="998"/>
      <c r="L95" s="1116"/>
      <c r="M95" s="1155"/>
      <c r="N95" s="1150" t="str">
        <f>IFERROR(RIGHT(LEFT(M95,LEN(M95)-1)),"")</f>
        <v/>
      </c>
      <c r="O95" s="1115"/>
      <c r="P95" s="1021" t="str">
        <f>N95</f>
        <v/>
      </c>
      <c r="Q95" s="945" t="str">
        <f t="shared" ref="Q95:Q99" si="19">IFERROR(P95*R95,"")</f>
        <v/>
      </c>
      <c r="R95" s="857">
        <v>0</v>
      </c>
      <c r="S95" s="944">
        <f t="shared" ref="S95:S99" si="20">IFERROR(RIGHT(LEFT(H95,LEN(H95)-1)),"")*R95</f>
        <v>0</v>
      </c>
      <c r="T95" s="857"/>
      <c r="U95" s="309" t="str">
        <f t="shared" si="15"/>
        <v/>
      </c>
      <c r="V95" s="789"/>
      <c r="W95" s="1133"/>
      <c r="X95" s="944">
        <f t="shared" ref="X95" si="21">IF(AND(E95="yes",OR(N95="0",N95="1",N95="2",N95="3",N95="4")),1,0)</f>
        <v>0</v>
      </c>
      <c r="Y95" s="1201"/>
      <c r="Z95" s="266"/>
      <c r="AA95" s="1006"/>
    </row>
    <row r="96" spans="2:27" ht="75" customHeight="1">
      <c r="B96" s="372" t="s">
        <v>561</v>
      </c>
      <c r="C96" s="1006"/>
      <c r="D96" s="804">
        <v>80</v>
      </c>
      <c r="E96" s="937" t="str">
        <f>IFERROR(IF(N95="4","Yes",""),"")</f>
        <v/>
      </c>
      <c r="F96" s="282" t="s">
        <v>1887</v>
      </c>
      <c r="G96" s="801"/>
      <c r="H96" s="1564"/>
      <c r="I96" s="1564"/>
      <c r="J96" s="1564"/>
      <c r="K96" s="1564"/>
      <c r="L96" s="1540"/>
      <c r="M96" s="1154"/>
      <c r="N96" s="1150" t="b">
        <f t="shared" ref="N96" si="22">ISBLANK(M96)</f>
        <v>1</v>
      </c>
      <c r="O96" s="1115"/>
      <c r="P96" s="936"/>
      <c r="Q96" s="936"/>
      <c r="R96" s="936"/>
      <c r="S96" s="936"/>
      <c r="T96" s="857"/>
      <c r="U96" s="309" t="str">
        <f t="shared" si="15"/>
        <v/>
      </c>
      <c r="V96" s="789"/>
      <c r="W96" s="1133"/>
      <c r="X96" s="944">
        <f t="shared" ref="X96" si="23">IF(OR(E96&lt;&gt;"Yes",AND(E96="yes",N96=FALSE)),1,0)</f>
        <v>1</v>
      </c>
      <c r="Y96" s="1201"/>
      <c r="Z96" s="266"/>
      <c r="AA96" s="1006"/>
    </row>
    <row r="97" spans="2:50" ht="75" customHeight="1">
      <c r="B97" s="372" t="s">
        <v>562</v>
      </c>
      <c r="C97" s="1006"/>
      <c r="D97" s="804">
        <v>81</v>
      </c>
      <c r="E97" s="804" t="s">
        <v>2</v>
      </c>
      <c r="F97" s="282" t="s">
        <v>1888</v>
      </c>
      <c r="G97" s="801"/>
      <c r="H97" s="942" t="s">
        <v>1576</v>
      </c>
      <c r="I97" s="942" t="s">
        <v>1539</v>
      </c>
      <c r="J97" s="998"/>
      <c r="K97" s="998"/>
      <c r="L97" s="1116"/>
      <c r="M97" s="1155"/>
      <c r="N97" s="1150" t="str">
        <f>IFERROR(RIGHT(LEFT(M97,LEN(M97)-1)),"")</f>
        <v/>
      </c>
      <c r="O97" s="1115"/>
      <c r="P97" s="1021" t="str">
        <f>N97</f>
        <v/>
      </c>
      <c r="Q97" s="945" t="str">
        <f t="shared" si="19"/>
        <v/>
      </c>
      <c r="R97" s="857">
        <v>0</v>
      </c>
      <c r="S97" s="944">
        <f t="shared" si="20"/>
        <v>0</v>
      </c>
      <c r="T97" s="857"/>
      <c r="U97" s="309" t="str">
        <f t="shared" si="15"/>
        <v/>
      </c>
      <c r="V97" s="789"/>
      <c r="W97" s="1133"/>
      <c r="X97" s="789"/>
      <c r="Y97" s="1201"/>
      <c r="Z97" s="266"/>
      <c r="AA97" s="1006"/>
    </row>
    <row r="98" spans="2:50" ht="75" customHeight="1">
      <c r="B98" s="372" t="s">
        <v>562</v>
      </c>
      <c r="C98" s="1006"/>
      <c r="D98" s="804">
        <v>82</v>
      </c>
      <c r="E98" s="937" t="str">
        <f>IFERROR(IF(N97="4","Yes",""),"")</f>
        <v/>
      </c>
      <c r="F98" s="282" t="s">
        <v>1889</v>
      </c>
      <c r="G98" s="801"/>
      <c r="H98" s="1578"/>
      <c r="I98" s="1541"/>
      <c r="J98" s="1541"/>
      <c r="K98" s="1541"/>
      <c r="L98" s="1541"/>
      <c r="M98" s="1154"/>
      <c r="N98" s="1150" t="b">
        <f t="shared" ref="N98" si="24">ISBLANK(M98)</f>
        <v>1</v>
      </c>
      <c r="O98" s="1115"/>
      <c r="P98" s="936"/>
      <c r="Q98" s="936"/>
      <c r="R98" s="936"/>
      <c r="S98" s="936"/>
      <c r="T98" s="857"/>
      <c r="U98" s="309" t="str">
        <f t="shared" si="15"/>
        <v/>
      </c>
      <c r="V98" s="789"/>
      <c r="W98" s="1133"/>
      <c r="X98" s="944">
        <f t="shared" ref="X98" si="25">IF(OR(E98&lt;&gt;"Yes",AND(E98="yes",N98=FALSE)),1,0)</f>
        <v>1</v>
      </c>
      <c r="Y98" s="1201"/>
      <c r="Z98" s="266"/>
      <c r="AA98" s="1006"/>
    </row>
    <row r="99" spans="2:50" ht="75" customHeight="1">
      <c r="B99" s="372" t="s">
        <v>563</v>
      </c>
      <c r="C99" s="1006"/>
      <c r="D99" s="804">
        <v>83</v>
      </c>
      <c r="E99" s="804" t="s">
        <v>2</v>
      </c>
      <c r="F99" s="282" t="s">
        <v>1890</v>
      </c>
      <c r="G99" s="801"/>
      <c r="H99" s="942" t="s">
        <v>1576</v>
      </c>
      <c r="I99" s="942" t="s">
        <v>1539</v>
      </c>
      <c r="J99" s="998"/>
      <c r="K99" s="998"/>
      <c r="L99" s="1116"/>
      <c r="M99" s="1155"/>
      <c r="N99" s="1150" t="str">
        <f>IFERROR(RIGHT(LEFT(M99,LEN(M99)-1)),"")</f>
        <v/>
      </c>
      <c r="O99" s="1115"/>
      <c r="P99" s="1021" t="str">
        <f>N99</f>
        <v/>
      </c>
      <c r="Q99" s="945" t="str">
        <f t="shared" si="19"/>
        <v/>
      </c>
      <c r="R99" s="857">
        <v>0</v>
      </c>
      <c r="S99" s="944">
        <f t="shared" si="20"/>
        <v>0</v>
      </c>
      <c r="T99" s="857"/>
      <c r="U99" s="309" t="str">
        <f t="shared" si="15"/>
        <v/>
      </c>
      <c r="V99" s="789"/>
      <c r="W99" s="1133"/>
      <c r="X99" s="789"/>
      <c r="Y99" s="1201"/>
      <c r="Z99" s="266"/>
      <c r="AA99" s="1006"/>
    </row>
    <row r="100" spans="2:50" ht="75" customHeight="1">
      <c r="B100" s="372" t="s">
        <v>563</v>
      </c>
      <c r="C100" s="1006"/>
      <c r="D100" s="804">
        <v>84</v>
      </c>
      <c r="E100" s="937" t="str">
        <f>IFERROR(IF(N99="0","Yes",""),"")</f>
        <v/>
      </c>
      <c r="F100" s="282" t="s">
        <v>1891</v>
      </c>
      <c r="G100" s="801"/>
      <c r="H100" s="1564"/>
      <c r="I100" s="1564"/>
      <c r="J100" s="1564"/>
      <c r="K100" s="1564"/>
      <c r="L100" s="1540"/>
      <c r="M100" s="1154"/>
      <c r="N100" s="1150" t="b">
        <f t="shared" ref="N100" si="26">ISBLANK(M100)</f>
        <v>1</v>
      </c>
      <c r="O100" s="1115"/>
      <c r="P100" s="936"/>
      <c r="Q100" s="936"/>
      <c r="R100" s="936"/>
      <c r="S100" s="936"/>
      <c r="T100" s="857"/>
      <c r="U100" s="309" t="str">
        <f t="shared" si="15"/>
        <v/>
      </c>
      <c r="V100" s="789"/>
      <c r="W100" s="1133"/>
      <c r="X100" s="944">
        <f t="shared" ref="X100" si="27">IF(OR(E100&lt;&gt;"Yes",AND(E100="yes",N100=FALSE)),1,0)</f>
        <v>1</v>
      </c>
      <c r="Y100" s="1201"/>
      <c r="Z100" s="266"/>
      <c r="AA100" s="1006"/>
    </row>
    <row r="101" spans="2:50" ht="51" customHeight="1">
      <c r="B101" s="372"/>
      <c r="C101" s="1006"/>
      <c r="D101" s="1545"/>
      <c r="E101" s="1546"/>
      <c r="F101" s="1546"/>
      <c r="G101" s="1546"/>
      <c r="H101" s="1546"/>
      <c r="I101" s="1546"/>
      <c r="J101" s="1546"/>
      <c r="K101" s="1546"/>
      <c r="L101" s="1546"/>
      <c r="M101" s="1546"/>
      <c r="N101" s="1547"/>
      <c r="O101" s="1152" t="s">
        <v>1649</v>
      </c>
      <c r="P101" s="1015">
        <f>SUM(P95:P100)</f>
        <v>0</v>
      </c>
      <c r="Q101" s="1015">
        <f>SUM(Q95:Q100)*'Diagnostic Assessment Graphics'!W8</f>
        <v>0</v>
      </c>
      <c r="R101" s="1020"/>
      <c r="S101" s="1015">
        <f>SUM(S95:S100)*'Diagnostic Assessment Graphics'!W8</f>
        <v>0</v>
      </c>
      <c r="T101" s="1020"/>
      <c r="U101" s="1020"/>
      <c r="V101" s="1020"/>
      <c r="W101" s="1020"/>
      <c r="X101" s="1016">
        <f>COUNTIF(X91:X100,"0")</f>
        <v>5</v>
      </c>
      <c r="Y101" s="1020"/>
      <c r="Z101" s="1020"/>
      <c r="AA101" s="1006"/>
    </row>
    <row r="102" spans="2:50" s="405" customFormat="1">
      <c r="D102" s="1077"/>
      <c r="E102" s="1077"/>
      <c r="H102" s="406"/>
      <c r="I102" s="406"/>
      <c r="J102" s="406"/>
      <c r="K102" s="406"/>
      <c r="L102" s="406"/>
      <c r="M102" s="406"/>
      <c r="N102" s="406"/>
      <c r="O102" s="407"/>
      <c r="P102" s="406"/>
      <c r="Q102" s="406"/>
      <c r="S102" s="406"/>
      <c r="T102" s="406"/>
      <c r="U102" s="406"/>
      <c r="Y102" s="407"/>
      <c r="Z102" s="407"/>
      <c r="AA102" s="407"/>
    </row>
    <row r="103" spans="2:50" s="405" customFormat="1">
      <c r="B103" s="802"/>
      <c r="D103" s="404"/>
      <c r="E103" s="404"/>
      <c r="H103" s="406"/>
      <c r="I103" s="406"/>
      <c r="J103" s="406"/>
      <c r="K103" s="406"/>
      <c r="L103" s="406"/>
      <c r="M103" s="900"/>
      <c r="N103" s="900"/>
      <c r="O103" s="407"/>
      <c r="P103" s="901"/>
      <c r="Q103" s="901"/>
      <c r="S103" s="901"/>
      <c r="T103" s="901"/>
      <c r="U103" s="984" t="s">
        <v>1556</v>
      </c>
      <c r="V103" s="985">
        <f>SUM(V81,V54,V40,V25)</f>
        <v>0</v>
      </c>
      <c r="X103" s="986"/>
      <c r="Y103" s="407"/>
      <c r="AR103" s="1041"/>
      <c r="AS103" s="1041"/>
      <c r="AT103" s="1041"/>
      <c r="AU103" s="1041"/>
      <c r="AV103" s="1041"/>
      <c r="AW103" s="1041"/>
      <c r="AX103" s="1041"/>
    </row>
    <row r="104" spans="2:50" s="405" customFormat="1" ht="13.5" thickBot="1">
      <c r="B104" s="802"/>
      <c r="D104" s="404"/>
      <c r="E104" s="404"/>
      <c r="H104" s="406"/>
      <c r="I104" s="406"/>
      <c r="J104" s="406"/>
      <c r="K104" s="406"/>
      <c r="L104" s="406"/>
      <c r="M104" s="406"/>
      <c r="N104" s="406"/>
      <c r="O104" s="407"/>
      <c r="P104" s="406"/>
      <c r="Q104" s="406"/>
      <c r="S104" s="406"/>
      <c r="T104" s="406"/>
      <c r="U104" s="406"/>
      <c r="Y104" s="407"/>
      <c r="AR104" s="1041"/>
      <c r="AS104" s="1041"/>
      <c r="AT104" s="1041"/>
      <c r="AU104" s="1041"/>
      <c r="AV104" s="1041"/>
      <c r="AW104" s="1041"/>
      <c r="AX104" s="1041"/>
    </row>
    <row r="105" spans="2:50" s="405" customFormat="1" ht="63" customHeight="1" thickTop="1" thickBot="1">
      <c r="B105" s="802"/>
      <c r="D105" s="404"/>
      <c r="E105" s="404"/>
      <c r="H105" s="406"/>
      <c r="I105" s="406"/>
      <c r="J105" s="406"/>
      <c r="K105" s="406"/>
      <c r="L105" s="406"/>
      <c r="M105" s="406"/>
      <c r="N105" s="406"/>
      <c r="O105" s="407"/>
      <c r="P105" s="406"/>
      <c r="Q105" s="406"/>
      <c r="S105" s="406"/>
      <c r="T105" s="406"/>
      <c r="U105" s="406"/>
      <c r="Y105" s="407"/>
      <c r="Z105" s="407"/>
      <c r="AA105" s="407"/>
      <c r="AR105" s="1571" t="s">
        <v>1679</v>
      </c>
      <c r="AS105" s="1572"/>
      <c r="AT105" s="1572"/>
      <c r="AU105" s="1049"/>
      <c r="AV105" s="1050" t="s">
        <v>275</v>
      </c>
      <c r="AW105" s="1051" t="s">
        <v>1674</v>
      </c>
      <c r="AX105" s="1052">
        <v>3</v>
      </c>
    </row>
    <row r="106" spans="2:50" s="405" customFormat="1" ht="63" customHeight="1" thickTop="1" thickBot="1">
      <c r="B106" s="802"/>
      <c r="D106" s="404"/>
      <c r="E106" s="404"/>
      <c r="H106" s="406"/>
      <c r="I106" s="406"/>
      <c r="J106" s="406"/>
      <c r="K106" s="406"/>
      <c r="L106" s="406"/>
      <c r="M106" s="406"/>
      <c r="N106" s="406"/>
      <c r="O106" s="407"/>
      <c r="P106" s="406"/>
      <c r="Q106" s="406"/>
      <c r="S106" s="406"/>
      <c r="T106" s="406"/>
      <c r="U106" s="406"/>
      <c r="Y106" s="407"/>
      <c r="Z106" s="407"/>
      <c r="AA106" s="407"/>
      <c r="AQ106" s="1043"/>
      <c r="AR106" s="1053" t="s">
        <v>277</v>
      </c>
      <c r="AS106" s="1044" t="s">
        <v>1678</v>
      </c>
      <c r="AT106" s="1045">
        <v>5</v>
      </c>
      <c r="AU106" s="1046"/>
      <c r="AV106" s="1047" t="s">
        <v>1672</v>
      </c>
      <c r="AW106" s="1048" t="s">
        <v>1675</v>
      </c>
      <c r="AX106" s="1054">
        <v>2</v>
      </c>
    </row>
    <row r="107" spans="2:50" s="405" customFormat="1" ht="63" customHeight="1" thickTop="1" thickBot="1">
      <c r="B107" s="802"/>
      <c r="D107" s="404"/>
      <c r="E107" s="404"/>
      <c r="H107" s="406"/>
      <c r="I107" s="406"/>
      <c r="J107" s="406"/>
      <c r="K107" s="406"/>
      <c r="L107" s="406"/>
      <c r="M107" s="406"/>
      <c r="N107" s="406"/>
      <c r="O107" s="407"/>
      <c r="P107" s="406"/>
      <c r="Q107" s="406"/>
      <c r="S107" s="406"/>
      <c r="T107" s="406"/>
      <c r="U107" s="406"/>
      <c r="Y107" s="407"/>
      <c r="Z107" s="407"/>
      <c r="AA107" s="407"/>
      <c r="AR107" s="1055" t="s">
        <v>1671</v>
      </c>
      <c r="AS107" s="1056" t="s">
        <v>1677</v>
      </c>
      <c r="AT107" s="1057">
        <v>4</v>
      </c>
      <c r="AU107" s="1058"/>
      <c r="AV107" s="1059" t="s">
        <v>1673</v>
      </c>
      <c r="AW107" s="1060" t="s">
        <v>1676</v>
      </c>
      <c r="AX107" s="1061">
        <v>-2</v>
      </c>
    </row>
    <row r="108" spans="2:50" s="405" customFormat="1" ht="13.5" thickTop="1">
      <c r="B108" s="802"/>
      <c r="D108" s="404"/>
      <c r="E108" s="404"/>
      <c r="H108" s="406"/>
      <c r="I108" s="406"/>
      <c r="J108" s="406"/>
      <c r="K108" s="406"/>
      <c r="L108" s="406"/>
      <c r="M108" s="406"/>
      <c r="N108" s="406"/>
      <c r="O108" s="407"/>
      <c r="P108" s="406"/>
      <c r="Q108" s="406"/>
      <c r="S108" s="406"/>
      <c r="T108" s="406"/>
      <c r="U108" s="406"/>
      <c r="Y108" s="407"/>
      <c r="Z108" s="407"/>
      <c r="AA108" s="407"/>
    </row>
    <row r="109" spans="2:50" s="405" customFormat="1">
      <c r="B109" s="802"/>
      <c r="D109" s="404"/>
      <c r="E109" s="404"/>
      <c r="H109" s="406"/>
      <c r="I109" s="406"/>
      <c r="J109" s="406"/>
      <c r="K109" s="406"/>
      <c r="L109" s="406"/>
      <c r="M109" s="406"/>
      <c r="N109" s="406"/>
      <c r="O109" s="407"/>
      <c r="P109" s="406"/>
      <c r="Q109" s="406"/>
      <c r="S109" s="406"/>
      <c r="T109" s="406"/>
      <c r="U109" s="406"/>
      <c r="Y109" s="407"/>
      <c r="Z109" s="407"/>
      <c r="AA109" s="407"/>
    </row>
    <row r="110" spans="2:50" s="405" customFormat="1">
      <c r="B110" s="802"/>
      <c r="D110" s="404"/>
      <c r="E110" s="404"/>
      <c r="H110" s="406"/>
      <c r="I110" s="406"/>
      <c r="J110" s="406"/>
      <c r="K110" s="406"/>
      <c r="L110" s="406"/>
      <c r="M110" s="406"/>
      <c r="N110" s="406"/>
      <c r="O110" s="407"/>
      <c r="P110" s="406"/>
      <c r="Q110" s="406"/>
      <c r="S110" s="406"/>
      <c r="T110" s="406"/>
      <c r="U110" s="406"/>
      <c r="Y110" s="407"/>
      <c r="Z110" s="407"/>
      <c r="AA110" s="407"/>
    </row>
    <row r="111" spans="2:50" s="405" customFormat="1">
      <c r="B111" s="802"/>
      <c r="D111" s="404"/>
      <c r="E111" s="404"/>
      <c r="H111" s="406"/>
      <c r="I111" s="406"/>
      <c r="J111" s="406"/>
      <c r="K111" s="406"/>
      <c r="L111" s="406"/>
      <c r="M111" s="406"/>
      <c r="N111" s="406"/>
      <c r="O111" s="407"/>
      <c r="P111" s="406"/>
      <c r="Q111" s="406"/>
      <c r="S111" s="406"/>
      <c r="T111" s="406"/>
      <c r="U111" s="406"/>
      <c r="Y111" s="407"/>
      <c r="Z111" s="407"/>
      <c r="AA111" s="407"/>
    </row>
    <row r="112" spans="2:50" s="405" customFormat="1">
      <c r="B112" s="802"/>
      <c r="D112" s="404"/>
      <c r="E112" s="404"/>
      <c r="H112" s="406"/>
      <c r="I112" s="406"/>
      <c r="J112" s="406"/>
      <c r="K112" s="406"/>
      <c r="L112" s="406"/>
      <c r="M112" s="406"/>
      <c r="N112" s="406"/>
      <c r="O112" s="407"/>
      <c r="P112" s="406"/>
      <c r="Q112" s="406"/>
      <c r="S112" s="406"/>
      <c r="T112" s="406"/>
      <c r="U112" s="406"/>
      <c r="Y112" s="407"/>
      <c r="Z112" s="407"/>
      <c r="AA112" s="407"/>
    </row>
    <row r="113" spans="2:42" s="405" customFormat="1">
      <c r="B113" s="802"/>
      <c r="D113" s="404"/>
      <c r="E113" s="404"/>
      <c r="H113" s="406"/>
      <c r="I113" s="406"/>
      <c r="J113" s="406"/>
      <c r="K113" s="406"/>
      <c r="L113" s="406"/>
      <c r="M113" s="406"/>
      <c r="N113" s="406"/>
      <c r="O113" s="407"/>
      <c r="P113" s="406"/>
      <c r="Q113" s="406"/>
      <c r="S113" s="406"/>
      <c r="T113" s="406"/>
      <c r="U113" s="406"/>
      <c r="Y113" s="407"/>
      <c r="Z113" s="407"/>
      <c r="AA113" s="407"/>
    </row>
    <row r="114" spans="2:42" s="405" customFormat="1">
      <c r="B114" s="802"/>
      <c r="D114" s="404"/>
      <c r="E114" s="404"/>
      <c r="H114" s="406"/>
      <c r="I114" s="406"/>
      <c r="J114" s="406"/>
      <c r="K114" s="406"/>
      <c r="L114" s="406"/>
      <c r="M114" s="406"/>
      <c r="N114" s="406"/>
      <c r="O114" s="407"/>
      <c r="P114" s="406"/>
      <c r="Q114" s="406"/>
      <c r="S114" s="406"/>
      <c r="T114" s="406"/>
      <c r="U114" s="406"/>
      <c r="Y114" s="407"/>
      <c r="Z114" s="407"/>
      <c r="AA114" s="407"/>
    </row>
    <row r="115" spans="2:42" s="405" customFormat="1">
      <c r="B115" s="802"/>
      <c r="D115" s="404"/>
      <c r="E115" s="404"/>
      <c r="H115" s="406"/>
      <c r="I115" s="406"/>
      <c r="J115" s="406"/>
      <c r="K115" s="406"/>
      <c r="L115" s="406"/>
      <c r="M115" s="406"/>
      <c r="N115" s="406"/>
      <c r="O115" s="407"/>
      <c r="P115" s="406"/>
      <c r="Q115" s="406"/>
      <c r="S115" s="406"/>
      <c r="T115" s="406"/>
      <c r="U115" s="406"/>
      <c r="Y115" s="407"/>
      <c r="Z115" s="407"/>
      <c r="AA115" s="407"/>
    </row>
    <row r="116" spans="2:42" s="405" customFormat="1">
      <c r="B116" s="802"/>
      <c r="D116" s="404"/>
      <c r="E116" s="404"/>
      <c r="H116" s="406"/>
      <c r="I116" s="406"/>
      <c r="J116" s="406"/>
      <c r="K116" s="406"/>
      <c r="L116" s="406"/>
      <c r="M116" s="406"/>
      <c r="N116" s="406"/>
      <c r="O116" s="407"/>
      <c r="P116" s="406"/>
      <c r="Q116" s="406"/>
      <c r="S116" s="406"/>
      <c r="T116" s="406"/>
      <c r="U116" s="406"/>
      <c r="Y116" s="407"/>
      <c r="Z116" s="407"/>
      <c r="AA116" s="407"/>
    </row>
    <row r="117" spans="2:42" s="405" customFormat="1">
      <c r="B117" s="802"/>
      <c r="D117" s="404"/>
      <c r="E117" s="404"/>
      <c r="H117" s="406"/>
      <c r="I117" s="406"/>
      <c r="J117" s="406"/>
      <c r="K117" s="406"/>
      <c r="L117" s="406"/>
      <c r="M117" s="406"/>
      <c r="N117" s="406"/>
      <c r="O117" s="407"/>
      <c r="P117" s="406"/>
      <c r="Q117" s="406"/>
      <c r="S117" s="406"/>
      <c r="T117" s="406"/>
      <c r="U117" s="406"/>
      <c r="Y117" s="407"/>
      <c r="Z117" s="407"/>
      <c r="AA117" s="407"/>
      <c r="AP117" s="1042"/>
    </row>
    <row r="118" spans="2:42" s="405" customFormat="1">
      <c r="B118" s="802"/>
      <c r="D118" s="404"/>
      <c r="E118" s="404"/>
      <c r="H118" s="406"/>
      <c r="I118" s="406"/>
      <c r="J118" s="406"/>
      <c r="K118" s="406"/>
      <c r="L118" s="406"/>
      <c r="M118" s="406"/>
      <c r="N118" s="406"/>
      <c r="O118" s="407"/>
      <c r="P118" s="406"/>
      <c r="Q118" s="406"/>
      <c r="S118" s="406"/>
      <c r="T118" s="406"/>
      <c r="U118" s="406"/>
      <c r="Y118" s="407"/>
      <c r="Z118" s="407"/>
      <c r="AA118" s="407"/>
    </row>
    <row r="119" spans="2:42" s="405" customFormat="1">
      <c r="B119" s="802"/>
      <c r="D119" s="404"/>
      <c r="E119" s="404"/>
      <c r="H119" s="406"/>
      <c r="I119" s="406"/>
      <c r="J119" s="406"/>
      <c r="K119" s="406"/>
      <c r="L119" s="406"/>
      <c r="M119" s="406"/>
      <c r="N119" s="406"/>
      <c r="O119" s="407"/>
      <c r="P119" s="406"/>
      <c r="Q119" s="406"/>
      <c r="S119" s="406"/>
      <c r="T119" s="406"/>
      <c r="U119" s="406"/>
      <c r="Y119" s="407"/>
      <c r="Z119" s="407"/>
      <c r="AA119" s="407"/>
    </row>
    <row r="120" spans="2:42" s="405" customFormat="1">
      <c r="B120" s="802"/>
      <c r="D120" s="404"/>
      <c r="E120" s="404"/>
      <c r="H120" s="406"/>
      <c r="I120" s="406"/>
      <c r="J120" s="406"/>
      <c r="K120" s="406"/>
      <c r="L120" s="406"/>
      <c r="M120" s="406"/>
      <c r="N120" s="406"/>
      <c r="O120" s="407"/>
      <c r="P120" s="406"/>
      <c r="Q120" s="406"/>
      <c r="S120" s="406"/>
      <c r="T120" s="406"/>
      <c r="U120" s="406"/>
      <c r="Y120" s="407"/>
      <c r="Z120" s="407"/>
      <c r="AA120" s="407"/>
    </row>
    <row r="121" spans="2:42" s="405" customFormat="1">
      <c r="B121" s="802"/>
      <c r="D121" s="404"/>
      <c r="E121" s="404"/>
      <c r="H121" s="406"/>
      <c r="I121" s="406"/>
      <c r="J121" s="406"/>
      <c r="K121" s="406"/>
      <c r="L121" s="406"/>
      <c r="M121" s="406"/>
      <c r="N121" s="406"/>
      <c r="O121" s="407"/>
      <c r="P121" s="406"/>
      <c r="Q121" s="406"/>
      <c r="S121" s="406"/>
      <c r="T121" s="406"/>
      <c r="U121" s="406"/>
      <c r="Y121" s="407"/>
      <c r="Z121" s="407"/>
      <c r="AA121" s="407"/>
    </row>
    <row r="122" spans="2:42" s="405" customFormat="1">
      <c r="B122" s="802"/>
      <c r="D122" s="404"/>
      <c r="E122" s="404"/>
      <c r="H122" s="406"/>
      <c r="I122" s="406"/>
      <c r="J122" s="406"/>
      <c r="K122" s="406"/>
      <c r="L122" s="406"/>
      <c r="M122" s="406"/>
      <c r="N122" s="406"/>
      <c r="O122" s="407"/>
      <c r="P122" s="406"/>
      <c r="Q122" s="406"/>
      <c r="S122" s="406"/>
      <c r="T122" s="406"/>
      <c r="U122" s="406"/>
      <c r="Y122" s="407"/>
      <c r="Z122" s="407"/>
      <c r="AA122" s="407"/>
    </row>
    <row r="123" spans="2:42" s="405" customFormat="1">
      <c r="B123" s="802"/>
      <c r="D123" s="404"/>
      <c r="E123" s="404"/>
      <c r="H123" s="406"/>
      <c r="I123" s="406"/>
      <c r="J123" s="406"/>
      <c r="K123" s="406"/>
      <c r="L123" s="406"/>
      <c r="M123" s="406"/>
      <c r="N123" s="406"/>
      <c r="O123" s="407"/>
      <c r="P123" s="406"/>
      <c r="Q123" s="406"/>
      <c r="S123" s="406"/>
      <c r="T123" s="406"/>
      <c r="U123" s="406"/>
      <c r="Y123" s="407"/>
      <c r="Z123" s="407"/>
      <c r="AA123" s="407"/>
    </row>
    <row r="124" spans="2:42" s="405" customFormat="1">
      <c r="B124" s="802"/>
      <c r="D124" s="404"/>
      <c r="E124" s="404"/>
      <c r="H124" s="406"/>
      <c r="I124" s="406"/>
      <c r="J124" s="406"/>
      <c r="K124" s="406"/>
      <c r="L124" s="406"/>
      <c r="M124" s="406"/>
      <c r="N124" s="406"/>
      <c r="O124" s="407"/>
      <c r="P124" s="406"/>
      <c r="Q124" s="406"/>
      <c r="S124" s="406"/>
      <c r="T124" s="406"/>
      <c r="U124" s="406"/>
      <c r="Y124" s="407"/>
      <c r="Z124" s="407"/>
      <c r="AA124" s="407"/>
    </row>
    <row r="125" spans="2:42" s="405" customFormat="1">
      <c r="B125" s="802"/>
      <c r="D125" s="404"/>
      <c r="E125" s="404"/>
      <c r="H125" s="406"/>
      <c r="I125" s="406"/>
      <c r="J125" s="406"/>
      <c r="K125" s="406"/>
      <c r="L125" s="406"/>
      <c r="M125" s="406"/>
      <c r="N125" s="406"/>
      <c r="O125" s="407"/>
      <c r="P125" s="406"/>
      <c r="Q125" s="406"/>
      <c r="S125" s="406"/>
      <c r="T125" s="406"/>
      <c r="U125" s="406"/>
      <c r="Y125" s="407"/>
      <c r="Z125" s="407"/>
      <c r="AA125" s="407"/>
    </row>
    <row r="126" spans="2:42" s="405" customFormat="1">
      <c r="B126" s="802"/>
      <c r="D126" s="404"/>
      <c r="E126" s="404"/>
      <c r="H126" s="406"/>
      <c r="I126" s="406"/>
      <c r="J126" s="406"/>
      <c r="K126" s="406"/>
      <c r="L126" s="406"/>
      <c r="M126" s="406"/>
      <c r="N126" s="406"/>
      <c r="O126" s="407"/>
      <c r="P126" s="406"/>
      <c r="Q126" s="406"/>
      <c r="S126" s="406"/>
      <c r="T126" s="406"/>
      <c r="U126" s="406"/>
      <c r="Y126" s="407"/>
      <c r="Z126" s="407"/>
      <c r="AA126" s="407"/>
    </row>
    <row r="127" spans="2:42" s="405" customFormat="1">
      <c r="B127" s="802"/>
      <c r="D127" s="404"/>
      <c r="E127" s="404"/>
      <c r="H127" s="406"/>
      <c r="I127" s="406"/>
      <c r="J127" s="406"/>
      <c r="K127" s="406"/>
      <c r="L127" s="406"/>
      <c r="M127" s="406"/>
      <c r="N127" s="406"/>
      <c r="O127" s="407"/>
      <c r="P127" s="406"/>
      <c r="Q127" s="406"/>
      <c r="S127" s="406"/>
      <c r="T127" s="406"/>
      <c r="U127" s="406"/>
      <c r="Y127" s="407"/>
      <c r="Z127" s="407"/>
      <c r="AA127" s="407"/>
    </row>
    <row r="128" spans="2:42" s="405" customFormat="1">
      <c r="B128" s="802"/>
      <c r="D128" s="404"/>
      <c r="E128" s="404"/>
      <c r="H128" s="406"/>
      <c r="I128" s="406"/>
      <c r="J128" s="406"/>
      <c r="K128" s="406"/>
      <c r="L128" s="406"/>
      <c r="M128" s="406"/>
      <c r="N128" s="406"/>
      <c r="O128" s="407"/>
      <c r="P128" s="406"/>
      <c r="Q128" s="406"/>
      <c r="S128" s="406"/>
      <c r="T128" s="406"/>
      <c r="U128" s="406"/>
      <c r="Y128" s="407"/>
      <c r="Z128" s="407"/>
      <c r="AA128" s="407"/>
    </row>
    <row r="129" spans="2:27" s="405" customFormat="1">
      <c r="B129" s="802"/>
      <c r="D129" s="404"/>
      <c r="E129" s="404"/>
      <c r="H129" s="406"/>
      <c r="I129" s="406"/>
      <c r="J129" s="406"/>
      <c r="K129" s="406"/>
      <c r="L129" s="406"/>
      <c r="M129" s="406"/>
      <c r="N129" s="406"/>
      <c r="O129" s="407"/>
      <c r="P129" s="406"/>
      <c r="Q129" s="406"/>
      <c r="S129" s="406"/>
      <c r="T129" s="406"/>
      <c r="U129" s="406"/>
      <c r="Y129" s="407"/>
      <c r="Z129" s="407"/>
      <c r="AA129" s="407"/>
    </row>
    <row r="130" spans="2:27" s="405" customFormat="1">
      <c r="B130" s="802"/>
      <c r="D130" s="404"/>
      <c r="E130" s="404"/>
      <c r="H130" s="406"/>
      <c r="I130" s="406"/>
      <c r="J130" s="406"/>
      <c r="K130" s="406"/>
      <c r="L130" s="406"/>
      <c r="M130" s="406"/>
      <c r="N130" s="406"/>
      <c r="O130" s="407"/>
      <c r="P130" s="406"/>
      <c r="Q130" s="406"/>
      <c r="S130" s="406"/>
      <c r="T130" s="406"/>
      <c r="U130" s="406"/>
      <c r="Y130" s="407"/>
      <c r="Z130" s="407"/>
      <c r="AA130" s="407"/>
    </row>
    <row r="131" spans="2:27" s="405" customFormat="1">
      <c r="B131" s="802"/>
      <c r="D131" s="404"/>
      <c r="E131" s="404"/>
      <c r="H131" s="406"/>
      <c r="I131" s="406"/>
      <c r="J131" s="406"/>
      <c r="K131" s="406"/>
      <c r="L131" s="406"/>
      <c r="M131" s="406"/>
      <c r="N131" s="406"/>
      <c r="O131" s="407"/>
      <c r="P131" s="406"/>
      <c r="Q131" s="406"/>
      <c r="S131" s="406"/>
      <c r="T131" s="406"/>
      <c r="U131" s="406"/>
      <c r="Y131" s="407"/>
      <c r="Z131" s="407"/>
      <c r="AA131" s="407"/>
    </row>
    <row r="132" spans="2:27" s="405" customFormat="1">
      <c r="B132" s="802"/>
      <c r="D132" s="404"/>
      <c r="E132" s="404"/>
      <c r="H132" s="406"/>
      <c r="I132" s="406"/>
      <c r="J132" s="406"/>
      <c r="K132" s="406"/>
      <c r="L132" s="406"/>
      <c r="M132" s="406"/>
      <c r="N132" s="406"/>
      <c r="O132" s="407"/>
      <c r="P132" s="406"/>
      <c r="Q132" s="406"/>
      <c r="S132" s="406"/>
      <c r="T132" s="406"/>
      <c r="U132" s="406"/>
      <c r="Y132" s="407"/>
      <c r="Z132" s="407"/>
      <c r="AA132" s="407"/>
    </row>
    <row r="133" spans="2:27" s="405" customFormat="1">
      <c r="B133" s="802"/>
      <c r="D133" s="404"/>
      <c r="E133" s="404"/>
      <c r="H133" s="406"/>
      <c r="I133" s="406"/>
      <c r="J133" s="406"/>
      <c r="K133" s="406"/>
      <c r="L133" s="406"/>
      <c r="M133" s="406"/>
      <c r="N133" s="406"/>
      <c r="O133" s="407"/>
      <c r="P133" s="406"/>
      <c r="Q133" s="406"/>
      <c r="S133" s="406"/>
      <c r="T133" s="406"/>
      <c r="U133" s="406"/>
      <c r="Y133" s="407"/>
      <c r="Z133" s="407"/>
      <c r="AA133" s="407"/>
    </row>
    <row r="134" spans="2:27" s="405" customFormat="1">
      <c r="B134" s="802"/>
      <c r="D134" s="404"/>
      <c r="E134" s="404"/>
      <c r="H134" s="406"/>
      <c r="I134" s="406"/>
      <c r="J134" s="406"/>
      <c r="K134" s="406"/>
      <c r="L134" s="406"/>
      <c r="M134" s="406"/>
      <c r="N134" s="406"/>
      <c r="O134" s="407"/>
      <c r="P134" s="406"/>
      <c r="Q134" s="406"/>
      <c r="S134" s="406"/>
      <c r="T134" s="406"/>
      <c r="U134" s="406"/>
      <c r="Y134" s="407"/>
      <c r="Z134" s="407"/>
      <c r="AA134" s="407"/>
    </row>
    <row r="135" spans="2:27" s="405" customFormat="1">
      <c r="B135" s="802"/>
      <c r="D135" s="404"/>
      <c r="E135" s="404"/>
      <c r="H135" s="406"/>
      <c r="I135" s="406"/>
      <c r="J135" s="406"/>
      <c r="K135" s="406"/>
      <c r="L135" s="406"/>
      <c r="M135" s="406"/>
      <c r="N135" s="406"/>
      <c r="O135" s="407"/>
      <c r="P135" s="406"/>
      <c r="Q135" s="406"/>
      <c r="S135" s="406"/>
      <c r="T135" s="406"/>
      <c r="U135" s="406"/>
      <c r="Y135" s="407"/>
      <c r="Z135" s="407"/>
      <c r="AA135" s="407"/>
    </row>
    <row r="136" spans="2:27" s="405" customFormat="1">
      <c r="B136" s="802"/>
      <c r="D136" s="404"/>
      <c r="E136" s="404"/>
      <c r="H136" s="406"/>
      <c r="I136" s="406"/>
      <c r="J136" s="406"/>
      <c r="K136" s="406"/>
      <c r="L136" s="406"/>
      <c r="M136" s="406"/>
      <c r="N136" s="406"/>
      <c r="O136" s="407"/>
      <c r="P136" s="406"/>
      <c r="Q136" s="406"/>
      <c r="S136" s="406"/>
      <c r="T136" s="406"/>
      <c r="U136" s="406"/>
      <c r="Y136" s="407"/>
      <c r="Z136" s="407"/>
      <c r="AA136" s="407"/>
    </row>
    <row r="137" spans="2:27" s="405" customFormat="1">
      <c r="B137" s="802"/>
      <c r="D137" s="404"/>
      <c r="E137" s="404"/>
      <c r="H137" s="406"/>
      <c r="I137" s="406"/>
      <c r="J137" s="406"/>
      <c r="K137" s="406"/>
      <c r="L137" s="406"/>
      <c r="M137" s="406"/>
      <c r="N137" s="406"/>
      <c r="O137" s="407"/>
      <c r="P137" s="406"/>
      <c r="Q137" s="406"/>
      <c r="S137" s="406"/>
      <c r="T137" s="406"/>
      <c r="U137" s="406"/>
      <c r="Y137" s="407"/>
      <c r="Z137" s="407"/>
      <c r="AA137" s="407"/>
    </row>
    <row r="138" spans="2:27" s="405" customFormat="1">
      <c r="B138" s="802"/>
      <c r="D138" s="404"/>
      <c r="E138" s="404"/>
      <c r="H138" s="406"/>
      <c r="I138" s="406"/>
      <c r="J138" s="406"/>
      <c r="K138" s="406"/>
      <c r="L138" s="406"/>
      <c r="M138" s="406"/>
      <c r="N138" s="406"/>
      <c r="O138" s="407"/>
      <c r="P138" s="406"/>
      <c r="Q138" s="406"/>
      <c r="S138" s="406"/>
      <c r="T138" s="406"/>
      <c r="U138" s="406"/>
      <c r="Y138" s="407"/>
      <c r="Z138" s="407"/>
      <c r="AA138" s="407"/>
    </row>
    <row r="139" spans="2:27" s="405" customFormat="1">
      <c r="B139" s="802"/>
      <c r="D139" s="404"/>
      <c r="E139" s="404"/>
      <c r="H139" s="406"/>
      <c r="I139" s="406"/>
      <c r="J139" s="406"/>
      <c r="K139" s="406"/>
      <c r="L139" s="406"/>
      <c r="M139" s="406"/>
      <c r="N139" s="406"/>
      <c r="O139" s="407"/>
      <c r="P139" s="406"/>
      <c r="Q139" s="406"/>
      <c r="S139" s="406"/>
      <c r="T139" s="406"/>
      <c r="U139" s="406"/>
      <c r="Y139" s="407"/>
      <c r="Z139" s="407"/>
      <c r="AA139" s="407"/>
    </row>
    <row r="140" spans="2:27" s="405" customFormat="1">
      <c r="B140" s="802"/>
      <c r="D140" s="404"/>
      <c r="E140" s="404"/>
      <c r="H140" s="406"/>
      <c r="I140" s="406"/>
      <c r="J140" s="406"/>
      <c r="K140" s="406"/>
      <c r="L140" s="406"/>
      <c r="M140" s="406"/>
      <c r="N140" s="406"/>
      <c r="O140" s="407"/>
      <c r="P140" s="406"/>
      <c r="Q140" s="406"/>
      <c r="S140" s="406"/>
      <c r="T140" s="406"/>
      <c r="U140" s="406"/>
      <c r="Y140" s="407"/>
      <c r="Z140" s="407"/>
      <c r="AA140" s="407"/>
    </row>
    <row r="141" spans="2:27" s="405" customFormat="1">
      <c r="B141" s="802"/>
      <c r="D141" s="404"/>
      <c r="E141" s="404"/>
      <c r="H141" s="406"/>
      <c r="I141" s="406"/>
      <c r="J141" s="406"/>
      <c r="K141" s="406"/>
      <c r="L141" s="406"/>
      <c r="M141" s="406"/>
      <c r="N141" s="406"/>
      <c r="O141" s="407"/>
      <c r="P141" s="406"/>
      <c r="Q141" s="406"/>
      <c r="S141" s="406"/>
      <c r="T141" s="406"/>
      <c r="U141" s="406"/>
      <c r="Y141" s="407"/>
      <c r="Z141" s="407"/>
      <c r="AA141" s="407"/>
    </row>
    <row r="142" spans="2:27" s="405" customFormat="1">
      <c r="B142" s="802"/>
      <c r="D142" s="404"/>
      <c r="E142" s="404"/>
      <c r="H142" s="406"/>
      <c r="I142" s="406"/>
      <c r="J142" s="406"/>
      <c r="K142" s="406"/>
      <c r="L142" s="406"/>
      <c r="M142" s="406"/>
      <c r="N142" s="406"/>
      <c r="O142" s="407"/>
      <c r="P142" s="406"/>
      <c r="Q142" s="406"/>
      <c r="S142" s="406"/>
      <c r="T142" s="406"/>
      <c r="U142" s="406"/>
      <c r="Y142" s="407"/>
      <c r="Z142" s="407"/>
      <c r="AA142" s="407"/>
    </row>
    <row r="143" spans="2:27" s="405" customFormat="1">
      <c r="B143" s="802"/>
      <c r="D143" s="404"/>
      <c r="E143" s="404"/>
      <c r="H143" s="406"/>
      <c r="I143" s="406"/>
      <c r="J143" s="406"/>
      <c r="K143" s="406"/>
      <c r="L143" s="406"/>
      <c r="M143" s="406"/>
      <c r="N143" s="406"/>
      <c r="O143" s="407"/>
      <c r="P143" s="406"/>
      <c r="Q143" s="406"/>
      <c r="S143" s="406"/>
      <c r="T143" s="406"/>
      <c r="U143" s="406"/>
      <c r="Y143" s="407"/>
      <c r="Z143" s="407"/>
      <c r="AA143" s="407"/>
    </row>
    <row r="144" spans="2:27" s="405" customFormat="1">
      <c r="B144" s="802"/>
      <c r="D144" s="404"/>
      <c r="E144" s="404"/>
      <c r="H144" s="406"/>
      <c r="I144" s="406"/>
      <c r="J144" s="406"/>
      <c r="K144" s="406"/>
      <c r="L144" s="406"/>
      <c r="M144" s="406"/>
      <c r="N144" s="406"/>
      <c r="O144" s="407"/>
      <c r="P144" s="406"/>
      <c r="Q144" s="406"/>
      <c r="S144" s="406"/>
      <c r="T144" s="406"/>
      <c r="U144" s="406"/>
      <c r="Y144" s="407"/>
      <c r="Z144" s="407"/>
      <c r="AA144" s="407"/>
    </row>
    <row r="145" spans="2:27" s="405" customFormat="1">
      <c r="B145" s="802"/>
      <c r="D145" s="404"/>
      <c r="E145" s="404"/>
      <c r="H145" s="406"/>
      <c r="I145" s="406"/>
      <c r="J145" s="406"/>
      <c r="K145" s="406"/>
      <c r="L145" s="406"/>
      <c r="M145" s="406"/>
      <c r="N145" s="406"/>
      <c r="O145" s="407"/>
      <c r="P145" s="406"/>
      <c r="Q145" s="406"/>
      <c r="S145" s="406"/>
      <c r="T145" s="406"/>
      <c r="U145" s="406"/>
      <c r="Y145" s="407"/>
      <c r="Z145" s="407"/>
      <c r="AA145" s="407"/>
    </row>
    <row r="146" spans="2:27" s="405" customFormat="1">
      <c r="B146" s="802"/>
      <c r="D146" s="404"/>
      <c r="E146" s="404"/>
      <c r="H146" s="406"/>
      <c r="I146" s="406"/>
      <c r="J146" s="406"/>
      <c r="K146" s="406"/>
      <c r="L146" s="406"/>
      <c r="M146" s="406"/>
      <c r="N146" s="406"/>
      <c r="O146" s="407"/>
      <c r="P146" s="406"/>
      <c r="Q146" s="406"/>
      <c r="S146" s="406"/>
      <c r="T146" s="406"/>
      <c r="U146" s="406"/>
      <c r="Y146" s="407"/>
      <c r="Z146" s="407"/>
      <c r="AA146" s="407"/>
    </row>
    <row r="147" spans="2:27" s="405" customFormat="1">
      <c r="B147" s="802"/>
      <c r="D147" s="404"/>
      <c r="E147" s="404"/>
      <c r="H147" s="406"/>
      <c r="I147" s="406"/>
      <c r="J147" s="406"/>
      <c r="K147" s="406"/>
      <c r="L147" s="406"/>
      <c r="M147" s="406"/>
      <c r="N147" s="406"/>
      <c r="O147" s="407"/>
      <c r="P147" s="406"/>
      <c r="Q147" s="406"/>
      <c r="S147" s="406"/>
      <c r="T147" s="406"/>
      <c r="U147" s="406"/>
      <c r="Y147" s="407"/>
      <c r="Z147" s="407"/>
      <c r="AA147" s="407"/>
    </row>
    <row r="148" spans="2:27" s="405" customFormat="1">
      <c r="B148" s="802"/>
      <c r="D148" s="404"/>
      <c r="E148" s="404"/>
      <c r="H148" s="406"/>
      <c r="I148" s="406"/>
      <c r="J148" s="406"/>
      <c r="K148" s="406"/>
      <c r="L148" s="406"/>
      <c r="M148" s="406"/>
      <c r="N148" s="406"/>
      <c r="O148" s="407"/>
      <c r="P148" s="406"/>
      <c r="Q148" s="406"/>
      <c r="S148" s="406"/>
      <c r="T148" s="406"/>
      <c r="U148" s="406"/>
      <c r="Y148" s="407"/>
      <c r="Z148" s="407"/>
      <c r="AA148" s="407"/>
    </row>
    <row r="149" spans="2:27" s="405" customFormat="1">
      <c r="B149" s="802"/>
      <c r="D149" s="404"/>
      <c r="E149" s="404"/>
      <c r="H149" s="406"/>
      <c r="I149" s="406"/>
      <c r="J149" s="406"/>
      <c r="K149" s="406"/>
      <c r="L149" s="406"/>
      <c r="M149" s="406"/>
      <c r="N149" s="406"/>
      <c r="O149" s="407"/>
      <c r="P149" s="406"/>
      <c r="Q149" s="406"/>
      <c r="S149" s="406"/>
      <c r="T149" s="406"/>
      <c r="U149" s="406"/>
      <c r="Y149" s="407"/>
      <c r="Z149" s="407"/>
      <c r="AA149" s="407"/>
    </row>
    <row r="150" spans="2:27" s="405" customFormat="1">
      <c r="B150" s="802"/>
      <c r="D150" s="404"/>
      <c r="E150" s="404"/>
      <c r="H150" s="406"/>
      <c r="I150" s="406"/>
      <c r="J150" s="406"/>
      <c r="K150" s="406"/>
      <c r="L150" s="406"/>
      <c r="M150" s="406"/>
      <c r="N150" s="406"/>
      <c r="O150" s="407"/>
      <c r="P150" s="406"/>
      <c r="Q150" s="406"/>
      <c r="S150" s="406"/>
      <c r="T150" s="406"/>
      <c r="U150" s="406"/>
      <c r="Y150" s="407"/>
      <c r="Z150" s="407"/>
      <c r="AA150" s="407"/>
    </row>
    <row r="151" spans="2:27" s="405" customFormat="1">
      <c r="B151" s="802"/>
      <c r="D151" s="404"/>
      <c r="E151" s="404"/>
      <c r="H151" s="406"/>
      <c r="I151" s="406"/>
      <c r="J151" s="406"/>
      <c r="K151" s="406"/>
      <c r="L151" s="406"/>
      <c r="M151" s="406"/>
      <c r="N151" s="406"/>
      <c r="O151" s="407"/>
      <c r="P151" s="406"/>
      <c r="Q151" s="406"/>
      <c r="S151" s="406"/>
      <c r="T151" s="406"/>
      <c r="U151" s="406"/>
      <c r="Y151" s="407"/>
      <c r="Z151" s="407"/>
      <c r="AA151" s="407"/>
    </row>
    <row r="152" spans="2:27" s="405" customFormat="1">
      <c r="B152" s="802"/>
      <c r="D152" s="404"/>
      <c r="E152" s="404"/>
      <c r="H152" s="406"/>
      <c r="I152" s="406"/>
      <c r="J152" s="406"/>
      <c r="K152" s="406"/>
      <c r="L152" s="406"/>
      <c r="M152" s="406"/>
      <c r="N152" s="406"/>
      <c r="O152" s="407"/>
      <c r="P152" s="406"/>
      <c r="Q152" s="406"/>
      <c r="S152" s="406"/>
      <c r="T152" s="406"/>
      <c r="U152" s="406"/>
      <c r="Y152" s="407"/>
      <c r="Z152" s="407"/>
      <c r="AA152" s="407"/>
    </row>
    <row r="153" spans="2:27" s="405" customFormat="1">
      <c r="B153" s="802"/>
      <c r="D153" s="404"/>
      <c r="E153" s="404"/>
      <c r="H153" s="406"/>
      <c r="I153" s="406"/>
      <c r="J153" s="406"/>
      <c r="K153" s="406"/>
      <c r="L153" s="406"/>
      <c r="M153" s="406"/>
      <c r="N153" s="406"/>
      <c r="O153" s="407"/>
      <c r="P153" s="406"/>
      <c r="Q153" s="406"/>
      <c r="S153" s="406"/>
      <c r="T153" s="406"/>
      <c r="U153" s="406"/>
      <c r="Y153" s="407"/>
      <c r="Z153" s="407"/>
      <c r="AA153" s="407"/>
    </row>
    <row r="154" spans="2:27" s="405" customFormat="1">
      <c r="B154" s="802"/>
      <c r="D154" s="404"/>
      <c r="E154" s="404"/>
      <c r="H154" s="406"/>
      <c r="I154" s="406"/>
      <c r="J154" s="406"/>
      <c r="K154" s="406"/>
      <c r="L154" s="406"/>
      <c r="M154" s="406"/>
      <c r="N154" s="406"/>
      <c r="O154" s="407"/>
      <c r="P154" s="406"/>
      <c r="Q154" s="406"/>
      <c r="S154" s="406"/>
      <c r="T154" s="406"/>
      <c r="U154" s="406"/>
      <c r="Y154" s="407"/>
      <c r="Z154" s="407"/>
      <c r="AA154" s="407"/>
    </row>
    <row r="155" spans="2:27" s="405" customFormat="1">
      <c r="B155" s="802"/>
      <c r="D155" s="404"/>
      <c r="E155" s="404"/>
      <c r="H155" s="406"/>
      <c r="I155" s="406"/>
      <c r="J155" s="406"/>
      <c r="K155" s="406"/>
      <c r="L155" s="406"/>
      <c r="M155" s="406"/>
      <c r="N155" s="406"/>
      <c r="O155" s="407"/>
      <c r="P155" s="406"/>
      <c r="Q155" s="406"/>
      <c r="S155" s="406"/>
      <c r="T155" s="406"/>
      <c r="U155" s="406"/>
      <c r="Y155" s="407"/>
      <c r="Z155" s="407"/>
      <c r="AA155" s="407"/>
    </row>
    <row r="156" spans="2:27" s="405" customFormat="1">
      <c r="B156" s="802"/>
      <c r="D156" s="404"/>
      <c r="E156" s="404"/>
      <c r="H156" s="406"/>
      <c r="I156" s="406"/>
      <c r="J156" s="406"/>
      <c r="K156" s="406"/>
      <c r="L156" s="406"/>
      <c r="M156" s="406"/>
      <c r="N156" s="406"/>
      <c r="O156" s="407"/>
      <c r="P156" s="406"/>
      <c r="Q156" s="406"/>
      <c r="S156" s="406"/>
      <c r="T156" s="406"/>
      <c r="U156" s="406"/>
      <c r="Y156" s="407"/>
      <c r="Z156" s="407"/>
      <c r="AA156" s="407"/>
    </row>
    <row r="157" spans="2:27" s="405" customFormat="1">
      <c r="D157" s="404"/>
      <c r="E157" s="404"/>
      <c r="H157" s="406"/>
      <c r="I157" s="406"/>
      <c r="J157" s="406"/>
      <c r="K157" s="406"/>
      <c r="L157" s="406"/>
      <c r="M157" s="406"/>
      <c r="N157" s="406"/>
      <c r="O157" s="407"/>
      <c r="P157" s="406"/>
      <c r="Q157" s="406"/>
      <c r="S157" s="406"/>
      <c r="T157" s="406"/>
      <c r="U157" s="406"/>
      <c r="Y157" s="407"/>
      <c r="Z157" s="407"/>
      <c r="AA157" s="407"/>
    </row>
    <row r="158" spans="2:27" s="405" customFormat="1">
      <c r="D158" s="404"/>
      <c r="E158" s="404"/>
      <c r="H158" s="406"/>
      <c r="I158" s="406"/>
      <c r="J158" s="406"/>
      <c r="K158" s="406"/>
      <c r="L158" s="406"/>
      <c r="M158" s="406"/>
      <c r="N158" s="406"/>
      <c r="O158" s="407"/>
      <c r="P158" s="406"/>
      <c r="Q158" s="406"/>
      <c r="S158" s="406"/>
      <c r="T158" s="406"/>
      <c r="U158" s="406"/>
      <c r="Y158" s="407"/>
      <c r="Z158" s="407"/>
      <c r="AA158" s="407"/>
    </row>
    <row r="159" spans="2:27" s="405" customFormat="1">
      <c r="D159" s="404"/>
      <c r="E159" s="404"/>
      <c r="H159" s="406"/>
      <c r="I159" s="406"/>
      <c r="J159" s="406"/>
      <c r="K159" s="406"/>
      <c r="L159" s="406"/>
      <c r="M159" s="406"/>
      <c r="N159" s="406"/>
      <c r="O159" s="407"/>
      <c r="P159" s="406"/>
      <c r="Q159" s="406"/>
      <c r="S159" s="406"/>
      <c r="T159" s="406"/>
      <c r="U159" s="406"/>
      <c r="Y159" s="407"/>
      <c r="Z159" s="407"/>
      <c r="AA159" s="407"/>
    </row>
    <row r="160" spans="2:27" s="405" customFormat="1">
      <c r="D160" s="404"/>
      <c r="E160" s="404"/>
      <c r="H160" s="406"/>
      <c r="I160" s="406"/>
      <c r="J160" s="406"/>
      <c r="K160" s="406"/>
      <c r="L160" s="406"/>
      <c r="M160" s="406"/>
      <c r="N160" s="406"/>
      <c r="O160" s="407"/>
      <c r="P160" s="406"/>
      <c r="Q160" s="406"/>
      <c r="S160" s="406"/>
      <c r="T160" s="406"/>
      <c r="U160" s="406"/>
      <c r="Y160" s="407"/>
      <c r="Z160" s="407"/>
      <c r="AA160" s="407"/>
    </row>
    <row r="161" spans="4:27" s="405" customFormat="1">
      <c r="D161" s="404"/>
      <c r="E161" s="404"/>
      <c r="H161" s="406"/>
      <c r="I161" s="406"/>
      <c r="J161" s="406"/>
      <c r="K161" s="406"/>
      <c r="L161" s="406"/>
      <c r="M161" s="406"/>
      <c r="N161" s="406"/>
      <c r="O161" s="407"/>
      <c r="P161" s="406"/>
      <c r="Q161" s="406"/>
      <c r="S161" s="406"/>
      <c r="T161" s="406"/>
      <c r="U161" s="406"/>
      <c r="Y161" s="407"/>
      <c r="Z161" s="407"/>
      <c r="AA161" s="407"/>
    </row>
    <row r="162" spans="4:27" s="405" customFormat="1">
      <c r="D162" s="404"/>
      <c r="E162" s="404"/>
      <c r="H162" s="406"/>
      <c r="I162" s="406"/>
      <c r="J162" s="406"/>
      <c r="K162" s="406"/>
      <c r="L162" s="406"/>
      <c r="M162" s="406"/>
      <c r="N162" s="406"/>
      <c r="O162" s="407"/>
      <c r="P162" s="406"/>
      <c r="Q162" s="406"/>
      <c r="S162" s="406"/>
      <c r="T162" s="406"/>
      <c r="U162" s="406"/>
      <c r="Y162" s="407"/>
      <c r="Z162" s="407"/>
      <c r="AA162" s="407"/>
    </row>
    <row r="163" spans="4:27" s="405" customFormat="1">
      <c r="D163" s="404"/>
      <c r="E163" s="404"/>
      <c r="H163" s="406"/>
      <c r="I163" s="406"/>
      <c r="J163" s="406"/>
      <c r="K163" s="406"/>
      <c r="L163" s="406"/>
      <c r="M163" s="406"/>
      <c r="N163" s="406"/>
      <c r="O163" s="407"/>
      <c r="P163" s="406"/>
      <c r="Q163" s="406"/>
      <c r="S163" s="406"/>
      <c r="T163" s="406"/>
      <c r="U163" s="406"/>
      <c r="Y163" s="407"/>
      <c r="Z163" s="407"/>
      <c r="AA163" s="407"/>
    </row>
    <row r="164" spans="4:27" s="405" customFormat="1">
      <c r="D164" s="404"/>
      <c r="E164" s="404"/>
      <c r="H164" s="406"/>
      <c r="I164" s="406"/>
      <c r="J164" s="406"/>
      <c r="K164" s="406"/>
      <c r="L164" s="406"/>
      <c r="M164" s="406"/>
      <c r="N164" s="406"/>
      <c r="O164" s="407"/>
      <c r="P164" s="406"/>
      <c r="Q164" s="406"/>
      <c r="S164" s="406"/>
      <c r="T164" s="406"/>
      <c r="U164" s="406"/>
      <c r="Y164" s="407"/>
      <c r="Z164" s="407"/>
      <c r="AA164" s="407"/>
    </row>
    <row r="165" spans="4:27" s="405" customFormat="1">
      <c r="D165" s="404"/>
      <c r="E165" s="404"/>
      <c r="H165" s="406"/>
      <c r="I165" s="406"/>
      <c r="J165" s="406"/>
      <c r="K165" s="406"/>
      <c r="L165" s="406"/>
      <c r="M165" s="406"/>
      <c r="N165" s="406"/>
      <c r="O165" s="407"/>
      <c r="P165" s="406"/>
      <c r="Q165" s="406"/>
      <c r="S165" s="406"/>
      <c r="T165" s="406"/>
      <c r="U165" s="406"/>
      <c r="Y165" s="407"/>
      <c r="Z165" s="407"/>
      <c r="AA165" s="407"/>
    </row>
    <row r="166" spans="4:27" s="405" customFormat="1">
      <c r="D166" s="404"/>
      <c r="E166" s="404"/>
      <c r="H166" s="406"/>
      <c r="I166" s="406"/>
      <c r="J166" s="406"/>
      <c r="K166" s="406"/>
      <c r="L166" s="406"/>
      <c r="M166" s="406"/>
      <c r="N166" s="406"/>
      <c r="O166" s="407"/>
      <c r="P166" s="406"/>
      <c r="Q166" s="406"/>
      <c r="S166" s="406"/>
      <c r="T166" s="406"/>
      <c r="U166" s="406"/>
      <c r="Y166" s="407"/>
      <c r="Z166" s="407"/>
      <c r="AA166" s="407"/>
    </row>
    <row r="167" spans="4:27" s="405" customFormat="1">
      <c r="D167" s="404"/>
      <c r="E167" s="404"/>
      <c r="H167" s="406"/>
      <c r="I167" s="406"/>
      <c r="J167" s="406"/>
      <c r="K167" s="406"/>
      <c r="L167" s="406"/>
      <c r="M167" s="406"/>
      <c r="N167" s="406"/>
      <c r="O167" s="407"/>
      <c r="P167" s="406"/>
      <c r="Q167" s="406"/>
      <c r="S167" s="406"/>
      <c r="T167" s="406"/>
      <c r="U167" s="406"/>
      <c r="Y167" s="407"/>
      <c r="Z167" s="407"/>
      <c r="AA167" s="407"/>
    </row>
    <row r="168" spans="4:27" s="405" customFormat="1">
      <c r="D168" s="404"/>
      <c r="E168" s="404"/>
      <c r="H168" s="406"/>
      <c r="I168" s="406"/>
      <c r="J168" s="406"/>
      <c r="K168" s="406"/>
      <c r="L168" s="406"/>
      <c r="M168" s="406"/>
      <c r="N168" s="406"/>
      <c r="O168" s="407"/>
      <c r="P168" s="406"/>
      <c r="Q168" s="406"/>
      <c r="S168" s="406"/>
      <c r="T168" s="406"/>
      <c r="U168" s="406"/>
      <c r="Y168" s="407"/>
      <c r="Z168" s="407"/>
      <c r="AA168" s="407"/>
    </row>
    <row r="169" spans="4:27" s="405" customFormat="1">
      <c r="D169" s="404"/>
      <c r="E169" s="404"/>
      <c r="H169" s="406"/>
      <c r="I169" s="406"/>
      <c r="J169" s="406"/>
      <c r="K169" s="406"/>
      <c r="L169" s="406"/>
      <c r="M169" s="406"/>
      <c r="N169" s="406"/>
      <c r="O169" s="407"/>
      <c r="P169" s="406"/>
      <c r="Q169" s="406"/>
      <c r="S169" s="406"/>
      <c r="T169" s="406"/>
      <c r="U169" s="406"/>
      <c r="Y169" s="407"/>
      <c r="Z169" s="407"/>
      <c r="AA169" s="407"/>
    </row>
    <row r="170" spans="4:27" s="405" customFormat="1">
      <c r="D170" s="404"/>
      <c r="E170" s="404"/>
      <c r="H170" s="406"/>
      <c r="I170" s="406"/>
      <c r="J170" s="406"/>
      <c r="K170" s="406"/>
      <c r="L170" s="406"/>
      <c r="M170" s="406"/>
      <c r="N170" s="406"/>
      <c r="O170" s="407"/>
      <c r="P170" s="406"/>
      <c r="Q170" s="406"/>
      <c r="S170" s="406"/>
      <c r="T170" s="406"/>
      <c r="U170" s="406"/>
      <c r="Y170" s="407"/>
      <c r="Z170" s="407"/>
      <c r="AA170" s="407"/>
    </row>
    <row r="171" spans="4:27" s="405" customFormat="1">
      <c r="D171" s="404"/>
      <c r="E171" s="404"/>
      <c r="H171" s="406"/>
      <c r="I171" s="406"/>
      <c r="J171" s="406"/>
      <c r="K171" s="406"/>
      <c r="L171" s="406"/>
      <c r="M171" s="406"/>
      <c r="N171" s="406"/>
      <c r="O171" s="407"/>
      <c r="P171" s="406"/>
      <c r="Q171" s="406"/>
      <c r="S171" s="406"/>
      <c r="T171" s="406"/>
      <c r="U171" s="406"/>
      <c r="Y171" s="407"/>
      <c r="Z171" s="407"/>
      <c r="AA171" s="407"/>
    </row>
    <row r="172" spans="4:27" s="405" customFormat="1">
      <c r="D172" s="404"/>
      <c r="E172" s="404"/>
      <c r="H172" s="406"/>
      <c r="I172" s="406"/>
      <c r="J172" s="406"/>
      <c r="K172" s="406"/>
      <c r="L172" s="406"/>
      <c r="M172" s="406"/>
      <c r="N172" s="406"/>
      <c r="O172" s="407"/>
      <c r="P172" s="406"/>
      <c r="Q172" s="406"/>
      <c r="S172" s="406"/>
      <c r="T172" s="406"/>
      <c r="U172" s="406"/>
      <c r="Y172" s="407"/>
      <c r="Z172" s="407"/>
      <c r="AA172" s="407"/>
    </row>
    <row r="173" spans="4:27" s="405" customFormat="1">
      <c r="D173" s="404"/>
      <c r="E173" s="404"/>
      <c r="H173" s="406"/>
      <c r="I173" s="406"/>
      <c r="J173" s="406"/>
      <c r="K173" s="406"/>
      <c r="L173" s="406"/>
      <c r="M173" s="406"/>
      <c r="N173" s="406"/>
      <c r="O173" s="407"/>
      <c r="P173" s="406"/>
      <c r="Q173" s="406"/>
      <c r="S173" s="406"/>
      <c r="T173" s="406"/>
      <c r="U173" s="406"/>
      <c r="Y173" s="407"/>
      <c r="Z173" s="407"/>
      <c r="AA173" s="407"/>
    </row>
    <row r="174" spans="4:27" s="405" customFormat="1">
      <c r="D174" s="404"/>
      <c r="E174" s="404"/>
      <c r="H174" s="406"/>
      <c r="I174" s="406"/>
      <c r="J174" s="406"/>
      <c r="K174" s="406"/>
      <c r="L174" s="406"/>
      <c r="M174" s="406"/>
      <c r="N174" s="406"/>
      <c r="O174" s="407"/>
      <c r="P174" s="406"/>
      <c r="Q174" s="406"/>
      <c r="S174" s="406"/>
      <c r="T174" s="406"/>
      <c r="U174" s="406"/>
      <c r="Y174" s="407"/>
      <c r="Z174" s="407"/>
      <c r="AA174" s="407"/>
    </row>
    <row r="175" spans="4:27" s="405" customFormat="1">
      <c r="D175" s="404"/>
      <c r="E175" s="404"/>
      <c r="H175" s="406"/>
      <c r="I175" s="406"/>
      <c r="J175" s="406"/>
      <c r="K175" s="406"/>
      <c r="L175" s="406"/>
      <c r="M175" s="406"/>
      <c r="N175" s="406"/>
      <c r="O175" s="407"/>
      <c r="P175" s="406"/>
      <c r="Q175" s="406"/>
      <c r="S175" s="406"/>
      <c r="T175" s="406"/>
      <c r="U175" s="406"/>
      <c r="Y175" s="407"/>
      <c r="Z175" s="407"/>
      <c r="AA175" s="407"/>
    </row>
    <row r="176" spans="4:27" s="405" customFormat="1">
      <c r="D176" s="404"/>
      <c r="E176" s="404"/>
      <c r="H176" s="406"/>
      <c r="I176" s="406"/>
      <c r="J176" s="406"/>
      <c r="K176" s="406"/>
      <c r="L176" s="406"/>
      <c r="M176" s="406"/>
      <c r="N176" s="406"/>
      <c r="O176" s="407"/>
      <c r="P176" s="406"/>
      <c r="Q176" s="406"/>
      <c r="S176" s="406"/>
      <c r="T176" s="406"/>
      <c r="U176" s="406"/>
      <c r="Y176" s="407"/>
      <c r="Z176" s="407"/>
      <c r="AA176" s="407"/>
    </row>
    <row r="177" spans="2:27" s="405" customFormat="1">
      <c r="D177" s="404"/>
      <c r="E177" s="404"/>
      <c r="H177" s="406"/>
      <c r="I177" s="406"/>
      <c r="J177" s="406"/>
      <c r="K177" s="406"/>
      <c r="L177" s="406"/>
      <c r="M177" s="406"/>
      <c r="N177" s="406"/>
      <c r="O177" s="407"/>
      <c r="P177" s="406"/>
      <c r="Q177" s="406"/>
      <c r="S177" s="406"/>
      <c r="T177" s="406"/>
      <c r="U177" s="406"/>
      <c r="Y177" s="407"/>
      <c r="Z177" s="407"/>
      <c r="AA177" s="407"/>
    </row>
    <row r="178" spans="2:27" s="405" customFormat="1">
      <c r="D178" s="404"/>
      <c r="E178" s="404"/>
      <c r="H178" s="406"/>
      <c r="I178" s="406"/>
      <c r="J178" s="406"/>
      <c r="K178" s="406"/>
      <c r="L178" s="406"/>
      <c r="M178" s="406"/>
      <c r="N178" s="406"/>
      <c r="O178" s="407"/>
      <c r="P178" s="406"/>
      <c r="Q178" s="406"/>
      <c r="S178" s="406"/>
      <c r="T178" s="406"/>
      <c r="U178" s="406"/>
      <c r="Y178" s="407"/>
      <c r="Z178" s="407"/>
      <c r="AA178" s="407"/>
    </row>
    <row r="179" spans="2:27" s="405" customFormat="1">
      <c r="D179" s="404"/>
      <c r="E179" s="404"/>
      <c r="H179" s="406"/>
      <c r="I179" s="406"/>
      <c r="J179" s="406"/>
      <c r="K179" s="406"/>
      <c r="L179" s="406"/>
      <c r="M179" s="406"/>
      <c r="N179" s="406"/>
      <c r="O179" s="407"/>
      <c r="P179" s="406"/>
      <c r="Q179" s="406"/>
      <c r="S179" s="406"/>
      <c r="T179" s="406"/>
      <c r="U179" s="406"/>
      <c r="Y179" s="407"/>
      <c r="Z179" s="407"/>
      <c r="AA179" s="407"/>
    </row>
    <row r="180" spans="2:27" s="405" customFormat="1">
      <c r="D180" s="404"/>
      <c r="E180" s="404"/>
      <c r="H180" s="406"/>
      <c r="I180" s="406"/>
      <c r="J180" s="406"/>
      <c r="K180" s="406"/>
      <c r="L180" s="406"/>
      <c r="M180" s="406"/>
      <c r="N180" s="406"/>
      <c r="O180" s="407"/>
      <c r="P180" s="406"/>
      <c r="Q180" s="406"/>
      <c r="S180" s="406"/>
      <c r="T180" s="406"/>
      <c r="U180" s="406"/>
      <c r="Y180" s="407"/>
      <c r="Z180" s="407"/>
      <c r="AA180" s="407"/>
    </row>
    <row r="181" spans="2:27" s="405" customFormat="1">
      <c r="D181" s="404"/>
      <c r="E181" s="404"/>
      <c r="H181" s="406"/>
      <c r="I181" s="406"/>
      <c r="J181" s="406"/>
      <c r="K181" s="406"/>
      <c r="L181" s="406"/>
      <c r="M181" s="406"/>
      <c r="N181" s="406"/>
      <c r="O181" s="407"/>
      <c r="P181" s="406"/>
      <c r="Q181" s="406"/>
      <c r="S181" s="406"/>
      <c r="T181" s="406"/>
      <c r="U181" s="406"/>
      <c r="Y181" s="407"/>
      <c r="Z181" s="407"/>
      <c r="AA181" s="407"/>
    </row>
    <row r="182" spans="2:27" s="405" customFormat="1">
      <c r="D182" s="404"/>
      <c r="E182" s="404"/>
      <c r="H182" s="406"/>
      <c r="I182" s="406"/>
      <c r="J182" s="406"/>
      <c r="K182" s="406"/>
      <c r="L182" s="406"/>
      <c r="M182" s="406"/>
      <c r="N182" s="406"/>
      <c r="O182" s="407"/>
      <c r="P182" s="406"/>
      <c r="Q182" s="406"/>
      <c r="S182" s="406"/>
      <c r="T182" s="406"/>
      <c r="U182" s="406"/>
      <c r="Y182" s="407"/>
      <c r="Z182" s="407"/>
      <c r="AA182" s="407"/>
    </row>
    <row r="183" spans="2:27" s="405" customFormat="1">
      <c r="D183" s="404"/>
      <c r="E183" s="404"/>
      <c r="H183" s="406"/>
      <c r="I183" s="406"/>
      <c r="J183" s="406"/>
      <c r="K183" s="406"/>
      <c r="L183" s="406"/>
      <c r="M183" s="406"/>
      <c r="N183" s="406"/>
      <c r="O183" s="407"/>
      <c r="P183" s="406"/>
      <c r="Q183" s="406"/>
      <c r="S183" s="406"/>
      <c r="T183" s="406"/>
      <c r="U183" s="406"/>
      <c r="Y183" s="407"/>
      <c r="Z183" s="407"/>
      <c r="AA183" s="407"/>
    </row>
    <row r="184" spans="2:27" s="405" customFormat="1">
      <c r="D184" s="404"/>
      <c r="E184" s="404"/>
      <c r="H184" s="406"/>
      <c r="I184" s="406"/>
      <c r="J184" s="406"/>
      <c r="K184" s="406"/>
      <c r="L184" s="406"/>
      <c r="M184" s="406"/>
      <c r="N184" s="406"/>
      <c r="O184" s="407"/>
      <c r="P184" s="406"/>
      <c r="Q184" s="406"/>
      <c r="S184" s="406"/>
      <c r="T184" s="406"/>
      <c r="U184" s="406"/>
      <c r="Y184" s="407"/>
      <c r="Z184" s="407"/>
      <c r="AA184" s="407"/>
    </row>
    <row r="185" spans="2:27" s="405" customFormat="1">
      <c r="D185" s="404"/>
      <c r="E185" s="404"/>
      <c r="H185" s="406"/>
      <c r="I185" s="406"/>
      <c r="J185" s="406"/>
      <c r="K185" s="406"/>
      <c r="L185" s="406"/>
      <c r="M185" s="406"/>
      <c r="N185" s="406"/>
      <c r="O185" s="407"/>
      <c r="P185" s="406"/>
      <c r="Q185" s="406"/>
      <c r="S185" s="406"/>
      <c r="T185" s="406"/>
      <c r="U185" s="406"/>
      <c r="Y185" s="407"/>
      <c r="Z185" s="407"/>
      <c r="AA185" s="407"/>
    </row>
    <row r="186" spans="2:27" s="405" customFormat="1">
      <c r="D186" s="404"/>
      <c r="E186" s="404"/>
      <c r="H186" s="406"/>
      <c r="I186" s="406"/>
      <c r="J186" s="406"/>
      <c r="K186" s="406"/>
      <c r="L186" s="406"/>
      <c r="M186" s="406"/>
      <c r="N186" s="406"/>
      <c r="O186" s="407"/>
      <c r="P186" s="406"/>
      <c r="Q186" s="406"/>
      <c r="S186" s="406"/>
      <c r="T186" s="406"/>
      <c r="U186" s="406"/>
      <c r="Y186" s="407"/>
      <c r="Z186" s="407"/>
      <c r="AA186" s="407"/>
    </row>
    <row r="187" spans="2:27" s="405" customFormat="1">
      <c r="D187" s="404"/>
      <c r="E187" s="404"/>
      <c r="H187" s="406"/>
      <c r="I187" s="406"/>
      <c r="J187" s="406"/>
      <c r="K187" s="406"/>
      <c r="L187" s="406"/>
      <c r="M187" s="406"/>
      <c r="N187" s="406"/>
      <c r="O187" s="407"/>
      <c r="P187" s="406"/>
      <c r="Q187" s="406"/>
      <c r="S187" s="406"/>
      <c r="T187" s="406"/>
      <c r="U187" s="406"/>
      <c r="Y187" s="407"/>
      <c r="Z187" s="407"/>
      <c r="AA187" s="407"/>
    </row>
    <row r="188" spans="2:27" s="405" customFormat="1">
      <c r="D188" s="404"/>
      <c r="E188" s="404"/>
      <c r="H188" s="406"/>
      <c r="I188" s="406"/>
      <c r="J188" s="406"/>
      <c r="K188" s="406"/>
      <c r="L188" s="406"/>
      <c r="M188" s="406"/>
      <c r="N188" s="406"/>
      <c r="O188" s="407"/>
      <c r="P188" s="406"/>
      <c r="Q188" s="406"/>
      <c r="S188" s="406"/>
      <c r="T188" s="406"/>
      <c r="U188" s="406"/>
      <c r="Y188" s="407"/>
      <c r="Z188" s="407"/>
      <c r="AA188" s="407"/>
    </row>
    <row r="189" spans="2:27" s="405" customFormat="1">
      <c r="D189" s="404"/>
      <c r="E189" s="404"/>
      <c r="H189" s="406"/>
      <c r="I189" s="406"/>
      <c r="J189" s="406"/>
      <c r="K189" s="406"/>
      <c r="L189" s="406"/>
      <c r="M189" s="406"/>
      <c r="N189" s="406"/>
      <c r="O189" s="407"/>
      <c r="P189" s="406"/>
      <c r="Q189" s="406"/>
      <c r="S189" s="406"/>
      <c r="T189" s="406"/>
      <c r="U189" s="406"/>
      <c r="Y189" s="407"/>
      <c r="Z189" s="407"/>
      <c r="AA189" s="407"/>
    </row>
    <row r="190" spans="2:27" s="405" customFormat="1" ht="13.5" thickBot="1">
      <c r="D190" s="404"/>
      <c r="E190" s="404"/>
      <c r="H190" s="406"/>
      <c r="I190" s="406"/>
      <c r="J190" s="406"/>
      <c r="K190" s="406"/>
      <c r="L190" s="406"/>
      <c r="M190" s="406"/>
      <c r="N190" s="406"/>
      <c r="O190" s="407"/>
      <c r="P190" s="406"/>
      <c r="Q190" s="406"/>
      <c r="S190" s="406"/>
      <c r="T190" s="406"/>
      <c r="U190" s="406"/>
      <c r="Y190" s="407"/>
      <c r="Z190" s="407"/>
      <c r="AA190" s="407"/>
    </row>
    <row r="191" spans="2:27" s="405" customFormat="1" ht="13.5" thickBot="1">
      <c r="B191" s="1568" t="s">
        <v>1506</v>
      </c>
      <c r="C191" s="1569"/>
      <c r="D191" s="1569"/>
      <c r="E191" s="1569"/>
      <c r="F191" s="1570"/>
      <c r="H191" s="406"/>
      <c r="I191" s="406"/>
      <c r="J191" s="406"/>
      <c r="K191" s="406"/>
      <c r="L191" s="406"/>
      <c r="M191" s="406"/>
      <c r="N191" s="406"/>
      <c r="O191" s="407"/>
      <c r="P191" s="406"/>
      <c r="Q191" s="406"/>
      <c r="S191" s="406"/>
      <c r="T191" s="406"/>
      <c r="U191" s="406"/>
      <c r="Y191" s="407"/>
      <c r="Z191" s="407"/>
      <c r="AA191" s="407"/>
    </row>
    <row r="192" spans="2:27" s="405" customFormat="1">
      <c r="B192" s="1566" t="s">
        <v>1553</v>
      </c>
      <c r="C192" s="1566"/>
      <c r="D192" s="1566"/>
      <c r="E192" s="1566"/>
      <c r="F192" s="1566"/>
      <c r="H192" s="406"/>
      <c r="I192" s="406"/>
      <c r="J192" s="406"/>
      <c r="K192" s="406"/>
      <c r="L192" s="406"/>
      <c r="M192" s="406"/>
      <c r="N192" s="406"/>
      <c r="O192" s="407"/>
      <c r="P192" s="406"/>
      <c r="Q192" s="406"/>
      <c r="S192" s="406"/>
      <c r="T192" s="406"/>
      <c r="U192" s="406"/>
      <c r="Y192" s="407"/>
      <c r="Z192" s="407"/>
      <c r="AA192" s="407"/>
    </row>
    <row r="193" spans="2:27" s="405" customFormat="1">
      <c r="B193" s="935" t="s">
        <v>1418</v>
      </c>
      <c r="C193" s="935"/>
      <c r="D193" s="935"/>
      <c r="E193" s="935"/>
      <c r="F193" s="935"/>
      <c r="H193" s="406"/>
      <c r="I193" s="406"/>
      <c r="J193" s="406"/>
      <c r="K193" s="406"/>
      <c r="L193" s="406"/>
      <c r="M193" s="406"/>
      <c r="N193" s="406"/>
      <c r="O193" s="407"/>
      <c r="P193" s="406"/>
      <c r="Q193" s="406"/>
      <c r="S193" s="406"/>
      <c r="T193" s="406"/>
      <c r="U193" s="406"/>
      <c r="Y193" s="407"/>
      <c r="Z193" s="407"/>
      <c r="AA193" s="407"/>
    </row>
    <row r="194" spans="2:27" s="405" customFormat="1">
      <c r="B194" s="935" t="s">
        <v>1419</v>
      </c>
      <c r="C194" s="935"/>
      <c r="D194" s="935"/>
      <c r="E194" s="935"/>
      <c r="F194" s="935"/>
      <c r="H194" s="406"/>
      <c r="I194" s="406"/>
      <c r="J194" s="406"/>
      <c r="K194" s="406"/>
      <c r="L194" s="406"/>
      <c r="M194" s="406"/>
      <c r="N194" s="406"/>
      <c r="O194" s="407"/>
      <c r="P194" s="406"/>
      <c r="Q194" s="406"/>
      <c r="S194" s="406"/>
      <c r="T194" s="406"/>
      <c r="U194" s="406"/>
      <c r="Y194" s="407"/>
      <c r="Z194" s="407"/>
      <c r="AA194" s="407"/>
    </row>
    <row r="195" spans="2:27" s="405" customFormat="1">
      <c r="B195" s="935" t="s">
        <v>1413</v>
      </c>
      <c r="C195" s="935"/>
      <c r="D195" s="935"/>
      <c r="E195" s="935"/>
      <c r="F195" s="935"/>
      <c r="H195" s="406"/>
      <c r="I195" s="406"/>
      <c r="J195" s="406"/>
      <c r="K195" s="406"/>
      <c r="L195" s="406"/>
      <c r="M195" s="406"/>
      <c r="N195" s="406"/>
      <c r="O195" s="407"/>
      <c r="P195" s="406"/>
      <c r="Q195" s="406"/>
      <c r="S195" s="406"/>
      <c r="T195" s="406"/>
      <c r="U195" s="406"/>
      <c r="Y195" s="407"/>
      <c r="Z195" s="407"/>
      <c r="AA195" s="407"/>
    </row>
    <row r="196" spans="2:27" s="405" customFormat="1">
      <c r="B196" s="935" t="s">
        <v>1416</v>
      </c>
      <c r="C196" s="935"/>
      <c r="D196" s="935"/>
      <c r="E196" s="935"/>
      <c r="F196" s="935"/>
      <c r="H196" s="406"/>
      <c r="I196" s="406"/>
      <c r="J196" s="406"/>
      <c r="K196" s="406"/>
      <c r="L196" s="406"/>
      <c r="M196" s="406"/>
      <c r="N196" s="406"/>
      <c r="O196" s="407"/>
      <c r="P196" s="406"/>
      <c r="Q196" s="406"/>
      <c r="S196" s="406"/>
      <c r="T196" s="406"/>
      <c r="U196" s="406"/>
      <c r="Y196" s="407"/>
      <c r="Z196" s="407"/>
      <c r="AA196" s="407"/>
    </row>
    <row r="197" spans="2:27" s="405" customFormat="1">
      <c r="B197" s="935" t="s">
        <v>1641</v>
      </c>
      <c r="C197" s="935"/>
      <c r="D197" s="935"/>
      <c r="E197" s="935"/>
      <c r="F197" s="935"/>
      <c r="H197" s="406"/>
      <c r="I197" s="406"/>
      <c r="J197" s="406"/>
      <c r="K197" s="406"/>
      <c r="L197" s="406"/>
      <c r="M197" s="406"/>
      <c r="N197" s="406"/>
      <c r="O197" s="407"/>
      <c r="P197" s="406"/>
      <c r="Q197" s="406"/>
      <c r="S197" s="406"/>
      <c r="T197" s="406"/>
      <c r="U197" s="406"/>
      <c r="Y197" s="407"/>
      <c r="Z197" s="407"/>
      <c r="AA197" s="407"/>
    </row>
    <row r="198" spans="2:27" s="405" customFormat="1">
      <c r="B198" s="1567"/>
      <c r="C198" s="1567"/>
      <c r="D198" s="1567"/>
      <c r="E198" s="1567"/>
      <c r="F198" s="1567"/>
      <c r="H198" s="406"/>
      <c r="I198" s="406"/>
      <c r="J198" s="406"/>
      <c r="K198" s="406"/>
      <c r="L198" s="406"/>
      <c r="M198" s="406"/>
      <c r="N198" s="406"/>
      <c r="O198" s="407"/>
      <c r="P198" s="406"/>
      <c r="Q198" s="406"/>
      <c r="S198" s="406"/>
      <c r="T198" s="406"/>
      <c r="U198" s="406"/>
      <c r="Y198" s="407"/>
      <c r="Z198" s="407"/>
      <c r="AA198" s="407"/>
    </row>
    <row r="199" spans="2:27" s="405" customFormat="1">
      <c r="B199" s="1544"/>
      <c r="C199" s="1544"/>
      <c r="D199" s="1544"/>
      <c r="E199" s="1544"/>
      <c r="F199" s="1544"/>
      <c r="H199" s="406"/>
      <c r="I199" s="406"/>
      <c r="J199" s="406"/>
      <c r="K199" s="406"/>
      <c r="L199" s="406"/>
      <c r="M199" s="406"/>
      <c r="N199" s="406"/>
      <c r="O199" s="407"/>
      <c r="P199" s="406"/>
      <c r="Q199" s="406"/>
      <c r="S199" s="406"/>
      <c r="T199" s="406"/>
      <c r="U199" s="406"/>
      <c r="Y199" s="407"/>
      <c r="Z199" s="407"/>
      <c r="AA199" s="407"/>
    </row>
    <row r="200" spans="2:27" s="405" customFormat="1">
      <c r="B200" s="1544"/>
      <c r="C200" s="1544"/>
      <c r="D200" s="1544"/>
      <c r="E200" s="1544"/>
      <c r="F200" s="1544"/>
      <c r="H200" s="406"/>
      <c r="I200" s="406"/>
      <c r="J200" s="406"/>
      <c r="K200" s="406"/>
      <c r="L200" s="406"/>
      <c r="M200" s="406"/>
      <c r="N200" s="406"/>
      <c r="O200" s="407"/>
      <c r="P200" s="406"/>
      <c r="Q200" s="406"/>
      <c r="S200" s="406"/>
      <c r="T200" s="406"/>
      <c r="U200" s="406"/>
      <c r="Y200" s="407"/>
      <c r="Z200" s="407"/>
      <c r="AA200" s="407"/>
    </row>
    <row r="201" spans="2:27" s="405" customFormat="1">
      <c r="B201" s="1544"/>
      <c r="C201" s="1544"/>
      <c r="D201" s="1544"/>
      <c r="E201" s="1544"/>
      <c r="F201" s="1544"/>
      <c r="H201" s="406"/>
      <c r="I201" s="406"/>
      <c r="J201" s="406"/>
      <c r="K201" s="406"/>
      <c r="L201" s="406"/>
      <c r="M201" s="406"/>
      <c r="N201" s="406"/>
      <c r="O201" s="407"/>
      <c r="P201" s="406"/>
      <c r="Q201" s="406"/>
      <c r="S201" s="406"/>
      <c r="T201" s="406"/>
      <c r="U201" s="406"/>
      <c r="Y201" s="407"/>
      <c r="Z201" s="407"/>
      <c r="AA201" s="407"/>
    </row>
    <row r="202" spans="2:27" s="405" customFormat="1">
      <c r="B202" s="1544"/>
      <c r="C202" s="1544"/>
      <c r="D202" s="1544"/>
      <c r="E202" s="1544"/>
      <c r="F202" s="1544"/>
      <c r="H202" s="406"/>
      <c r="I202" s="406"/>
      <c r="J202" s="406"/>
      <c r="K202" s="406"/>
      <c r="L202" s="406"/>
      <c r="M202" s="406"/>
      <c r="N202" s="406"/>
      <c r="O202" s="407"/>
      <c r="P202" s="406"/>
      <c r="Q202" s="406"/>
      <c r="S202" s="406"/>
      <c r="T202" s="406"/>
      <c r="U202" s="406"/>
      <c r="Y202" s="407"/>
      <c r="Z202" s="407"/>
      <c r="AA202" s="407"/>
    </row>
    <row r="203" spans="2:27" s="405" customFormat="1">
      <c r="B203" s="1544"/>
      <c r="C203" s="1544"/>
      <c r="D203" s="1544"/>
      <c r="E203" s="1544"/>
      <c r="F203" s="1544"/>
      <c r="H203" s="406"/>
      <c r="I203" s="406"/>
      <c r="J203" s="406"/>
      <c r="K203" s="406"/>
      <c r="L203" s="406"/>
      <c r="M203" s="406"/>
      <c r="N203" s="406"/>
      <c r="O203" s="407"/>
      <c r="P203" s="406"/>
      <c r="Q203" s="406"/>
      <c r="S203" s="406"/>
      <c r="T203" s="406"/>
      <c r="U203" s="406"/>
      <c r="Y203" s="407"/>
      <c r="Z203" s="407"/>
      <c r="AA203" s="407"/>
    </row>
    <row r="204" spans="2:27" s="405" customFormat="1">
      <c r="B204" s="1544"/>
      <c r="C204" s="1544"/>
      <c r="D204" s="1544"/>
      <c r="E204" s="1544"/>
      <c r="F204" s="1544"/>
      <c r="H204" s="406"/>
      <c r="I204" s="406"/>
      <c r="J204" s="406"/>
      <c r="K204" s="406"/>
      <c r="L204" s="406"/>
      <c r="M204" s="406"/>
      <c r="N204" s="406"/>
      <c r="O204" s="407"/>
      <c r="P204" s="406"/>
      <c r="Q204" s="406"/>
      <c r="S204" s="406"/>
      <c r="T204" s="406"/>
      <c r="U204" s="406"/>
      <c r="Y204" s="407"/>
      <c r="Z204" s="407"/>
      <c r="AA204" s="407"/>
    </row>
    <row r="205" spans="2:27" s="405" customFormat="1">
      <c r="B205" s="1544"/>
      <c r="C205" s="1544"/>
      <c r="D205" s="1544"/>
      <c r="E205" s="1544"/>
      <c r="F205" s="1544"/>
      <c r="H205" s="406"/>
      <c r="I205" s="406"/>
      <c r="J205" s="406"/>
      <c r="K205" s="406"/>
      <c r="L205" s="406"/>
      <c r="M205" s="406"/>
      <c r="N205" s="406"/>
      <c r="O205" s="407"/>
      <c r="P205" s="406"/>
      <c r="Q205" s="406"/>
      <c r="S205" s="406"/>
      <c r="T205" s="406"/>
      <c r="U205" s="406"/>
      <c r="Y205" s="407"/>
      <c r="Z205" s="407"/>
      <c r="AA205" s="407"/>
    </row>
    <row r="206" spans="2:27" s="405" customFormat="1">
      <c r="B206" s="1544"/>
      <c r="C206" s="1544"/>
      <c r="D206" s="1544"/>
      <c r="E206" s="1544"/>
      <c r="F206" s="1544"/>
      <c r="H206" s="406"/>
      <c r="I206" s="406"/>
      <c r="J206" s="406"/>
      <c r="K206" s="406"/>
      <c r="L206" s="406"/>
      <c r="M206" s="406"/>
      <c r="N206" s="406"/>
      <c r="O206" s="407"/>
      <c r="P206" s="406"/>
      <c r="Q206" s="406"/>
      <c r="S206" s="406"/>
      <c r="T206" s="406"/>
      <c r="U206" s="406"/>
      <c r="Y206" s="407"/>
      <c r="Z206" s="407"/>
      <c r="AA206" s="407"/>
    </row>
    <row r="207" spans="2:27" s="405" customFormat="1">
      <c r="B207" s="1544"/>
      <c r="C207" s="1544"/>
      <c r="D207" s="1544"/>
      <c r="E207" s="1544"/>
      <c r="F207" s="1544"/>
      <c r="H207" s="406"/>
      <c r="I207" s="406"/>
      <c r="J207" s="406"/>
      <c r="K207" s="406"/>
      <c r="L207" s="406"/>
      <c r="M207" s="406"/>
      <c r="N207" s="406"/>
      <c r="O207" s="407"/>
      <c r="P207" s="406"/>
      <c r="Q207" s="406"/>
      <c r="S207" s="406"/>
      <c r="T207" s="406"/>
      <c r="U207" s="406"/>
      <c r="Y207" s="407"/>
      <c r="Z207" s="407"/>
      <c r="AA207" s="407"/>
    </row>
    <row r="208" spans="2:27" s="405" customFormat="1">
      <c r="B208" s="1544"/>
      <c r="C208" s="1544"/>
      <c r="D208" s="1544"/>
      <c r="E208" s="1544"/>
      <c r="F208" s="1544"/>
      <c r="H208" s="406"/>
      <c r="I208" s="406"/>
      <c r="J208" s="406"/>
      <c r="K208" s="406"/>
      <c r="L208" s="406"/>
      <c r="M208" s="406"/>
      <c r="N208" s="406"/>
      <c r="O208" s="407"/>
      <c r="P208" s="406"/>
      <c r="Q208" s="406"/>
      <c r="S208" s="406"/>
      <c r="T208" s="406"/>
      <c r="U208" s="406"/>
      <c r="Y208" s="407"/>
      <c r="Z208" s="407"/>
      <c r="AA208" s="407"/>
    </row>
    <row r="209" spans="2:27" s="405" customFormat="1">
      <c r="B209" s="1544"/>
      <c r="C209" s="1544"/>
      <c r="D209" s="1544"/>
      <c r="E209" s="1544"/>
      <c r="F209" s="1544"/>
      <c r="H209" s="406"/>
      <c r="I209" s="406"/>
      <c r="J209" s="406"/>
      <c r="K209" s="406"/>
      <c r="L209" s="406"/>
      <c r="M209" s="406"/>
      <c r="N209" s="406"/>
      <c r="O209" s="407"/>
      <c r="P209" s="406"/>
      <c r="Q209" s="406"/>
      <c r="S209" s="406"/>
      <c r="T209" s="406"/>
      <c r="U209" s="406"/>
      <c r="Y209" s="407"/>
      <c r="Z209" s="407"/>
      <c r="AA209" s="407"/>
    </row>
    <row r="210" spans="2:27" s="405" customFormat="1">
      <c r="B210" s="1544"/>
      <c r="C210" s="1544"/>
      <c r="D210" s="1544"/>
      <c r="E210" s="1544"/>
      <c r="F210" s="1544"/>
      <c r="H210" s="406"/>
      <c r="I210" s="406"/>
      <c r="J210" s="406"/>
      <c r="K210" s="406"/>
      <c r="L210" s="406"/>
      <c r="M210" s="406"/>
      <c r="N210" s="406"/>
      <c r="O210" s="407"/>
      <c r="P210" s="406"/>
      <c r="Q210" s="406"/>
      <c r="S210" s="406"/>
      <c r="T210" s="406"/>
      <c r="U210" s="406"/>
      <c r="Y210" s="407"/>
      <c r="Z210" s="407"/>
      <c r="AA210" s="407"/>
    </row>
    <row r="211" spans="2:27" s="405" customFormat="1">
      <c r="B211" s="1544"/>
      <c r="C211" s="1544"/>
      <c r="D211" s="1544"/>
      <c r="E211" s="1544"/>
      <c r="F211" s="1544"/>
      <c r="H211" s="406"/>
      <c r="I211" s="406"/>
      <c r="J211" s="406"/>
      <c r="K211" s="406"/>
      <c r="L211" s="406"/>
      <c r="M211" s="406"/>
      <c r="N211" s="406"/>
      <c r="O211" s="407"/>
      <c r="P211" s="406"/>
      <c r="Q211" s="406"/>
      <c r="S211" s="406"/>
      <c r="T211" s="406"/>
      <c r="U211" s="406"/>
      <c r="Y211" s="407"/>
      <c r="Z211" s="407"/>
      <c r="AA211" s="407"/>
    </row>
    <row r="212" spans="2:27" s="405" customFormat="1">
      <c r="B212" s="1544"/>
      <c r="C212" s="1544"/>
      <c r="D212" s="1544"/>
      <c r="E212" s="1544"/>
      <c r="F212" s="1544"/>
      <c r="H212" s="406"/>
      <c r="I212" s="406"/>
      <c r="J212" s="406"/>
      <c r="K212" s="406"/>
      <c r="L212" s="406"/>
      <c r="M212" s="406"/>
      <c r="N212" s="406"/>
      <c r="O212" s="407"/>
      <c r="P212" s="406"/>
      <c r="Q212" s="406"/>
      <c r="S212" s="406"/>
      <c r="T212" s="406"/>
      <c r="U212" s="406"/>
      <c r="Y212" s="407"/>
      <c r="Z212" s="407"/>
      <c r="AA212" s="407"/>
    </row>
    <row r="213" spans="2:27" s="405" customFormat="1">
      <c r="B213" s="1544"/>
      <c r="C213" s="1544"/>
      <c r="D213" s="1544"/>
      <c r="E213" s="1544"/>
      <c r="F213" s="1544"/>
      <c r="H213" s="406"/>
      <c r="I213" s="406"/>
      <c r="J213" s="406"/>
      <c r="K213" s="406"/>
      <c r="L213" s="406"/>
      <c r="M213" s="406"/>
      <c r="N213" s="406"/>
      <c r="O213" s="407"/>
      <c r="P213" s="406"/>
      <c r="Q213" s="406"/>
      <c r="S213" s="406"/>
      <c r="T213" s="406"/>
      <c r="U213" s="406"/>
      <c r="Y213" s="407"/>
      <c r="Z213" s="407"/>
      <c r="AA213" s="407"/>
    </row>
    <row r="214" spans="2:27" s="405" customFormat="1">
      <c r="B214" s="1544"/>
      <c r="C214" s="1544"/>
      <c r="D214" s="1544"/>
      <c r="E214" s="1544"/>
      <c r="F214" s="1544"/>
      <c r="H214" s="406"/>
      <c r="I214" s="406"/>
      <c r="J214" s="406"/>
      <c r="K214" s="406"/>
      <c r="L214" s="406"/>
      <c r="M214" s="406"/>
      <c r="N214" s="406"/>
      <c r="O214" s="407"/>
      <c r="P214" s="406"/>
      <c r="Q214" s="406"/>
      <c r="S214" s="406"/>
      <c r="T214" s="406"/>
      <c r="U214" s="406"/>
      <c r="Y214" s="407"/>
      <c r="Z214" s="407"/>
      <c r="AA214" s="407"/>
    </row>
    <row r="215" spans="2:27" s="405" customFormat="1">
      <c r="B215" s="1544"/>
      <c r="C215" s="1544"/>
      <c r="D215" s="1544"/>
      <c r="E215" s="1544"/>
      <c r="F215" s="1544"/>
      <c r="H215" s="406"/>
      <c r="I215" s="406"/>
      <c r="J215" s="406"/>
      <c r="K215" s="406"/>
      <c r="L215" s="406"/>
      <c r="M215" s="406"/>
      <c r="N215" s="406"/>
      <c r="O215" s="407"/>
      <c r="P215" s="406"/>
      <c r="Q215" s="406"/>
      <c r="S215" s="406"/>
      <c r="T215" s="406"/>
      <c r="U215" s="406"/>
      <c r="Y215" s="407"/>
      <c r="Z215" s="407"/>
      <c r="AA215" s="407"/>
    </row>
    <row r="216" spans="2:27" s="405" customFormat="1">
      <c r="B216" s="1544"/>
      <c r="C216" s="1544"/>
      <c r="D216" s="1544"/>
      <c r="E216" s="1544"/>
      <c r="F216" s="1544"/>
      <c r="H216" s="406"/>
      <c r="I216" s="406"/>
      <c r="J216" s="406"/>
      <c r="K216" s="406"/>
      <c r="L216" s="406"/>
      <c r="M216" s="406"/>
      <c r="N216" s="406"/>
      <c r="O216" s="407"/>
      <c r="P216" s="406"/>
      <c r="Q216" s="406"/>
      <c r="S216" s="406"/>
      <c r="T216" s="406"/>
      <c r="U216" s="406"/>
      <c r="Y216" s="407"/>
      <c r="Z216" s="407"/>
      <c r="AA216" s="407"/>
    </row>
    <row r="217" spans="2:27" s="405" customFormat="1">
      <c r="B217" s="1544"/>
      <c r="C217" s="1544"/>
      <c r="D217" s="1544"/>
      <c r="E217" s="1544"/>
      <c r="F217" s="1544"/>
      <c r="H217" s="406"/>
      <c r="I217" s="406"/>
      <c r="J217" s="406"/>
      <c r="K217" s="406"/>
      <c r="L217" s="406"/>
      <c r="M217" s="406"/>
      <c r="N217" s="406"/>
      <c r="O217" s="407"/>
      <c r="P217" s="406"/>
      <c r="Q217" s="406"/>
      <c r="S217" s="406"/>
      <c r="T217" s="406"/>
      <c r="U217" s="406"/>
      <c r="Y217" s="407"/>
      <c r="Z217" s="407"/>
      <c r="AA217" s="407"/>
    </row>
    <row r="218" spans="2:27" s="405" customFormat="1">
      <c r="B218" s="1544"/>
      <c r="C218" s="1544"/>
      <c r="D218" s="1544"/>
      <c r="E218" s="1544"/>
      <c r="F218" s="1544"/>
      <c r="H218" s="406"/>
      <c r="I218" s="406"/>
      <c r="J218" s="406"/>
      <c r="K218" s="406"/>
      <c r="L218" s="406"/>
      <c r="M218" s="406"/>
      <c r="N218" s="406"/>
      <c r="O218" s="407"/>
      <c r="P218" s="406"/>
      <c r="Q218" s="406"/>
      <c r="S218" s="406"/>
      <c r="T218" s="406"/>
      <c r="U218" s="406"/>
      <c r="Y218" s="407"/>
      <c r="Z218" s="407"/>
      <c r="AA218" s="407"/>
    </row>
    <row r="219" spans="2:27" s="405" customFormat="1">
      <c r="B219" s="1544"/>
      <c r="C219" s="1544"/>
      <c r="D219" s="1544"/>
      <c r="E219" s="1544"/>
      <c r="F219" s="1544"/>
      <c r="H219" s="406"/>
      <c r="I219" s="406"/>
      <c r="J219" s="406"/>
      <c r="K219" s="406"/>
      <c r="L219" s="406"/>
      <c r="M219" s="406"/>
      <c r="N219" s="406"/>
      <c r="O219" s="407"/>
      <c r="P219" s="406"/>
      <c r="Q219" s="406"/>
      <c r="S219" s="406"/>
      <c r="T219" s="406"/>
      <c r="U219" s="406"/>
      <c r="Y219" s="407"/>
      <c r="Z219" s="407"/>
      <c r="AA219" s="407"/>
    </row>
    <row r="220" spans="2:27" s="405" customFormat="1">
      <c r="B220" s="1544"/>
      <c r="C220" s="1544"/>
      <c r="D220" s="1544"/>
      <c r="E220" s="1544"/>
      <c r="F220" s="1544"/>
      <c r="H220" s="406"/>
      <c r="I220" s="406"/>
      <c r="J220" s="406"/>
      <c r="K220" s="406"/>
      <c r="L220" s="406"/>
      <c r="M220" s="406"/>
      <c r="N220" s="406"/>
      <c r="O220" s="407"/>
      <c r="P220" s="406"/>
      <c r="Q220" s="406"/>
      <c r="S220" s="406"/>
      <c r="T220" s="406"/>
      <c r="U220" s="406"/>
      <c r="Y220" s="407"/>
      <c r="Z220" s="407"/>
      <c r="AA220" s="407"/>
    </row>
    <row r="221" spans="2:27" s="405" customFormat="1">
      <c r="B221" s="1544"/>
      <c r="C221" s="1544"/>
      <c r="D221" s="1544"/>
      <c r="E221" s="1544"/>
      <c r="F221" s="1544"/>
      <c r="H221" s="406"/>
      <c r="I221" s="406"/>
      <c r="J221" s="406"/>
      <c r="K221" s="406"/>
      <c r="L221" s="406"/>
      <c r="M221" s="406"/>
      <c r="N221" s="406"/>
      <c r="O221" s="407"/>
      <c r="P221" s="406"/>
      <c r="Q221" s="406"/>
      <c r="S221" s="406"/>
      <c r="T221" s="406"/>
      <c r="U221" s="406"/>
      <c r="Y221" s="407"/>
      <c r="Z221" s="407"/>
      <c r="AA221" s="407"/>
    </row>
    <row r="222" spans="2:27" s="405" customFormat="1">
      <c r="B222" s="1544"/>
      <c r="C222" s="1544"/>
      <c r="D222" s="1544"/>
      <c r="E222" s="1544"/>
      <c r="F222" s="1544"/>
      <c r="H222" s="406"/>
      <c r="I222" s="406"/>
      <c r="J222" s="406"/>
      <c r="K222" s="406"/>
      <c r="L222" s="406"/>
      <c r="M222" s="406"/>
      <c r="N222" s="406"/>
      <c r="O222" s="407"/>
      <c r="P222" s="406"/>
      <c r="Q222" s="406"/>
      <c r="S222" s="406"/>
      <c r="T222" s="406"/>
      <c r="U222" s="406"/>
      <c r="Y222" s="407"/>
      <c r="Z222" s="407"/>
      <c r="AA222" s="407"/>
    </row>
    <row r="223" spans="2:27" s="405" customFormat="1">
      <c r="B223" s="1544"/>
      <c r="C223" s="1544"/>
      <c r="D223" s="1544"/>
      <c r="E223" s="1544"/>
      <c r="F223" s="1544"/>
      <c r="H223" s="406"/>
      <c r="I223" s="406"/>
      <c r="J223" s="406"/>
      <c r="K223" s="406"/>
      <c r="L223" s="406"/>
      <c r="M223" s="406"/>
      <c r="N223" s="406"/>
      <c r="O223" s="407"/>
      <c r="P223" s="406"/>
      <c r="Q223" s="406"/>
      <c r="S223" s="406"/>
      <c r="T223" s="406"/>
      <c r="U223" s="406"/>
      <c r="Y223" s="407"/>
      <c r="Z223" s="407"/>
      <c r="AA223" s="407"/>
    </row>
    <row r="224" spans="2:27" s="405" customFormat="1">
      <c r="B224" s="1544"/>
      <c r="C224" s="1544"/>
      <c r="D224" s="1544"/>
      <c r="E224" s="1544"/>
      <c r="F224" s="1544"/>
      <c r="H224" s="406"/>
      <c r="I224" s="406"/>
      <c r="J224" s="406"/>
      <c r="K224" s="406"/>
      <c r="L224" s="406"/>
      <c r="M224" s="406"/>
      <c r="N224" s="406"/>
      <c r="O224" s="407"/>
      <c r="P224" s="406"/>
      <c r="Q224" s="406"/>
      <c r="S224" s="406"/>
      <c r="T224" s="406"/>
      <c r="U224" s="406"/>
      <c r="Y224" s="407"/>
      <c r="Z224" s="407"/>
      <c r="AA224" s="407"/>
    </row>
    <row r="225" spans="2:27" s="405" customFormat="1">
      <c r="B225" s="1544"/>
      <c r="C225" s="1544"/>
      <c r="D225" s="1544"/>
      <c r="E225" s="1544"/>
      <c r="F225" s="1544"/>
      <c r="H225" s="406"/>
      <c r="I225" s="406"/>
      <c r="J225" s="406"/>
      <c r="K225" s="406"/>
      <c r="L225" s="406"/>
      <c r="M225" s="406"/>
      <c r="N225" s="406"/>
      <c r="O225" s="407"/>
      <c r="P225" s="406"/>
      <c r="Q225" s="406"/>
      <c r="S225" s="406"/>
      <c r="T225" s="406"/>
      <c r="U225" s="406"/>
      <c r="Y225" s="407"/>
      <c r="Z225" s="407"/>
      <c r="AA225" s="407"/>
    </row>
    <row r="226" spans="2:27" s="405" customFormat="1">
      <c r="B226" s="1544"/>
      <c r="C226" s="1544"/>
      <c r="D226" s="1544"/>
      <c r="E226" s="1544"/>
      <c r="F226" s="1544"/>
      <c r="H226" s="406"/>
      <c r="I226" s="406"/>
      <c r="J226" s="406"/>
      <c r="K226" s="406"/>
      <c r="L226" s="406"/>
      <c r="M226" s="406"/>
      <c r="N226" s="406"/>
      <c r="O226" s="407"/>
      <c r="P226" s="406"/>
      <c r="Q226" s="406"/>
      <c r="S226" s="406"/>
      <c r="T226" s="406"/>
      <c r="U226" s="406"/>
      <c r="Y226" s="407"/>
      <c r="Z226" s="407"/>
      <c r="AA226" s="407"/>
    </row>
    <row r="227" spans="2:27" s="405" customFormat="1">
      <c r="B227" s="1544"/>
      <c r="C227" s="1544"/>
      <c r="D227" s="1544"/>
      <c r="E227" s="1544"/>
      <c r="F227" s="1544"/>
      <c r="H227" s="406"/>
      <c r="I227" s="406"/>
      <c r="J227" s="406"/>
      <c r="K227" s="406"/>
      <c r="L227" s="406"/>
      <c r="M227" s="406"/>
      <c r="N227" s="406"/>
      <c r="O227" s="407"/>
      <c r="P227" s="406"/>
      <c r="Q227" s="406"/>
      <c r="S227" s="406"/>
      <c r="T227" s="406"/>
      <c r="U227" s="406"/>
      <c r="Y227" s="407"/>
      <c r="Z227" s="407"/>
      <c r="AA227" s="407"/>
    </row>
    <row r="228" spans="2:27" s="405" customFormat="1">
      <c r="B228" s="1544"/>
      <c r="C228" s="1544"/>
      <c r="D228" s="1544"/>
      <c r="E228" s="1544"/>
      <c r="F228" s="1544"/>
      <c r="H228" s="406"/>
      <c r="I228" s="406"/>
      <c r="J228" s="406"/>
      <c r="K228" s="406"/>
      <c r="L228" s="406"/>
      <c r="M228" s="406"/>
      <c r="N228" s="406"/>
      <c r="O228" s="407"/>
      <c r="P228" s="406"/>
      <c r="Q228" s="406"/>
      <c r="S228" s="406"/>
      <c r="T228" s="406"/>
      <c r="U228" s="406"/>
      <c r="Y228" s="407"/>
      <c r="Z228" s="407"/>
      <c r="AA228" s="407"/>
    </row>
    <row r="229" spans="2:27" s="405" customFormat="1">
      <c r="B229" s="1544"/>
      <c r="C229" s="1544"/>
      <c r="D229" s="1544"/>
      <c r="E229" s="1544"/>
      <c r="F229" s="1544"/>
      <c r="H229" s="406"/>
      <c r="I229" s="406"/>
      <c r="J229" s="406"/>
      <c r="K229" s="406"/>
      <c r="L229" s="406"/>
      <c r="M229" s="406"/>
      <c r="N229" s="406"/>
      <c r="O229" s="407"/>
      <c r="P229" s="406"/>
      <c r="Q229" s="406"/>
      <c r="S229" s="406"/>
      <c r="T229" s="406"/>
      <c r="U229" s="406"/>
      <c r="Y229" s="407"/>
      <c r="Z229" s="407"/>
      <c r="AA229" s="407"/>
    </row>
    <row r="230" spans="2:27" s="405" customFormat="1">
      <c r="B230" s="1544"/>
      <c r="C230" s="1544"/>
      <c r="D230" s="1544"/>
      <c r="E230" s="1544"/>
      <c r="F230" s="1544"/>
      <c r="H230" s="406"/>
      <c r="I230" s="406"/>
      <c r="J230" s="406"/>
      <c r="K230" s="406"/>
      <c r="L230" s="406"/>
      <c r="M230" s="406"/>
      <c r="N230" s="406"/>
      <c r="O230" s="407"/>
      <c r="P230" s="406"/>
      <c r="Q230" s="406"/>
      <c r="S230" s="406"/>
      <c r="T230" s="406"/>
      <c r="U230" s="406"/>
      <c r="Y230" s="407"/>
      <c r="Z230" s="407"/>
      <c r="AA230" s="407"/>
    </row>
    <row r="231" spans="2:27" s="405" customFormat="1">
      <c r="B231" s="1544"/>
      <c r="C231" s="1544"/>
      <c r="D231" s="1544"/>
      <c r="E231" s="1544"/>
      <c r="F231" s="1544"/>
      <c r="H231" s="406"/>
      <c r="I231" s="406"/>
      <c r="J231" s="406"/>
      <c r="K231" s="406"/>
      <c r="L231" s="406"/>
      <c r="M231" s="406"/>
      <c r="N231" s="406"/>
      <c r="O231" s="407"/>
      <c r="P231" s="406"/>
      <c r="Q231" s="406"/>
      <c r="S231" s="406"/>
      <c r="T231" s="406"/>
      <c r="U231" s="406"/>
      <c r="Y231" s="407"/>
      <c r="Z231" s="407"/>
      <c r="AA231" s="407"/>
    </row>
    <row r="232" spans="2:27" s="405" customFormat="1">
      <c r="B232" s="1544"/>
      <c r="C232" s="1544"/>
      <c r="D232" s="1544"/>
      <c r="E232" s="1544"/>
      <c r="F232" s="1544"/>
      <c r="H232" s="406"/>
      <c r="I232" s="406"/>
      <c r="J232" s="406"/>
      <c r="K232" s="406"/>
      <c r="L232" s="406"/>
      <c r="M232" s="406"/>
      <c r="N232" s="406"/>
      <c r="O232" s="407"/>
      <c r="P232" s="406"/>
      <c r="Q232" s="406"/>
      <c r="S232" s="406"/>
      <c r="T232" s="406"/>
      <c r="U232" s="406"/>
      <c r="Y232" s="407"/>
      <c r="Z232" s="407"/>
      <c r="AA232" s="407"/>
    </row>
    <row r="233" spans="2:27" s="405" customFormat="1">
      <c r="B233" s="1544"/>
      <c r="C233" s="1544"/>
      <c r="D233" s="1544"/>
      <c r="E233" s="1544"/>
      <c r="F233" s="1544"/>
      <c r="H233" s="406"/>
      <c r="I233" s="406"/>
      <c r="J233" s="406"/>
      <c r="K233" s="406"/>
      <c r="L233" s="406"/>
      <c r="M233" s="406"/>
      <c r="N233" s="406"/>
      <c r="O233" s="407"/>
      <c r="P233" s="406"/>
      <c r="Q233" s="406"/>
      <c r="S233" s="406"/>
      <c r="T233" s="406"/>
      <c r="U233" s="406"/>
      <c r="Y233" s="407"/>
      <c r="Z233" s="407"/>
      <c r="AA233" s="407"/>
    </row>
    <row r="234" spans="2:27" s="405" customFormat="1">
      <c r="B234" s="1544"/>
      <c r="C234" s="1544"/>
      <c r="D234" s="1544"/>
      <c r="E234" s="1544"/>
      <c r="F234" s="1544"/>
      <c r="H234" s="406"/>
      <c r="I234" s="406"/>
      <c r="J234" s="406"/>
      <c r="K234" s="406"/>
      <c r="L234" s="406"/>
      <c r="M234" s="406"/>
      <c r="N234" s="406"/>
      <c r="O234" s="407"/>
      <c r="P234" s="406"/>
      <c r="Q234" s="406"/>
      <c r="S234" s="406"/>
      <c r="T234" s="406"/>
      <c r="U234" s="406"/>
      <c r="Y234" s="407"/>
      <c r="Z234" s="407"/>
      <c r="AA234" s="407"/>
    </row>
    <row r="235" spans="2:27" s="405" customFormat="1">
      <c r="B235" s="1544"/>
      <c r="C235" s="1544"/>
      <c r="D235" s="1544"/>
      <c r="E235" s="1544"/>
      <c r="F235" s="1544"/>
      <c r="H235" s="406"/>
      <c r="I235" s="406"/>
      <c r="J235" s="406"/>
      <c r="K235" s="406"/>
      <c r="L235" s="406"/>
      <c r="M235" s="406"/>
      <c r="N235" s="406"/>
      <c r="O235" s="407"/>
      <c r="P235" s="406"/>
      <c r="Q235" s="406"/>
      <c r="S235" s="406"/>
      <c r="T235" s="406"/>
      <c r="U235" s="406"/>
      <c r="Y235" s="407"/>
      <c r="Z235" s="407"/>
      <c r="AA235" s="407"/>
    </row>
    <row r="236" spans="2:27" s="405" customFormat="1">
      <c r="B236" s="1544"/>
      <c r="C236" s="1544"/>
      <c r="D236" s="1544"/>
      <c r="E236" s="1544"/>
      <c r="F236" s="1544"/>
      <c r="H236" s="406"/>
      <c r="I236" s="406"/>
      <c r="J236" s="406"/>
      <c r="K236" s="406"/>
      <c r="L236" s="406"/>
      <c r="M236" s="406"/>
      <c r="N236" s="406"/>
      <c r="O236" s="407"/>
      <c r="P236" s="406"/>
      <c r="Q236" s="406"/>
      <c r="S236" s="406"/>
      <c r="T236" s="406"/>
      <c r="U236" s="406"/>
      <c r="Y236" s="407"/>
      <c r="Z236" s="407"/>
      <c r="AA236" s="407"/>
    </row>
    <row r="237" spans="2:27" s="405" customFormat="1">
      <c r="B237" s="1544"/>
      <c r="C237" s="1544"/>
      <c r="D237" s="1544"/>
      <c r="E237" s="1544"/>
      <c r="F237" s="1544"/>
      <c r="H237" s="406"/>
      <c r="I237" s="406"/>
      <c r="J237" s="406"/>
      <c r="K237" s="406"/>
      <c r="L237" s="406"/>
      <c r="M237" s="406"/>
      <c r="N237" s="406"/>
      <c r="O237" s="407"/>
      <c r="P237" s="406"/>
      <c r="Q237" s="406"/>
      <c r="S237" s="406"/>
      <c r="T237" s="406"/>
      <c r="U237" s="406"/>
      <c r="Y237" s="407"/>
      <c r="Z237" s="407"/>
      <c r="AA237" s="407"/>
    </row>
    <row r="238" spans="2:27" s="405" customFormat="1">
      <c r="B238" s="1544"/>
      <c r="C238" s="1544"/>
      <c r="D238" s="1544"/>
      <c r="E238" s="1544"/>
      <c r="F238" s="1544"/>
      <c r="H238" s="406"/>
      <c r="I238" s="406"/>
      <c r="J238" s="406"/>
      <c r="K238" s="406"/>
      <c r="L238" s="406"/>
      <c r="M238" s="406"/>
      <c r="N238" s="406"/>
      <c r="O238" s="407"/>
      <c r="P238" s="406"/>
      <c r="Q238" s="406"/>
      <c r="S238" s="406"/>
      <c r="T238" s="406"/>
      <c r="U238" s="406"/>
      <c r="Y238" s="407"/>
      <c r="Z238" s="407"/>
      <c r="AA238" s="407"/>
    </row>
    <row r="239" spans="2:27" s="405" customFormat="1">
      <c r="B239" s="1544"/>
      <c r="C239" s="1544"/>
      <c r="D239" s="1544"/>
      <c r="E239" s="1544"/>
      <c r="F239" s="1544"/>
      <c r="H239" s="406"/>
      <c r="I239" s="406"/>
      <c r="J239" s="406"/>
      <c r="K239" s="406"/>
      <c r="L239" s="406"/>
      <c r="M239" s="406"/>
      <c r="N239" s="406"/>
      <c r="O239" s="407"/>
      <c r="P239" s="406"/>
      <c r="Q239" s="406"/>
      <c r="S239" s="406"/>
      <c r="T239" s="406"/>
      <c r="U239" s="406"/>
      <c r="Y239" s="407"/>
      <c r="Z239" s="407"/>
      <c r="AA239" s="407"/>
    </row>
    <row r="240" spans="2:27" s="405" customFormat="1">
      <c r="B240" s="1544"/>
      <c r="C240" s="1544"/>
      <c r="D240" s="1544"/>
      <c r="E240" s="1544"/>
      <c r="F240" s="1544"/>
      <c r="H240" s="406"/>
      <c r="I240" s="406"/>
      <c r="J240" s="406"/>
      <c r="K240" s="406"/>
      <c r="L240" s="406"/>
      <c r="M240" s="406"/>
      <c r="N240" s="406"/>
      <c r="O240" s="407"/>
      <c r="P240" s="406"/>
      <c r="Q240" s="406"/>
      <c r="S240" s="406"/>
      <c r="T240" s="406"/>
      <c r="U240" s="406"/>
      <c r="Y240" s="407"/>
      <c r="Z240" s="407"/>
      <c r="AA240" s="407"/>
    </row>
    <row r="241" spans="2:27" s="405" customFormat="1">
      <c r="B241" s="1544"/>
      <c r="C241" s="1544"/>
      <c r="D241" s="1544"/>
      <c r="E241" s="1544"/>
      <c r="F241" s="1544"/>
      <c r="H241" s="406"/>
      <c r="I241" s="406"/>
      <c r="J241" s="406"/>
      <c r="K241" s="406"/>
      <c r="L241" s="406"/>
      <c r="M241" s="406"/>
      <c r="N241" s="406"/>
      <c r="O241" s="407"/>
      <c r="P241" s="406"/>
      <c r="Q241" s="406"/>
      <c r="S241" s="406"/>
      <c r="T241" s="406"/>
      <c r="U241" s="406"/>
      <c r="Y241" s="407"/>
      <c r="Z241" s="407"/>
      <c r="AA241" s="407"/>
    </row>
    <row r="242" spans="2:27" s="405" customFormat="1">
      <c r="B242" s="1544"/>
      <c r="C242" s="1544"/>
      <c r="D242" s="1544"/>
      <c r="E242" s="1544"/>
      <c r="F242" s="1544"/>
      <c r="H242" s="406"/>
      <c r="I242" s="406"/>
      <c r="J242" s="406"/>
      <c r="K242" s="406"/>
      <c r="L242" s="406"/>
      <c r="M242" s="406"/>
      <c r="N242" s="406"/>
      <c r="O242" s="407"/>
      <c r="P242" s="406"/>
      <c r="Q242" s="406"/>
      <c r="S242" s="406"/>
      <c r="T242" s="406"/>
      <c r="U242" s="406"/>
      <c r="Y242" s="407"/>
      <c r="Z242" s="407"/>
      <c r="AA242" s="407"/>
    </row>
    <row r="243" spans="2:27" s="405" customFormat="1">
      <c r="B243" s="1544"/>
      <c r="C243" s="1544"/>
      <c r="D243" s="1544"/>
      <c r="E243" s="1544"/>
      <c r="F243" s="1544"/>
      <c r="H243" s="406"/>
      <c r="I243" s="406"/>
      <c r="J243" s="406"/>
      <c r="K243" s="406"/>
      <c r="L243" s="406"/>
      <c r="M243" s="406"/>
      <c r="N243" s="406"/>
      <c r="O243" s="407"/>
      <c r="P243" s="406"/>
      <c r="Q243" s="406"/>
      <c r="S243" s="406"/>
      <c r="T243" s="406"/>
      <c r="U243" s="406"/>
      <c r="Y243" s="407"/>
      <c r="Z243" s="407"/>
      <c r="AA243" s="407"/>
    </row>
    <row r="244" spans="2:27" s="405" customFormat="1">
      <c r="B244" s="1544"/>
      <c r="C244" s="1544"/>
      <c r="D244" s="1544"/>
      <c r="E244" s="1544"/>
      <c r="F244" s="1544"/>
      <c r="H244" s="406"/>
      <c r="I244" s="406"/>
      <c r="J244" s="406"/>
      <c r="K244" s="406"/>
      <c r="L244" s="406"/>
      <c r="M244" s="406"/>
      <c r="N244" s="406"/>
      <c r="O244" s="407"/>
      <c r="P244" s="406"/>
      <c r="Q244" s="406"/>
      <c r="S244" s="406"/>
      <c r="T244" s="406"/>
      <c r="U244" s="406"/>
      <c r="Y244" s="407"/>
      <c r="Z244" s="407"/>
      <c r="AA244" s="407"/>
    </row>
    <row r="245" spans="2:27" s="405" customFormat="1">
      <c r="B245" s="1544"/>
      <c r="C245" s="1544"/>
      <c r="D245" s="1544"/>
      <c r="E245" s="1544"/>
      <c r="F245" s="1544"/>
      <c r="H245" s="406"/>
      <c r="I245" s="406"/>
      <c r="J245" s="406"/>
      <c r="K245" s="406"/>
      <c r="L245" s="406"/>
      <c r="M245" s="406"/>
      <c r="N245" s="406"/>
      <c r="O245" s="407"/>
      <c r="P245" s="406"/>
      <c r="Q245" s="406"/>
      <c r="S245" s="406"/>
      <c r="T245" s="406"/>
      <c r="U245" s="406"/>
      <c r="Y245" s="407"/>
      <c r="Z245" s="407"/>
      <c r="AA245" s="407"/>
    </row>
    <row r="246" spans="2:27" s="405" customFormat="1">
      <c r="B246" s="1544"/>
      <c r="C246" s="1544"/>
      <c r="D246" s="1544"/>
      <c r="E246" s="1544"/>
      <c r="F246" s="1544"/>
      <c r="H246" s="406"/>
      <c r="I246" s="406"/>
      <c r="J246" s="406"/>
      <c r="K246" s="406"/>
      <c r="L246" s="406"/>
      <c r="M246" s="406"/>
      <c r="N246" s="406"/>
      <c r="O246" s="407"/>
      <c r="P246" s="406"/>
      <c r="Q246" s="406"/>
      <c r="S246" s="406"/>
      <c r="T246" s="406"/>
      <c r="U246" s="406"/>
      <c r="Y246" s="407"/>
      <c r="Z246" s="407"/>
      <c r="AA246" s="407"/>
    </row>
    <row r="247" spans="2:27" s="405" customFormat="1">
      <c r="B247" s="1544"/>
      <c r="C247" s="1544"/>
      <c r="D247" s="1544"/>
      <c r="E247" s="1544"/>
      <c r="F247" s="1544"/>
      <c r="H247" s="406"/>
      <c r="I247" s="406"/>
      <c r="J247" s="406"/>
      <c r="K247" s="406"/>
      <c r="L247" s="406"/>
      <c r="M247" s="406"/>
      <c r="N247" s="406"/>
      <c r="O247" s="407"/>
      <c r="P247" s="406"/>
      <c r="Q247" s="406"/>
      <c r="S247" s="406"/>
      <c r="T247" s="406"/>
      <c r="U247" s="406"/>
      <c r="Y247" s="407"/>
      <c r="Z247" s="407"/>
      <c r="AA247" s="407"/>
    </row>
    <row r="248" spans="2:27" s="405" customFormat="1">
      <c r="B248" s="1544"/>
      <c r="C248" s="1544"/>
      <c r="D248" s="1544"/>
      <c r="E248" s="1544"/>
      <c r="F248" s="1544"/>
      <c r="H248" s="406"/>
      <c r="I248" s="406"/>
      <c r="J248" s="406"/>
      <c r="K248" s="406"/>
      <c r="L248" s="406"/>
      <c r="M248" s="406"/>
      <c r="N248" s="406"/>
      <c r="O248" s="407"/>
      <c r="P248" s="406"/>
      <c r="Q248" s="406"/>
      <c r="S248" s="406"/>
      <c r="T248" s="406"/>
      <c r="U248" s="406"/>
      <c r="Y248" s="407"/>
      <c r="Z248" s="407"/>
      <c r="AA248" s="407"/>
    </row>
    <row r="249" spans="2:27" s="405" customFormat="1">
      <c r="B249" s="1544"/>
      <c r="C249" s="1544"/>
      <c r="D249" s="1544"/>
      <c r="E249" s="1544"/>
      <c r="F249" s="1544"/>
      <c r="H249" s="406"/>
      <c r="I249" s="406"/>
      <c r="J249" s="406"/>
      <c r="K249" s="406"/>
      <c r="L249" s="406"/>
      <c r="M249" s="406"/>
      <c r="N249" s="406"/>
      <c r="O249" s="407"/>
      <c r="P249" s="406"/>
      <c r="Q249" s="406"/>
      <c r="S249" s="406"/>
      <c r="T249" s="406"/>
      <c r="U249" s="406"/>
      <c r="Y249" s="407"/>
      <c r="Z249" s="407"/>
      <c r="AA249" s="407"/>
    </row>
    <row r="250" spans="2:27" s="405" customFormat="1">
      <c r="B250" s="1544"/>
      <c r="C250" s="1544"/>
      <c r="D250" s="1544"/>
      <c r="E250" s="1544"/>
      <c r="F250" s="1544"/>
      <c r="H250" s="406"/>
      <c r="I250" s="406"/>
      <c r="J250" s="406"/>
      <c r="K250" s="406"/>
      <c r="L250" s="406"/>
      <c r="M250" s="406"/>
      <c r="N250" s="406"/>
      <c r="O250" s="407"/>
      <c r="P250" s="406"/>
      <c r="Q250" s="406"/>
      <c r="S250" s="406"/>
      <c r="T250" s="406"/>
      <c r="U250" s="406"/>
      <c r="Y250" s="407"/>
      <c r="Z250" s="407"/>
      <c r="AA250" s="407"/>
    </row>
    <row r="251" spans="2:27" s="405" customFormat="1">
      <c r="B251" s="1544"/>
      <c r="C251" s="1544"/>
      <c r="D251" s="1544"/>
      <c r="E251" s="1544"/>
      <c r="F251" s="1544"/>
      <c r="H251" s="406"/>
      <c r="I251" s="406"/>
      <c r="J251" s="406"/>
      <c r="K251" s="406"/>
      <c r="L251" s="406"/>
      <c r="M251" s="406"/>
      <c r="N251" s="406"/>
      <c r="O251" s="407"/>
      <c r="P251" s="406"/>
      <c r="Q251" s="406"/>
      <c r="S251" s="406"/>
      <c r="T251" s="406"/>
      <c r="U251" s="406"/>
      <c r="Y251" s="407"/>
      <c r="Z251" s="407"/>
      <c r="AA251" s="407"/>
    </row>
    <row r="252" spans="2:27" s="405" customFormat="1">
      <c r="B252" s="1544"/>
      <c r="C252" s="1544"/>
      <c r="D252" s="1544"/>
      <c r="E252" s="1544"/>
      <c r="F252" s="1544"/>
      <c r="H252" s="406"/>
      <c r="I252" s="406"/>
      <c r="J252" s="406"/>
      <c r="K252" s="406"/>
      <c r="L252" s="406"/>
      <c r="M252" s="406"/>
      <c r="N252" s="406"/>
      <c r="O252" s="407"/>
      <c r="P252" s="406"/>
      <c r="Q252" s="406"/>
      <c r="S252" s="406"/>
      <c r="T252" s="406"/>
      <c r="U252" s="406"/>
      <c r="Y252" s="407"/>
      <c r="Z252" s="407"/>
      <c r="AA252" s="407"/>
    </row>
    <row r="253" spans="2:27" s="405" customFormat="1">
      <c r="B253" s="1544"/>
      <c r="C253" s="1544"/>
      <c r="D253" s="1544"/>
      <c r="E253" s="1544"/>
      <c r="F253" s="1544"/>
      <c r="H253" s="406"/>
      <c r="I253" s="406"/>
      <c r="J253" s="406"/>
      <c r="K253" s="406"/>
      <c r="L253" s="406"/>
      <c r="M253" s="406"/>
      <c r="N253" s="406"/>
      <c r="O253" s="407"/>
      <c r="P253" s="406"/>
      <c r="Q253" s="406"/>
      <c r="S253" s="406"/>
      <c r="T253" s="406"/>
      <c r="U253" s="406"/>
      <c r="Y253" s="407"/>
      <c r="Z253" s="407"/>
      <c r="AA253" s="407"/>
    </row>
    <row r="254" spans="2:27" s="405" customFormat="1">
      <c r="B254" s="1544"/>
      <c r="C254" s="1544"/>
      <c r="D254" s="1544"/>
      <c r="E254" s="1544"/>
      <c r="F254" s="1544"/>
      <c r="H254" s="406"/>
      <c r="I254" s="406"/>
      <c r="J254" s="406"/>
      <c r="K254" s="406"/>
      <c r="L254" s="406"/>
      <c r="M254" s="406"/>
      <c r="N254" s="406"/>
      <c r="O254" s="407"/>
      <c r="P254" s="406"/>
      <c r="Q254" s="406"/>
      <c r="S254" s="406"/>
      <c r="T254" s="406"/>
      <c r="U254" s="406"/>
      <c r="Y254" s="407"/>
      <c r="Z254" s="407"/>
      <c r="AA254" s="407"/>
    </row>
    <row r="255" spans="2:27" s="405" customFormat="1">
      <c r="B255" s="1544"/>
      <c r="C255" s="1544"/>
      <c r="D255" s="1544"/>
      <c r="E255" s="1544"/>
      <c r="F255" s="1544"/>
      <c r="H255" s="406"/>
      <c r="I255" s="406"/>
      <c r="J255" s="406"/>
      <c r="K255" s="406"/>
      <c r="L255" s="406"/>
      <c r="M255" s="406"/>
      <c r="N255" s="406"/>
      <c r="O255" s="407"/>
      <c r="P255" s="406"/>
      <c r="Q255" s="406"/>
      <c r="S255" s="406"/>
      <c r="T255" s="406"/>
      <c r="U255" s="406"/>
      <c r="Y255" s="407"/>
      <c r="Z255" s="407"/>
      <c r="AA255" s="407"/>
    </row>
    <row r="256" spans="2:27" s="405" customFormat="1">
      <c r="D256" s="404"/>
      <c r="E256" s="404"/>
      <c r="H256" s="406"/>
      <c r="I256" s="406"/>
      <c r="J256" s="406"/>
      <c r="K256" s="406"/>
      <c r="L256" s="406"/>
      <c r="M256" s="406"/>
      <c r="N256" s="406"/>
      <c r="O256" s="407"/>
      <c r="P256" s="406"/>
      <c r="Q256" s="406"/>
      <c r="S256" s="406"/>
      <c r="T256" s="406"/>
      <c r="U256" s="406"/>
      <c r="Y256" s="407"/>
      <c r="Z256" s="407"/>
      <c r="AA256" s="407"/>
    </row>
    <row r="257" spans="4:27" s="405" customFormat="1">
      <c r="D257" s="404"/>
      <c r="E257" s="404"/>
      <c r="H257" s="406"/>
      <c r="I257" s="406"/>
      <c r="J257" s="406"/>
      <c r="K257" s="406"/>
      <c r="L257" s="406"/>
      <c r="M257" s="406"/>
      <c r="N257" s="406"/>
      <c r="O257" s="407"/>
      <c r="P257" s="406"/>
      <c r="Q257" s="406"/>
      <c r="S257" s="406"/>
      <c r="T257" s="406"/>
      <c r="U257" s="406"/>
      <c r="Y257" s="407"/>
      <c r="Z257" s="407"/>
      <c r="AA257" s="407"/>
    </row>
    <row r="258" spans="4:27" s="405" customFormat="1">
      <c r="D258" s="404"/>
      <c r="E258" s="404"/>
      <c r="H258" s="406"/>
      <c r="I258" s="406"/>
      <c r="J258" s="406"/>
      <c r="K258" s="406"/>
      <c r="L258" s="406"/>
      <c r="M258" s="406"/>
      <c r="N258" s="406"/>
      <c r="O258" s="407"/>
      <c r="P258" s="406"/>
      <c r="Q258" s="406"/>
      <c r="S258" s="406"/>
      <c r="T258" s="406"/>
      <c r="U258" s="406"/>
      <c r="Y258" s="407"/>
      <c r="Z258" s="407"/>
      <c r="AA258" s="407"/>
    </row>
    <row r="259" spans="4:27" s="405" customFormat="1">
      <c r="D259" s="404"/>
      <c r="E259" s="404"/>
      <c r="H259" s="406"/>
      <c r="I259" s="406"/>
      <c r="J259" s="406"/>
      <c r="K259" s="406"/>
      <c r="L259" s="406"/>
      <c r="M259" s="406"/>
      <c r="N259" s="406"/>
      <c r="O259" s="407"/>
      <c r="P259" s="406"/>
      <c r="Q259" s="406"/>
      <c r="S259" s="406"/>
      <c r="T259" s="406"/>
      <c r="U259" s="406"/>
      <c r="Y259" s="407"/>
      <c r="Z259" s="407"/>
      <c r="AA259" s="407"/>
    </row>
    <row r="260" spans="4:27" s="405" customFormat="1">
      <c r="D260" s="404"/>
      <c r="E260" s="404"/>
      <c r="H260" s="406"/>
      <c r="I260" s="406"/>
      <c r="J260" s="406"/>
      <c r="K260" s="406"/>
      <c r="L260" s="406"/>
      <c r="M260" s="406"/>
      <c r="N260" s="406"/>
      <c r="O260" s="407"/>
      <c r="P260" s="406"/>
      <c r="Q260" s="406"/>
      <c r="S260" s="406"/>
      <c r="T260" s="406"/>
      <c r="U260" s="406"/>
      <c r="Y260" s="407"/>
      <c r="Z260" s="407"/>
      <c r="AA260" s="407"/>
    </row>
    <row r="261" spans="4:27" s="405" customFormat="1">
      <c r="D261" s="404"/>
      <c r="E261" s="404"/>
      <c r="H261" s="406"/>
      <c r="I261" s="406"/>
      <c r="J261" s="406"/>
      <c r="K261" s="406"/>
      <c r="L261" s="406"/>
      <c r="M261" s="406"/>
      <c r="N261" s="406"/>
      <c r="O261" s="407"/>
      <c r="P261" s="406"/>
      <c r="Q261" s="406"/>
      <c r="S261" s="406"/>
      <c r="T261" s="406"/>
      <c r="U261" s="406"/>
      <c r="Y261" s="407"/>
      <c r="Z261" s="407"/>
      <c r="AA261" s="407"/>
    </row>
    <row r="262" spans="4:27" s="405" customFormat="1">
      <c r="D262" s="404"/>
      <c r="E262" s="404"/>
      <c r="H262" s="406"/>
      <c r="I262" s="406"/>
      <c r="J262" s="406"/>
      <c r="K262" s="406"/>
      <c r="L262" s="406"/>
      <c r="M262" s="406"/>
      <c r="N262" s="406"/>
      <c r="O262" s="407"/>
      <c r="P262" s="406"/>
      <c r="Q262" s="406"/>
      <c r="S262" s="406"/>
      <c r="T262" s="406"/>
      <c r="U262" s="406"/>
      <c r="Y262" s="407"/>
      <c r="Z262" s="407"/>
      <c r="AA262" s="407"/>
    </row>
    <row r="263" spans="4:27" s="405" customFormat="1">
      <c r="D263" s="404"/>
      <c r="E263" s="404"/>
      <c r="H263" s="406"/>
      <c r="I263" s="406"/>
      <c r="J263" s="406"/>
      <c r="K263" s="406"/>
      <c r="L263" s="406"/>
      <c r="M263" s="406"/>
      <c r="N263" s="406"/>
      <c r="O263" s="407"/>
      <c r="P263" s="406"/>
      <c r="Q263" s="406"/>
      <c r="S263" s="406"/>
      <c r="T263" s="406"/>
      <c r="U263" s="406"/>
      <c r="Y263" s="407"/>
      <c r="Z263" s="407"/>
      <c r="AA263" s="407"/>
    </row>
    <row r="264" spans="4:27" s="405" customFormat="1">
      <c r="D264" s="404"/>
      <c r="E264" s="404"/>
      <c r="H264" s="406"/>
      <c r="I264" s="406"/>
      <c r="J264" s="406"/>
      <c r="K264" s="406"/>
      <c r="L264" s="406"/>
      <c r="M264" s="406"/>
      <c r="N264" s="406"/>
      <c r="O264" s="407"/>
      <c r="P264" s="406"/>
      <c r="Q264" s="406"/>
      <c r="S264" s="406"/>
      <c r="T264" s="406"/>
      <c r="U264" s="406"/>
      <c r="Y264" s="407"/>
      <c r="Z264" s="407"/>
      <c r="AA264" s="407"/>
    </row>
    <row r="265" spans="4:27" s="405" customFormat="1">
      <c r="D265" s="404"/>
      <c r="E265" s="404"/>
      <c r="H265" s="406"/>
      <c r="I265" s="406"/>
      <c r="J265" s="406"/>
      <c r="K265" s="406"/>
      <c r="L265" s="406"/>
      <c r="M265" s="406"/>
      <c r="N265" s="406"/>
      <c r="O265" s="407"/>
      <c r="P265" s="406"/>
      <c r="Q265" s="406"/>
      <c r="S265" s="406"/>
      <c r="T265" s="406"/>
      <c r="U265" s="406"/>
      <c r="Y265" s="407"/>
      <c r="Z265" s="407"/>
      <c r="AA265" s="407"/>
    </row>
    <row r="266" spans="4:27" s="405" customFormat="1">
      <c r="D266" s="404"/>
      <c r="E266" s="404"/>
      <c r="H266" s="406"/>
      <c r="I266" s="406"/>
      <c r="J266" s="406"/>
      <c r="K266" s="406"/>
      <c r="L266" s="406"/>
      <c r="M266" s="406"/>
      <c r="N266" s="406"/>
      <c r="O266" s="407"/>
      <c r="P266" s="406"/>
      <c r="Q266" s="406"/>
      <c r="S266" s="406"/>
      <c r="T266" s="406"/>
      <c r="U266" s="406"/>
      <c r="Y266" s="407"/>
      <c r="Z266" s="407"/>
      <c r="AA266" s="407"/>
    </row>
    <row r="267" spans="4:27" s="405" customFormat="1">
      <c r="D267" s="404"/>
      <c r="E267" s="404"/>
      <c r="H267" s="406"/>
      <c r="I267" s="406"/>
      <c r="J267" s="406"/>
      <c r="K267" s="406"/>
      <c r="L267" s="406"/>
      <c r="M267" s="406"/>
      <c r="N267" s="406"/>
      <c r="O267" s="407"/>
      <c r="P267" s="406"/>
      <c r="Q267" s="406"/>
      <c r="S267" s="406"/>
      <c r="T267" s="406"/>
      <c r="U267" s="406"/>
      <c r="Y267" s="407"/>
      <c r="Z267" s="407"/>
      <c r="AA267" s="407"/>
    </row>
    <row r="268" spans="4:27" s="405" customFormat="1">
      <c r="D268" s="404"/>
      <c r="E268" s="404"/>
      <c r="H268" s="406"/>
      <c r="I268" s="406"/>
      <c r="J268" s="406"/>
      <c r="K268" s="406"/>
      <c r="L268" s="406"/>
      <c r="M268" s="406"/>
      <c r="N268" s="406"/>
      <c r="O268" s="407"/>
      <c r="P268" s="406"/>
      <c r="Q268" s="406"/>
      <c r="S268" s="406"/>
      <c r="T268" s="406"/>
      <c r="U268" s="406"/>
      <c r="Y268" s="407"/>
      <c r="Z268" s="407"/>
      <c r="AA268" s="407"/>
    </row>
    <row r="269" spans="4:27" s="405" customFormat="1">
      <c r="D269" s="404"/>
      <c r="E269" s="404"/>
      <c r="H269" s="406"/>
      <c r="I269" s="406"/>
      <c r="J269" s="406"/>
      <c r="K269" s="406"/>
      <c r="L269" s="406"/>
      <c r="M269" s="406"/>
      <c r="N269" s="406"/>
      <c r="O269" s="407"/>
      <c r="P269" s="406"/>
      <c r="Q269" s="406"/>
      <c r="S269" s="406"/>
      <c r="T269" s="406"/>
      <c r="U269" s="406"/>
      <c r="Y269" s="407"/>
      <c r="Z269" s="407"/>
      <c r="AA269" s="407"/>
    </row>
    <row r="270" spans="4:27" s="405" customFormat="1">
      <c r="D270" s="404"/>
      <c r="E270" s="404"/>
      <c r="H270" s="406"/>
      <c r="I270" s="406"/>
      <c r="J270" s="406"/>
      <c r="K270" s="406"/>
      <c r="L270" s="406"/>
      <c r="M270" s="406"/>
      <c r="N270" s="406"/>
      <c r="O270" s="407"/>
      <c r="P270" s="406"/>
      <c r="Q270" s="406"/>
      <c r="S270" s="406"/>
      <c r="T270" s="406"/>
      <c r="U270" s="406"/>
      <c r="Y270" s="407"/>
      <c r="Z270" s="407"/>
      <c r="AA270" s="407"/>
    </row>
    <row r="271" spans="4:27" s="405" customFormat="1">
      <c r="D271" s="404"/>
      <c r="E271" s="404"/>
      <c r="H271" s="406"/>
      <c r="I271" s="406"/>
      <c r="J271" s="406"/>
      <c r="K271" s="406"/>
      <c r="L271" s="406"/>
      <c r="M271" s="406"/>
      <c r="N271" s="406"/>
      <c r="O271" s="407"/>
      <c r="P271" s="406"/>
      <c r="Q271" s="406"/>
      <c r="S271" s="406"/>
      <c r="T271" s="406"/>
      <c r="U271" s="406"/>
      <c r="Y271" s="407"/>
      <c r="Z271" s="407"/>
      <c r="AA271" s="407"/>
    </row>
    <row r="272" spans="4:27" s="405" customFormat="1">
      <c r="D272" s="404"/>
      <c r="E272" s="404"/>
      <c r="H272" s="406"/>
      <c r="I272" s="406"/>
      <c r="J272" s="406"/>
      <c r="K272" s="406"/>
      <c r="L272" s="406"/>
      <c r="M272" s="406"/>
      <c r="N272" s="406"/>
      <c r="O272" s="407"/>
      <c r="P272" s="406"/>
      <c r="Q272" s="406"/>
      <c r="S272" s="406"/>
      <c r="T272" s="406"/>
      <c r="U272" s="406"/>
      <c r="Y272" s="407"/>
      <c r="Z272" s="407"/>
      <c r="AA272" s="407"/>
    </row>
    <row r="273" spans="4:27" s="405" customFormat="1">
      <c r="D273" s="404"/>
      <c r="E273" s="404"/>
      <c r="H273" s="406"/>
      <c r="I273" s="406"/>
      <c r="J273" s="406"/>
      <c r="K273" s="406"/>
      <c r="L273" s="406"/>
      <c r="M273" s="406"/>
      <c r="N273" s="406"/>
      <c r="O273" s="407"/>
      <c r="P273" s="406"/>
      <c r="Q273" s="406"/>
      <c r="S273" s="406"/>
      <c r="T273" s="406"/>
      <c r="U273" s="406"/>
      <c r="Y273" s="407"/>
      <c r="Z273" s="407"/>
      <c r="AA273" s="407"/>
    </row>
    <row r="274" spans="4:27" s="405" customFormat="1">
      <c r="D274" s="404"/>
      <c r="E274" s="404"/>
      <c r="H274" s="406"/>
      <c r="I274" s="406"/>
      <c r="J274" s="406"/>
      <c r="K274" s="406"/>
      <c r="L274" s="406"/>
      <c r="M274" s="406"/>
      <c r="N274" s="406"/>
      <c r="O274" s="407"/>
      <c r="P274" s="406"/>
      <c r="Q274" s="406"/>
      <c r="S274" s="406"/>
      <c r="T274" s="406"/>
      <c r="U274" s="406"/>
      <c r="Y274" s="407"/>
      <c r="Z274" s="407"/>
      <c r="AA274" s="407"/>
    </row>
    <row r="275" spans="4:27" s="405" customFormat="1">
      <c r="D275" s="404"/>
      <c r="E275" s="404"/>
      <c r="H275" s="406"/>
      <c r="I275" s="406"/>
      <c r="J275" s="406"/>
      <c r="K275" s="406"/>
      <c r="L275" s="406"/>
      <c r="M275" s="406"/>
      <c r="N275" s="406"/>
      <c r="O275" s="407"/>
      <c r="P275" s="406"/>
      <c r="Q275" s="406"/>
      <c r="S275" s="406"/>
      <c r="T275" s="406"/>
      <c r="U275" s="406"/>
      <c r="Y275" s="407"/>
      <c r="Z275" s="407"/>
      <c r="AA275" s="407"/>
    </row>
    <row r="276" spans="4:27" s="405" customFormat="1">
      <c r="D276" s="404"/>
      <c r="E276" s="404"/>
      <c r="H276" s="406"/>
      <c r="I276" s="406"/>
      <c r="J276" s="406"/>
      <c r="K276" s="406"/>
      <c r="L276" s="406"/>
      <c r="M276" s="406"/>
      <c r="N276" s="406"/>
      <c r="O276" s="407"/>
      <c r="P276" s="406"/>
      <c r="Q276" s="406"/>
      <c r="S276" s="406"/>
      <c r="T276" s="406"/>
      <c r="U276" s="406"/>
      <c r="Y276" s="407"/>
      <c r="Z276" s="407"/>
      <c r="AA276" s="407"/>
    </row>
    <row r="277" spans="4:27" s="405" customFormat="1">
      <c r="D277" s="404"/>
      <c r="E277" s="404"/>
      <c r="H277" s="406"/>
      <c r="I277" s="406"/>
      <c r="J277" s="406"/>
      <c r="K277" s="406"/>
      <c r="L277" s="406"/>
      <c r="M277" s="406"/>
      <c r="N277" s="406"/>
      <c r="O277" s="407"/>
      <c r="P277" s="406"/>
      <c r="Q277" s="406"/>
      <c r="S277" s="406"/>
      <c r="T277" s="406"/>
      <c r="U277" s="406"/>
      <c r="Y277" s="407"/>
      <c r="Z277" s="407"/>
      <c r="AA277" s="407"/>
    </row>
    <row r="278" spans="4:27" s="405" customFormat="1">
      <c r="D278" s="404"/>
      <c r="E278" s="404"/>
      <c r="H278" s="406"/>
      <c r="I278" s="406"/>
      <c r="J278" s="406"/>
      <c r="K278" s="406"/>
      <c r="L278" s="406"/>
      <c r="M278" s="406"/>
      <c r="N278" s="406"/>
      <c r="O278" s="407"/>
      <c r="P278" s="406"/>
      <c r="Q278" s="406"/>
      <c r="S278" s="406"/>
      <c r="T278" s="406"/>
      <c r="U278" s="406"/>
      <c r="Y278" s="407"/>
      <c r="Z278" s="407"/>
      <c r="AA278" s="407"/>
    </row>
    <row r="279" spans="4:27" s="405" customFormat="1">
      <c r="D279" s="404"/>
      <c r="E279" s="404"/>
      <c r="H279" s="406"/>
      <c r="I279" s="406"/>
      <c r="J279" s="406"/>
      <c r="K279" s="406"/>
      <c r="L279" s="406"/>
      <c r="M279" s="406"/>
      <c r="N279" s="406"/>
      <c r="O279" s="407"/>
      <c r="P279" s="406"/>
      <c r="Q279" s="406"/>
      <c r="S279" s="406"/>
      <c r="T279" s="406"/>
      <c r="U279" s="406"/>
      <c r="Y279" s="407"/>
      <c r="Z279" s="407"/>
      <c r="AA279" s="407"/>
    </row>
    <row r="280" spans="4:27" s="405" customFormat="1">
      <c r="D280" s="404"/>
      <c r="E280" s="404"/>
      <c r="H280" s="406"/>
      <c r="I280" s="406"/>
      <c r="J280" s="406"/>
      <c r="K280" s="406"/>
      <c r="L280" s="406"/>
      <c r="M280" s="406"/>
      <c r="N280" s="406"/>
      <c r="O280" s="407"/>
      <c r="P280" s="406"/>
      <c r="Q280" s="406"/>
      <c r="S280" s="406"/>
      <c r="T280" s="406"/>
      <c r="U280" s="406"/>
      <c r="Y280" s="407"/>
      <c r="Z280" s="407"/>
      <c r="AA280" s="407"/>
    </row>
    <row r="281" spans="4:27" s="405" customFormat="1">
      <c r="D281" s="404"/>
      <c r="E281" s="404"/>
      <c r="H281" s="406"/>
      <c r="I281" s="406"/>
      <c r="J281" s="406"/>
      <c r="K281" s="406"/>
      <c r="L281" s="406"/>
      <c r="M281" s="406"/>
      <c r="N281" s="406"/>
      <c r="O281" s="407"/>
      <c r="P281" s="406"/>
      <c r="Q281" s="406"/>
      <c r="S281" s="406"/>
      <c r="T281" s="406"/>
      <c r="U281" s="406"/>
      <c r="Y281" s="407"/>
      <c r="Z281" s="407"/>
      <c r="AA281" s="407"/>
    </row>
    <row r="282" spans="4:27" s="405" customFormat="1">
      <c r="D282" s="404"/>
      <c r="E282" s="404"/>
      <c r="H282" s="406"/>
      <c r="I282" s="406"/>
      <c r="J282" s="406"/>
      <c r="K282" s="406"/>
      <c r="L282" s="406"/>
      <c r="M282" s="406"/>
      <c r="N282" s="406"/>
      <c r="O282" s="407"/>
      <c r="P282" s="406"/>
      <c r="Q282" s="406"/>
      <c r="S282" s="406"/>
      <c r="T282" s="406"/>
      <c r="U282" s="406"/>
      <c r="Y282" s="407"/>
      <c r="Z282" s="407"/>
      <c r="AA282" s="407"/>
    </row>
    <row r="283" spans="4:27" s="405" customFormat="1">
      <c r="D283" s="404"/>
      <c r="E283" s="404"/>
      <c r="H283" s="406"/>
      <c r="I283" s="406"/>
      <c r="J283" s="406"/>
      <c r="K283" s="406"/>
      <c r="L283" s="406"/>
      <c r="M283" s="406"/>
      <c r="N283" s="406"/>
      <c r="O283" s="407"/>
      <c r="P283" s="406"/>
      <c r="Q283" s="406"/>
      <c r="S283" s="406"/>
      <c r="T283" s="406"/>
      <c r="U283" s="406"/>
      <c r="Y283" s="407"/>
      <c r="Z283" s="407"/>
      <c r="AA283" s="407"/>
    </row>
    <row r="284" spans="4:27" s="405" customFormat="1">
      <c r="D284" s="404"/>
      <c r="E284" s="404"/>
      <c r="H284" s="406"/>
      <c r="I284" s="406"/>
      <c r="J284" s="406"/>
      <c r="K284" s="406"/>
      <c r="L284" s="406"/>
      <c r="M284" s="406"/>
      <c r="N284" s="406"/>
      <c r="O284" s="407"/>
      <c r="P284" s="406"/>
      <c r="Q284" s="406"/>
      <c r="S284" s="406"/>
      <c r="T284" s="406"/>
      <c r="U284" s="406"/>
      <c r="Y284" s="407"/>
      <c r="Z284" s="407"/>
      <c r="AA284" s="407"/>
    </row>
    <row r="285" spans="4:27" s="405" customFormat="1">
      <c r="D285" s="404"/>
      <c r="E285" s="404"/>
      <c r="H285" s="406"/>
      <c r="I285" s="406"/>
      <c r="J285" s="406"/>
      <c r="K285" s="406"/>
      <c r="L285" s="406"/>
      <c r="M285" s="406"/>
      <c r="N285" s="406"/>
      <c r="O285" s="407"/>
      <c r="P285" s="406"/>
      <c r="Q285" s="406"/>
      <c r="S285" s="406"/>
      <c r="T285" s="406"/>
      <c r="U285" s="406"/>
      <c r="Y285" s="407"/>
      <c r="Z285" s="407"/>
      <c r="AA285" s="407"/>
    </row>
    <row r="286" spans="4:27" s="405" customFormat="1">
      <c r="D286" s="404"/>
      <c r="E286" s="404"/>
      <c r="H286" s="406"/>
      <c r="I286" s="406"/>
      <c r="J286" s="406"/>
      <c r="K286" s="406"/>
      <c r="L286" s="406"/>
      <c r="M286" s="406"/>
      <c r="N286" s="406"/>
      <c r="O286" s="407"/>
      <c r="P286" s="406"/>
      <c r="Q286" s="406"/>
      <c r="S286" s="406"/>
      <c r="T286" s="406"/>
      <c r="U286" s="406"/>
      <c r="Y286" s="407"/>
      <c r="Z286" s="407"/>
      <c r="AA286" s="407"/>
    </row>
    <row r="287" spans="4:27" s="405" customFormat="1">
      <c r="D287" s="404"/>
      <c r="E287" s="404"/>
      <c r="H287" s="406"/>
      <c r="I287" s="406"/>
      <c r="J287" s="406"/>
      <c r="K287" s="406"/>
      <c r="L287" s="406"/>
      <c r="M287" s="406"/>
      <c r="N287" s="406"/>
      <c r="O287" s="407"/>
      <c r="P287" s="406"/>
      <c r="Q287" s="406"/>
      <c r="S287" s="406"/>
      <c r="T287" s="406"/>
      <c r="U287" s="406"/>
      <c r="Y287" s="407"/>
      <c r="Z287" s="407"/>
      <c r="AA287" s="407"/>
    </row>
    <row r="288" spans="4:27" s="405" customFormat="1">
      <c r="D288" s="404"/>
      <c r="E288" s="404"/>
      <c r="H288" s="406"/>
      <c r="I288" s="406"/>
      <c r="J288" s="406"/>
      <c r="K288" s="406"/>
      <c r="L288" s="406"/>
      <c r="M288" s="406"/>
      <c r="N288" s="406"/>
      <c r="O288" s="407"/>
      <c r="P288" s="406"/>
      <c r="Q288" s="406"/>
      <c r="S288" s="406"/>
      <c r="T288" s="406"/>
      <c r="U288" s="406"/>
      <c r="Y288" s="407"/>
      <c r="Z288" s="407"/>
      <c r="AA288" s="407"/>
    </row>
    <row r="289" spans="4:27" s="405" customFormat="1">
      <c r="D289" s="404"/>
      <c r="E289" s="404"/>
      <c r="H289" s="406"/>
      <c r="I289" s="406"/>
      <c r="J289" s="406"/>
      <c r="K289" s="406"/>
      <c r="L289" s="406"/>
      <c r="M289" s="406"/>
      <c r="N289" s="406"/>
      <c r="O289" s="407"/>
      <c r="P289" s="406"/>
      <c r="Q289" s="406"/>
      <c r="S289" s="406"/>
      <c r="T289" s="406"/>
      <c r="U289" s="406"/>
      <c r="Y289" s="407"/>
      <c r="Z289" s="407"/>
      <c r="AA289" s="407"/>
    </row>
    <row r="290" spans="4:27" s="405" customFormat="1">
      <c r="D290" s="404"/>
      <c r="E290" s="404"/>
      <c r="H290" s="406"/>
      <c r="I290" s="406"/>
      <c r="J290" s="406"/>
      <c r="K290" s="406"/>
      <c r="L290" s="406"/>
      <c r="M290" s="406"/>
      <c r="N290" s="406"/>
      <c r="O290" s="407"/>
      <c r="P290" s="406"/>
      <c r="Q290" s="406"/>
      <c r="S290" s="406"/>
      <c r="T290" s="406"/>
      <c r="U290" s="406"/>
      <c r="Y290" s="407"/>
      <c r="Z290" s="407"/>
      <c r="AA290" s="407"/>
    </row>
    <row r="291" spans="4:27" s="405" customFormat="1">
      <c r="D291" s="404"/>
      <c r="E291" s="404"/>
      <c r="H291" s="406"/>
      <c r="I291" s="406"/>
      <c r="J291" s="406"/>
      <c r="K291" s="406"/>
      <c r="L291" s="406"/>
      <c r="M291" s="406"/>
      <c r="N291" s="406"/>
      <c r="O291" s="407"/>
      <c r="P291" s="406"/>
      <c r="Q291" s="406"/>
      <c r="S291" s="406"/>
      <c r="T291" s="406"/>
      <c r="U291" s="406"/>
      <c r="Y291" s="407"/>
      <c r="Z291" s="407"/>
      <c r="AA291" s="407"/>
    </row>
    <row r="292" spans="4:27" s="405" customFormat="1">
      <c r="D292" s="404"/>
      <c r="E292" s="404"/>
      <c r="H292" s="406"/>
      <c r="I292" s="406"/>
      <c r="J292" s="406"/>
      <c r="K292" s="406"/>
      <c r="L292" s="406"/>
      <c r="M292" s="406"/>
      <c r="N292" s="406"/>
      <c r="O292" s="407"/>
      <c r="P292" s="406"/>
      <c r="Q292" s="406"/>
      <c r="S292" s="406"/>
      <c r="T292" s="406"/>
      <c r="U292" s="406"/>
      <c r="Y292" s="407"/>
      <c r="Z292" s="407"/>
      <c r="AA292" s="407"/>
    </row>
    <row r="293" spans="4:27" s="405" customFormat="1">
      <c r="D293" s="404"/>
      <c r="E293" s="404"/>
      <c r="H293" s="406"/>
      <c r="I293" s="406"/>
      <c r="J293" s="406"/>
      <c r="K293" s="406"/>
      <c r="L293" s="406"/>
      <c r="M293" s="406"/>
      <c r="N293" s="406"/>
      <c r="O293" s="407"/>
      <c r="P293" s="406"/>
      <c r="Q293" s="406"/>
      <c r="S293" s="406"/>
      <c r="T293" s="406"/>
      <c r="U293" s="406"/>
      <c r="Y293" s="407"/>
      <c r="Z293" s="407"/>
      <c r="AA293" s="407"/>
    </row>
    <row r="294" spans="4:27" s="405" customFormat="1">
      <c r="D294" s="404"/>
      <c r="E294" s="404"/>
      <c r="H294" s="406"/>
      <c r="I294" s="406"/>
      <c r="J294" s="406"/>
      <c r="K294" s="406"/>
      <c r="L294" s="406"/>
      <c r="M294" s="406"/>
      <c r="N294" s="406"/>
      <c r="O294" s="407"/>
      <c r="P294" s="406"/>
      <c r="Q294" s="406"/>
      <c r="S294" s="406"/>
      <c r="T294" s="406"/>
      <c r="U294" s="406"/>
      <c r="Y294" s="407"/>
      <c r="Z294" s="407"/>
      <c r="AA294" s="407"/>
    </row>
    <row r="295" spans="4:27" s="405" customFormat="1">
      <c r="D295" s="404"/>
      <c r="E295" s="404"/>
      <c r="H295" s="406"/>
      <c r="I295" s="406"/>
      <c r="J295" s="406"/>
      <c r="K295" s="406"/>
      <c r="L295" s="406"/>
      <c r="M295" s="406"/>
      <c r="N295" s="406"/>
      <c r="O295" s="407"/>
      <c r="P295" s="406"/>
      <c r="Q295" s="406"/>
      <c r="S295" s="406"/>
      <c r="T295" s="406"/>
      <c r="U295" s="406"/>
      <c r="Y295" s="407"/>
      <c r="Z295" s="407"/>
      <c r="AA295" s="407"/>
    </row>
    <row r="296" spans="4:27" s="405" customFormat="1">
      <c r="D296" s="404"/>
      <c r="E296" s="404"/>
      <c r="H296" s="406"/>
      <c r="I296" s="406"/>
      <c r="J296" s="406"/>
      <c r="K296" s="406"/>
      <c r="L296" s="406"/>
      <c r="M296" s="406"/>
      <c r="N296" s="406"/>
      <c r="O296" s="407"/>
      <c r="P296" s="406"/>
      <c r="Q296" s="406"/>
      <c r="S296" s="406"/>
      <c r="T296" s="406"/>
      <c r="U296" s="406"/>
      <c r="Y296" s="407"/>
      <c r="Z296" s="407"/>
      <c r="AA296" s="407"/>
    </row>
    <row r="297" spans="4:27" s="405" customFormat="1">
      <c r="D297" s="404"/>
      <c r="E297" s="404"/>
      <c r="H297" s="406"/>
      <c r="I297" s="406"/>
      <c r="J297" s="406"/>
      <c r="K297" s="406"/>
      <c r="L297" s="406"/>
      <c r="M297" s="406"/>
      <c r="N297" s="406"/>
      <c r="O297" s="407"/>
      <c r="P297" s="406"/>
      <c r="Q297" s="406"/>
      <c r="S297" s="406"/>
      <c r="T297" s="406"/>
      <c r="U297" s="406"/>
      <c r="Y297" s="407"/>
      <c r="Z297" s="407"/>
      <c r="AA297" s="407"/>
    </row>
    <row r="298" spans="4:27" s="405" customFormat="1">
      <c r="D298" s="404"/>
      <c r="E298" s="404"/>
      <c r="H298" s="406"/>
      <c r="I298" s="406"/>
      <c r="J298" s="406"/>
      <c r="K298" s="406"/>
      <c r="L298" s="406"/>
      <c r="M298" s="406"/>
      <c r="N298" s="406"/>
      <c r="O298" s="407"/>
      <c r="P298" s="406"/>
      <c r="Q298" s="406"/>
      <c r="S298" s="406"/>
      <c r="T298" s="406"/>
      <c r="U298" s="406"/>
      <c r="Y298" s="407"/>
      <c r="Z298" s="407"/>
      <c r="AA298" s="407"/>
    </row>
    <row r="299" spans="4:27" s="405" customFormat="1">
      <c r="D299" s="404"/>
      <c r="E299" s="404"/>
      <c r="H299" s="406"/>
      <c r="I299" s="406"/>
      <c r="J299" s="406"/>
      <c r="K299" s="406"/>
      <c r="L299" s="406"/>
      <c r="M299" s="406"/>
      <c r="N299" s="406"/>
      <c r="O299" s="407"/>
      <c r="P299" s="406"/>
      <c r="Q299" s="406"/>
      <c r="S299" s="406"/>
      <c r="T299" s="406"/>
      <c r="U299" s="406"/>
      <c r="Y299" s="407"/>
      <c r="Z299" s="407"/>
      <c r="AA299" s="407"/>
    </row>
    <row r="300" spans="4:27" s="405" customFormat="1">
      <c r="D300" s="404"/>
      <c r="E300" s="404"/>
      <c r="H300" s="406"/>
      <c r="I300" s="406"/>
      <c r="J300" s="406"/>
      <c r="K300" s="406"/>
      <c r="L300" s="406"/>
      <c r="M300" s="406"/>
      <c r="N300" s="406"/>
      <c r="O300" s="407"/>
      <c r="P300" s="406"/>
      <c r="Q300" s="406"/>
      <c r="S300" s="406"/>
      <c r="T300" s="406"/>
      <c r="U300" s="406"/>
      <c r="Y300" s="407"/>
      <c r="Z300" s="407"/>
      <c r="AA300" s="407"/>
    </row>
    <row r="301" spans="4:27" s="405" customFormat="1">
      <c r="D301" s="404"/>
      <c r="E301" s="404"/>
      <c r="H301" s="406"/>
      <c r="I301" s="406"/>
      <c r="J301" s="406"/>
      <c r="K301" s="406"/>
      <c r="L301" s="406"/>
      <c r="M301" s="406"/>
      <c r="N301" s="406"/>
      <c r="O301" s="407"/>
      <c r="P301" s="406"/>
      <c r="Q301" s="406"/>
      <c r="S301" s="406"/>
      <c r="T301" s="406"/>
      <c r="U301" s="406"/>
      <c r="Y301" s="407"/>
      <c r="Z301" s="407"/>
      <c r="AA301" s="407"/>
    </row>
    <row r="302" spans="4:27" s="405" customFormat="1">
      <c r="D302" s="404"/>
      <c r="E302" s="404"/>
      <c r="H302" s="406"/>
      <c r="I302" s="406"/>
      <c r="J302" s="406"/>
      <c r="K302" s="406"/>
      <c r="L302" s="406"/>
      <c r="M302" s="406"/>
      <c r="N302" s="406"/>
      <c r="O302" s="407"/>
      <c r="P302" s="406"/>
      <c r="Q302" s="406"/>
      <c r="S302" s="406"/>
      <c r="T302" s="406"/>
      <c r="U302" s="406"/>
      <c r="Y302" s="407"/>
      <c r="Z302" s="407"/>
      <c r="AA302" s="407"/>
    </row>
    <row r="303" spans="4:27" s="405" customFormat="1">
      <c r="D303" s="404"/>
      <c r="E303" s="404"/>
      <c r="H303" s="406"/>
      <c r="I303" s="406"/>
      <c r="J303" s="406"/>
      <c r="K303" s="406"/>
      <c r="L303" s="406"/>
      <c r="M303" s="406"/>
      <c r="N303" s="406"/>
      <c r="O303" s="407"/>
      <c r="P303" s="406"/>
      <c r="Q303" s="406"/>
      <c r="S303" s="406"/>
      <c r="T303" s="406"/>
      <c r="U303" s="406"/>
      <c r="Y303" s="407"/>
      <c r="Z303" s="407"/>
      <c r="AA303" s="407"/>
    </row>
    <row r="304" spans="4:27" s="405" customFormat="1">
      <c r="D304" s="404"/>
      <c r="E304" s="404"/>
      <c r="H304" s="406"/>
      <c r="I304" s="406"/>
      <c r="J304" s="406"/>
      <c r="K304" s="406"/>
      <c r="L304" s="406"/>
      <c r="M304" s="406"/>
      <c r="N304" s="406"/>
      <c r="O304" s="407"/>
      <c r="P304" s="406"/>
      <c r="Q304" s="406"/>
      <c r="S304" s="406"/>
      <c r="T304" s="406"/>
      <c r="U304" s="406"/>
      <c r="Y304" s="407"/>
      <c r="Z304" s="407"/>
      <c r="AA304" s="407"/>
    </row>
    <row r="305" spans="4:27" s="405" customFormat="1">
      <c r="D305" s="404"/>
      <c r="E305" s="404"/>
      <c r="H305" s="406"/>
      <c r="I305" s="406"/>
      <c r="J305" s="406"/>
      <c r="K305" s="406"/>
      <c r="L305" s="406"/>
      <c r="M305" s="406"/>
      <c r="N305" s="406"/>
      <c r="O305" s="407"/>
      <c r="P305" s="406"/>
      <c r="Q305" s="406"/>
      <c r="S305" s="406"/>
      <c r="T305" s="406"/>
      <c r="U305" s="406"/>
      <c r="Y305" s="407"/>
      <c r="Z305" s="407"/>
      <c r="AA305" s="407"/>
    </row>
    <row r="306" spans="4:27" s="405" customFormat="1">
      <c r="D306" s="404"/>
      <c r="E306" s="404"/>
      <c r="H306" s="406"/>
      <c r="I306" s="406"/>
      <c r="J306" s="406"/>
      <c r="K306" s="406"/>
      <c r="L306" s="406"/>
      <c r="M306" s="406"/>
      <c r="N306" s="406"/>
      <c r="O306" s="407"/>
      <c r="P306" s="406"/>
      <c r="Q306" s="406"/>
      <c r="S306" s="406"/>
      <c r="T306" s="406"/>
      <c r="U306" s="406"/>
      <c r="Y306" s="407"/>
      <c r="Z306" s="407"/>
      <c r="AA306" s="407"/>
    </row>
    <row r="307" spans="4:27" s="405" customFormat="1">
      <c r="D307" s="404"/>
      <c r="E307" s="404"/>
      <c r="H307" s="406"/>
      <c r="I307" s="406"/>
      <c r="J307" s="406"/>
      <c r="K307" s="406"/>
      <c r="L307" s="406"/>
      <c r="M307" s="406"/>
      <c r="N307" s="406"/>
      <c r="O307" s="407"/>
      <c r="P307" s="406"/>
      <c r="Q307" s="406"/>
      <c r="S307" s="406"/>
      <c r="T307" s="406"/>
      <c r="U307" s="406"/>
      <c r="Y307" s="407"/>
      <c r="Z307" s="407"/>
      <c r="AA307" s="407"/>
    </row>
    <row r="308" spans="4:27" s="405" customFormat="1">
      <c r="D308" s="404"/>
      <c r="E308" s="404"/>
      <c r="H308" s="406"/>
      <c r="I308" s="406"/>
      <c r="J308" s="406"/>
      <c r="K308" s="406"/>
      <c r="L308" s="406"/>
      <c r="M308" s="406"/>
      <c r="N308" s="406"/>
      <c r="O308" s="407"/>
      <c r="P308" s="406"/>
      <c r="Q308" s="406"/>
      <c r="S308" s="406"/>
      <c r="T308" s="406"/>
      <c r="U308" s="406"/>
      <c r="Y308" s="407"/>
      <c r="Z308" s="407"/>
      <c r="AA308" s="407"/>
    </row>
    <row r="309" spans="4:27" s="405" customFormat="1">
      <c r="D309" s="404"/>
      <c r="E309" s="404"/>
      <c r="H309" s="406"/>
      <c r="I309" s="406"/>
      <c r="J309" s="406"/>
      <c r="K309" s="406"/>
      <c r="L309" s="406"/>
      <c r="M309" s="406"/>
      <c r="N309" s="406"/>
      <c r="O309" s="407"/>
      <c r="P309" s="406"/>
      <c r="Q309" s="406"/>
      <c r="S309" s="406"/>
      <c r="T309" s="406"/>
      <c r="U309" s="406"/>
      <c r="Y309" s="407"/>
      <c r="Z309" s="407"/>
      <c r="AA309" s="407"/>
    </row>
    <row r="310" spans="4:27" s="405" customFormat="1">
      <c r="D310" s="404"/>
      <c r="E310" s="404"/>
      <c r="H310" s="406"/>
      <c r="I310" s="406"/>
      <c r="J310" s="406"/>
      <c r="K310" s="406"/>
      <c r="L310" s="406"/>
      <c r="M310" s="406"/>
      <c r="N310" s="406"/>
      <c r="O310" s="407"/>
      <c r="P310" s="406"/>
      <c r="Q310" s="406"/>
      <c r="S310" s="406"/>
      <c r="T310" s="406"/>
      <c r="U310" s="406"/>
      <c r="Y310" s="407"/>
      <c r="Z310" s="407"/>
      <c r="AA310" s="407"/>
    </row>
    <row r="311" spans="4:27" s="405" customFormat="1">
      <c r="D311" s="404"/>
      <c r="E311" s="404"/>
      <c r="H311" s="406"/>
      <c r="I311" s="406"/>
      <c r="J311" s="406"/>
      <c r="K311" s="406"/>
      <c r="L311" s="406"/>
      <c r="M311" s="406"/>
      <c r="N311" s="406"/>
      <c r="O311" s="407"/>
      <c r="P311" s="406"/>
      <c r="Q311" s="406"/>
      <c r="S311" s="406"/>
      <c r="T311" s="406"/>
      <c r="U311" s="406"/>
      <c r="Y311" s="407"/>
      <c r="Z311" s="407"/>
      <c r="AA311" s="407"/>
    </row>
    <row r="312" spans="4:27" s="405" customFormat="1">
      <c r="D312" s="404"/>
      <c r="E312" s="404"/>
      <c r="H312" s="406"/>
      <c r="I312" s="406"/>
      <c r="J312" s="406"/>
      <c r="K312" s="406"/>
      <c r="L312" s="406"/>
      <c r="M312" s="406"/>
      <c r="N312" s="406"/>
      <c r="O312" s="407"/>
      <c r="P312" s="406"/>
      <c r="Q312" s="406"/>
      <c r="S312" s="406"/>
      <c r="T312" s="406"/>
      <c r="U312" s="406"/>
      <c r="Y312" s="407"/>
      <c r="Z312" s="407"/>
      <c r="AA312" s="407"/>
    </row>
    <row r="313" spans="4:27" s="405" customFormat="1">
      <c r="D313" s="404"/>
      <c r="E313" s="404"/>
      <c r="H313" s="406"/>
      <c r="I313" s="406"/>
      <c r="J313" s="406"/>
      <c r="K313" s="406"/>
      <c r="L313" s="406"/>
      <c r="M313" s="406"/>
      <c r="N313" s="406"/>
      <c r="O313" s="407"/>
      <c r="P313" s="406"/>
      <c r="Q313" s="406"/>
      <c r="S313" s="406"/>
      <c r="T313" s="406"/>
      <c r="U313" s="406"/>
      <c r="Y313" s="407"/>
      <c r="Z313" s="407"/>
      <c r="AA313" s="407"/>
    </row>
    <row r="314" spans="4:27" s="405" customFormat="1">
      <c r="D314" s="404"/>
      <c r="E314" s="404"/>
      <c r="H314" s="406"/>
      <c r="I314" s="406"/>
      <c r="J314" s="406"/>
      <c r="K314" s="406"/>
      <c r="L314" s="406"/>
      <c r="M314" s="406"/>
      <c r="N314" s="406"/>
      <c r="O314" s="407"/>
      <c r="P314" s="406"/>
      <c r="Q314" s="406"/>
      <c r="S314" s="406"/>
      <c r="T314" s="406"/>
      <c r="U314" s="406"/>
      <c r="Y314" s="407"/>
      <c r="Z314" s="407"/>
      <c r="AA314" s="407"/>
    </row>
    <row r="315" spans="4:27" s="405" customFormat="1">
      <c r="D315" s="404"/>
      <c r="E315" s="404"/>
      <c r="H315" s="406"/>
      <c r="I315" s="406"/>
      <c r="J315" s="406"/>
      <c r="K315" s="406"/>
      <c r="L315" s="406"/>
      <c r="M315" s="406"/>
      <c r="N315" s="406"/>
      <c r="O315" s="407"/>
      <c r="P315" s="406"/>
      <c r="Q315" s="406"/>
      <c r="S315" s="406"/>
      <c r="T315" s="406"/>
      <c r="U315" s="406"/>
      <c r="Y315" s="407"/>
      <c r="Z315" s="407"/>
      <c r="AA315" s="407"/>
    </row>
    <row r="316" spans="4:27" s="405" customFormat="1">
      <c r="D316" s="404"/>
      <c r="E316" s="404"/>
      <c r="H316" s="406"/>
      <c r="I316" s="406"/>
      <c r="J316" s="406"/>
      <c r="K316" s="406"/>
      <c r="L316" s="406"/>
      <c r="M316" s="406"/>
      <c r="N316" s="406"/>
      <c r="O316" s="407"/>
      <c r="P316" s="406"/>
      <c r="Q316" s="406"/>
      <c r="S316" s="406"/>
      <c r="T316" s="406"/>
      <c r="U316" s="406"/>
      <c r="Y316" s="407"/>
      <c r="Z316" s="407"/>
      <c r="AA316" s="407"/>
    </row>
    <row r="317" spans="4:27" s="405" customFormat="1">
      <c r="D317" s="404"/>
      <c r="E317" s="404"/>
      <c r="H317" s="406"/>
      <c r="I317" s="406"/>
      <c r="J317" s="406"/>
      <c r="K317" s="406"/>
      <c r="L317" s="406"/>
      <c r="M317" s="406"/>
      <c r="N317" s="406"/>
      <c r="O317" s="407"/>
      <c r="P317" s="406"/>
      <c r="Q317" s="406"/>
      <c r="S317" s="406"/>
      <c r="T317" s="406"/>
      <c r="U317" s="406"/>
      <c r="Y317" s="407"/>
      <c r="Z317" s="407"/>
      <c r="AA317" s="407"/>
    </row>
    <row r="318" spans="4:27" s="405" customFormat="1">
      <c r="D318" s="404"/>
      <c r="E318" s="404"/>
      <c r="H318" s="406"/>
      <c r="I318" s="406"/>
      <c r="J318" s="406"/>
      <c r="K318" s="406"/>
      <c r="L318" s="406"/>
      <c r="M318" s="406"/>
      <c r="N318" s="406"/>
      <c r="O318" s="407"/>
      <c r="P318" s="406"/>
      <c r="Q318" s="406"/>
      <c r="S318" s="406"/>
      <c r="T318" s="406"/>
      <c r="U318" s="406"/>
      <c r="Y318" s="407"/>
      <c r="Z318" s="407"/>
      <c r="AA318" s="407"/>
    </row>
    <row r="319" spans="4:27" s="405" customFormat="1">
      <c r="D319" s="404"/>
      <c r="E319" s="404"/>
      <c r="H319" s="406"/>
      <c r="I319" s="406"/>
      <c r="J319" s="406"/>
      <c r="K319" s="406"/>
      <c r="L319" s="406"/>
      <c r="M319" s="406"/>
      <c r="N319" s="406"/>
      <c r="O319" s="407"/>
      <c r="P319" s="406"/>
      <c r="Q319" s="406"/>
      <c r="S319" s="406"/>
      <c r="T319" s="406"/>
      <c r="U319" s="406"/>
      <c r="Y319" s="407"/>
      <c r="Z319" s="407"/>
      <c r="AA319" s="407"/>
    </row>
    <row r="320" spans="4:27" s="405" customFormat="1">
      <c r="D320" s="404"/>
      <c r="E320" s="404"/>
      <c r="H320" s="406"/>
      <c r="I320" s="406"/>
      <c r="J320" s="406"/>
      <c r="K320" s="406"/>
      <c r="L320" s="406"/>
      <c r="M320" s="406"/>
      <c r="N320" s="406"/>
      <c r="O320" s="407"/>
      <c r="P320" s="406"/>
      <c r="Q320" s="406"/>
      <c r="S320" s="406"/>
      <c r="T320" s="406"/>
      <c r="U320" s="406"/>
      <c r="Y320" s="407"/>
      <c r="Z320" s="407"/>
      <c r="AA320" s="407"/>
    </row>
    <row r="321" spans="4:27" s="405" customFormat="1">
      <c r="D321" s="404"/>
      <c r="E321" s="404"/>
      <c r="H321" s="406"/>
      <c r="I321" s="406"/>
      <c r="J321" s="406"/>
      <c r="K321" s="406"/>
      <c r="L321" s="406"/>
      <c r="M321" s="406"/>
      <c r="N321" s="406"/>
      <c r="O321" s="407"/>
      <c r="P321" s="406"/>
      <c r="Q321" s="406"/>
      <c r="S321" s="406"/>
      <c r="T321" s="406"/>
      <c r="U321" s="406"/>
      <c r="Y321" s="407"/>
      <c r="Z321" s="407"/>
      <c r="AA321" s="407"/>
    </row>
    <row r="322" spans="4:27" s="405" customFormat="1">
      <c r="D322" s="404"/>
      <c r="E322" s="404"/>
      <c r="H322" s="406"/>
      <c r="I322" s="406"/>
      <c r="J322" s="406"/>
      <c r="K322" s="406"/>
      <c r="L322" s="406"/>
      <c r="M322" s="406"/>
      <c r="N322" s="406"/>
      <c r="O322" s="407"/>
      <c r="P322" s="406"/>
      <c r="Q322" s="406"/>
      <c r="S322" s="406"/>
      <c r="T322" s="406"/>
      <c r="U322" s="406"/>
      <c r="Y322" s="407"/>
      <c r="Z322" s="407"/>
      <c r="AA322" s="407"/>
    </row>
    <row r="323" spans="4:27" s="405" customFormat="1">
      <c r="D323" s="404"/>
      <c r="E323" s="404"/>
      <c r="H323" s="406"/>
      <c r="I323" s="406"/>
      <c r="J323" s="406"/>
      <c r="K323" s="406"/>
      <c r="L323" s="406"/>
      <c r="M323" s="406"/>
      <c r="N323" s="406"/>
      <c r="O323" s="407"/>
      <c r="P323" s="406"/>
      <c r="Q323" s="406"/>
      <c r="S323" s="406"/>
      <c r="T323" s="406"/>
      <c r="U323" s="406"/>
      <c r="Y323" s="407"/>
      <c r="Z323" s="407"/>
      <c r="AA323" s="407"/>
    </row>
    <row r="324" spans="4:27" s="405" customFormat="1">
      <c r="D324" s="404"/>
      <c r="E324" s="404"/>
      <c r="H324" s="406"/>
      <c r="I324" s="406"/>
      <c r="J324" s="406"/>
      <c r="K324" s="406"/>
      <c r="L324" s="406"/>
      <c r="M324" s="406"/>
      <c r="N324" s="406"/>
      <c r="O324" s="407"/>
      <c r="P324" s="406"/>
      <c r="Q324" s="406"/>
      <c r="S324" s="406"/>
      <c r="T324" s="406"/>
      <c r="U324" s="406"/>
      <c r="Y324" s="407"/>
      <c r="Z324" s="407"/>
      <c r="AA324" s="407"/>
    </row>
    <row r="325" spans="4:27" s="405" customFormat="1">
      <c r="D325" s="404"/>
      <c r="E325" s="404"/>
      <c r="H325" s="406"/>
      <c r="I325" s="406"/>
      <c r="J325" s="406"/>
      <c r="K325" s="406"/>
      <c r="L325" s="406"/>
      <c r="M325" s="406"/>
      <c r="N325" s="406"/>
      <c r="O325" s="407"/>
      <c r="P325" s="406"/>
      <c r="Q325" s="406"/>
      <c r="S325" s="406"/>
      <c r="T325" s="406"/>
      <c r="U325" s="406"/>
      <c r="Y325" s="407"/>
      <c r="Z325" s="407"/>
      <c r="AA325" s="407"/>
    </row>
    <row r="326" spans="4:27" s="405" customFormat="1">
      <c r="D326" s="404"/>
      <c r="E326" s="404"/>
      <c r="H326" s="406"/>
      <c r="I326" s="406"/>
      <c r="J326" s="406"/>
      <c r="K326" s="406"/>
      <c r="L326" s="406"/>
      <c r="M326" s="406"/>
      <c r="N326" s="406"/>
      <c r="O326" s="407"/>
      <c r="P326" s="406"/>
      <c r="Q326" s="406"/>
      <c r="S326" s="406"/>
      <c r="T326" s="406"/>
      <c r="U326" s="406"/>
      <c r="Y326" s="407"/>
      <c r="Z326" s="407"/>
      <c r="AA326" s="407"/>
    </row>
    <row r="327" spans="4:27" s="405" customFormat="1">
      <c r="D327" s="404"/>
      <c r="E327" s="404"/>
      <c r="H327" s="406"/>
      <c r="I327" s="406"/>
      <c r="J327" s="406"/>
      <c r="K327" s="406"/>
      <c r="L327" s="406"/>
      <c r="M327" s="406"/>
      <c r="N327" s="406"/>
      <c r="O327" s="407"/>
      <c r="P327" s="406"/>
      <c r="Q327" s="406"/>
      <c r="S327" s="406"/>
      <c r="T327" s="406"/>
      <c r="U327" s="406"/>
      <c r="Y327" s="407"/>
      <c r="Z327" s="407"/>
      <c r="AA327" s="407"/>
    </row>
    <row r="328" spans="4:27" s="405" customFormat="1">
      <c r="D328" s="404"/>
      <c r="E328" s="404"/>
      <c r="H328" s="406"/>
      <c r="I328" s="406"/>
      <c r="J328" s="406"/>
      <c r="K328" s="406"/>
      <c r="L328" s="406"/>
      <c r="M328" s="406"/>
      <c r="N328" s="406"/>
      <c r="O328" s="407"/>
      <c r="P328" s="406"/>
      <c r="Q328" s="406"/>
      <c r="S328" s="406"/>
      <c r="T328" s="406"/>
      <c r="U328" s="406"/>
      <c r="Y328" s="407"/>
      <c r="Z328" s="407"/>
      <c r="AA328" s="407"/>
    </row>
    <row r="329" spans="4:27" s="405" customFormat="1">
      <c r="D329" s="404"/>
      <c r="E329" s="404"/>
      <c r="H329" s="406"/>
      <c r="I329" s="406"/>
      <c r="J329" s="406"/>
      <c r="K329" s="406"/>
      <c r="L329" s="406"/>
      <c r="M329" s="406"/>
      <c r="N329" s="406"/>
      <c r="O329" s="407"/>
      <c r="P329" s="406"/>
      <c r="Q329" s="406"/>
      <c r="S329" s="406"/>
      <c r="T329" s="406"/>
      <c r="U329" s="406"/>
      <c r="Y329" s="407"/>
      <c r="Z329" s="407"/>
      <c r="AA329" s="407"/>
    </row>
    <row r="330" spans="4:27" s="405" customFormat="1">
      <c r="D330" s="404"/>
      <c r="E330" s="404"/>
      <c r="H330" s="406"/>
      <c r="I330" s="406"/>
      <c r="J330" s="406"/>
      <c r="K330" s="406"/>
      <c r="L330" s="406"/>
      <c r="M330" s="406"/>
      <c r="N330" s="406"/>
      <c r="O330" s="407"/>
      <c r="P330" s="406"/>
      <c r="Q330" s="406"/>
      <c r="S330" s="406"/>
      <c r="T330" s="406"/>
      <c r="U330" s="406"/>
      <c r="Y330" s="407"/>
      <c r="Z330" s="407"/>
      <c r="AA330" s="407"/>
    </row>
    <row r="331" spans="4:27" s="405" customFormat="1">
      <c r="D331" s="404"/>
      <c r="E331" s="404"/>
      <c r="H331" s="406"/>
      <c r="I331" s="406"/>
      <c r="J331" s="406"/>
      <c r="K331" s="406"/>
      <c r="L331" s="406"/>
      <c r="M331" s="406"/>
      <c r="N331" s="406"/>
      <c r="O331" s="407"/>
      <c r="P331" s="406"/>
      <c r="Q331" s="406"/>
      <c r="S331" s="406"/>
      <c r="T331" s="406"/>
      <c r="U331" s="406"/>
      <c r="Y331" s="407"/>
      <c r="Z331" s="407"/>
      <c r="AA331" s="407"/>
    </row>
    <row r="332" spans="4:27" s="405" customFormat="1">
      <c r="D332" s="404"/>
      <c r="E332" s="404"/>
      <c r="H332" s="406"/>
      <c r="I332" s="406"/>
      <c r="J332" s="406"/>
      <c r="K332" s="406"/>
      <c r="L332" s="406"/>
      <c r="M332" s="406"/>
      <c r="N332" s="406"/>
      <c r="O332" s="407"/>
      <c r="P332" s="406"/>
      <c r="Q332" s="406"/>
      <c r="S332" s="406"/>
      <c r="T332" s="406"/>
      <c r="U332" s="406"/>
      <c r="Y332" s="407"/>
      <c r="Z332" s="407"/>
      <c r="AA332" s="407"/>
    </row>
    <row r="333" spans="4:27" s="405" customFormat="1">
      <c r="D333" s="404"/>
      <c r="E333" s="404"/>
      <c r="H333" s="406"/>
      <c r="I333" s="406"/>
      <c r="J333" s="406"/>
      <c r="K333" s="406"/>
      <c r="L333" s="406"/>
      <c r="M333" s="406"/>
      <c r="N333" s="406"/>
      <c r="O333" s="407"/>
      <c r="P333" s="406"/>
      <c r="Q333" s="406"/>
      <c r="S333" s="406"/>
      <c r="T333" s="406"/>
      <c r="U333" s="406"/>
      <c r="Y333" s="407"/>
      <c r="Z333" s="407"/>
      <c r="AA333" s="407"/>
    </row>
    <row r="334" spans="4:27" s="405" customFormat="1">
      <c r="D334" s="404"/>
      <c r="E334" s="404"/>
      <c r="H334" s="406"/>
      <c r="I334" s="406"/>
      <c r="J334" s="406"/>
      <c r="K334" s="406"/>
      <c r="L334" s="406"/>
      <c r="M334" s="406"/>
      <c r="N334" s="406"/>
      <c r="O334" s="407"/>
      <c r="P334" s="406"/>
      <c r="Q334" s="406"/>
      <c r="S334" s="406"/>
      <c r="T334" s="406"/>
      <c r="U334" s="406"/>
      <c r="Y334" s="407"/>
      <c r="Z334" s="407"/>
      <c r="AA334" s="407"/>
    </row>
    <row r="335" spans="4:27" s="405" customFormat="1">
      <c r="D335" s="404"/>
      <c r="E335" s="404"/>
      <c r="H335" s="406"/>
      <c r="I335" s="406"/>
      <c r="J335" s="406"/>
      <c r="K335" s="406"/>
      <c r="L335" s="406"/>
      <c r="M335" s="406"/>
      <c r="N335" s="406"/>
      <c r="O335" s="407"/>
      <c r="P335" s="406"/>
      <c r="Q335" s="406"/>
      <c r="S335" s="406"/>
      <c r="T335" s="406"/>
      <c r="U335" s="406"/>
      <c r="Y335" s="407"/>
      <c r="Z335" s="407"/>
      <c r="AA335" s="407"/>
    </row>
    <row r="336" spans="4:27" s="405" customFormat="1">
      <c r="D336" s="404"/>
      <c r="E336" s="404"/>
      <c r="H336" s="406"/>
      <c r="I336" s="406"/>
      <c r="J336" s="406"/>
      <c r="K336" s="406"/>
      <c r="L336" s="406"/>
      <c r="M336" s="406"/>
      <c r="N336" s="406"/>
      <c r="O336" s="407"/>
      <c r="P336" s="406"/>
      <c r="Q336" s="406"/>
      <c r="S336" s="406"/>
      <c r="T336" s="406"/>
      <c r="U336" s="406"/>
      <c r="Y336" s="407"/>
      <c r="Z336" s="407"/>
      <c r="AA336" s="407"/>
    </row>
    <row r="337" spans="4:27" s="405" customFormat="1">
      <c r="D337" s="404"/>
      <c r="E337" s="404"/>
      <c r="H337" s="406"/>
      <c r="I337" s="406"/>
      <c r="J337" s="406"/>
      <c r="K337" s="406"/>
      <c r="L337" s="406"/>
      <c r="M337" s="406"/>
      <c r="N337" s="406"/>
      <c r="O337" s="407"/>
      <c r="P337" s="406"/>
      <c r="Q337" s="406"/>
      <c r="S337" s="406"/>
      <c r="T337" s="406"/>
      <c r="U337" s="406"/>
      <c r="Y337" s="407"/>
      <c r="Z337" s="407"/>
      <c r="AA337" s="407"/>
    </row>
    <row r="338" spans="4:27" s="405" customFormat="1">
      <c r="D338" s="404"/>
      <c r="E338" s="404"/>
      <c r="H338" s="406"/>
      <c r="I338" s="406"/>
      <c r="J338" s="406"/>
      <c r="K338" s="406"/>
      <c r="L338" s="406"/>
      <c r="M338" s="406"/>
      <c r="N338" s="406"/>
      <c r="O338" s="407"/>
      <c r="P338" s="406"/>
      <c r="Q338" s="406"/>
      <c r="S338" s="406"/>
      <c r="T338" s="406"/>
      <c r="U338" s="406"/>
      <c r="Y338" s="407"/>
      <c r="Z338" s="407"/>
      <c r="AA338" s="407"/>
    </row>
    <row r="339" spans="4:27" s="405" customFormat="1">
      <c r="D339" s="404"/>
      <c r="E339" s="404"/>
      <c r="H339" s="406"/>
      <c r="I339" s="406"/>
      <c r="J339" s="406"/>
      <c r="K339" s="406"/>
      <c r="L339" s="406"/>
      <c r="M339" s="406"/>
      <c r="N339" s="406"/>
      <c r="O339" s="407"/>
      <c r="P339" s="406"/>
      <c r="Q339" s="406"/>
      <c r="S339" s="406"/>
      <c r="T339" s="406"/>
      <c r="U339" s="406"/>
      <c r="Y339" s="407"/>
      <c r="Z339" s="407"/>
      <c r="AA339" s="407"/>
    </row>
    <row r="340" spans="4:27" s="405" customFormat="1">
      <c r="D340" s="404"/>
      <c r="E340" s="404"/>
      <c r="H340" s="406"/>
      <c r="I340" s="406"/>
      <c r="J340" s="406"/>
      <c r="K340" s="406"/>
      <c r="L340" s="406"/>
      <c r="M340" s="406"/>
      <c r="N340" s="406"/>
      <c r="O340" s="407"/>
      <c r="P340" s="406"/>
      <c r="Q340" s="406"/>
      <c r="S340" s="406"/>
      <c r="T340" s="406"/>
      <c r="U340" s="406"/>
      <c r="Y340" s="407"/>
      <c r="Z340" s="407"/>
      <c r="AA340" s="407"/>
    </row>
    <row r="341" spans="4:27" s="405" customFormat="1">
      <c r="D341" s="404"/>
      <c r="E341" s="404"/>
      <c r="H341" s="406"/>
      <c r="I341" s="406"/>
      <c r="J341" s="406"/>
      <c r="K341" s="406"/>
      <c r="L341" s="406"/>
      <c r="M341" s="406"/>
      <c r="N341" s="406"/>
      <c r="O341" s="407"/>
      <c r="P341" s="406"/>
      <c r="Q341" s="406"/>
      <c r="S341" s="406"/>
      <c r="T341" s="406"/>
      <c r="U341" s="406"/>
      <c r="Y341" s="407"/>
      <c r="Z341" s="407"/>
      <c r="AA341" s="407"/>
    </row>
    <row r="342" spans="4:27" s="405" customFormat="1">
      <c r="D342" s="404"/>
      <c r="E342" s="404"/>
      <c r="H342" s="406"/>
      <c r="I342" s="406"/>
      <c r="J342" s="406"/>
      <c r="K342" s="406"/>
      <c r="L342" s="406"/>
      <c r="M342" s="406"/>
      <c r="N342" s="406"/>
      <c r="O342" s="407"/>
      <c r="P342" s="406"/>
      <c r="Q342" s="406"/>
      <c r="S342" s="406"/>
      <c r="T342" s="406"/>
      <c r="U342" s="406"/>
      <c r="Y342" s="407"/>
      <c r="Z342" s="407"/>
      <c r="AA342" s="407"/>
    </row>
    <row r="343" spans="4:27" s="405" customFormat="1">
      <c r="D343" s="404"/>
      <c r="E343" s="404"/>
      <c r="H343" s="406"/>
      <c r="I343" s="406"/>
      <c r="J343" s="406"/>
      <c r="K343" s="406"/>
      <c r="L343" s="406"/>
      <c r="M343" s="406"/>
      <c r="N343" s="406"/>
      <c r="O343" s="407"/>
      <c r="P343" s="406"/>
      <c r="Q343" s="406"/>
      <c r="S343" s="406"/>
      <c r="T343" s="406"/>
      <c r="U343" s="406"/>
      <c r="Y343" s="407"/>
      <c r="Z343" s="407"/>
      <c r="AA343" s="407"/>
    </row>
    <row r="344" spans="4:27" s="405" customFormat="1">
      <c r="D344" s="404"/>
      <c r="E344" s="404"/>
      <c r="H344" s="406"/>
      <c r="I344" s="406"/>
      <c r="J344" s="406"/>
      <c r="K344" s="406"/>
      <c r="L344" s="406"/>
      <c r="M344" s="406"/>
      <c r="N344" s="406"/>
      <c r="O344" s="407"/>
      <c r="P344" s="406"/>
      <c r="Q344" s="406"/>
      <c r="S344" s="406"/>
      <c r="T344" s="406"/>
      <c r="U344" s="406"/>
      <c r="Y344" s="407"/>
      <c r="Z344" s="407"/>
      <c r="AA344" s="407"/>
    </row>
    <row r="345" spans="4:27" s="405" customFormat="1">
      <c r="D345" s="404"/>
      <c r="E345" s="404"/>
      <c r="H345" s="406"/>
      <c r="I345" s="406"/>
      <c r="J345" s="406"/>
      <c r="K345" s="406"/>
      <c r="L345" s="406"/>
      <c r="M345" s="406"/>
      <c r="N345" s="406"/>
      <c r="O345" s="407"/>
      <c r="P345" s="406"/>
      <c r="Q345" s="406"/>
      <c r="S345" s="406"/>
      <c r="T345" s="406"/>
      <c r="U345" s="406"/>
      <c r="Y345" s="407"/>
      <c r="Z345" s="407"/>
      <c r="AA345" s="407"/>
    </row>
    <row r="346" spans="4:27" s="405" customFormat="1">
      <c r="D346" s="404"/>
      <c r="E346" s="404"/>
      <c r="H346" s="406"/>
      <c r="I346" s="406"/>
      <c r="J346" s="406"/>
      <c r="K346" s="406"/>
      <c r="L346" s="406"/>
      <c r="M346" s="406"/>
      <c r="N346" s="406"/>
      <c r="O346" s="407"/>
      <c r="P346" s="406"/>
      <c r="Q346" s="406"/>
      <c r="S346" s="406"/>
      <c r="T346" s="406"/>
      <c r="U346" s="406"/>
      <c r="Y346" s="407"/>
      <c r="Z346" s="407"/>
      <c r="AA346" s="407"/>
    </row>
    <row r="347" spans="4:27" s="405" customFormat="1">
      <c r="D347" s="404"/>
      <c r="E347" s="404"/>
      <c r="H347" s="406"/>
      <c r="I347" s="406"/>
      <c r="J347" s="406"/>
      <c r="K347" s="406"/>
      <c r="L347" s="406"/>
      <c r="M347" s="406"/>
      <c r="N347" s="406"/>
      <c r="O347" s="407"/>
      <c r="P347" s="406"/>
      <c r="Q347" s="406"/>
      <c r="S347" s="406"/>
      <c r="T347" s="406"/>
      <c r="U347" s="406"/>
      <c r="Y347" s="407"/>
      <c r="Z347" s="407"/>
      <c r="AA347" s="407"/>
    </row>
    <row r="348" spans="4:27" s="405" customFormat="1">
      <c r="D348" s="404"/>
      <c r="E348" s="404"/>
      <c r="H348" s="406"/>
      <c r="I348" s="406"/>
      <c r="J348" s="406"/>
      <c r="K348" s="406"/>
      <c r="L348" s="406"/>
      <c r="M348" s="406"/>
      <c r="N348" s="406"/>
      <c r="O348" s="407"/>
      <c r="P348" s="406"/>
      <c r="Q348" s="406"/>
      <c r="S348" s="406"/>
      <c r="T348" s="406"/>
      <c r="U348" s="406"/>
      <c r="Y348" s="407"/>
      <c r="Z348" s="407"/>
      <c r="AA348" s="407"/>
    </row>
    <row r="349" spans="4:27" s="405" customFormat="1">
      <c r="D349" s="404"/>
      <c r="E349" s="404"/>
      <c r="H349" s="406"/>
      <c r="I349" s="406"/>
      <c r="J349" s="406"/>
      <c r="K349" s="406"/>
      <c r="L349" s="406"/>
      <c r="M349" s="406"/>
      <c r="N349" s="406"/>
      <c r="O349" s="407"/>
      <c r="P349" s="406"/>
      <c r="Q349" s="406"/>
      <c r="S349" s="406"/>
      <c r="T349" s="406"/>
      <c r="U349" s="406"/>
      <c r="Y349" s="407"/>
      <c r="Z349" s="407"/>
      <c r="AA349" s="407"/>
    </row>
    <row r="350" spans="4:27" s="405" customFormat="1">
      <c r="D350" s="404"/>
      <c r="E350" s="404"/>
      <c r="H350" s="406"/>
      <c r="I350" s="406"/>
      <c r="J350" s="406"/>
      <c r="K350" s="406"/>
      <c r="L350" s="406"/>
      <c r="M350" s="406"/>
      <c r="N350" s="406"/>
      <c r="O350" s="407"/>
      <c r="P350" s="406"/>
      <c r="Q350" s="406"/>
      <c r="S350" s="406"/>
      <c r="T350" s="406"/>
      <c r="U350" s="406"/>
      <c r="Y350" s="407"/>
      <c r="Z350" s="407"/>
      <c r="AA350" s="407"/>
    </row>
    <row r="351" spans="4:27" s="405" customFormat="1">
      <c r="D351" s="404"/>
      <c r="E351" s="404"/>
      <c r="H351" s="406"/>
      <c r="I351" s="406"/>
      <c r="J351" s="406"/>
      <c r="K351" s="406"/>
      <c r="L351" s="406"/>
      <c r="M351" s="406"/>
      <c r="N351" s="406"/>
      <c r="O351" s="407"/>
      <c r="P351" s="406"/>
      <c r="Q351" s="406"/>
      <c r="S351" s="406"/>
      <c r="T351" s="406"/>
      <c r="U351" s="406"/>
      <c r="Y351" s="407"/>
      <c r="Z351" s="407"/>
      <c r="AA351" s="407"/>
    </row>
    <row r="352" spans="4:27" s="405" customFormat="1">
      <c r="D352" s="404"/>
      <c r="E352" s="404"/>
      <c r="H352" s="406"/>
      <c r="I352" s="406"/>
      <c r="J352" s="406"/>
      <c r="K352" s="406"/>
      <c r="L352" s="406"/>
      <c r="M352" s="406"/>
      <c r="N352" s="406"/>
      <c r="O352" s="407"/>
      <c r="P352" s="406"/>
      <c r="Q352" s="406"/>
      <c r="S352" s="406"/>
      <c r="T352" s="406"/>
      <c r="U352" s="406"/>
      <c r="Y352" s="407"/>
      <c r="Z352" s="407"/>
      <c r="AA352" s="407"/>
    </row>
    <row r="353" spans="4:27" s="405" customFormat="1">
      <c r="D353" s="404"/>
      <c r="E353" s="404"/>
      <c r="H353" s="406"/>
      <c r="I353" s="406"/>
      <c r="J353" s="406"/>
      <c r="K353" s="406"/>
      <c r="L353" s="406"/>
      <c r="M353" s="406"/>
      <c r="N353" s="406"/>
      <c r="O353" s="407"/>
      <c r="P353" s="406"/>
      <c r="Q353" s="406"/>
      <c r="S353" s="406"/>
      <c r="T353" s="406"/>
      <c r="U353" s="406"/>
      <c r="Y353" s="407"/>
      <c r="Z353" s="407"/>
      <c r="AA353" s="407"/>
    </row>
    <row r="354" spans="4:27" s="405" customFormat="1">
      <c r="D354" s="404"/>
      <c r="E354" s="404"/>
      <c r="H354" s="406"/>
      <c r="I354" s="406"/>
      <c r="J354" s="406"/>
      <c r="K354" s="406"/>
      <c r="L354" s="406"/>
      <c r="M354" s="406"/>
      <c r="N354" s="406"/>
      <c r="O354" s="407"/>
      <c r="P354" s="406"/>
      <c r="Q354" s="406"/>
      <c r="S354" s="406"/>
      <c r="T354" s="406"/>
      <c r="U354" s="406"/>
      <c r="Y354" s="407"/>
      <c r="Z354" s="407"/>
      <c r="AA354" s="407"/>
    </row>
    <row r="355" spans="4:27" s="405" customFormat="1">
      <c r="D355" s="404"/>
      <c r="E355" s="404"/>
      <c r="H355" s="406"/>
      <c r="I355" s="406"/>
      <c r="J355" s="406"/>
      <c r="K355" s="406"/>
      <c r="L355" s="406"/>
      <c r="M355" s="406"/>
      <c r="N355" s="406"/>
      <c r="O355" s="407"/>
      <c r="P355" s="406"/>
      <c r="Q355" s="406"/>
      <c r="S355" s="406"/>
      <c r="T355" s="406"/>
      <c r="U355" s="406"/>
      <c r="Y355" s="407"/>
      <c r="Z355" s="407"/>
      <c r="AA355" s="407"/>
    </row>
    <row r="356" spans="4:27" s="405" customFormat="1">
      <c r="D356" s="404"/>
      <c r="E356" s="404"/>
      <c r="H356" s="406"/>
      <c r="I356" s="406"/>
      <c r="J356" s="406"/>
      <c r="K356" s="406"/>
      <c r="L356" s="406"/>
      <c r="M356" s="406"/>
      <c r="N356" s="406"/>
      <c r="O356" s="407"/>
      <c r="P356" s="406"/>
      <c r="Q356" s="406"/>
      <c r="S356" s="406"/>
      <c r="T356" s="406"/>
      <c r="U356" s="406"/>
      <c r="Y356" s="407"/>
      <c r="Z356" s="407"/>
      <c r="AA356" s="407"/>
    </row>
    <row r="357" spans="4:27" s="405" customFormat="1">
      <c r="D357" s="404"/>
      <c r="E357" s="404"/>
      <c r="H357" s="406"/>
      <c r="I357" s="406"/>
      <c r="J357" s="406"/>
      <c r="K357" s="406"/>
      <c r="L357" s="406"/>
      <c r="M357" s="406"/>
      <c r="N357" s="406"/>
      <c r="O357" s="407"/>
      <c r="P357" s="406"/>
      <c r="Q357" s="406"/>
      <c r="S357" s="406"/>
      <c r="T357" s="406"/>
      <c r="U357" s="406"/>
      <c r="Y357" s="407"/>
      <c r="Z357" s="407"/>
      <c r="AA357" s="407"/>
    </row>
    <row r="358" spans="4:27" s="405" customFormat="1">
      <c r="D358" s="404"/>
      <c r="E358" s="404"/>
      <c r="H358" s="406"/>
      <c r="I358" s="406"/>
      <c r="J358" s="406"/>
      <c r="K358" s="406"/>
      <c r="L358" s="406"/>
      <c r="M358" s="406"/>
      <c r="N358" s="406"/>
      <c r="O358" s="407"/>
      <c r="P358" s="406"/>
      <c r="Q358" s="406"/>
      <c r="S358" s="406"/>
      <c r="T358" s="406"/>
      <c r="U358" s="406"/>
      <c r="Y358" s="407"/>
      <c r="Z358" s="407"/>
      <c r="AA358" s="407"/>
    </row>
    <row r="359" spans="4:27" s="405" customFormat="1">
      <c r="D359" s="404"/>
      <c r="E359" s="404"/>
      <c r="H359" s="406"/>
      <c r="I359" s="406"/>
      <c r="J359" s="406"/>
      <c r="K359" s="406"/>
      <c r="L359" s="406"/>
      <c r="M359" s="406"/>
      <c r="N359" s="406"/>
      <c r="O359" s="407"/>
      <c r="P359" s="406"/>
      <c r="Q359" s="406"/>
      <c r="S359" s="406"/>
      <c r="T359" s="406"/>
      <c r="U359" s="406"/>
      <c r="Y359" s="407"/>
      <c r="Z359" s="407"/>
      <c r="AA359" s="407"/>
    </row>
    <row r="360" spans="4:27" s="405" customFormat="1">
      <c r="D360" s="404"/>
      <c r="E360" s="404"/>
      <c r="H360" s="406"/>
      <c r="I360" s="406"/>
      <c r="J360" s="406"/>
      <c r="K360" s="406"/>
      <c r="L360" s="406"/>
      <c r="M360" s="406"/>
      <c r="N360" s="406"/>
      <c r="O360" s="407"/>
      <c r="P360" s="406"/>
      <c r="Q360" s="406"/>
      <c r="S360" s="406"/>
      <c r="T360" s="406"/>
      <c r="U360" s="406"/>
      <c r="Y360" s="407"/>
      <c r="Z360" s="407"/>
      <c r="AA360" s="407"/>
    </row>
    <row r="361" spans="4:27" s="405" customFormat="1">
      <c r="D361" s="404"/>
      <c r="E361" s="404"/>
      <c r="H361" s="406"/>
      <c r="I361" s="406"/>
      <c r="J361" s="406"/>
      <c r="K361" s="406"/>
      <c r="L361" s="406"/>
      <c r="M361" s="406"/>
      <c r="N361" s="406"/>
      <c r="O361" s="407"/>
      <c r="P361" s="406"/>
      <c r="Q361" s="406"/>
      <c r="S361" s="406"/>
      <c r="T361" s="406"/>
      <c r="U361" s="406"/>
      <c r="Y361" s="407"/>
      <c r="Z361" s="407"/>
      <c r="AA361" s="407"/>
    </row>
    <row r="362" spans="4:27" s="405" customFormat="1">
      <c r="D362" s="404"/>
      <c r="E362" s="404"/>
      <c r="H362" s="406"/>
      <c r="I362" s="406"/>
      <c r="J362" s="406"/>
      <c r="K362" s="406"/>
      <c r="L362" s="406"/>
      <c r="M362" s="406"/>
      <c r="N362" s="406"/>
      <c r="O362" s="407"/>
      <c r="P362" s="406"/>
      <c r="Q362" s="406"/>
      <c r="S362" s="406"/>
      <c r="T362" s="406"/>
      <c r="U362" s="406"/>
      <c r="Y362" s="407"/>
      <c r="Z362" s="407"/>
      <c r="AA362" s="407"/>
    </row>
    <row r="363" spans="4:27" s="405" customFormat="1">
      <c r="D363" s="404"/>
      <c r="E363" s="404"/>
      <c r="H363" s="406"/>
      <c r="I363" s="406"/>
      <c r="J363" s="406"/>
      <c r="K363" s="406"/>
      <c r="L363" s="406"/>
      <c r="M363" s="406"/>
      <c r="N363" s="406"/>
      <c r="O363" s="407"/>
      <c r="P363" s="406"/>
      <c r="Q363" s="406"/>
      <c r="S363" s="406"/>
      <c r="T363" s="406"/>
      <c r="U363" s="406"/>
      <c r="Y363" s="407"/>
      <c r="Z363" s="407"/>
      <c r="AA363" s="407"/>
    </row>
    <row r="364" spans="4:27" s="405" customFormat="1">
      <c r="D364" s="404"/>
      <c r="E364" s="404"/>
      <c r="H364" s="406"/>
      <c r="I364" s="406"/>
      <c r="J364" s="406"/>
      <c r="K364" s="406"/>
      <c r="L364" s="406"/>
      <c r="M364" s="406"/>
      <c r="N364" s="406"/>
      <c r="O364" s="407"/>
      <c r="P364" s="406"/>
      <c r="Q364" s="406"/>
      <c r="S364" s="406"/>
      <c r="T364" s="406"/>
      <c r="U364" s="406"/>
      <c r="Y364" s="407"/>
      <c r="Z364" s="407"/>
      <c r="AA364" s="407"/>
    </row>
    <row r="365" spans="4:27" s="405" customFormat="1">
      <c r="D365" s="404"/>
      <c r="E365" s="404"/>
      <c r="H365" s="406"/>
      <c r="I365" s="406"/>
      <c r="J365" s="406"/>
      <c r="K365" s="406"/>
      <c r="L365" s="406"/>
      <c r="M365" s="406"/>
      <c r="N365" s="406"/>
      <c r="O365" s="407"/>
      <c r="P365" s="406"/>
      <c r="Q365" s="406"/>
      <c r="S365" s="406"/>
      <c r="T365" s="406"/>
      <c r="U365" s="406"/>
      <c r="Y365" s="407"/>
      <c r="Z365" s="407"/>
      <c r="AA365" s="407"/>
    </row>
    <row r="366" spans="4:27" s="405" customFormat="1">
      <c r="D366" s="404"/>
      <c r="E366" s="404"/>
      <c r="H366" s="406"/>
      <c r="I366" s="406"/>
      <c r="J366" s="406"/>
      <c r="K366" s="406"/>
      <c r="L366" s="406"/>
      <c r="M366" s="406"/>
      <c r="N366" s="406"/>
      <c r="O366" s="407"/>
      <c r="P366" s="406"/>
      <c r="Q366" s="406"/>
      <c r="S366" s="406"/>
      <c r="T366" s="406"/>
      <c r="U366" s="406"/>
      <c r="Y366" s="407"/>
      <c r="Z366" s="407"/>
      <c r="AA366" s="407"/>
    </row>
    <row r="367" spans="4:27" s="405" customFormat="1">
      <c r="D367" s="404"/>
      <c r="E367" s="404"/>
      <c r="H367" s="406"/>
      <c r="I367" s="406"/>
      <c r="J367" s="406"/>
      <c r="K367" s="406"/>
      <c r="L367" s="406"/>
      <c r="M367" s="406"/>
      <c r="N367" s="406"/>
      <c r="O367" s="407"/>
      <c r="P367" s="406"/>
      <c r="Q367" s="406"/>
      <c r="S367" s="406"/>
      <c r="T367" s="406"/>
      <c r="U367" s="406"/>
      <c r="Y367" s="407"/>
      <c r="Z367" s="407"/>
      <c r="AA367" s="407"/>
    </row>
    <row r="368" spans="4:27" s="405" customFormat="1">
      <c r="D368" s="404"/>
      <c r="E368" s="404"/>
      <c r="H368" s="406"/>
      <c r="I368" s="406"/>
      <c r="J368" s="406"/>
      <c r="K368" s="406"/>
      <c r="L368" s="406"/>
      <c r="M368" s="406"/>
      <c r="N368" s="406"/>
      <c r="O368" s="407"/>
      <c r="P368" s="406"/>
      <c r="Q368" s="406"/>
      <c r="S368" s="406"/>
      <c r="T368" s="406"/>
      <c r="U368" s="406"/>
      <c r="Y368" s="407"/>
      <c r="Z368" s="407"/>
      <c r="AA368" s="407"/>
    </row>
    <row r="369" spans="1:121" s="6" customFormat="1">
      <c r="A369" s="405"/>
      <c r="B369" s="405"/>
      <c r="D369" s="7"/>
      <c r="E369" s="7"/>
      <c r="H369" s="8"/>
      <c r="I369" s="8"/>
      <c r="J369" s="8"/>
      <c r="K369" s="8"/>
      <c r="L369" s="8"/>
      <c r="M369" s="8"/>
      <c r="N369" s="8"/>
      <c r="O369" s="12"/>
      <c r="P369" s="8"/>
      <c r="Q369" s="8"/>
      <c r="S369" s="8"/>
      <c r="T369" s="8"/>
      <c r="U369" s="8"/>
      <c r="Y369" s="12"/>
      <c r="Z369" s="12"/>
      <c r="AA369" s="12"/>
      <c r="AB369" s="405"/>
      <c r="AC369" s="405"/>
      <c r="AD369" s="405"/>
      <c r="AE369" s="405"/>
      <c r="AF369" s="405"/>
      <c r="AG369" s="405"/>
      <c r="AH369" s="405"/>
      <c r="AI369" s="405"/>
      <c r="AJ369" s="405"/>
      <c r="AK369" s="405"/>
      <c r="AL369" s="405"/>
      <c r="AM369" s="405"/>
      <c r="AN369" s="405"/>
      <c r="AO369" s="405"/>
      <c r="AP369" s="405"/>
      <c r="AQ369" s="405"/>
      <c r="AR369" s="405"/>
      <c r="AS369" s="405"/>
      <c r="AT369" s="405"/>
      <c r="AU369" s="405"/>
      <c r="AV369" s="405"/>
      <c r="AW369" s="405"/>
      <c r="AX369" s="405"/>
      <c r="AY369" s="405"/>
      <c r="AZ369" s="405"/>
      <c r="BA369" s="405"/>
      <c r="BB369" s="405"/>
      <c r="BC369" s="405"/>
      <c r="BD369" s="405"/>
      <c r="BE369" s="405"/>
      <c r="BF369" s="405"/>
      <c r="BG369" s="405"/>
      <c r="BH369" s="405"/>
      <c r="BI369" s="405"/>
      <c r="BJ369" s="405"/>
      <c r="BK369" s="405"/>
      <c r="BL369" s="405"/>
      <c r="BM369" s="405"/>
      <c r="BN369" s="405"/>
      <c r="BO369" s="405"/>
      <c r="BP369" s="405"/>
      <c r="BQ369" s="405"/>
      <c r="BR369" s="405"/>
      <c r="BS369" s="405"/>
      <c r="BT369" s="405"/>
      <c r="BU369" s="405"/>
      <c r="BV369" s="405"/>
      <c r="BW369" s="405"/>
      <c r="BX369" s="405"/>
      <c r="BY369" s="405"/>
      <c r="BZ369" s="405"/>
      <c r="CA369" s="405"/>
      <c r="CB369" s="405"/>
      <c r="CC369" s="405"/>
      <c r="CD369" s="405"/>
      <c r="CE369" s="405"/>
      <c r="CF369" s="405"/>
      <c r="CG369" s="405"/>
      <c r="CH369" s="405"/>
      <c r="CI369" s="405"/>
      <c r="CJ369" s="405"/>
      <c r="CK369" s="405"/>
      <c r="CL369" s="405"/>
      <c r="CM369" s="405"/>
      <c r="CN369" s="405"/>
      <c r="CO369" s="405"/>
      <c r="CP369" s="405"/>
      <c r="CQ369" s="405"/>
      <c r="CR369" s="405"/>
      <c r="CS369" s="405"/>
      <c r="CT369" s="405"/>
      <c r="CU369" s="405"/>
      <c r="CV369" s="405"/>
      <c r="CW369" s="405"/>
      <c r="CX369" s="405"/>
      <c r="CY369" s="405"/>
      <c r="CZ369" s="405"/>
      <c r="DA369" s="405"/>
      <c r="DB369" s="405"/>
      <c r="DC369" s="405"/>
      <c r="DD369" s="405"/>
      <c r="DE369" s="405"/>
      <c r="DF369" s="405"/>
      <c r="DG369" s="405"/>
      <c r="DH369" s="405"/>
      <c r="DI369" s="405"/>
      <c r="DJ369" s="405"/>
      <c r="DK369" s="405"/>
      <c r="DL369" s="405"/>
      <c r="DM369" s="405"/>
      <c r="DN369" s="405"/>
      <c r="DO369" s="405"/>
      <c r="DP369" s="405"/>
      <c r="DQ369" s="405"/>
    </row>
    <row r="370" spans="1:121" s="6" customFormat="1">
      <c r="A370" s="405"/>
      <c r="B370" s="405"/>
      <c r="D370" s="7"/>
      <c r="E370" s="7"/>
      <c r="H370" s="8"/>
      <c r="I370" s="8"/>
      <c r="J370" s="8"/>
      <c r="K370" s="8"/>
      <c r="L370" s="8"/>
      <c r="M370" s="8"/>
      <c r="N370" s="8"/>
      <c r="O370" s="12"/>
      <c r="P370" s="8"/>
      <c r="Q370" s="8"/>
      <c r="S370" s="8"/>
      <c r="T370" s="8"/>
      <c r="U370" s="8"/>
      <c r="Y370" s="12"/>
      <c r="Z370" s="12"/>
      <c r="AA370" s="12"/>
      <c r="AB370" s="405"/>
      <c r="AC370" s="405"/>
      <c r="AD370" s="405"/>
      <c r="AE370" s="405"/>
      <c r="AF370" s="405"/>
      <c r="AG370" s="405"/>
      <c r="AH370" s="405"/>
      <c r="AI370" s="405"/>
      <c r="AJ370" s="405"/>
      <c r="AK370" s="405"/>
      <c r="AL370" s="405"/>
      <c r="AM370" s="405"/>
      <c r="AN370" s="405"/>
      <c r="AO370" s="405"/>
      <c r="AP370" s="405"/>
      <c r="AQ370" s="405"/>
      <c r="AR370" s="405"/>
      <c r="AS370" s="405"/>
      <c r="AT370" s="405"/>
      <c r="AU370" s="405"/>
      <c r="AV370" s="405"/>
      <c r="AW370" s="405"/>
      <c r="AX370" s="405"/>
      <c r="AY370" s="405"/>
      <c r="AZ370" s="405"/>
      <c r="BA370" s="405"/>
      <c r="BB370" s="405"/>
      <c r="BC370" s="405"/>
      <c r="BD370" s="405"/>
      <c r="BE370" s="405"/>
      <c r="BF370" s="405"/>
      <c r="BG370" s="405"/>
      <c r="BH370" s="405"/>
      <c r="BI370" s="405"/>
      <c r="BJ370" s="405"/>
      <c r="BK370" s="405"/>
      <c r="BL370" s="405"/>
      <c r="BM370" s="405"/>
      <c r="BN370" s="405"/>
      <c r="BO370" s="405"/>
      <c r="BP370" s="405"/>
      <c r="BQ370" s="405"/>
      <c r="BR370" s="405"/>
      <c r="BS370" s="405"/>
      <c r="BT370" s="405"/>
      <c r="BU370" s="405"/>
      <c r="BV370" s="405"/>
      <c r="BW370" s="405"/>
      <c r="BX370" s="405"/>
      <c r="BY370" s="405"/>
      <c r="BZ370" s="405"/>
      <c r="CA370" s="405"/>
      <c r="CB370" s="405"/>
      <c r="CC370" s="405"/>
      <c r="CD370" s="405"/>
      <c r="CE370" s="405"/>
      <c r="CF370" s="405"/>
      <c r="CG370" s="405"/>
      <c r="CH370" s="405"/>
      <c r="CI370" s="405"/>
      <c r="CJ370" s="405"/>
      <c r="CK370" s="405"/>
      <c r="CL370" s="405"/>
      <c r="CM370" s="405"/>
      <c r="CN370" s="405"/>
      <c r="CO370" s="405"/>
      <c r="CP370" s="405"/>
      <c r="CQ370" s="405"/>
      <c r="CR370" s="405"/>
      <c r="CS370" s="405"/>
      <c r="CT370" s="405"/>
      <c r="CU370" s="405"/>
      <c r="CV370" s="405"/>
      <c r="CW370" s="405"/>
      <c r="CX370" s="405"/>
      <c r="CY370" s="405"/>
      <c r="CZ370" s="405"/>
      <c r="DA370" s="405"/>
      <c r="DB370" s="405"/>
      <c r="DC370" s="405"/>
      <c r="DD370" s="405"/>
      <c r="DE370" s="405"/>
      <c r="DF370" s="405"/>
      <c r="DG370" s="405"/>
      <c r="DH370" s="405"/>
      <c r="DI370" s="405"/>
      <c r="DJ370" s="405"/>
      <c r="DK370" s="405"/>
      <c r="DL370" s="405"/>
      <c r="DM370" s="405"/>
      <c r="DN370" s="405"/>
      <c r="DO370" s="405"/>
      <c r="DP370" s="405"/>
      <c r="DQ370" s="405"/>
    </row>
    <row r="371" spans="1:121" s="6" customFormat="1">
      <c r="A371" s="405"/>
      <c r="B371" s="405"/>
      <c r="D371" s="7"/>
      <c r="E371" s="7"/>
      <c r="H371" s="8"/>
      <c r="I371" s="8"/>
      <c r="J371" s="8"/>
      <c r="K371" s="8"/>
      <c r="L371" s="8"/>
      <c r="M371" s="8"/>
      <c r="N371" s="8"/>
      <c r="O371" s="12"/>
      <c r="P371" s="8"/>
      <c r="Q371" s="8"/>
      <c r="S371" s="8"/>
      <c r="T371" s="8"/>
      <c r="U371" s="8"/>
      <c r="Y371" s="12"/>
      <c r="Z371" s="12"/>
      <c r="AA371" s="12"/>
      <c r="AB371" s="405"/>
      <c r="AC371" s="405"/>
      <c r="AD371" s="405"/>
      <c r="AE371" s="405"/>
      <c r="AF371" s="405"/>
      <c r="AG371" s="405"/>
      <c r="AH371" s="405"/>
      <c r="AI371" s="405"/>
      <c r="AJ371" s="405"/>
      <c r="AK371" s="405"/>
      <c r="AL371" s="405"/>
      <c r="AM371" s="405"/>
      <c r="AN371" s="405"/>
      <c r="AO371" s="405"/>
      <c r="AP371" s="405"/>
      <c r="AQ371" s="405"/>
      <c r="AR371" s="405"/>
      <c r="AS371" s="405"/>
      <c r="AT371" s="405"/>
      <c r="AU371" s="405"/>
      <c r="AV371" s="405"/>
      <c r="AW371" s="405"/>
      <c r="AX371" s="405"/>
      <c r="AY371" s="405"/>
      <c r="AZ371" s="405"/>
      <c r="BA371" s="405"/>
      <c r="BB371" s="405"/>
      <c r="BC371" s="405"/>
      <c r="BD371" s="405"/>
      <c r="BE371" s="405"/>
      <c r="BF371" s="405"/>
      <c r="BG371" s="405"/>
      <c r="BH371" s="405"/>
      <c r="BI371" s="405"/>
      <c r="BJ371" s="405"/>
      <c r="BK371" s="405"/>
      <c r="BL371" s="405"/>
      <c r="BM371" s="405"/>
      <c r="BN371" s="405"/>
      <c r="BO371" s="405"/>
      <c r="BP371" s="405"/>
      <c r="BQ371" s="405"/>
      <c r="BR371" s="405"/>
      <c r="BS371" s="405"/>
      <c r="BT371" s="405"/>
      <c r="BU371" s="405"/>
      <c r="BV371" s="405"/>
      <c r="BW371" s="405"/>
      <c r="BX371" s="405"/>
      <c r="BY371" s="405"/>
      <c r="BZ371" s="405"/>
      <c r="CA371" s="405"/>
      <c r="CB371" s="405"/>
      <c r="CC371" s="405"/>
      <c r="CD371" s="405"/>
      <c r="CE371" s="405"/>
      <c r="CF371" s="405"/>
      <c r="CG371" s="405"/>
      <c r="CH371" s="405"/>
      <c r="CI371" s="405"/>
      <c r="CJ371" s="405"/>
      <c r="CK371" s="405"/>
      <c r="CL371" s="405"/>
      <c r="CM371" s="405"/>
      <c r="CN371" s="405"/>
      <c r="CO371" s="405"/>
      <c r="CP371" s="405"/>
      <c r="CQ371" s="405"/>
      <c r="CR371" s="405"/>
      <c r="CS371" s="405"/>
      <c r="CT371" s="405"/>
      <c r="CU371" s="405"/>
      <c r="CV371" s="405"/>
      <c r="CW371" s="405"/>
      <c r="CX371" s="405"/>
      <c r="CY371" s="405"/>
      <c r="CZ371" s="405"/>
      <c r="DA371" s="405"/>
      <c r="DB371" s="405"/>
      <c r="DC371" s="405"/>
      <c r="DD371" s="405"/>
      <c r="DE371" s="405"/>
      <c r="DF371" s="405"/>
      <c r="DG371" s="405"/>
      <c r="DH371" s="405"/>
      <c r="DI371" s="405"/>
      <c r="DJ371" s="405"/>
      <c r="DK371" s="405"/>
      <c r="DL371" s="405"/>
      <c r="DM371" s="405"/>
      <c r="DN371" s="405"/>
      <c r="DO371" s="405"/>
      <c r="DP371" s="405"/>
      <c r="DQ371" s="405"/>
    </row>
    <row r="372" spans="1:121" s="6" customFormat="1">
      <c r="A372" s="405"/>
      <c r="B372" s="405"/>
      <c r="D372" s="7"/>
      <c r="E372" s="7"/>
      <c r="H372" s="8"/>
      <c r="I372" s="8"/>
      <c r="J372" s="8"/>
      <c r="K372" s="8"/>
      <c r="L372" s="8"/>
      <c r="M372" s="8"/>
      <c r="N372" s="8"/>
      <c r="O372" s="12"/>
      <c r="P372" s="8"/>
      <c r="Q372" s="8"/>
      <c r="S372" s="8"/>
      <c r="T372" s="8"/>
      <c r="U372" s="8"/>
      <c r="Y372" s="12"/>
      <c r="Z372" s="12"/>
      <c r="AA372" s="12"/>
      <c r="AB372" s="405"/>
      <c r="AC372" s="405"/>
      <c r="AD372" s="405"/>
      <c r="AE372" s="405"/>
      <c r="AF372" s="405"/>
      <c r="AG372" s="405"/>
      <c r="AH372" s="405"/>
      <c r="AI372" s="405"/>
      <c r="AJ372" s="405"/>
      <c r="AK372" s="405"/>
      <c r="AL372" s="405"/>
      <c r="AM372" s="405"/>
      <c r="AN372" s="405"/>
      <c r="AO372" s="405"/>
      <c r="AP372" s="405"/>
      <c r="AQ372" s="405"/>
      <c r="AR372" s="405"/>
      <c r="AS372" s="405"/>
      <c r="AT372" s="405"/>
      <c r="AU372" s="405"/>
      <c r="AV372" s="405"/>
      <c r="AW372" s="405"/>
      <c r="AX372" s="405"/>
      <c r="AY372" s="405"/>
      <c r="AZ372" s="405"/>
      <c r="BA372" s="405"/>
      <c r="BB372" s="405"/>
      <c r="BC372" s="405"/>
      <c r="BD372" s="405"/>
      <c r="BE372" s="405"/>
      <c r="BF372" s="405"/>
      <c r="BG372" s="405"/>
      <c r="BH372" s="405"/>
      <c r="BI372" s="405"/>
      <c r="BJ372" s="405"/>
      <c r="BK372" s="405"/>
      <c r="BL372" s="405"/>
      <c r="BM372" s="405"/>
      <c r="BN372" s="405"/>
      <c r="BO372" s="405"/>
      <c r="BP372" s="405"/>
      <c r="BQ372" s="405"/>
      <c r="BR372" s="405"/>
      <c r="BS372" s="405"/>
      <c r="BT372" s="405"/>
      <c r="BU372" s="405"/>
      <c r="BV372" s="405"/>
      <c r="BW372" s="405"/>
      <c r="BX372" s="405"/>
      <c r="BY372" s="405"/>
      <c r="BZ372" s="405"/>
      <c r="CA372" s="405"/>
      <c r="CB372" s="405"/>
      <c r="CC372" s="405"/>
      <c r="CD372" s="405"/>
      <c r="CE372" s="405"/>
      <c r="CF372" s="405"/>
      <c r="CG372" s="405"/>
      <c r="CH372" s="405"/>
      <c r="CI372" s="405"/>
      <c r="CJ372" s="405"/>
      <c r="CK372" s="405"/>
      <c r="CL372" s="405"/>
      <c r="CM372" s="405"/>
      <c r="CN372" s="405"/>
      <c r="CO372" s="405"/>
      <c r="CP372" s="405"/>
      <c r="CQ372" s="405"/>
      <c r="CR372" s="405"/>
      <c r="CS372" s="405"/>
      <c r="CT372" s="405"/>
      <c r="CU372" s="405"/>
      <c r="CV372" s="405"/>
      <c r="CW372" s="405"/>
      <c r="CX372" s="405"/>
      <c r="CY372" s="405"/>
      <c r="CZ372" s="405"/>
      <c r="DA372" s="405"/>
      <c r="DB372" s="405"/>
      <c r="DC372" s="405"/>
      <c r="DD372" s="405"/>
      <c r="DE372" s="405"/>
      <c r="DF372" s="405"/>
      <c r="DG372" s="405"/>
      <c r="DH372" s="405"/>
      <c r="DI372" s="405"/>
      <c r="DJ372" s="405"/>
      <c r="DK372" s="405"/>
      <c r="DL372" s="405"/>
      <c r="DM372" s="405"/>
      <c r="DN372" s="405"/>
      <c r="DO372" s="405"/>
      <c r="DP372" s="405"/>
      <c r="DQ372" s="405"/>
    </row>
    <row r="373" spans="1:121" s="6" customFormat="1">
      <c r="A373" s="405"/>
      <c r="B373" s="405"/>
      <c r="D373" s="7"/>
      <c r="E373" s="7"/>
      <c r="H373" s="8"/>
      <c r="I373" s="8"/>
      <c r="J373" s="8"/>
      <c r="K373" s="8"/>
      <c r="L373" s="8"/>
      <c r="M373" s="8"/>
      <c r="N373" s="8"/>
      <c r="O373" s="12"/>
      <c r="P373" s="8"/>
      <c r="Q373" s="8"/>
      <c r="S373" s="8"/>
      <c r="T373" s="8"/>
      <c r="U373" s="8"/>
      <c r="Y373" s="12"/>
      <c r="Z373" s="12"/>
      <c r="AA373" s="12"/>
      <c r="AB373" s="405"/>
      <c r="AC373" s="405"/>
      <c r="AD373" s="405"/>
      <c r="AE373" s="405"/>
      <c r="AF373" s="405"/>
      <c r="AG373" s="405"/>
      <c r="AH373" s="405"/>
      <c r="AI373" s="405"/>
      <c r="AJ373" s="405"/>
      <c r="AK373" s="405"/>
      <c r="AL373" s="405"/>
      <c r="AM373" s="405"/>
      <c r="AN373" s="405"/>
      <c r="AO373" s="405"/>
      <c r="AP373" s="405"/>
      <c r="AQ373" s="405"/>
      <c r="AR373" s="405"/>
      <c r="AS373" s="405"/>
      <c r="AT373" s="405"/>
      <c r="AU373" s="405"/>
      <c r="AV373" s="405"/>
      <c r="AW373" s="405"/>
      <c r="AX373" s="405"/>
      <c r="AY373" s="405"/>
      <c r="AZ373" s="405"/>
      <c r="BA373" s="405"/>
      <c r="BB373" s="405"/>
      <c r="BC373" s="405"/>
      <c r="BD373" s="405"/>
      <c r="BE373" s="405"/>
      <c r="BF373" s="405"/>
      <c r="BG373" s="405"/>
      <c r="BH373" s="405"/>
      <c r="BI373" s="405"/>
      <c r="BJ373" s="405"/>
      <c r="BK373" s="405"/>
      <c r="BL373" s="405"/>
      <c r="BM373" s="405"/>
      <c r="BN373" s="405"/>
      <c r="BO373" s="405"/>
      <c r="BP373" s="405"/>
      <c r="BQ373" s="405"/>
      <c r="BR373" s="405"/>
      <c r="BS373" s="405"/>
      <c r="BT373" s="405"/>
      <c r="BU373" s="405"/>
      <c r="BV373" s="405"/>
      <c r="BW373" s="405"/>
      <c r="BX373" s="405"/>
      <c r="BY373" s="405"/>
      <c r="BZ373" s="405"/>
      <c r="CA373" s="405"/>
      <c r="CB373" s="405"/>
      <c r="CC373" s="405"/>
      <c r="CD373" s="405"/>
      <c r="CE373" s="405"/>
      <c r="CF373" s="405"/>
      <c r="CG373" s="405"/>
      <c r="CH373" s="405"/>
      <c r="CI373" s="405"/>
      <c r="CJ373" s="405"/>
      <c r="CK373" s="405"/>
      <c r="CL373" s="405"/>
      <c r="CM373" s="405"/>
      <c r="CN373" s="405"/>
      <c r="CO373" s="405"/>
      <c r="CP373" s="405"/>
      <c r="CQ373" s="405"/>
      <c r="CR373" s="405"/>
      <c r="CS373" s="405"/>
      <c r="CT373" s="405"/>
      <c r="CU373" s="405"/>
      <c r="CV373" s="405"/>
      <c r="CW373" s="405"/>
      <c r="CX373" s="405"/>
      <c r="CY373" s="405"/>
      <c r="CZ373" s="405"/>
      <c r="DA373" s="405"/>
      <c r="DB373" s="405"/>
      <c r="DC373" s="405"/>
      <c r="DD373" s="405"/>
      <c r="DE373" s="405"/>
      <c r="DF373" s="405"/>
      <c r="DG373" s="405"/>
      <c r="DH373" s="405"/>
      <c r="DI373" s="405"/>
      <c r="DJ373" s="405"/>
      <c r="DK373" s="405"/>
      <c r="DL373" s="405"/>
      <c r="DM373" s="405"/>
      <c r="DN373" s="405"/>
      <c r="DO373" s="405"/>
      <c r="DP373" s="405"/>
      <c r="DQ373" s="405"/>
    </row>
    <row r="374" spans="1:121" s="6" customFormat="1">
      <c r="A374" s="405"/>
      <c r="B374" s="405"/>
      <c r="D374" s="7"/>
      <c r="E374" s="7"/>
      <c r="H374" s="8"/>
      <c r="I374" s="8"/>
      <c r="J374" s="8"/>
      <c r="K374" s="8"/>
      <c r="L374" s="8"/>
      <c r="M374" s="8"/>
      <c r="N374" s="8"/>
      <c r="O374" s="12"/>
      <c r="P374" s="8"/>
      <c r="Q374" s="8"/>
      <c r="S374" s="8"/>
      <c r="T374" s="8"/>
      <c r="U374" s="8"/>
      <c r="Y374" s="12"/>
      <c r="Z374" s="12"/>
      <c r="AA374" s="12"/>
      <c r="AB374" s="405"/>
      <c r="AC374" s="405"/>
      <c r="AD374" s="405"/>
      <c r="AE374" s="405"/>
      <c r="AF374" s="405"/>
      <c r="AG374" s="405"/>
      <c r="AH374" s="405"/>
      <c r="AI374" s="405"/>
      <c r="AJ374" s="405"/>
      <c r="AK374" s="405"/>
      <c r="AL374" s="405"/>
      <c r="AM374" s="405"/>
      <c r="AN374" s="405"/>
      <c r="AO374" s="405"/>
      <c r="AP374" s="405"/>
      <c r="AQ374" s="405"/>
      <c r="AR374" s="405"/>
      <c r="AS374" s="405"/>
      <c r="AT374" s="405"/>
      <c r="AU374" s="405"/>
      <c r="AV374" s="405"/>
      <c r="AW374" s="405"/>
      <c r="AX374" s="405"/>
      <c r="AY374" s="405"/>
      <c r="AZ374" s="405"/>
      <c r="BA374" s="405"/>
      <c r="BB374" s="405"/>
      <c r="BC374" s="405"/>
      <c r="BD374" s="405"/>
      <c r="BE374" s="405"/>
      <c r="BF374" s="405"/>
      <c r="BG374" s="405"/>
      <c r="BH374" s="405"/>
      <c r="BI374" s="405"/>
      <c r="BJ374" s="405"/>
      <c r="BK374" s="405"/>
      <c r="BL374" s="405"/>
      <c r="BM374" s="405"/>
      <c r="BN374" s="405"/>
      <c r="BO374" s="405"/>
      <c r="BP374" s="405"/>
      <c r="BQ374" s="405"/>
      <c r="BR374" s="405"/>
      <c r="BS374" s="405"/>
      <c r="BT374" s="405"/>
      <c r="BU374" s="405"/>
      <c r="BV374" s="405"/>
      <c r="BW374" s="405"/>
      <c r="BX374" s="405"/>
      <c r="BY374" s="405"/>
      <c r="BZ374" s="405"/>
      <c r="CA374" s="405"/>
      <c r="CB374" s="405"/>
      <c r="CC374" s="405"/>
      <c r="CD374" s="405"/>
      <c r="CE374" s="405"/>
      <c r="CF374" s="405"/>
      <c r="CG374" s="405"/>
      <c r="CH374" s="405"/>
      <c r="CI374" s="405"/>
      <c r="CJ374" s="405"/>
      <c r="CK374" s="405"/>
      <c r="CL374" s="405"/>
      <c r="CM374" s="405"/>
      <c r="CN374" s="405"/>
      <c r="CO374" s="405"/>
      <c r="CP374" s="405"/>
      <c r="CQ374" s="405"/>
      <c r="CR374" s="405"/>
      <c r="CS374" s="405"/>
      <c r="CT374" s="405"/>
      <c r="CU374" s="405"/>
      <c r="CV374" s="405"/>
      <c r="CW374" s="405"/>
      <c r="CX374" s="405"/>
      <c r="CY374" s="405"/>
      <c r="CZ374" s="405"/>
      <c r="DA374" s="405"/>
      <c r="DB374" s="405"/>
      <c r="DC374" s="405"/>
      <c r="DD374" s="405"/>
      <c r="DE374" s="405"/>
      <c r="DF374" s="405"/>
      <c r="DG374" s="405"/>
      <c r="DH374" s="405"/>
      <c r="DI374" s="405"/>
      <c r="DJ374" s="405"/>
      <c r="DK374" s="405"/>
      <c r="DL374" s="405"/>
      <c r="DM374" s="405"/>
      <c r="DN374" s="405"/>
      <c r="DO374" s="405"/>
      <c r="DP374" s="405"/>
      <c r="DQ374" s="405"/>
    </row>
    <row r="375" spans="1:121" s="6" customFormat="1">
      <c r="A375" s="405"/>
      <c r="B375" s="405"/>
      <c r="D375" s="7"/>
      <c r="E375" s="7"/>
      <c r="H375" s="8"/>
      <c r="I375" s="8"/>
      <c r="J375" s="8"/>
      <c r="K375" s="8"/>
      <c r="L375" s="8"/>
      <c r="M375" s="8"/>
      <c r="N375" s="8"/>
      <c r="O375" s="12"/>
      <c r="P375" s="8"/>
      <c r="Q375" s="8"/>
      <c r="S375" s="8"/>
      <c r="T375" s="8"/>
      <c r="U375" s="8"/>
      <c r="Y375" s="12"/>
      <c r="Z375" s="12"/>
      <c r="AA375" s="12"/>
      <c r="AB375" s="405"/>
      <c r="AC375" s="405"/>
      <c r="AD375" s="405"/>
      <c r="AE375" s="405"/>
      <c r="AF375" s="405"/>
      <c r="AG375" s="405"/>
      <c r="AH375" s="405"/>
      <c r="AI375" s="405"/>
      <c r="AJ375" s="405"/>
      <c r="AK375" s="405"/>
      <c r="AL375" s="405"/>
      <c r="AM375" s="405"/>
      <c r="AN375" s="405"/>
      <c r="AO375" s="405"/>
      <c r="AP375" s="405"/>
      <c r="AQ375" s="405"/>
      <c r="AR375" s="405"/>
      <c r="AS375" s="405"/>
      <c r="AT375" s="405"/>
      <c r="AU375" s="405"/>
      <c r="AV375" s="405"/>
      <c r="AW375" s="405"/>
      <c r="AX375" s="405"/>
      <c r="AY375" s="405"/>
      <c r="AZ375" s="405"/>
      <c r="BA375" s="405"/>
      <c r="BB375" s="405"/>
      <c r="BC375" s="405"/>
      <c r="BD375" s="405"/>
      <c r="BE375" s="405"/>
      <c r="BF375" s="405"/>
      <c r="BG375" s="405"/>
      <c r="BH375" s="405"/>
      <c r="BI375" s="405"/>
      <c r="BJ375" s="405"/>
      <c r="BK375" s="405"/>
      <c r="BL375" s="405"/>
      <c r="BM375" s="405"/>
      <c r="BN375" s="405"/>
      <c r="BO375" s="405"/>
      <c r="BP375" s="405"/>
      <c r="BQ375" s="405"/>
      <c r="BR375" s="405"/>
      <c r="BS375" s="405"/>
      <c r="BT375" s="405"/>
      <c r="BU375" s="405"/>
      <c r="BV375" s="405"/>
      <c r="BW375" s="405"/>
      <c r="BX375" s="405"/>
      <c r="BY375" s="405"/>
      <c r="BZ375" s="405"/>
      <c r="CA375" s="405"/>
      <c r="CB375" s="405"/>
      <c r="CC375" s="405"/>
      <c r="CD375" s="405"/>
      <c r="CE375" s="405"/>
      <c r="CF375" s="405"/>
      <c r="CG375" s="405"/>
      <c r="CH375" s="405"/>
      <c r="CI375" s="405"/>
      <c r="CJ375" s="405"/>
      <c r="CK375" s="405"/>
      <c r="CL375" s="405"/>
      <c r="CM375" s="405"/>
      <c r="CN375" s="405"/>
      <c r="CO375" s="405"/>
      <c r="CP375" s="405"/>
      <c r="CQ375" s="405"/>
      <c r="CR375" s="405"/>
      <c r="CS375" s="405"/>
      <c r="CT375" s="405"/>
      <c r="CU375" s="405"/>
      <c r="CV375" s="405"/>
      <c r="CW375" s="405"/>
      <c r="CX375" s="405"/>
      <c r="CY375" s="405"/>
      <c r="CZ375" s="405"/>
      <c r="DA375" s="405"/>
      <c r="DB375" s="405"/>
      <c r="DC375" s="405"/>
      <c r="DD375" s="405"/>
      <c r="DE375" s="405"/>
      <c r="DF375" s="405"/>
      <c r="DG375" s="405"/>
      <c r="DH375" s="405"/>
      <c r="DI375" s="405"/>
      <c r="DJ375" s="405"/>
      <c r="DK375" s="405"/>
      <c r="DL375" s="405"/>
      <c r="DM375" s="405"/>
      <c r="DN375" s="405"/>
      <c r="DO375" s="405"/>
      <c r="DP375" s="405"/>
      <c r="DQ375" s="405"/>
    </row>
    <row r="376" spans="1:121" s="6" customFormat="1">
      <c r="A376" s="405"/>
      <c r="B376" s="405"/>
      <c r="D376" s="7"/>
      <c r="E376" s="7"/>
      <c r="H376" s="8"/>
      <c r="I376" s="8"/>
      <c r="J376" s="8"/>
      <c r="K376" s="8"/>
      <c r="L376" s="8"/>
      <c r="M376" s="8"/>
      <c r="N376" s="8"/>
      <c r="O376" s="12"/>
      <c r="P376" s="8"/>
      <c r="Q376" s="8"/>
      <c r="S376" s="8"/>
      <c r="T376" s="8"/>
      <c r="U376" s="8"/>
      <c r="Y376" s="12"/>
      <c r="Z376" s="12"/>
      <c r="AA376" s="12"/>
      <c r="AB376" s="405"/>
      <c r="AC376" s="405"/>
      <c r="AD376" s="405"/>
      <c r="AE376" s="405"/>
      <c r="AF376" s="405"/>
      <c r="AG376" s="405"/>
      <c r="AH376" s="405"/>
      <c r="AI376" s="405"/>
      <c r="AJ376" s="405"/>
      <c r="AK376" s="405"/>
      <c r="AL376" s="405"/>
      <c r="AM376" s="405"/>
      <c r="AN376" s="405"/>
      <c r="AO376" s="405"/>
      <c r="AP376" s="405"/>
      <c r="AQ376" s="405"/>
      <c r="AR376" s="405"/>
      <c r="AS376" s="405"/>
      <c r="AT376" s="405"/>
      <c r="AU376" s="405"/>
      <c r="AV376" s="405"/>
      <c r="AW376" s="405"/>
      <c r="AX376" s="405"/>
      <c r="AY376" s="405"/>
      <c r="AZ376" s="405"/>
      <c r="BA376" s="405"/>
      <c r="BB376" s="405"/>
      <c r="BC376" s="405"/>
      <c r="BD376" s="405"/>
      <c r="BE376" s="405"/>
      <c r="BF376" s="405"/>
      <c r="BG376" s="405"/>
      <c r="BH376" s="405"/>
      <c r="BI376" s="405"/>
      <c r="BJ376" s="405"/>
      <c r="BK376" s="405"/>
      <c r="BL376" s="405"/>
      <c r="BM376" s="405"/>
      <c r="BN376" s="405"/>
      <c r="BO376" s="405"/>
      <c r="BP376" s="405"/>
      <c r="BQ376" s="405"/>
      <c r="BR376" s="405"/>
      <c r="BS376" s="405"/>
      <c r="BT376" s="405"/>
      <c r="BU376" s="405"/>
      <c r="BV376" s="405"/>
      <c r="BW376" s="405"/>
      <c r="BX376" s="405"/>
      <c r="BY376" s="405"/>
      <c r="BZ376" s="405"/>
      <c r="CA376" s="405"/>
      <c r="CB376" s="405"/>
      <c r="CC376" s="405"/>
      <c r="CD376" s="405"/>
      <c r="CE376" s="405"/>
      <c r="CF376" s="405"/>
      <c r="CG376" s="405"/>
      <c r="CH376" s="405"/>
      <c r="CI376" s="405"/>
      <c r="CJ376" s="405"/>
      <c r="CK376" s="405"/>
      <c r="CL376" s="405"/>
      <c r="CM376" s="405"/>
      <c r="CN376" s="405"/>
      <c r="CO376" s="405"/>
      <c r="CP376" s="405"/>
      <c r="CQ376" s="405"/>
      <c r="CR376" s="405"/>
      <c r="CS376" s="405"/>
      <c r="CT376" s="405"/>
      <c r="CU376" s="405"/>
      <c r="CV376" s="405"/>
      <c r="CW376" s="405"/>
      <c r="CX376" s="405"/>
      <c r="CY376" s="405"/>
      <c r="CZ376" s="405"/>
      <c r="DA376" s="405"/>
      <c r="DB376" s="405"/>
      <c r="DC376" s="405"/>
      <c r="DD376" s="405"/>
      <c r="DE376" s="405"/>
      <c r="DF376" s="405"/>
      <c r="DG376" s="405"/>
      <c r="DH376" s="405"/>
      <c r="DI376" s="405"/>
      <c r="DJ376" s="405"/>
      <c r="DK376" s="405"/>
      <c r="DL376" s="405"/>
      <c r="DM376" s="405"/>
      <c r="DN376" s="405"/>
      <c r="DO376" s="405"/>
      <c r="DP376" s="405"/>
      <c r="DQ376" s="405"/>
    </row>
    <row r="377" spans="1:121" s="6" customFormat="1">
      <c r="A377" s="405"/>
      <c r="B377" s="405"/>
      <c r="D377" s="7"/>
      <c r="E377" s="7"/>
      <c r="H377" s="8"/>
      <c r="I377" s="8"/>
      <c r="J377" s="8"/>
      <c r="K377" s="8"/>
      <c r="L377" s="8"/>
      <c r="M377" s="8"/>
      <c r="N377" s="8"/>
      <c r="O377" s="12"/>
      <c r="P377" s="8"/>
      <c r="Q377" s="8"/>
      <c r="S377" s="8"/>
      <c r="T377" s="8"/>
      <c r="U377" s="8"/>
      <c r="Y377" s="12"/>
      <c r="Z377" s="12"/>
      <c r="AA377" s="12"/>
      <c r="AB377" s="405"/>
      <c r="AC377" s="405"/>
      <c r="AD377" s="405"/>
      <c r="AE377" s="405"/>
      <c r="AF377" s="405"/>
      <c r="AG377" s="405"/>
      <c r="AH377" s="405"/>
      <c r="AI377" s="405"/>
      <c r="AJ377" s="405"/>
      <c r="AK377" s="405"/>
      <c r="AL377" s="405"/>
      <c r="AM377" s="405"/>
      <c r="AN377" s="405"/>
      <c r="AO377" s="405"/>
      <c r="AP377" s="405"/>
      <c r="AQ377" s="405"/>
      <c r="AR377" s="405"/>
      <c r="AS377" s="405"/>
      <c r="AT377" s="405"/>
      <c r="AU377" s="405"/>
      <c r="AV377" s="405"/>
      <c r="AW377" s="405"/>
      <c r="AX377" s="405"/>
      <c r="AY377" s="405"/>
      <c r="AZ377" s="405"/>
      <c r="BA377" s="405"/>
      <c r="BB377" s="405"/>
      <c r="BC377" s="405"/>
      <c r="BD377" s="405"/>
      <c r="BE377" s="405"/>
      <c r="BF377" s="405"/>
      <c r="BG377" s="405"/>
      <c r="BH377" s="405"/>
      <c r="BI377" s="405"/>
      <c r="BJ377" s="405"/>
      <c r="BK377" s="405"/>
      <c r="BL377" s="405"/>
      <c r="BM377" s="405"/>
      <c r="BN377" s="405"/>
      <c r="BO377" s="405"/>
      <c r="BP377" s="405"/>
      <c r="BQ377" s="405"/>
      <c r="BR377" s="405"/>
      <c r="BS377" s="405"/>
      <c r="BT377" s="405"/>
      <c r="BU377" s="405"/>
      <c r="BV377" s="405"/>
      <c r="BW377" s="405"/>
      <c r="BX377" s="405"/>
      <c r="BY377" s="405"/>
      <c r="BZ377" s="405"/>
      <c r="CA377" s="405"/>
      <c r="CB377" s="405"/>
      <c r="CC377" s="405"/>
      <c r="CD377" s="405"/>
      <c r="CE377" s="405"/>
      <c r="CF377" s="405"/>
      <c r="CG377" s="405"/>
      <c r="CH377" s="405"/>
      <c r="CI377" s="405"/>
      <c r="CJ377" s="405"/>
      <c r="CK377" s="405"/>
      <c r="CL377" s="405"/>
      <c r="CM377" s="405"/>
      <c r="CN377" s="405"/>
      <c r="CO377" s="405"/>
      <c r="CP377" s="405"/>
      <c r="CQ377" s="405"/>
      <c r="CR377" s="405"/>
      <c r="CS377" s="405"/>
      <c r="CT377" s="405"/>
      <c r="CU377" s="405"/>
      <c r="CV377" s="405"/>
      <c r="CW377" s="405"/>
      <c r="CX377" s="405"/>
      <c r="CY377" s="405"/>
      <c r="CZ377" s="405"/>
      <c r="DA377" s="405"/>
      <c r="DB377" s="405"/>
      <c r="DC377" s="405"/>
      <c r="DD377" s="405"/>
      <c r="DE377" s="405"/>
      <c r="DF377" s="405"/>
      <c r="DG377" s="405"/>
      <c r="DH377" s="405"/>
      <c r="DI377" s="405"/>
      <c r="DJ377" s="405"/>
      <c r="DK377" s="405"/>
      <c r="DL377" s="405"/>
      <c r="DM377" s="405"/>
      <c r="DN377" s="405"/>
      <c r="DO377" s="405"/>
      <c r="DP377" s="405"/>
      <c r="DQ377" s="405"/>
    </row>
    <row r="378" spans="1:121" s="6" customFormat="1">
      <c r="A378" s="405"/>
      <c r="B378" s="405"/>
      <c r="D378" s="7"/>
      <c r="E378" s="7"/>
      <c r="H378" s="8"/>
      <c r="I378" s="8"/>
      <c r="J378" s="8"/>
      <c r="K378" s="8"/>
      <c r="L378" s="8"/>
      <c r="M378" s="8"/>
      <c r="N378" s="8"/>
      <c r="O378" s="12"/>
      <c r="P378" s="8"/>
      <c r="Q378" s="8"/>
      <c r="S378" s="8"/>
      <c r="T378" s="8"/>
      <c r="U378" s="8"/>
      <c r="Y378" s="12"/>
      <c r="Z378" s="12"/>
      <c r="AA378" s="12"/>
      <c r="AB378" s="405"/>
      <c r="AC378" s="405"/>
      <c r="AD378" s="405"/>
      <c r="AE378" s="405"/>
      <c r="AF378" s="405"/>
      <c r="AG378" s="405"/>
      <c r="AH378" s="405"/>
      <c r="AI378" s="405"/>
      <c r="AJ378" s="405"/>
      <c r="AK378" s="405"/>
      <c r="AL378" s="405"/>
      <c r="AM378" s="405"/>
      <c r="AN378" s="405"/>
      <c r="AO378" s="405"/>
      <c r="AP378" s="405"/>
      <c r="AQ378" s="405"/>
      <c r="AR378" s="405"/>
      <c r="AS378" s="405"/>
      <c r="AT378" s="405"/>
      <c r="AU378" s="405"/>
      <c r="AV378" s="405"/>
      <c r="AW378" s="405"/>
      <c r="AX378" s="405"/>
      <c r="AY378" s="405"/>
      <c r="AZ378" s="405"/>
      <c r="BA378" s="405"/>
      <c r="BB378" s="405"/>
      <c r="BC378" s="405"/>
      <c r="BD378" s="405"/>
      <c r="BE378" s="405"/>
      <c r="BF378" s="405"/>
      <c r="BG378" s="405"/>
      <c r="BH378" s="405"/>
      <c r="BI378" s="405"/>
      <c r="BJ378" s="405"/>
      <c r="BK378" s="405"/>
      <c r="BL378" s="405"/>
      <c r="BM378" s="405"/>
      <c r="BN378" s="405"/>
      <c r="BO378" s="405"/>
      <c r="BP378" s="405"/>
      <c r="BQ378" s="405"/>
      <c r="BR378" s="405"/>
      <c r="BS378" s="405"/>
      <c r="BT378" s="405"/>
      <c r="BU378" s="405"/>
      <c r="BV378" s="405"/>
      <c r="BW378" s="405"/>
      <c r="BX378" s="405"/>
      <c r="BY378" s="405"/>
      <c r="BZ378" s="405"/>
      <c r="CA378" s="405"/>
      <c r="CB378" s="405"/>
      <c r="CC378" s="405"/>
      <c r="CD378" s="405"/>
      <c r="CE378" s="405"/>
      <c r="CF378" s="405"/>
      <c r="CG378" s="405"/>
      <c r="CH378" s="405"/>
      <c r="CI378" s="405"/>
      <c r="CJ378" s="405"/>
      <c r="CK378" s="405"/>
      <c r="CL378" s="405"/>
      <c r="CM378" s="405"/>
      <c r="CN378" s="405"/>
      <c r="CO378" s="405"/>
      <c r="CP378" s="405"/>
      <c r="CQ378" s="405"/>
      <c r="CR378" s="405"/>
      <c r="CS378" s="405"/>
      <c r="CT378" s="405"/>
      <c r="CU378" s="405"/>
      <c r="CV378" s="405"/>
      <c r="CW378" s="405"/>
      <c r="CX378" s="405"/>
      <c r="CY378" s="405"/>
      <c r="CZ378" s="405"/>
      <c r="DA378" s="405"/>
      <c r="DB378" s="405"/>
      <c r="DC378" s="405"/>
      <c r="DD378" s="405"/>
      <c r="DE378" s="405"/>
      <c r="DF378" s="405"/>
      <c r="DG378" s="405"/>
      <c r="DH378" s="405"/>
      <c r="DI378" s="405"/>
      <c r="DJ378" s="405"/>
      <c r="DK378" s="405"/>
      <c r="DL378" s="405"/>
      <c r="DM378" s="405"/>
      <c r="DN378" s="405"/>
      <c r="DO378" s="405"/>
      <c r="DP378" s="405"/>
      <c r="DQ378" s="405"/>
    </row>
    <row r="379" spans="1:121" s="6" customFormat="1">
      <c r="A379" s="405"/>
      <c r="B379" s="405"/>
      <c r="D379" s="7"/>
      <c r="E379" s="7"/>
      <c r="H379" s="8"/>
      <c r="I379" s="8"/>
      <c r="J379" s="8"/>
      <c r="K379" s="8"/>
      <c r="L379" s="8"/>
      <c r="M379" s="8"/>
      <c r="N379" s="8"/>
      <c r="O379" s="12"/>
      <c r="P379" s="8"/>
      <c r="Q379" s="8"/>
      <c r="S379" s="8"/>
      <c r="T379" s="8"/>
      <c r="U379" s="8"/>
      <c r="Y379" s="12"/>
      <c r="Z379" s="12"/>
      <c r="AA379" s="12"/>
      <c r="AB379" s="405"/>
      <c r="AC379" s="405"/>
      <c r="AD379" s="405"/>
      <c r="AE379" s="405"/>
      <c r="AF379" s="405"/>
      <c r="AG379" s="405"/>
      <c r="AH379" s="405"/>
      <c r="AI379" s="405"/>
      <c r="AJ379" s="405"/>
      <c r="AK379" s="405"/>
      <c r="AL379" s="405"/>
      <c r="AM379" s="405"/>
      <c r="AN379" s="405"/>
      <c r="AO379" s="405"/>
      <c r="AP379" s="405"/>
      <c r="AQ379" s="405"/>
      <c r="AR379" s="405"/>
      <c r="AS379" s="405"/>
      <c r="AT379" s="405"/>
      <c r="AU379" s="405"/>
      <c r="AV379" s="405"/>
      <c r="AW379" s="405"/>
      <c r="AX379" s="405"/>
      <c r="AY379" s="405"/>
      <c r="AZ379" s="405"/>
      <c r="BA379" s="405"/>
      <c r="BB379" s="405"/>
      <c r="BC379" s="405"/>
      <c r="BD379" s="405"/>
      <c r="BE379" s="405"/>
      <c r="BF379" s="405"/>
      <c r="BG379" s="405"/>
      <c r="BH379" s="405"/>
      <c r="BI379" s="405"/>
      <c r="BJ379" s="405"/>
      <c r="BK379" s="405"/>
      <c r="BL379" s="405"/>
      <c r="BM379" s="405"/>
      <c r="BN379" s="405"/>
      <c r="BO379" s="405"/>
      <c r="BP379" s="405"/>
      <c r="BQ379" s="405"/>
      <c r="BR379" s="405"/>
      <c r="BS379" s="405"/>
      <c r="BT379" s="405"/>
      <c r="BU379" s="405"/>
      <c r="BV379" s="405"/>
      <c r="BW379" s="405"/>
      <c r="BX379" s="405"/>
      <c r="BY379" s="405"/>
      <c r="BZ379" s="405"/>
      <c r="CA379" s="405"/>
      <c r="CB379" s="405"/>
      <c r="CC379" s="405"/>
      <c r="CD379" s="405"/>
      <c r="CE379" s="405"/>
      <c r="CF379" s="405"/>
      <c r="CG379" s="405"/>
      <c r="CH379" s="405"/>
      <c r="CI379" s="405"/>
      <c r="CJ379" s="405"/>
      <c r="CK379" s="405"/>
      <c r="CL379" s="405"/>
      <c r="CM379" s="405"/>
      <c r="CN379" s="405"/>
      <c r="CO379" s="405"/>
      <c r="CP379" s="405"/>
      <c r="CQ379" s="405"/>
      <c r="CR379" s="405"/>
      <c r="CS379" s="405"/>
      <c r="CT379" s="405"/>
      <c r="CU379" s="405"/>
      <c r="CV379" s="405"/>
      <c r="CW379" s="405"/>
      <c r="CX379" s="405"/>
      <c r="CY379" s="405"/>
      <c r="CZ379" s="405"/>
      <c r="DA379" s="405"/>
      <c r="DB379" s="405"/>
      <c r="DC379" s="405"/>
      <c r="DD379" s="405"/>
      <c r="DE379" s="405"/>
      <c r="DF379" s="405"/>
      <c r="DG379" s="405"/>
      <c r="DH379" s="405"/>
      <c r="DI379" s="405"/>
      <c r="DJ379" s="405"/>
      <c r="DK379" s="405"/>
      <c r="DL379" s="405"/>
      <c r="DM379" s="405"/>
      <c r="DN379" s="405"/>
      <c r="DO379" s="405"/>
      <c r="DP379" s="405"/>
      <c r="DQ379" s="405"/>
    </row>
    <row r="380" spans="1:121" s="6" customFormat="1">
      <c r="A380" s="405"/>
      <c r="B380" s="405"/>
      <c r="D380" s="7"/>
      <c r="E380" s="7"/>
      <c r="H380" s="8"/>
      <c r="I380" s="8"/>
      <c r="J380" s="8"/>
      <c r="K380" s="8"/>
      <c r="L380" s="8"/>
      <c r="M380" s="8"/>
      <c r="N380" s="8"/>
      <c r="O380" s="12"/>
      <c r="P380" s="8"/>
      <c r="Q380" s="8"/>
      <c r="S380" s="8"/>
      <c r="T380" s="8"/>
      <c r="U380" s="8"/>
      <c r="Y380" s="12"/>
      <c r="Z380" s="12"/>
      <c r="AA380" s="12"/>
      <c r="AB380" s="405"/>
      <c r="AC380" s="405"/>
      <c r="AD380" s="405"/>
      <c r="AE380" s="405"/>
      <c r="AF380" s="405"/>
      <c r="AG380" s="405"/>
      <c r="AH380" s="405"/>
      <c r="AI380" s="405"/>
      <c r="AJ380" s="405"/>
      <c r="AK380" s="405"/>
      <c r="AL380" s="405"/>
      <c r="AM380" s="405"/>
      <c r="AN380" s="405"/>
      <c r="AO380" s="405"/>
      <c r="AP380" s="405"/>
      <c r="AQ380" s="405"/>
      <c r="AR380" s="405"/>
      <c r="AS380" s="405"/>
      <c r="AT380" s="405"/>
      <c r="AU380" s="405"/>
      <c r="AV380" s="405"/>
      <c r="AW380" s="405"/>
      <c r="AX380" s="405"/>
      <c r="AY380" s="405"/>
      <c r="AZ380" s="405"/>
      <c r="BA380" s="405"/>
      <c r="BB380" s="405"/>
      <c r="BC380" s="405"/>
      <c r="BD380" s="405"/>
      <c r="BE380" s="405"/>
      <c r="BF380" s="405"/>
      <c r="BG380" s="405"/>
      <c r="BH380" s="405"/>
      <c r="BI380" s="405"/>
      <c r="BJ380" s="405"/>
      <c r="BK380" s="405"/>
      <c r="BL380" s="405"/>
      <c r="BM380" s="405"/>
      <c r="BN380" s="405"/>
      <c r="BO380" s="405"/>
      <c r="BP380" s="405"/>
      <c r="BQ380" s="405"/>
      <c r="BR380" s="405"/>
      <c r="BS380" s="405"/>
      <c r="BT380" s="405"/>
      <c r="BU380" s="405"/>
      <c r="BV380" s="405"/>
      <c r="BW380" s="405"/>
      <c r="BX380" s="405"/>
      <c r="BY380" s="405"/>
      <c r="BZ380" s="405"/>
      <c r="CA380" s="405"/>
      <c r="CB380" s="405"/>
      <c r="CC380" s="405"/>
      <c r="CD380" s="405"/>
      <c r="CE380" s="405"/>
      <c r="CF380" s="405"/>
      <c r="CG380" s="405"/>
      <c r="CH380" s="405"/>
      <c r="CI380" s="405"/>
      <c r="CJ380" s="405"/>
      <c r="CK380" s="405"/>
      <c r="CL380" s="405"/>
      <c r="CM380" s="405"/>
      <c r="CN380" s="405"/>
      <c r="CO380" s="405"/>
      <c r="CP380" s="405"/>
      <c r="CQ380" s="405"/>
      <c r="CR380" s="405"/>
      <c r="CS380" s="405"/>
      <c r="CT380" s="405"/>
      <c r="CU380" s="405"/>
      <c r="CV380" s="405"/>
      <c r="CW380" s="405"/>
      <c r="CX380" s="405"/>
      <c r="CY380" s="405"/>
      <c r="CZ380" s="405"/>
      <c r="DA380" s="405"/>
      <c r="DB380" s="405"/>
      <c r="DC380" s="405"/>
      <c r="DD380" s="405"/>
      <c r="DE380" s="405"/>
      <c r="DF380" s="405"/>
      <c r="DG380" s="405"/>
      <c r="DH380" s="405"/>
      <c r="DI380" s="405"/>
      <c r="DJ380" s="405"/>
      <c r="DK380" s="405"/>
      <c r="DL380" s="405"/>
      <c r="DM380" s="405"/>
      <c r="DN380" s="405"/>
      <c r="DO380" s="405"/>
      <c r="DP380" s="405"/>
      <c r="DQ380" s="405"/>
    </row>
    <row r="381" spans="1:121" s="6" customFormat="1">
      <c r="A381" s="405"/>
      <c r="B381" s="405"/>
      <c r="D381" s="7"/>
      <c r="E381" s="7"/>
      <c r="H381" s="8"/>
      <c r="I381" s="8"/>
      <c r="J381" s="8"/>
      <c r="K381" s="8"/>
      <c r="L381" s="8"/>
      <c r="M381" s="8"/>
      <c r="N381" s="8"/>
      <c r="O381" s="12"/>
      <c r="P381" s="8"/>
      <c r="Q381" s="8"/>
      <c r="S381" s="8"/>
      <c r="T381" s="8"/>
      <c r="U381" s="8"/>
      <c r="Y381" s="12"/>
      <c r="Z381" s="12"/>
      <c r="AA381" s="12"/>
      <c r="AB381" s="405"/>
      <c r="AC381" s="405"/>
      <c r="AD381" s="405"/>
      <c r="AE381" s="405"/>
      <c r="AF381" s="405"/>
      <c r="AG381" s="405"/>
      <c r="AH381" s="405"/>
      <c r="AI381" s="405"/>
      <c r="AJ381" s="405"/>
      <c r="AK381" s="405"/>
      <c r="AL381" s="405"/>
      <c r="AM381" s="405"/>
      <c r="AN381" s="405"/>
      <c r="AO381" s="405"/>
      <c r="AP381" s="405"/>
      <c r="AQ381" s="405"/>
      <c r="AR381" s="405"/>
      <c r="AS381" s="405"/>
      <c r="AT381" s="405"/>
      <c r="AU381" s="405"/>
      <c r="AV381" s="405"/>
      <c r="AW381" s="405"/>
      <c r="AX381" s="405"/>
      <c r="AY381" s="405"/>
      <c r="AZ381" s="405"/>
      <c r="BA381" s="405"/>
      <c r="BB381" s="405"/>
      <c r="BC381" s="405"/>
      <c r="BD381" s="405"/>
      <c r="BE381" s="405"/>
      <c r="BF381" s="405"/>
      <c r="BG381" s="405"/>
      <c r="BH381" s="405"/>
      <c r="BI381" s="405"/>
      <c r="BJ381" s="405"/>
      <c r="BK381" s="405"/>
      <c r="BL381" s="405"/>
      <c r="BM381" s="405"/>
      <c r="BN381" s="405"/>
      <c r="BO381" s="405"/>
      <c r="BP381" s="405"/>
      <c r="BQ381" s="405"/>
      <c r="BR381" s="405"/>
      <c r="BS381" s="405"/>
      <c r="BT381" s="405"/>
      <c r="BU381" s="405"/>
      <c r="BV381" s="405"/>
      <c r="BW381" s="405"/>
      <c r="BX381" s="405"/>
      <c r="BY381" s="405"/>
      <c r="BZ381" s="405"/>
      <c r="CA381" s="405"/>
      <c r="CB381" s="405"/>
      <c r="CC381" s="405"/>
      <c r="CD381" s="405"/>
      <c r="CE381" s="405"/>
      <c r="CF381" s="405"/>
      <c r="CG381" s="405"/>
      <c r="CH381" s="405"/>
      <c r="CI381" s="405"/>
      <c r="CJ381" s="405"/>
      <c r="CK381" s="405"/>
      <c r="CL381" s="405"/>
      <c r="CM381" s="405"/>
      <c r="CN381" s="405"/>
      <c r="CO381" s="405"/>
      <c r="CP381" s="405"/>
      <c r="CQ381" s="405"/>
      <c r="CR381" s="405"/>
      <c r="CS381" s="405"/>
      <c r="CT381" s="405"/>
      <c r="CU381" s="405"/>
      <c r="CV381" s="405"/>
      <c r="CW381" s="405"/>
      <c r="CX381" s="405"/>
      <c r="CY381" s="405"/>
      <c r="CZ381" s="405"/>
      <c r="DA381" s="405"/>
      <c r="DB381" s="405"/>
      <c r="DC381" s="405"/>
      <c r="DD381" s="405"/>
      <c r="DE381" s="405"/>
      <c r="DF381" s="405"/>
      <c r="DG381" s="405"/>
      <c r="DH381" s="405"/>
      <c r="DI381" s="405"/>
      <c r="DJ381" s="405"/>
      <c r="DK381" s="405"/>
      <c r="DL381" s="405"/>
      <c r="DM381" s="405"/>
      <c r="DN381" s="405"/>
      <c r="DO381" s="405"/>
      <c r="DP381" s="405"/>
      <c r="DQ381" s="405"/>
    </row>
    <row r="382" spans="1:121" s="6" customFormat="1">
      <c r="A382" s="405"/>
      <c r="B382" s="405"/>
      <c r="D382" s="7"/>
      <c r="E382" s="7"/>
      <c r="H382" s="8"/>
      <c r="I382" s="8"/>
      <c r="J382" s="8"/>
      <c r="K382" s="8"/>
      <c r="L382" s="8"/>
      <c r="M382" s="8"/>
      <c r="N382" s="8"/>
      <c r="O382" s="12"/>
      <c r="P382" s="8"/>
      <c r="Q382" s="8"/>
      <c r="S382" s="8"/>
      <c r="T382" s="8"/>
      <c r="U382" s="8"/>
      <c r="Y382" s="12"/>
      <c r="Z382" s="12"/>
      <c r="AA382" s="12"/>
      <c r="AB382" s="405"/>
      <c r="AC382" s="405"/>
      <c r="AD382" s="405"/>
      <c r="AE382" s="405"/>
      <c r="AF382" s="405"/>
      <c r="AG382" s="405"/>
      <c r="AH382" s="405"/>
      <c r="AI382" s="405"/>
      <c r="AJ382" s="405"/>
      <c r="AK382" s="405"/>
      <c r="AL382" s="405"/>
      <c r="AM382" s="405"/>
      <c r="AN382" s="405"/>
      <c r="AO382" s="405"/>
      <c r="AP382" s="405"/>
      <c r="AQ382" s="405"/>
      <c r="AR382" s="405"/>
      <c r="AS382" s="405"/>
      <c r="AT382" s="405"/>
      <c r="AU382" s="405"/>
      <c r="AV382" s="405"/>
      <c r="AW382" s="405"/>
      <c r="AX382" s="405"/>
      <c r="AY382" s="405"/>
      <c r="AZ382" s="405"/>
      <c r="BA382" s="405"/>
      <c r="BB382" s="405"/>
      <c r="BC382" s="405"/>
      <c r="BD382" s="405"/>
      <c r="BE382" s="405"/>
      <c r="BF382" s="405"/>
      <c r="BG382" s="405"/>
      <c r="BH382" s="405"/>
      <c r="BI382" s="405"/>
      <c r="BJ382" s="405"/>
      <c r="BK382" s="405"/>
      <c r="BL382" s="405"/>
      <c r="BM382" s="405"/>
      <c r="BN382" s="405"/>
      <c r="BO382" s="405"/>
      <c r="BP382" s="405"/>
      <c r="BQ382" s="405"/>
      <c r="BR382" s="405"/>
      <c r="BS382" s="405"/>
      <c r="BT382" s="405"/>
      <c r="BU382" s="405"/>
      <c r="BV382" s="405"/>
      <c r="BW382" s="405"/>
      <c r="BX382" s="405"/>
      <c r="BY382" s="405"/>
      <c r="BZ382" s="405"/>
      <c r="CA382" s="405"/>
      <c r="CB382" s="405"/>
      <c r="CC382" s="405"/>
      <c r="CD382" s="405"/>
      <c r="CE382" s="405"/>
      <c r="CF382" s="405"/>
      <c r="CG382" s="405"/>
      <c r="CH382" s="405"/>
      <c r="CI382" s="405"/>
      <c r="CJ382" s="405"/>
      <c r="CK382" s="405"/>
      <c r="CL382" s="405"/>
      <c r="CM382" s="405"/>
      <c r="CN382" s="405"/>
      <c r="CO382" s="405"/>
      <c r="CP382" s="405"/>
      <c r="CQ382" s="405"/>
      <c r="CR382" s="405"/>
      <c r="CS382" s="405"/>
      <c r="CT382" s="405"/>
      <c r="CU382" s="405"/>
      <c r="CV382" s="405"/>
      <c r="CW382" s="405"/>
      <c r="CX382" s="405"/>
      <c r="CY382" s="405"/>
      <c r="CZ382" s="405"/>
      <c r="DA382" s="405"/>
      <c r="DB382" s="405"/>
      <c r="DC382" s="405"/>
      <c r="DD382" s="405"/>
      <c r="DE382" s="405"/>
      <c r="DF382" s="405"/>
      <c r="DG382" s="405"/>
      <c r="DH382" s="405"/>
      <c r="DI382" s="405"/>
      <c r="DJ382" s="405"/>
      <c r="DK382" s="405"/>
      <c r="DL382" s="405"/>
      <c r="DM382" s="405"/>
      <c r="DN382" s="405"/>
      <c r="DO382" s="405"/>
      <c r="DP382" s="405"/>
      <c r="DQ382" s="405"/>
    </row>
    <row r="383" spans="1:121" s="6" customFormat="1">
      <c r="A383" s="405"/>
      <c r="B383" s="405"/>
      <c r="D383" s="7"/>
      <c r="E383" s="7"/>
      <c r="H383" s="8"/>
      <c r="I383" s="8"/>
      <c r="J383" s="8"/>
      <c r="K383" s="8"/>
      <c r="L383" s="8"/>
      <c r="M383" s="8"/>
      <c r="N383" s="8"/>
      <c r="O383" s="12"/>
      <c r="P383" s="8"/>
      <c r="Q383" s="8"/>
      <c r="S383" s="8"/>
      <c r="T383" s="8"/>
      <c r="U383" s="8"/>
      <c r="Y383" s="12"/>
      <c r="Z383" s="12"/>
      <c r="AA383" s="12"/>
      <c r="AB383" s="405"/>
      <c r="AC383" s="405"/>
      <c r="AD383" s="405"/>
      <c r="AE383" s="405"/>
      <c r="AF383" s="405"/>
      <c r="AG383" s="405"/>
      <c r="AH383" s="405"/>
      <c r="AI383" s="405"/>
      <c r="AJ383" s="405"/>
      <c r="AK383" s="405"/>
      <c r="AL383" s="405"/>
      <c r="AM383" s="405"/>
      <c r="AN383" s="405"/>
      <c r="AO383" s="405"/>
      <c r="AP383" s="405"/>
      <c r="AQ383" s="405"/>
      <c r="AR383" s="405"/>
      <c r="AS383" s="405"/>
      <c r="AT383" s="405"/>
      <c r="AU383" s="405"/>
      <c r="AV383" s="405"/>
      <c r="AW383" s="405"/>
      <c r="AX383" s="405"/>
      <c r="AY383" s="405"/>
      <c r="AZ383" s="405"/>
      <c r="BA383" s="405"/>
      <c r="BB383" s="405"/>
      <c r="BC383" s="405"/>
      <c r="BD383" s="405"/>
      <c r="BE383" s="405"/>
      <c r="BF383" s="405"/>
      <c r="BG383" s="405"/>
      <c r="BH383" s="405"/>
      <c r="BI383" s="405"/>
      <c r="BJ383" s="405"/>
      <c r="BK383" s="405"/>
      <c r="BL383" s="405"/>
      <c r="BM383" s="405"/>
      <c r="BN383" s="405"/>
      <c r="BO383" s="405"/>
      <c r="BP383" s="405"/>
      <c r="BQ383" s="405"/>
      <c r="BR383" s="405"/>
      <c r="BS383" s="405"/>
      <c r="BT383" s="405"/>
      <c r="BU383" s="405"/>
      <c r="BV383" s="405"/>
      <c r="BW383" s="405"/>
      <c r="BX383" s="405"/>
      <c r="BY383" s="405"/>
      <c r="BZ383" s="405"/>
      <c r="CA383" s="405"/>
      <c r="CB383" s="405"/>
      <c r="CC383" s="405"/>
      <c r="CD383" s="405"/>
      <c r="CE383" s="405"/>
      <c r="CF383" s="405"/>
      <c r="CG383" s="405"/>
      <c r="CH383" s="405"/>
      <c r="CI383" s="405"/>
      <c r="CJ383" s="405"/>
      <c r="CK383" s="405"/>
      <c r="CL383" s="405"/>
      <c r="CM383" s="405"/>
      <c r="CN383" s="405"/>
      <c r="CO383" s="405"/>
      <c r="CP383" s="405"/>
      <c r="CQ383" s="405"/>
      <c r="CR383" s="405"/>
      <c r="CS383" s="405"/>
      <c r="CT383" s="405"/>
      <c r="CU383" s="405"/>
      <c r="CV383" s="405"/>
      <c r="CW383" s="405"/>
      <c r="CX383" s="405"/>
      <c r="CY383" s="405"/>
      <c r="CZ383" s="405"/>
      <c r="DA383" s="405"/>
      <c r="DB383" s="405"/>
      <c r="DC383" s="405"/>
      <c r="DD383" s="405"/>
      <c r="DE383" s="405"/>
      <c r="DF383" s="405"/>
      <c r="DG383" s="405"/>
      <c r="DH383" s="405"/>
      <c r="DI383" s="405"/>
      <c r="DJ383" s="405"/>
      <c r="DK383" s="405"/>
      <c r="DL383" s="405"/>
      <c r="DM383" s="405"/>
      <c r="DN383" s="405"/>
      <c r="DO383" s="405"/>
      <c r="DP383" s="405"/>
      <c r="DQ383" s="405"/>
    </row>
    <row r="384" spans="1:121" s="6" customFormat="1">
      <c r="A384" s="405"/>
      <c r="B384" s="405"/>
      <c r="D384" s="7"/>
      <c r="E384" s="7"/>
      <c r="H384" s="8"/>
      <c r="I384" s="8"/>
      <c r="J384" s="8"/>
      <c r="K384" s="8"/>
      <c r="L384" s="8"/>
      <c r="M384" s="8"/>
      <c r="N384" s="8"/>
      <c r="O384" s="12"/>
      <c r="P384" s="8"/>
      <c r="Q384" s="8"/>
      <c r="S384" s="8"/>
      <c r="T384" s="8"/>
      <c r="U384" s="8"/>
      <c r="Y384" s="12"/>
      <c r="Z384" s="12"/>
      <c r="AA384" s="12"/>
      <c r="AB384" s="405"/>
      <c r="AC384" s="405"/>
      <c r="AD384" s="405"/>
      <c r="AE384" s="405"/>
      <c r="AF384" s="405"/>
      <c r="AG384" s="405"/>
      <c r="AH384" s="405"/>
      <c r="AI384" s="405"/>
      <c r="AJ384" s="405"/>
      <c r="AK384" s="405"/>
      <c r="AL384" s="405"/>
      <c r="AM384" s="405"/>
      <c r="AN384" s="405"/>
      <c r="AO384" s="405"/>
      <c r="AP384" s="405"/>
      <c r="AQ384" s="405"/>
      <c r="AR384" s="405"/>
      <c r="AS384" s="405"/>
      <c r="AT384" s="405"/>
      <c r="AU384" s="405"/>
      <c r="AV384" s="405"/>
      <c r="AW384" s="405"/>
      <c r="AX384" s="405"/>
      <c r="AY384" s="405"/>
      <c r="AZ384" s="405"/>
      <c r="BA384" s="405"/>
      <c r="BB384" s="405"/>
      <c r="BC384" s="405"/>
      <c r="BD384" s="405"/>
      <c r="BE384" s="405"/>
      <c r="BF384" s="405"/>
      <c r="BG384" s="405"/>
      <c r="BH384" s="405"/>
      <c r="BI384" s="405"/>
      <c r="BJ384" s="405"/>
      <c r="BK384" s="405"/>
      <c r="BL384" s="405"/>
      <c r="BM384" s="405"/>
      <c r="BN384" s="405"/>
      <c r="BO384" s="405"/>
      <c r="BP384" s="405"/>
      <c r="BQ384" s="405"/>
      <c r="BR384" s="405"/>
      <c r="BS384" s="405"/>
      <c r="BT384" s="405"/>
      <c r="BU384" s="405"/>
      <c r="BV384" s="405"/>
      <c r="BW384" s="405"/>
      <c r="BX384" s="405"/>
      <c r="BY384" s="405"/>
      <c r="BZ384" s="405"/>
      <c r="CA384" s="405"/>
      <c r="CB384" s="405"/>
      <c r="CC384" s="405"/>
      <c r="CD384" s="405"/>
      <c r="CE384" s="405"/>
      <c r="CF384" s="405"/>
      <c r="CG384" s="405"/>
      <c r="CH384" s="405"/>
      <c r="CI384" s="405"/>
      <c r="CJ384" s="405"/>
      <c r="CK384" s="405"/>
      <c r="CL384" s="405"/>
      <c r="CM384" s="405"/>
      <c r="CN384" s="405"/>
      <c r="CO384" s="405"/>
      <c r="CP384" s="405"/>
      <c r="CQ384" s="405"/>
      <c r="CR384" s="405"/>
      <c r="CS384" s="405"/>
      <c r="CT384" s="405"/>
      <c r="CU384" s="405"/>
      <c r="CV384" s="405"/>
      <c r="CW384" s="405"/>
      <c r="CX384" s="405"/>
      <c r="CY384" s="405"/>
      <c r="CZ384" s="405"/>
      <c r="DA384" s="405"/>
      <c r="DB384" s="405"/>
      <c r="DC384" s="405"/>
      <c r="DD384" s="405"/>
      <c r="DE384" s="405"/>
      <c r="DF384" s="405"/>
      <c r="DG384" s="405"/>
      <c r="DH384" s="405"/>
      <c r="DI384" s="405"/>
      <c r="DJ384" s="405"/>
      <c r="DK384" s="405"/>
      <c r="DL384" s="405"/>
      <c r="DM384" s="405"/>
      <c r="DN384" s="405"/>
      <c r="DO384" s="405"/>
      <c r="DP384" s="405"/>
      <c r="DQ384" s="405"/>
    </row>
    <row r="385" spans="1:121" s="6" customFormat="1">
      <c r="A385" s="405"/>
      <c r="B385" s="405"/>
      <c r="D385" s="7"/>
      <c r="E385" s="7"/>
      <c r="H385" s="8"/>
      <c r="I385" s="8"/>
      <c r="J385" s="8"/>
      <c r="K385" s="8"/>
      <c r="L385" s="8"/>
      <c r="M385" s="8"/>
      <c r="N385" s="8"/>
      <c r="O385" s="12"/>
      <c r="P385" s="8"/>
      <c r="Q385" s="8"/>
      <c r="S385" s="8"/>
      <c r="T385" s="8"/>
      <c r="U385" s="8"/>
      <c r="Y385" s="12"/>
      <c r="Z385" s="12"/>
      <c r="AA385" s="12"/>
      <c r="AB385" s="405"/>
      <c r="AC385" s="405"/>
      <c r="AD385" s="405"/>
      <c r="AE385" s="405"/>
      <c r="AF385" s="405"/>
      <c r="AG385" s="405"/>
      <c r="AH385" s="405"/>
      <c r="AI385" s="405"/>
      <c r="AJ385" s="405"/>
      <c r="AK385" s="405"/>
      <c r="AL385" s="405"/>
      <c r="AM385" s="405"/>
      <c r="AN385" s="405"/>
      <c r="AO385" s="405"/>
      <c r="AP385" s="405"/>
      <c r="AQ385" s="405"/>
      <c r="AR385" s="405"/>
      <c r="AS385" s="405"/>
      <c r="AT385" s="405"/>
      <c r="AU385" s="405"/>
      <c r="AV385" s="405"/>
      <c r="AW385" s="405"/>
      <c r="AX385" s="405"/>
      <c r="AY385" s="405"/>
      <c r="AZ385" s="405"/>
      <c r="BA385" s="405"/>
      <c r="BB385" s="405"/>
      <c r="BC385" s="405"/>
      <c r="BD385" s="405"/>
      <c r="BE385" s="405"/>
      <c r="BF385" s="405"/>
      <c r="BG385" s="405"/>
      <c r="BH385" s="405"/>
      <c r="BI385" s="405"/>
      <c r="BJ385" s="405"/>
      <c r="BK385" s="405"/>
      <c r="BL385" s="405"/>
      <c r="BM385" s="405"/>
      <c r="BN385" s="405"/>
      <c r="BO385" s="405"/>
      <c r="BP385" s="405"/>
      <c r="BQ385" s="405"/>
      <c r="BR385" s="405"/>
      <c r="BS385" s="405"/>
      <c r="BT385" s="405"/>
      <c r="BU385" s="405"/>
      <c r="BV385" s="405"/>
      <c r="BW385" s="405"/>
      <c r="BX385" s="405"/>
      <c r="BY385" s="405"/>
      <c r="BZ385" s="405"/>
      <c r="CA385" s="405"/>
      <c r="CB385" s="405"/>
      <c r="CC385" s="405"/>
      <c r="CD385" s="405"/>
      <c r="CE385" s="405"/>
      <c r="CF385" s="405"/>
      <c r="CG385" s="405"/>
      <c r="CH385" s="405"/>
      <c r="CI385" s="405"/>
      <c r="CJ385" s="405"/>
      <c r="CK385" s="405"/>
      <c r="CL385" s="405"/>
      <c r="CM385" s="405"/>
      <c r="CN385" s="405"/>
      <c r="CO385" s="405"/>
      <c r="CP385" s="405"/>
      <c r="CQ385" s="405"/>
      <c r="CR385" s="405"/>
      <c r="CS385" s="405"/>
      <c r="CT385" s="405"/>
      <c r="CU385" s="405"/>
      <c r="CV385" s="405"/>
      <c r="CW385" s="405"/>
      <c r="CX385" s="405"/>
      <c r="CY385" s="405"/>
      <c r="CZ385" s="405"/>
      <c r="DA385" s="405"/>
      <c r="DB385" s="405"/>
      <c r="DC385" s="405"/>
      <c r="DD385" s="405"/>
      <c r="DE385" s="405"/>
      <c r="DF385" s="405"/>
      <c r="DG385" s="405"/>
      <c r="DH385" s="405"/>
      <c r="DI385" s="405"/>
      <c r="DJ385" s="405"/>
      <c r="DK385" s="405"/>
      <c r="DL385" s="405"/>
      <c r="DM385" s="405"/>
      <c r="DN385" s="405"/>
      <c r="DO385" s="405"/>
      <c r="DP385" s="405"/>
      <c r="DQ385" s="405"/>
    </row>
    <row r="386" spans="1:121" s="6" customFormat="1">
      <c r="A386" s="405"/>
      <c r="B386" s="405"/>
      <c r="D386" s="7"/>
      <c r="E386" s="7"/>
      <c r="H386" s="8"/>
      <c r="I386" s="8"/>
      <c r="J386" s="8"/>
      <c r="K386" s="8"/>
      <c r="L386" s="8"/>
      <c r="M386" s="8"/>
      <c r="N386" s="8"/>
      <c r="O386" s="12"/>
      <c r="P386" s="8"/>
      <c r="Q386" s="8"/>
      <c r="S386" s="8"/>
      <c r="T386" s="8"/>
      <c r="U386" s="8"/>
      <c r="Y386" s="12"/>
      <c r="Z386" s="12"/>
      <c r="AA386" s="12"/>
      <c r="AB386" s="405"/>
      <c r="AC386" s="405"/>
      <c r="AD386" s="405"/>
      <c r="AE386" s="405"/>
      <c r="AF386" s="405"/>
      <c r="AG386" s="405"/>
      <c r="AH386" s="405"/>
      <c r="AI386" s="405"/>
      <c r="AJ386" s="405"/>
      <c r="AK386" s="405"/>
      <c r="AL386" s="405"/>
      <c r="AM386" s="405"/>
      <c r="AN386" s="405"/>
      <c r="AO386" s="405"/>
      <c r="AP386" s="405"/>
      <c r="AQ386" s="405"/>
      <c r="AR386" s="405"/>
      <c r="AS386" s="405"/>
      <c r="AT386" s="405"/>
      <c r="AU386" s="405"/>
      <c r="AV386" s="405"/>
      <c r="AW386" s="405"/>
      <c r="AX386" s="405"/>
      <c r="AY386" s="405"/>
      <c r="AZ386" s="405"/>
      <c r="BA386" s="405"/>
      <c r="BB386" s="405"/>
      <c r="BC386" s="405"/>
      <c r="BD386" s="405"/>
      <c r="BE386" s="405"/>
      <c r="BF386" s="405"/>
      <c r="BG386" s="405"/>
      <c r="BH386" s="405"/>
      <c r="BI386" s="405"/>
      <c r="BJ386" s="405"/>
      <c r="BK386" s="405"/>
      <c r="BL386" s="405"/>
      <c r="BM386" s="405"/>
      <c r="BN386" s="405"/>
      <c r="BO386" s="405"/>
      <c r="BP386" s="405"/>
      <c r="BQ386" s="405"/>
      <c r="BR386" s="405"/>
      <c r="BS386" s="405"/>
      <c r="BT386" s="405"/>
      <c r="BU386" s="405"/>
      <c r="BV386" s="405"/>
      <c r="BW386" s="405"/>
      <c r="BX386" s="405"/>
      <c r="BY386" s="405"/>
      <c r="BZ386" s="405"/>
      <c r="CA386" s="405"/>
      <c r="CB386" s="405"/>
      <c r="CC386" s="405"/>
      <c r="CD386" s="405"/>
      <c r="CE386" s="405"/>
      <c r="CF386" s="405"/>
      <c r="CG386" s="405"/>
      <c r="CH386" s="405"/>
      <c r="CI386" s="405"/>
      <c r="CJ386" s="405"/>
      <c r="CK386" s="405"/>
      <c r="CL386" s="405"/>
      <c r="CM386" s="405"/>
      <c r="CN386" s="405"/>
      <c r="CO386" s="405"/>
      <c r="CP386" s="405"/>
      <c r="CQ386" s="405"/>
      <c r="CR386" s="405"/>
      <c r="CS386" s="405"/>
      <c r="CT386" s="405"/>
      <c r="CU386" s="405"/>
      <c r="CV386" s="405"/>
      <c r="CW386" s="405"/>
      <c r="CX386" s="405"/>
      <c r="CY386" s="405"/>
      <c r="CZ386" s="405"/>
      <c r="DA386" s="405"/>
      <c r="DB386" s="405"/>
      <c r="DC386" s="405"/>
      <c r="DD386" s="405"/>
      <c r="DE386" s="405"/>
      <c r="DF386" s="405"/>
      <c r="DG386" s="405"/>
      <c r="DH386" s="405"/>
      <c r="DI386" s="405"/>
      <c r="DJ386" s="405"/>
      <c r="DK386" s="405"/>
      <c r="DL386" s="405"/>
      <c r="DM386" s="405"/>
      <c r="DN386" s="405"/>
      <c r="DO386" s="405"/>
      <c r="DP386" s="405"/>
      <c r="DQ386" s="405"/>
    </row>
    <row r="387" spans="1:121" s="6" customFormat="1">
      <c r="A387" s="405"/>
      <c r="B387" s="405"/>
      <c r="D387" s="7"/>
      <c r="E387" s="7"/>
      <c r="H387" s="8"/>
      <c r="I387" s="8"/>
      <c r="J387" s="8"/>
      <c r="K387" s="8"/>
      <c r="L387" s="8"/>
      <c r="M387" s="8"/>
      <c r="N387" s="8"/>
      <c r="O387" s="12"/>
      <c r="P387" s="8"/>
      <c r="Q387" s="8"/>
      <c r="S387" s="8"/>
      <c r="T387" s="8"/>
      <c r="U387" s="8"/>
      <c r="Y387" s="12"/>
      <c r="Z387" s="12"/>
      <c r="AA387" s="12"/>
      <c r="AB387" s="405"/>
      <c r="AC387" s="405"/>
      <c r="AD387" s="405"/>
      <c r="AE387" s="405"/>
      <c r="AF387" s="405"/>
      <c r="AG387" s="405"/>
      <c r="AH387" s="405"/>
      <c r="AI387" s="405"/>
      <c r="AJ387" s="405"/>
      <c r="AK387" s="405"/>
      <c r="AL387" s="405"/>
      <c r="AM387" s="405"/>
      <c r="AN387" s="405"/>
      <c r="AO387" s="405"/>
      <c r="AP387" s="405"/>
      <c r="AQ387" s="405"/>
      <c r="AR387" s="405"/>
      <c r="AS387" s="405"/>
      <c r="AT387" s="405"/>
      <c r="AU387" s="405"/>
      <c r="AV387" s="405"/>
      <c r="AW387" s="405"/>
      <c r="AX387" s="405"/>
      <c r="AY387" s="405"/>
      <c r="AZ387" s="405"/>
      <c r="BA387" s="405"/>
      <c r="BB387" s="405"/>
      <c r="BC387" s="405"/>
      <c r="BD387" s="405"/>
      <c r="BE387" s="405"/>
      <c r="BF387" s="405"/>
      <c r="BG387" s="405"/>
      <c r="BH387" s="405"/>
      <c r="BI387" s="405"/>
      <c r="BJ387" s="405"/>
      <c r="BK387" s="405"/>
      <c r="BL387" s="405"/>
      <c r="BM387" s="405"/>
      <c r="BN387" s="405"/>
      <c r="BO387" s="405"/>
      <c r="BP387" s="405"/>
      <c r="BQ387" s="405"/>
      <c r="BR387" s="405"/>
      <c r="BS387" s="405"/>
      <c r="BT387" s="405"/>
      <c r="BU387" s="405"/>
      <c r="BV387" s="405"/>
      <c r="BW387" s="405"/>
      <c r="BX387" s="405"/>
      <c r="BY387" s="405"/>
      <c r="BZ387" s="405"/>
      <c r="CA387" s="405"/>
      <c r="CB387" s="405"/>
      <c r="CC387" s="405"/>
      <c r="CD387" s="405"/>
      <c r="CE387" s="405"/>
      <c r="CF387" s="405"/>
      <c r="CG387" s="405"/>
      <c r="CH387" s="405"/>
      <c r="CI387" s="405"/>
      <c r="CJ387" s="405"/>
      <c r="CK387" s="405"/>
      <c r="CL387" s="405"/>
      <c r="CM387" s="405"/>
      <c r="CN387" s="405"/>
      <c r="CO387" s="405"/>
      <c r="CP387" s="405"/>
      <c r="CQ387" s="405"/>
      <c r="CR387" s="405"/>
      <c r="CS387" s="405"/>
      <c r="CT387" s="405"/>
      <c r="CU387" s="405"/>
      <c r="CV387" s="405"/>
      <c r="CW387" s="405"/>
      <c r="CX387" s="405"/>
      <c r="CY387" s="405"/>
      <c r="CZ387" s="405"/>
      <c r="DA387" s="405"/>
      <c r="DB387" s="405"/>
      <c r="DC387" s="405"/>
      <c r="DD387" s="405"/>
      <c r="DE387" s="405"/>
      <c r="DF387" s="405"/>
      <c r="DG387" s="405"/>
      <c r="DH387" s="405"/>
      <c r="DI387" s="405"/>
      <c r="DJ387" s="405"/>
      <c r="DK387" s="405"/>
      <c r="DL387" s="405"/>
      <c r="DM387" s="405"/>
      <c r="DN387" s="405"/>
      <c r="DO387" s="405"/>
      <c r="DP387" s="405"/>
      <c r="DQ387" s="405"/>
    </row>
    <row r="388" spans="1:121" s="6" customFormat="1">
      <c r="A388" s="405"/>
      <c r="B388" s="405"/>
      <c r="D388" s="7"/>
      <c r="E388" s="7"/>
      <c r="H388" s="8"/>
      <c r="I388" s="8"/>
      <c r="J388" s="8"/>
      <c r="K388" s="8"/>
      <c r="L388" s="8"/>
      <c r="M388" s="8"/>
      <c r="N388" s="8"/>
      <c r="O388" s="12"/>
      <c r="P388" s="8"/>
      <c r="Q388" s="8"/>
      <c r="S388" s="8"/>
      <c r="T388" s="8"/>
      <c r="U388" s="8"/>
      <c r="Y388" s="12"/>
      <c r="Z388" s="12"/>
      <c r="AA388" s="12"/>
      <c r="AB388" s="405"/>
      <c r="AC388" s="405"/>
      <c r="AD388" s="405"/>
      <c r="AE388" s="405"/>
      <c r="AF388" s="405"/>
      <c r="AG388" s="405"/>
      <c r="AH388" s="405"/>
      <c r="AI388" s="405"/>
      <c r="AJ388" s="405"/>
      <c r="AK388" s="405"/>
      <c r="AL388" s="405"/>
      <c r="AM388" s="405"/>
      <c r="AN388" s="405"/>
      <c r="AO388" s="405"/>
      <c r="AP388" s="405"/>
      <c r="AQ388" s="405"/>
      <c r="AR388" s="405"/>
      <c r="AS388" s="405"/>
      <c r="AT388" s="405"/>
      <c r="AU388" s="405"/>
      <c r="AV388" s="405"/>
      <c r="AW388" s="405"/>
      <c r="AX388" s="405"/>
      <c r="AY388" s="405"/>
      <c r="AZ388" s="405"/>
      <c r="BA388" s="405"/>
      <c r="BB388" s="405"/>
      <c r="BC388" s="405"/>
      <c r="BD388" s="405"/>
      <c r="BE388" s="405"/>
      <c r="BF388" s="405"/>
      <c r="BG388" s="405"/>
      <c r="BH388" s="405"/>
      <c r="BI388" s="405"/>
      <c r="BJ388" s="405"/>
      <c r="BK388" s="405"/>
      <c r="BL388" s="405"/>
      <c r="BM388" s="405"/>
      <c r="BN388" s="405"/>
      <c r="BO388" s="405"/>
      <c r="BP388" s="405"/>
      <c r="BQ388" s="405"/>
      <c r="BR388" s="405"/>
      <c r="BS388" s="405"/>
      <c r="BT388" s="405"/>
      <c r="BU388" s="405"/>
      <c r="BV388" s="405"/>
      <c r="BW388" s="405"/>
      <c r="BX388" s="405"/>
      <c r="BY388" s="405"/>
      <c r="BZ388" s="405"/>
      <c r="CA388" s="405"/>
      <c r="CB388" s="405"/>
      <c r="CC388" s="405"/>
      <c r="CD388" s="405"/>
      <c r="CE388" s="405"/>
      <c r="CF388" s="405"/>
      <c r="CG388" s="405"/>
      <c r="CH388" s="405"/>
      <c r="CI388" s="405"/>
      <c r="CJ388" s="405"/>
      <c r="CK388" s="405"/>
      <c r="CL388" s="405"/>
      <c r="CM388" s="405"/>
      <c r="CN388" s="405"/>
      <c r="CO388" s="405"/>
      <c r="CP388" s="405"/>
      <c r="CQ388" s="405"/>
      <c r="CR388" s="405"/>
      <c r="CS388" s="405"/>
      <c r="CT388" s="405"/>
      <c r="CU388" s="405"/>
      <c r="CV388" s="405"/>
      <c r="CW388" s="405"/>
      <c r="CX388" s="405"/>
      <c r="CY388" s="405"/>
      <c r="CZ388" s="405"/>
      <c r="DA388" s="405"/>
      <c r="DB388" s="405"/>
      <c r="DC388" s="405"/>
      <c r="DD388" s="405"/>
      <c r="DE388" s="405"/>
      <c r="DF388" s="405"/>
      <c r="DG388" s="405"/>
      <c r="DH388" s="405"/>
      <c r="DI388" s="405"/>
      <c r="DJ388" s="405"/>
      <c r="DK388" s="405"/>
      <c r="DL388" s="405"/>
      <c r="DM388" s="405"/>
      <c r="DN388" s="405"/>
      <c r="DO388" s="405"/>
      <c r="DP388" s="405"/>
      <c r="DQ388" s="405"/>
    </row>
    <row r="389" spans="1:121" s="6" customFormat="1">
      <c r="A389" s="405"/>
      <c r="B389" s="405"/>
      <c r="D389" s="7"/>
      <c r="E389" s="7"/>
      <c r="H389" s="8"/>
      <c r="I389" s="8"/>
      <c r="J389" s="8"/>
      <c r="K389" s="8"/>
      <c r="L389" s="8"/>
      <c r="M389" s="8"/>
      <c r="N389" s="8"/>
      <c r="O389" s="12"/>
      <c r="P389" s="8"/>
      <c r="Q389" s="8"/>
      <c r="S389" s="8"/>
      <c r="T389" s="8"/>
      <c r="U389" s="8"/>
      <c r="Y389" s="12"/>
      <c r="Z389" s="12"/>
      <c r="AA389" s="12"/>
      <c r="AB389" s="405"/>
      <c r="AC389" s="405"/>
      <c r="AD389" s="405"/>
      <c r="AE389" s="405"/>
      <c r="AF389" s="405"/>
      <c r="AG389" s="405"/>
      <c r="AH389" s="405"/>
      <c r="AI389" s="405"/>
      <c r="AJ389" s="405"/>
      <c r="AK389" s="405"/>
      <c r="AL389" s="405"/>
      <c r="AM389" s="405"/>
      <c r="AN389" s="405"/>
      <c r="AO389" s="405"/>
      <c r="AP389" s="405"/>
      <c r="AQ389" s="405"/>
      <c r="AR389" s="405"/>
      <c r="AS389" s="405"/>
      <c r="AT389" s="405"/>
      <c r="AU389" s="405"/>
      <c r="AV389" s="405"/>
      <c r="AW389" s="405"/>
      <c r="AX389" s="405"/>
      <c r="AY389" s="405"/>
      <c r="AZ389" s="405"/>
      <c r="BA389" s="405"/>
      <c r="BB389" s="405"/>
      <c r="BC389" s="405"/>
      <c r="BD389" s="405"/>
      <c r="BE389" s="405"/>
      <c r="BF389" s="405"/>
      <c r="BG389" s="405"/>
      <c r="BH389" s="405"/>
      <c r="BI389" s="405"/>
      <c r="BJ389" s="405"/>
      <c r="BK389" s="405"/>
      <c r="BL389" s="405"/>
      <c r="BM389" s="405"/>
      <c r="BN389" s="405"/>
      <c r="BO389" s="405"/>
      <c r="BP389" s="405"/>
      <c r="BQ389" s="405"/>
      <c r="BR389" s="405"/>
      <c r="BS389" s="405"/>
      <c r="BT389" s="405"/>
      <c r="BU389" s="405"/>
      <c r="BV389" s="405"/>
      <c r="BW389" s="405"/>
      <c r="BX389" s="405"/>
      <c r="BY389" s="405"/>
      <c r="BZ389" s="405"/>
      <c r="CA389" s="405"/>
      <c r="CB389" s="405"/>
      <c r="CC389" s="405"/>
      <c r="CD389" s="405"/>
      <c r="CE389" s="405"/>
      <c r="CF389" s="405"/>
      <c r="CG389" s="405"/>
      <c r="CH389" s="405"/>
      <c r="CI389" s="405"/>
      <c r="CJ389" s="405"/>
      <c r="CK389" s="405"/>
      <c r="CL389" s="405"/>
      <c r="CM389" s="405"/>
      <c r="CN389" s="405"/>
      <c r="CO389" s="405"/>
      <c r="CP389" s="405"/>
      <c r="CQ389" s="405"/>
      <c r="CR389" s="405"/>
      <c r="CS389" s="405"/>
      <c r="CT389" s="405"/>
      <c r="CU389" s="405"/>
      <c r="CV389" s="405"/>
      <c r="CW389" s="405"/>
      <c r="CX389" s="405"/>
      <c r="CY389" s="405"/>
      <c r="CZ389" s="405"/>
      <c r="DA389" s="405"/>
      <c r="DB389" s="405"/>
      <c r="DC389" s="405"/>
      <c r="DD389" s="405"/>
      <c r="DE389" s="405"/>
      <c r="DF389" s="405"/>
      <c r="DG389" s="405"/>
      <c r="DH389" s="405"/>
      <c r="DI389" s="405"/>
      <c r="DJ389" s="405"/>
      <c r="DK389" s="405"/>
      <c r="DL389" s="405"/>
      <c r="DM389" s="405"/>
      <c r="DN389" s="405"/>
      <c r="DO389" s="405"/>
      <c r="DP389" s="405"/>
      <c r="DQ389" s="405"/>
    </row>
    <row r="390" spans="1:121" s="6" customFormat="1">
      <c r="A390" s="405"/>
      <c r="B390" s="405"/>
      <c r="D390" s="7"/>
      <c r="E390" s="7"/>
      <c r="H390" s="8"/>
      <c r="I390" s="8"/>
      <c r="J390" s="8"/>
      <c r="K390" s="8"/>
      <c r="L390" s="8"/>
      <c r="M390" s="8"/>
      <c r="N390" s="8"/>
      <c r="O390" s="12"/>
      <c r="P390" s="8"/>
      <c r="Q390" s="8"/>
      <c r="S390" s="8"/>
      <c r="T390" s="8"/>
      <c r="U390" s="8"/>
      <c r="Y390" s="12"/>
      <c r="Z390" s="12"/>
      <c r="AA390" s="12"/>
      <c r="AB390" s="405"/>
      <c r="AC390" s="405"/>
      <c r="AD390" s="405"/>
      <c r="AE390" s="405"/>
      <c r="AF390" s="405"/>
      <c r="AG390" s="405"/>
      <c r="AH390" s="405"/>
      <c r="AI390" s="405"/>
      <c r="AJ390" s="405"/>
      <c r="AK390" s="405"/>
      <c r="AL390" s="405"/>
      <c r="AM390" s="405"/>
      <c r="AN390" s="405"/>
      <c r="AO390" s="405"/>
      <c r="AP390" s="405"/>
      <c r="AQ390" s="405"/>
      <c r="AR390" s="405"/>
      <c r="AS390" s="405"/>
      <c r="AT390" s="405"/>
      <c r="AU390" s="405"/>
      <c r="AV390" s="405"/>
      <c r="AW390" s="405"/>
      <c r="AX390" s="405"/>
      <c r="AY390" s="405"/>
      <c r="AZ390" s="405"/>
      <c r="BA390" s="405"/>
      <c r="BB390" s="405"/>
      <c r="BC390" s="405"/>
      <c r="BD390" s="405"/>
      <c r="BE390" s="405"/>
      <c r="BF390" s="405"/>
      <c r="BG390" s="405"/>
      <c r="BH390" s="405"/>
      <c r="BI390" s="405"/>
      <c r="BJ390" s="405"/>
      <c r="BK390" s="405"/>
      <c r="BL390" s="405"/>
      <c r="BM390" s="405"/>
      <c r="BN390" s="405"/>
      <c r="BO390" s="405"/>
      <c r="BP390" s="405"/>
      <c r="BQ390" s="405"/>
      <c r="BR390" s="405"/>
      <c r="BS390" s="405"/>
      <c r="BT390" s="405"/>
      <c r="BU390" s="405"/>
      <c r="BV390" s="405"/>
      <c r="BW390" s="405"/>
      <c r="BX390" s="405"/>
      <c r="BY390" s="405"/>
      <c r="BZ390" s="405"/>
      <c r="CA390" s="405"/>
      <c r="CB390" s="405"/>
      <c r="CC390" s="405"/>
      <c r="CD390" s="405"/>
      <c r="CE390" s="405"/>
      <c r="CF390" s="405"/>
      <c r="CG390" s="405"/>
      <c r="CH390" s="405"/>
      <c r="CI390" s="405"/>
      <c r="CJ390" s="405"/>
      <c r="CK390" s="405"/>
      <c r="CL390" s="405"/>
      <c r="CM390" s="405"/>
      <c r="CN390" s="405"/>
      <c r="CO390" s="405"/>
      <c r="CP390" s="405"/>
      <c r="CQ390" s="405"/>
      <c r="CR390" s="405"/>
      <c r="CS390" s="405"/>
      <c r="CT390" s="405"/>
      <c r="CU390" s="405"/>
      <c r="CV390" s="405"/>
      <c r="CW390" s="405"/>
      <c r="CX390" s="405"/>
      <c r="CY390" s="405"/>
      <c r="CZ390" s="405"/>
      <c r="DA390" s="405"/>
      <c r="DB390" s="405"/>
      <c r="DC390" s="405"/>
      <c r="DD390" s="405"/>
      <c r="DE390" s="405"/>
      <c r="DF390" s="405"/>
      <c r="DG390" s="405"/>
      <c r="DH390" s="405"/>
      <c r="DI390" s="405"/>
      <c r="DJ390" s="405"/>
      <c r="DK390" s="405"/>
      <c r="DL390" s="405"/>
      <c r="DM390" s="405"/>
      <c r="DN390" s="405"/>
      <c r="DO390" s="405"/>
      <c r="DP390" s="405"/>
      <c r="DQ390" s="405"/>
    </row>
    <row r="391" spans="1:121" s="6" customFormat="1">
      <c r="A391" s="405"/>
      <c r="B391" s="405"/>
      <c r="D391" s="7"/>
      <c r="E391" s="7"/>
      <c r="H391" s="8"/>
      <c r="I391" s="8"/>
      <c r="J391" s="8"/>
      <c r="K391" s="8"/>
      <c r="L391" s="8"/>
      <c r="M391" s="8"/>
      <c r="N391" s="8"/>
      <c r="O391" s="12"/>
      <c r="P391" s="8"/>
      <c r="Q391" s="8"/>
      <c r="S391" s="8"/>
      <c r="T391" s="8"/>
      <c r="U391" s="8"/>
      <c r="Y391" s="12"/>
      <c r="Z391" s="12"/>
      <c r="AA391" s="12"/>
      <c r="AB391" s="405"/>
      <c r="AC391" s="405"/>
      <c r="AD391" s="405"/>
      <c r="AE391" s="405"/>
      <c r="AF391" s="405"/>
      <c r="AG391" s="405"/>
      <c r="AH391" s="405"/>
      <c r="AI391" s="405"/>
      <c r="AJ391" s="405"/>
      <c r="AK391" s="405"/>
      <c r="AL391" s="405"/>
      <c r="AM391" s="405"/>
      <c r="AN391" s="405"/>
      <c r="AO391" s="405"/>
      <c r="AP391" s="405"/>
      <c r="AQ391" s="405"/>
      <c r="AR391" s="405"/>
      <c r="AS391" s="405"/>
      <c r="AT391" s="405"/>
      <c r="AU391" s="405"/>
      <c r="AV391" s="405"/>
      <c r="AW391" s="405"/>
      <c r="AX391" s="405"/>
      <c r="AY391" s="405"/>
      <c r="AZ391" s="405"/>
      <c r="BA391" s="405"/>
      <c r="BB391" s="405"/>
      <c r="BC391" s="405"/>
      <c r="BD391" s="405"/>
      <c r="BE391" s="405"/>
      <c r="BF391" s="405"/>
      <c r="BG391" s="405"/>
      <c r="BH391" s="405"/>
      <c r="BI391" s="405"/>
      <c r="BJ391" s="405"/>
      <c r="BK391" s="405"/>
      <c r="BL391" s="405"/>
      <c r="BM391" s="405"/>
      <c r="BN391" s="405"/>
      <c r="BO391" s="405"/>
      <c r="BP391" s="405"/>
      <c r="BQ391" s="405"/>
      <c r="BR391" s="405"/>
      <c r="BS391" s="405"/>
      <c r="BT391" s="405"/>
      <c r="BU391" s="405"/>
      <c r="BV391" s="405"/>
      <c r="BW391" s="405"/>
      <c r="BX391" s="405"/>
      <c r="BY391" s="405"/>
      <c r="BZ391" s="405"/>
      <c r="CA391" s="405"/>
      <c r="CB391" s="405"/>
      <c r="CC391" s="405"/>
      <c r="CD391" s="405"/>
      <c r="CE391" s="405"/>
      <c r="CF391" s="405"/>
      <c r="CG391" s="405"/>
      <c r="CH391" s="405"/>
      <c r="CI391" s="405"/>
      <c r="CJ391" s="405"/>
      <c r="CK391" s="405"/>
      <c r="CL391" s="405"/>
      <c r="CM391" s="405"/>
      <c r="CN391" s="405"/>
      <c r="CO391" s="405"/>
      <c r="CP391" s="405"/>
      <c r="CQ391" s="405"/>
      <c r="CR391" s="405"/>
      <c r="CS391" s="405"/>
      <c r="CT391" s="405"/>
      <c r="CU391" s="405"/>
      <c r="CV391" s="405"/>
      <c r="CW391" s="405"/>
      <c r="CX391" s="405"/>
      <c r="CY391" s="405"/>
      <c r="CZ391" s="405"/>
      <c r="DA391" s="405"/>
      <c r="DB391" s="405"/>
      <c r="DC391" s="405"/>
      <c r="DD391" s="405"/>
      <c r="DE391" s="405"/>
      <c r="DF391" s="405"/>
      <c r="DG391" s="405"/>
      <c r="DH391" s="405"/>
      <c r="DI391" s="405"/>
      <c r="DJ391" s="405"/>
      <c r="DK391" s="405"/>
      <c r="DL391" s="405"/>
      <c r="DM391" s="405"/>
      <c r="DN391" s="405"/>
      <c r="DO391" s="405"/>
      <c r="DP391" s="405"/>
      <c r="DQ391" s="405"/>
    </row>
    <row r="392" spans="1:121" s="6" customFormat="1">
      <c r="A392" s="405"/>
      <c r="B392" s="405"/>
      <c r="D392" s="7"/>
      <c r="E392" s="7"/>
      <c r="H392" s="8"/>
      <c r="I392" s="8"/>
      <c r="J392" s="8"/>
      <c r="K392" s="8"/>
      <c r="L392" s="8"/>
      <c r="M392" s="8"/>
      <c r="N392" s="8"/>
      <c r="O392" s="12"/>
      <c r="P392" s="8"/>
      <c r="Q392" s="8"/>
      <c r="S392" s="8"/>
      <c r="T392" s="8"/>
      <c r="U392" s="8"/>
      <c r="Y392" s="12"/>
      <c r="Z392" s="12"/>
      <c r="AA392" s="12"/>
      <c r="AB392" s="405"/>
      <c r="AC392" s="405"/>
      <c r="AD392" s="405"/>
      <c r="AE392" s="405"/>
      <c r="AF392" s="405"/>
      <c r="AG392" s="405"/>
      <c r="AH392" s="405"/>
      <c r="AI392" s="405"/>
      <c r="AJ392" s="405"/>
      <c r="AK392" s="405"/>
      <c r="AL392" s="405"/>
      <c r="AM392" s="405"/>
      <c r="AN392" s="405"/>
      <c r="AO392" s="405"/>
      <c r="AP392" s="405"/>
      <c r="AQ392" s="405"/>
      <c r="AR392" s="405"/>
      <c r="AS392" s="405"/>
      <c r="AT392" s="405"/>
      <c r="AU392" s="405"/>
      <c r="AV392" s="405"/>
      <c r="AW392" s="405"/>
      <c r="AX392" s="405"/>
      <c r="AY392" s="405"/>
      <c r="AZ392" s="405"/>
      <c r="BA392" s="405"/>
      <c r="BB392" s="405"/>
      <c r="BC392" s="405"/>
      <c r="BD392" s="405"/>
      <c r="BE392" s="405"/>
      <c r="BF392" s="405"/>
      <c r="BG392" s="405"/>
      <c r="BH392" s="405"/>
      <c r="BI392" s="405"/>
      <c r="BJ392" s="405"/>
      <c r="BK392" s="405"/>
      <c r="BL392" s="405"/>
      <c r="BM392" s="405"/>
      <c r="BN392" s="405"/>
      <c r="BO392" s="405"/>
      <c r="BP392" s="405"/>
      <c r="BQ392" s="405"/>
      <c r="BR392" s="405"/>
      <c r="BS392" s="405"/>
      <c r="BT392" s="405"/>
      <c r="BU392" s="405"/>
      <c r="BV392" s="405"/>
      <c r="BW392" s="405"/>
      <c r="BX392" s="405"/>
      <c r="BY392" s="405"/>
      <c r="BZ392" s="405"/>
      <c r="CA392" s="405"/>
      <c r="CB392" s="405"/>
      <c r="CC392" s="405"/>
      <c r="CD392" s="405"/>
      <c r="CE392" s="405"/>
      <c r="CF392" s="405"/>
      <c r="CG392" s="405"/>
      <c r="CH392" s="405"/>
      <c r="CI392" s="405"/>
      <c r="CJ392" s="405"/>
      <c r="CK392" s="405"/>
      <c r="CL392" s="405"/>
      <c r="CM392" s="405"/>
      <c r="CN392" s="405"/>
      <c r="CO392" s="405"/>
      <c r="CP392" s="405"/>
      <c r="CQ392" s="405"/>
      <c r="CR392" s="405"/>
      <c r="CS392" s="405"/>
      <c r="CT392" s="405"/>
      <c r="CU392" s="405"/>
      <c r="CV392" s="405"/>
      <c r="CW392" s="405"/>
      <c r="CX392" s="405"/>
      <c r="CY392" s="405"/>
      <c r="CZ392" s="405"/>
      <c r="DA392" s="405"/>
      <c r="DB392" s="405"/>
      <c r="DC392" s="405"/>
      <c r="DD392" s="405"/>
      <c r="DE392" s="405"/>
      <c r="DF392" s="405"/>
      <c r="DG392" s="405"/>
      <c r="DH392" s="405"/>
      <c r="DI392" s="405"/>
      <c r="DJ392" s="405"/>
      <c r="DK392" s="405"/>
      <c r="DL392" s="405"/>
      <c r="DM392" s="405"/>
      <c r="DN392" s="405"/>
      <c r="DO392" s="405"/>
      <c r="DP392" s="405"/>
      <c r="DQ392" s="405"/>
    </row>
    <row r="393" spans="1:121" s="6" customFormat="1">
      <c r="A393" s="405"/>
      <c r="B393" s="405"/>
      <c r="D393" s="7"/>
      <c r="E393" s="7"/>
      <c r="H393" s="8"/>
      <c r="I393" s="8"/>
      <c r="J393" s="8"/>
      <c r="K393" s="8"/>
      <c r="L393" s="8"/>
      <c r="M393" s="8"/>
      <c r="N393" s="8"/>
      <c r="O393" s="12"/>
      <c r="P393" s="8"/>
      <c r="Q393" s="8"/>
      <c r="S393" s="8"/>
      <c r="T393" s="8"/>
      <c r="U393" s="8"/>
      <c r="Y393" s="12"/>
      <c r="Z393" s="12"/>
      <c r="AA393" s="12"/>
      <c r="AB393" s="405"/>
      <c r="AC393" s="405"/>
      <c r="AD393" s="405"/>
      <c r="AE393" s="405"/>
      <c r="AF393" s="405"/>
      <c r="AG393" s="405"/>
      <c r="AH393" s="405"/>
      <c r="AI393" s="405"/>
      <c r="AJ393" s="405"/>
      <c r="AK393" s="405"/>
      <c r="AL393" s="405"/>
      <c r="AM393" s="405"/>
      <c r="AN393" s="405"/>
      <c r="AO393" s="405"/>
      <c r="AP393" s="405"/>
      <c r="AQ393" s="405"/>
      <c r="AR393" s="405"/>
      <c r="AS393" s="405"/>
      <c r="AT393" s="405"/>
      <c r="AU393" s="405"/>
      <c r="AV393" s="405"/>
      <c r="AW393" s="405"/>
      <c r="AX393" s="405"/>
      <c r="AY393" s="405"/>
      <c r="AZ393" s="405"/>
      <c r="BA393" s="405"/>
      <c r="BB393" s="405"/>
      <c r="BC393" s="405"/>
      <c r="BD393" s="405"/>
      <c r="BE393" s="405"/>
      <c r="BF393" s="405"/>
      <c r="BG393" s="405"/>
      <c r="BH393" s="405"/>
      <c r="BI393" s="405"/>
      <c r="BJ393" s="405"/>
      <c r="BK393" s="405"/>
      <c r="BL393" s="405"/>
      <c r="BM393" s="405"/>
      <c r="BN393" s="405"/>
      <c r="BO393" s="405"/>
      <c r="BP393" s="405"/>
      <c r="BQ393" s="405"/>
      <c r="BR393" s="405"/>
      <c r="BS393" s="405"/>
      <c r="BT393" s="405"/>
      <c r="BU393" s="405"/>
      <c r="BV393" s="405"/>
      <c r="BW393" s="405"/>
      <c r="BX393" s="405"/>
      <c r="BY393" s="405"/>
      <c r="BZ393" s="405"/>
      <c r="CA393" s="405"/>
      <c r="CB393" s="405"/>
      <c r="CC393" s="405"/>
      <c r="CD393" s="405"/>
      <c r="CE393" s="405"/>
      <c r="CF393" s="405"/>
      <c r="CG393" s="405"/>
      <c r="CH393" s="405"/>
      <c r="CI393" s="405"/>
      <c r="CJ393" s="405"/>
      <c r="CK393" s="405"/>
      <c r="CL393" s="405"/>
      <c r="CM393" s="405"/>
      <c r="CN393" s="405"/>
      <c r="CO393" s="405"/>
      <c r="CP393" s="405"/>
      <c r="CQ393" s="405"/>
      <c r="CR393" s="405"/>
      <c r="CS393" s="405"/>
      <c r="CT393" s="405"/>
      <c r="CU393" s="405"/>
      <c r="CV393" s="405"/>
      <c r="CW393" s="405"/>
      <c r="CX393" s="405"/>
      <c r="CY393" s="405"/>
      <c r="CZ393" s="405"/>
      <c r="DA393" s="405"/>
      <c r="DB393" s="405"/>
      <c r="DC393" s="405"/>
      <c r="DD393" s="405"/>
      <c r="DE393" s="405"/>
      <c r="DF393" s="405"/>
      <c r="DG393" s="405"/>
      <c r="DH393" s="405"/>
      <c r="DI393" s="405"/>
      <c r="DJ393" s="405"/>
      <c r="DK393" s="405"/>
      <c r="DL393" s="405"/>
      <c r="DM393" s="405"/>
      <c r="DN393" s="405"/>
      <c r="DO393" s="405"/>
      <c r="DP393" s="405"/>
      <c r="DQ393" s="405"/>
    </row>
    <row r="394" spans="1:121" s="6" customFormat="1">
      <c r="A394" s="405"/>
      <c r="B394" s="405"/>
      <c r="D394" s="7"/>
      <c r="E394" s="7"/>
      <c r="H394" s="8"/>
      <c r="I394" s="8"/>
      <c r="J394" s="8"/>
      <c r="K394" s="8"/>
      <c r="L394" s="8"/>
      <c r="M394" s="8"/>
      <c r="N394" s="8"/>
      <c r="O394" s="12"/>
      <c r="P394" s="8"/>
      <c r="Q394" s="8"/>
      <c r="S394" s="8"/>
      <c r="T394" s="8"/>
      <c r="U394" s="8"/>
      <c r="Y394" s="12"/>
      <c r="Z394" s="12"/>
      <c r="AA394" s="12"/>
      <c r="AB394" s="405"/>
      <c r="AC394" s="405"/>
      <c r="AD394" s="405"/>
      <c r="AE394" s="405"/>
      <c r="AF394" s="405"/>
      <c r="AG394" s="405"/>
      <c r="AH394" s="405"/>
      <c r="AI394" s="405"/>
      <c r="AJ394" s="405"/>
      <c r="AK394" s="405"/>
      <c r="AL394" s="405"/>
      <c r="AM394" s="405"/>
      <c r="AN394" s="405"/>
      <c r="AO394" s="405"/>
      <c r="AP394" s="405"/>
      <c r="AQ394" s="405"/>
      <c r="AR394" s="405"/>
      <c r="AS394" s="405"/>
      <c r="AT394" s="405"/>
      <c r="AU394" s="405"/>
      <c r="AV394" s="405"/>
      <c r="AW394" s="405"/>
      <c r="AX394" s="405"/>
      <c r="AY394" s="405"/>
      <c r="AZ394" s="405"/>
      <c r="BA394" s="405"/>
      <c r="BB394" s="405"/>
      <c r="BC394" s="405"/>
      <c r="BD394" s="405"/>
      <c r="BE394" s="405"/>
      <c r="BF394" s="405"/>
      <c r="BG394" s="405"/>
      <c r="BH394" s="405"/>
      <c r="BI394" s="405"/>
      <c r="BJ394" s="405"/>
      <c r="BK394" s="405"/>
      <c r="BL394" s="405"/>
      <c r="BM394" s="405"/>
      <c r="BN394" s="405"/>
      <c r="BO394" s="405"/>
      <c r="BP394" s="405"/>
      <c r="BQ394" s="405"/>
      <c r="BR394" s="405"/>
      <c r="BS394" s="405"/>
      <c r="BT394" s="405"/>
      <c r="BU394" s="405"/>
      <c r="BV394" s="405"/>
      <c r="BW394" s="405"/>
      <c r="BX394" s="405"/>
      <c r="BY394" s="405"/>
      <c r="BZ394" s="405"/>
      <c r="CA394" s="405"/>
      <c r="CB394" s="405"/>
      <c r="CC394" s="405"/>
      <c r="CD394" s="405"/>
      <c r="CE394" s="405"/>
      <c r="CF394" s="405"/>
      <c r="CG394" s="405"/>
      <c r="CH394" s="405"/>
      <c r="CI394" s="405"/>
      <c r="CJ394" s="405"/>
      <c r="CK394" s="405"/>
      <c r="CL394" s="405"/>
      <c r="CM394" s="405"/>
      <c r="CN394" s="405"/>
      <c r="CO394" s="405"/>
      <c r="CP394" s="405"/>
      <c r="CQ394" s="405"/>
      <c r="CR394" s="405"/>
      <c r="CS394" s="405"/>
      <c r="CT394" s="405"/>
      <c r="CU394" s="405"/>
      <c r="CV394" s="405"/>
      <c r="CW394" s="405"/>
      <c r="CX394" s="405"/>
      <c r="CY394" s="405"/>
      <c r="CZ394" s="405"/>
      <c r="DA394" s="405"/>
      <c r="DB394" s="405"/>
      <c r="DC394" s="405"/>
      <c r="DD394" s="405"/>
      <c r="DE394" s="405"/>
      <c r="DF394" s="405"/>
      <c r="DG394" s="405"/>
      <c r="DH394" s="405"/>
      <c r="DI394" s="405"/>
      <c r="DJ394" s="405"/>
      <c r="DK394" s="405"/>
      <c r="DL394" s="405"/>
      <c r="DM394" s="405"/>
      <c r="DN394" s="405"/>
      <c r="DO394" s="405"/>
      <c r="DP394" s="405"/>
      <c r="DQ394" s="405"/>
    </row>
    <row r="395" spans="1:121" s="6" customFormat="1">
      <c r="A395" s="405"/>
      <c r="B395" s="405"/>
      <c r="D395" s="7"/>
      <c r="E395" s="7"/>
      <c r="H395" s="8"/>
      <c r="I395" s="8"/>
      <c r="J395" s="8"/>
      <c r="K395" s="8"/>
      <c r="L395" s="8"/>
      <c r="M395" s="8"/>
      <c r="N395" s="8"/>
      <c r="O395" s="12"/>
      <c r="P395" s="8"/>
      <c r="Q395" s="8"/>
      <c r="S395" s="8"/>
      <c r="T395" s="8"/>
      <c r="U395" s="8"/>
      <c r="Y395" s="12"/>
      <c r="Z395" s="12"/>
      <c r="AA395" s="12"/>
      <c r="AB395" s="405"/>
      <c r="AC395" s="405"/>
      <c r="AD395" s="405"/>
      <c r="AE395" s="405"/>
      <c r="AF395" s="405"/>
      <c r="AG395" s="405"/>
      <c r="AH395" s="405"/>
      <c r="AI395" s="405"/>
      <c r="AJ395" s="405"/>
      <c r="AK395" s="405"/>
      <c r="AL395" s="405"/>
      <c r="AM395" s="405"/>
      <c r="AN395" s="405"/>
      <c r="AO395" s="405"/>
      <c r="AP395" s="405"/>
      <c r="AQ395" s="405"/>
      <c r="AR395" s="405"/>
      <c r="AS395" s="405"/>
      <c r="AT395" s="405"/>
      <c r="AU395" s="405"/>
      <c r="AV395" s="405"/>
      <c r="AW395" s="405"/>
      <c r="AX395" s="405"/>
      <c r="AY395" s="405"/>
      <c r="AZ395" s="405"/>
      <c r="BA395" s="405"/>
      <c r="BB395" s="405"/>
      <c r="BC395" s="405"/>
      <c r="BD395" s="405"/>
      <c r="BE395" s="405"/>
      <c r="BF395" s="405"/>
      <c r="BG395" s="405"/>
      <c r="BH395" s="405"/>
      <c r="BI395" s="405"/>
      <c r="BJ395" s="405"/>
      <c r="BK395" s="405"/>
      <c r="BL395" s="405"/>
      <c r="BM395" s="405"/>
      <c r="BN395" s="405"/>
      <c r="BO395" s="405"/>
      <c r="BP395" s="405"/>
      <c r="BQ395" s="405"/>
      <c r="BR395" s="405"/>
      <c r="BS395" s="405"/>
      <c r="BT395" s="405"/>
      <c r="BU395" s="405"/>
      <c r="BV395" s="405"/>
      <c r="BW395" s="405"/>
      <c r="BX395" s="405"/>
      <c r="BY395" s="405"/>
      <c r="BZ395" s="405"/>
      <c r="CA395" s="405"/>
      <c r="CB395" s="405"/>
      <c r="CC395" s="405"/>
      <c r="CD395" s="405"/>
      <c r="CE395" s="405"/>
      <c r="CF395" s="405"/>
      <c r="CG395" s="405"/>
      <c r="CH395" s="405"/>
      <c r="CI395" s="405"/>
      <c r="CJ395" s="405"/>
      <c r="CK395" s="405"/>
      <c r="CL395" s="405"/>
      <c r="CM395" s="405"/>
      <c r="CN395" s="405"/>
      <c r="CO395" s="405"/>
      <c r="CP395" s="405"/>
      <c r="CQ395" s="405"/>
      <c r="CR395" s="405"/>
      <c r="CS395" s="405"/>
      <c r="CT395" s="405"/>
      <c r="CU395" s="405"/>
      <c r="CV395" s="405"/>
      <c r="CW395" s="405"/>
      <c r="CX395" s="405"/>
      <c r="CY395" s="405"/>
      <c r="CZ395" s="405"/>
      <c r="DA395" s="405"/>
      <c r="DB395" s="405"/>
      <c r="DC395" s="405"/>
      <c r="DD395" s="405"/>
      <c r="DE395" s="405"/>
      <c r="DF395" s="405"/>
      <c r="DG395" s="405"/>
      <c r="DH395" s="405"/>
      <c r="DI395" s="405"/>
      <c r="DJ395" s="405"/>
      <c r="DK395" s="405"/>
      <c r="DL395" s="405"/>
      <c r="DM395" s="405"/>
      <c r="DN395" s="405"/>
      <c r="DO395" s="405"/>
      <c r="DP395" s="405"/>
      <c r="DQ395" s="405"/>
    </row>
    <row r="396" spans="1:121" s="6" customFormat="1">
      <c r="A396" s="405"/>
      <c r="B396" s="405"/>
      <c r="D396" s="7"/>
      <c r="E396" s="7"/>
      <c r="H396" s="8"/>
      <c r="I396" s="8"/>
      <c r="J396" s="8"/>
      <c r="K396" s="8"/>
      <c r="L396" s="8"/>
      <c r="M396" s="8"/>
      <c r="N396" s="8"/>
      <c r="O396" s="12"/>
      <c r="P396" s="8"/>
      <c r="Q396" s="8"/>
      <c r="S396" s="8"/>
      <c r="T396" s="8"/>
      <c r="U396" s="8"/>
      <c r="Y396" s="12"/>
      <c r="Z396" s="12"/>
      <c r="AA396" s="12"/>
      <c r="AB396" s="405"/>
      <c r="AC396" s="405"/>
      <c r="AD396" s="405"/>
      <c r="AE396" s="405"/>
      <c r="AF396" s="405"/>
      <c r="AG396" s="405"/>
      <c r="AH396" s="405"/>
      <c r="AI396" s="405"/>
      <c r="AJ396" s="405"/>
      <c r="AK396" s="405"/>
      <c r="AL396" s="405"/>
      <c r="AM396" s="405"/>
      <c r="AN396" s="405"/>
      <c r="AO396" s="405"/>
      <c r="AP396" s="405"/>
      <c r="AQ396" s="405"/>
      <c r="AR396" s="405"/>
      <c r="AS396" s="405"/>
      <c r="AT396" s="405"/>
      <c r="AU396" s="405"/>
      <c r="AV396" s="405"/>
      <c r="AW396" s="405"/>
      <c r="AX396" s="405"/>
      <c r="AY396" s="405"/>
      <c r="AZ396" s="405"/>
      <c r="BA396" s="405"/>
      <c r="BB396" s="405"/>
      <c r="BC396" s="405"/>
      <c r="BD396" s="405"/>
      <c r="BE396" s="405"/>
      <c r="BF396" s="405"/>
      <c r="BG396" s="405"/>
      <c r="BH396" s="405"/>
      <c r="BI396" s="405"/>
      <c r="BJ396" s="405"/>
      <c r="BK396" s="405"/>
      <c r="BL396" s="405"/>
      <c r="BM396" s="405"/>
      <c r="BN396" s="405"/>
      <c r="BO396" s="405"/>
      <c r="BP396" s="405"/>
      <c r="BQ396" s="405"/>
      <c r="BR396" s="405"/>
      <c r="BS396" s="405"/>
      <c r="BT396" s="405"/>
      <c r="BU396" s="405"/>
      <c r="BV396" s="405"/>
      <c r="BW396" s="405"/>
      <c r="BX396" s="405"/>
      <c r="BY396" s="405"/>
      <c r="BZ396" s="405"/>
      <c r="CA396" s="405"/>
      <c r="CB396" s="405"/>
      <c r="CC396" s="405"/>
      <c r="CD396" s="405"/>
      <c r="CE396" s="405"/>
      <c r="CF396" s="405"/>
      <c r="CG396" s="405"/>
      <c r="CH396" s="405"/>
      <c r="CI396" s="405"/>
      <c r="CJ396" s="405"/>
      <c r="CK396" s="405"/>
      <c r="CL396" s="405"/>
      <c r="CM396" s="405"/>
      <c r="CN396" s="405"/>
      <c r="CO396" s="405"/>
      <c r="CP396" s="405"/>
      <c r="CQ396" s="405"/>
      <c r="CR396" s="405"/>
      <c r="CS396" s="405"/>
      <c r="CT396" s="405"/>
      <c r="CU396" s="405"/>
      <c r="CV396" s="405"/>
      <c r="CW396" s="405"/>
      <c r="CX396" s="405"/>
      <c r="CY396" s="405"/>
      <c r="CZ396" s="405"/>
      <c r="DA396" s="405"/>
      <c r="DB396" s="405"/>
      <c r="DC396" s="405"/>
      <c r="DD396" s="405"/>
      <c r="DE396" s="405"/>
      <c r="DF396" s="405"/>
      <c r="DG396" s="405"/>
      <c r="DH396" s="405"/>
      <c r="DI396" s="405"/>
      <c r="DJ396" s="405"/>
      <c r="DK396" s="405"/>
      <c r="DL396" s="405"/>
      <c r="DM396" s="405"/>
      <c r="DN396" s="405"/>
      <c r="DO396" s="405"/>
      <c r="DP396" s="405"/>
      <c r="DQ396" s="405"/>
    </row>
    <row r="397" spans="1:121" s="6" customFormat="1">
      <c r="A397" s="405"/>
      <c r="B397" s="405"/>
      <c r="D397" s="7"/>
      <c r="E397" s="7"/>
      <c r="H397" s="8"/>
      <c r="I397" s="8"/>
      <c r="J397" s="8"/>
      <c r="K397" s="8"/>
      <c r="L397" s="8"/>
      <c r="M397" s="8"/>
      <c r="N397" s="8"/>
      <c r="O397" s="12"/>
      <c r="P397" s="8"/>
      <c r="Q397" s="8"/>
      <c r="S397" s="8"/>
      <c r="T397" s="8"/>
      <c r="U397" s="8"/>
      <c r="Y397" s="12"/>
      <c r="Z397" s="12"/>
      <c r="AA397" s="12"/>
      <c r="AB397" s="405"/>
      <c r="AC397" s="405"/>
      <c r="AD397" s="405"/>
      <c r="AE397" s="405"/>
      <c r="AF397" s="405"/>
      <c r="AG397" s="405"/>
      <c r="AH397" s="405"/>
      <c r="AI397" s="405"/>
      <c r="AJ397" s="405"/>
      <c r="AK397" s="405"/>
      <c r="AL397" s="405"/>
      <c r="AM397" s="405"/>
      <c r="AN397" s="405"/>
      <c r="AO397" s="405"/>
      <c r="AP397" s="405"/>
      <c r="AQ397" s="405"/>
      <c r="AR397" s="405"/>
      <c r="AS397" s="405"/>
      <c r="AT397" s="405"/>
      <c r="AU397" s="405"/>
      <c r="AV397" s="405"/>
      <c r="AW397" s="405"/>
      <c r="AX397" s="405"/>
      <c r="AY397" s="405"/>
      <c r="AZ397" s="405"/>
      <c r="BA397" s="405"/>
      <c r="BB397" s="405"/>
      <c r="BC397" s="405"/>
      <c r="BD397" s="405"/>
      <c r="BE397" s="405"/>
      <c r="BF397" s="405"/>
      <c r="BG397" s="405"/>
      <c r="BH397" s="405"/>
      <c r="BI397" s="405"/>
      <c r="BJ397" s="405"/>
      <c r="BK397" s="405"/>
      <c r="BL397" s="405"/>
      <c r="BM397" s="405"/>
      <c r="BN397" s="405"/>
      <c r="BO397" s="405"/>
      <c r="BP397" s="405"/>
      <c r="BQ397" s="405"/>
      <c r="BR397" s="405"/>
      <c r="BS397" s="405"/>
      <c r="BT397" s="405"/>
      <c r="BU397" s="405"/>
      <c r="BV397" s="405"/>
      <c r="BW397" s="405"/>
      <c r="BX397" s="405"/>
      <c r="BY397" s="405"/>
      <c r="BZ397" s="405"/>
      <c r="CA397" s="405"/>
      <c r="CB397" s="405"/>
      <c r="CC397" s="405"/>
      <c r="CD397" s="405"/>
      <c r="CE397" s="405"/>
      <c r="CF397" s="405"/>
      <c r="CG397" s="405"/>
      <c r="CH397" s="405"/>
      <c r="CI397" s="405"/>
      <c r="CJ397" s="405"/>
      <c r="CK397" s="405"/>
      <c r="CL397" s="405"/>
      <c r="CM397" s="405"/>
      <c r="CN397" s="405"/>
      <c r="CO397" s="405"/>
      <c r="CP397" s="405"/>
      <c r="CQ397" s="405"/>
      <c r="CR397" s="405"/>
      <c r="CS397" s="405"/>
      <c r="CT397" s="405"/>
      <c r="CU397" s="405"/>
      <c r="CV397" s="405"/>
      <c r="CW397" s="405"/>
      <c r="CX397" s="405"/>
      <c r="CY397" s="405"/>
      <c r="CZ397" s="405"/>
      <c r="DA397" s="405"/>
      <c r="DB397" s="405"/>
      <c r="DC397" s="405"/>
      <c r="DD397" s="405"/>
      <c r="DE397" s="405"/>
      <c r="DF397" s="405"/>
      <c r="DG397" s="405"/>
      <c r="DH397" s="405"/>
      <c r="DI397" s="405"/>
      <c r="DJ397" s="405"/>
      <c r="DK397" s="405"/>
      <c r="DL397" s="405"/>
      <c r="DM397" s="405"/>
      <c r="DN397" s="405"/>
      <c r="DO397" s="405"/>
      <c r="DP397" s="405"/>
      <c r="DQ397" s="405"/>
    </row>
    <row r="398" spans="1:121" s="6" customFormat="1">
      <c r="A398" s="405"/>
      <c r="B398" s="405"/>
      <c r="D398" s="7"/>
      <c r="E398" s="7"/>
      <c r="H398" s="8"/>
      <c r="I398" s="8"/>
      <c r="J398" s="8"/>
      <c r="K398" s="8"/>
      <c r="L398" s="8"/>
      <c r="M398" s="8"/>
      <c r="N398" s="8"/>
      <c r="O398" s="12"/>
      <c r="P398" s="8"/>
      <c r="Q398" s="8"/>
      <c r="S398" s="8"/>
      <c r="T398" s="8"/>
      <c r="U398" s="8"/>
      <c r="Y398" s="12"/>
      <c r="Z398" s="12"/>
      <c r="AA398" s="12"/>
      <c r="AB398" s="405"/>
      <c r="AC398" s="405"/>
      <c r="AD398" s="405"/>
      <c r="AE398" s="405"/>
      <c r="AF398" s="405"/>
      <c r="AG398" s="405"/>
      <c r="AH398" s="405"/>
      <c r="AI398" s="405"/>
      <c r="AJ398" s="405"/>
      <c r="AK398" s="405"/>
      <c r="AL398" s="405"/>
      <c r="AM398" s="405"/>
      <c r="AN398" s="405"/>
      <c r="AO398" s="405"/>
      <c r="AP398" s="405"/>
      <c r="AQ398" s="405"/>
      <c r="AR398" s="405"/>
      <c r="AS398" s="405"/>
      <c r="AT398" s="405"/>
      <c r="AU398" s="405"/>
      <c r="AV398" s="405"/>
      <c r="AW398" s="405"/>
      <c r="AX398" s="405"/>
      <c r="AY398" s="405"/>
      <c r="AZ398" s="405"/>
      <c r="BA398" s="405"/>
      <c r="BB398" s="405"/>
      <c r="BC398" s="405"/>
      <c r="BD398" s="405"/>
      <c r="BE398" s="405"/>
      <c r="BF398" s="405"/>
      <c r="BG398" s="405"/>
      <c r="BH398" s="405"/>
      <c r="BI398" s="405"/>
      <c r="BJ398" s="405"/>
      <c r="BK398" s="405"/>
      <c r="BL398" s="405"/>
      <c r="BM398" s="405"/>
      <c r="BN398" s="405"/>
      <c r="BO398" s="405"/>
      <c r="BP398" s="405"/>
      <c r="BQ398" s="405"/>
      <c r="BR398" s="405"/>
      <c r="BS398" s="405"/>
      <c r="BT398" s="405"/>
      <c r="BU398" s="405"/>
      <c r="BV398" s="405"/>
      <c r="BW398" s="405"/>
      <c r="BX398" s="405"/>
      <c r="BY398" s="405"/>
      <c r="BZ398" s="405"/>
      <c r="CA398" s="405"/>
      <c r="CB398" s="405"/>
      <c r="CC398" s="405"/>
      <c r="CD398" s="405"/>
      <c r="CE398" s="405"/>
      <c r="CF398" s="405"/>
      <c r="CG398" s="405"/>
      <c r="CH398" s="405"/>
      <c r="CI398" s="405"/>
      <c r="CJ398" s="405"/>
      <c r="CK398" s="405"/>
      <c r="CL398" s="405"/>
      <c r="CM398" s="405"/>
      <c r="CN398" s="405"/>
      <c r="CO398" s="405"/>
      <c r="CP398" s="405"/>
      <c r="CQ398" s="405"/>
      <c r="CR398" s="405"/>
      <c r="CS398" s="405"/>
      <c r="CT398" s="405"/>
      <c r="CU398" s="405"/>
      <c r="CV398" s="405"/>
      <c r="CW398" s="405"/>
      <c r="CX398" s="405"/>
      <c r="CY398" s="405"/>
      <c r="CZ398" s="405"/>
      <c r="DA398" s="405"/>
      <c r="DB398" s="405"/>
      <c r="DC398" s="405"/>
      <c r="DD398" s="405"/>
      <c r="DE398" s="405"/>
      <c r="DF398" s="405"/>
      <c r="DG398" s="405"/>
      <c r="DH398" s="405"/>
      <c r="DI398" s="405"/>
      <c r="DJ398" s="405"/>
      <c r="DK398" s="405"/>
      <c r="DL398" s="405"/>
      <c r="DM398" s="405"/>
      <c r="DN398" s="405"/>
      <c r="DO398" s="405"/>
      <c r="DP398" s="405"/>
      <c r="DQ398" s="405"/>
    </row>
    <row r="399" spans="1:121" s="6" customFormat="1">
      <c r="A399" s="405"/>
      <c r="B399" s="405"/>
      <c r="D399" s="7"/>
      <c r="E399" s="7"/>
      <c r="H399" s="8"/>
      <c r="I399" s="8"/>
      <c r="J399" s="8"/>
      <c r="K399" s="8"/>
      <c r="L399" s="8"/>
      <c r="M399" s="8"/>
      <c r="N399" s="8"/>
      <c r="O399" s="12"/>
      <c r="P399" s="8"/>
      <c r="Q399" s="8"/>
      <c r="S399" s="8"/>
      <c r="T399" s="8"/>
      <c r="U399" s="8"/>
      <c r="Y399" s="12"/>
      <c r="Z399" s="12"/>
      <c r="AA399" s="12"/>
      <c r="AB399" s="405"/>
      <c r="AC399" s="405"/>
      <c r="AD399" s="405"/>
      <c r="AE399" s="405"/>
      <c r="AF399" s="405"/>
      <c r="AG399" s="405"/>
      <c r="AH399" s="405"/>
      <c r="AI399" s="405"/>
      <c r="AJ399" s="405"/>
      <c r="AK399" s="405"/>
      <c r="AL399" s="405"/>
      <c r="AM399" s="405"/>
      <c r="AN399" s="405"/>
      <c r="AO399" s="405"/>
      <c r="AP399" s="405"/>
      <c r="AQ399" s="405"/>
      <c r="AR399" s="405"/>
      <c r="AS399" s="405"/>
      <c r="AT399" s="405"/>
      <c r="AU399" s="405"/>
      <c r="AV399" s="405"/>
      <c r="AW399" s="405"/>
      <c r="AX399" s="405"/>
      <c r="AY399" s="405"/>
      <c r="AZ399" s="405"/>
      <c r="BA399" s="405"/>
      <c r="BB399" s="405"/>
      <c r="BC399" s="405"/>
      <c r="BD399" s="405"/>
      <c r="BE399" s="405"/>
      <c r="BF399" s="405"/>
      <c r="BG399" s="405"/>
      <c r="BH399" s="405"/>
      <c r="BI399" s="405"/>
      <c r="BJ399" s="405"/>
      <c r="BK399" s="405"/>
      <c r="BL399" s="405"/>
      <c r="BM399" s="405"/>
      <c r="BN399" s="405"/>
      <c r="BO399" s="405"/>
      <c r="BP399" s="405"/>
      <c r="BQ399" s="405"/>
      <c r="BR399" s="405"/>
      <c r="BS399" s="405"/>
      <c r="BT399" s="405"/>
      <c r="BU399" s="405"/>
      <c r="BV399" s="405"/>
      <c r="BW399" s="405"/>
      <c r="BX399" s="405"/>
      <c r="BY399" s="405"/>
      <c r="BZ399" s="405"/>
      <c r="CA399" s="405"/>
      <c r="CB399" s="405"/>
      <c r="CC399" s="405"/>
      <c r="CD399" s="405"/>
      <c r="CE399" s="405"/>
      <c r="CF399" s="405"/>
      <c r="CG399" s="405"/>
      <c r="CH399" s="405"/>
      <c r="CI399" s="405"/>
      <c r="CJ399" s="405"/>
      <c r="CK399" s="405"/>
      <c r="CL399" s="405"/>
      <c r="CM399" s="405"/>
      <c r="CN399" s="405"/>
      <c r="CO399" s="405"/>
      <c r="CP399" s="405"/>
      <c r="CQ399" s="405"/>
      <c r="CR399" s="405"/>
      <c r="CS399" s="405"/>
      <c r="CT399" s="405"/>
      <c r="CU399" s="405"/>
      <c r="CV399" s="405"/>
      <c r="CW399" s="405"/>
      <c r="CX399" s="405"/>
      <c r="CY399" s="405"/>
      <c r="CZ399" s="405"/>
      <c r="DA399" s="405"/>
      <c r="DB399" s="405"/>
      <c r="DC399" s="405"/>
      <c r="DD399" s="405"/>
      <c r="DE399" s="405"/>
      <c r="DF399" s="405"/>
      <c r="DG399" s="405"/>
      <c r="DH399" s="405"/>
      <c r="DI399" s="405"/>
      <c r="DJ399" s="405"/>
      <c r="DK399" s="405"/>
      <c r="DL399" s="405"/>
      <c r="DM399" s="405"/>
      <c r="DN399" s="405"/>
      <c r="DO399" s="405"/>
      <c r="DP399" s="405"/>
      <c r="DQ399" s="405"/>
    </row>
    <row r="400" spans="1:121" s="6" customFormat="1">
      <c r="A400" s="405"/>
      <c r="B400" s="405"/>
      <c r="D400" s="7"/>
      <c r="E400" s="7"/>
      <c r="H400" s="8"/>
      <c r="I400" s="8"/>
      <c r="J400" s="8"/>
      <c r="K400" s="8"/>
      <c r="L400" s="8"/>
      <c r="M400" s="8"/>
      <c r="N400" s="8"/>
      <c r="O400" s="12"/>
      <c r="P400" s="8"/>
      <c r="Q400" s="8"/>
      <c r="S400" s="8"/>
      <c r="T400" s="8"/>
      <c r="U400" s="8"/>
      <c r="Y400" s="12"/>
      <c r="Z400" s="12"/>
      <c r="AA400" s="12"/>
      <c r="AB400" s="405"/>
      <c r="AC400" s="405"/>
      <c r="AD400" s="405"/>
      <c r="AE400" s="405"/>
      <c r="AF400" s="405"/>
      <c r="AG400" s="405"/>
      <c r="AH400" s="405"/>
      <c r="AI400" s="405"/>
      <c r="AJ400" s="405"/>
      <c r="AK400" s="405"/>
      <c r="AL400" s="405"/>
      <c r="AM400" s="405"/>
      <c r="AN400" s="405"/>
      <c r="AO400" s="405"/>
      <c r="AP400" s="405"/>
      <c r="AQ400" s="405"/>
      <c r="AR400" s="405"/>
      <c r="AS400" s="405"/>
      <c r="AT400" s="405"/>
      <c r="AU400" s="405"/>
      <c r="AV400" s="405"/>
      <c r="AW400" s="405"/>
      <c r="AX400" s="405"/>
      <c r="AY400" s="405"/>
      <c r="AZ400" s="405"/>
      <c r="BA400" s="405"/>
      <c r="BB400" s="405"/>
      <c r="BC400" s="405"/>
      <c r="BD400" s="405"/>
      <c r="BE400" s="405"/>
      <c r="BF400" s="405"/>
      <c r="BG400" s="405"/>
      <c r="BH400" s="405"/>
      <c r="BI400" s="405"/>
      <c r="BJ400" s="405"/>
      <c r="BK400" s="405"/>
      <c r="BL400" s="405"/>
      <c r="BM400" s="405"/>
      <c r="BN400" s="405"/>
      <c r="BO400" s="405"/>
      <c r="BP400" s="405"/>
      <c r="BQ400" s="405"/>
      <c r="BR400" s="405"/>
      <c r="BS400" s="405"/>
      <c r="BT400" s="405"/>
      <c r="BU400" s="405"/>
      <c r="BV400" s="405"/>
      <c r="BW400" s="405"/>
      <c r="BX400" s="405"/>
      <c r="BY400" s="405"/>
      <c r="BZ400" s="405"/>
      <c r="CA400" s="405"/>
      <c r="CB400" s="405"/>
      <c r="CC400" s="405"/>
      <c r="CD400" s="405"/>
      <c r="CE400" s="405"/>
      <c r="CF400" s="405"/>
      <c r="CG400" s="405"/>
      <c r="CH400" s="405"/>
      <c r="CI400" s="405"/>
      <c r="CJ400" s="405"/>
      <c r="CK400" s="405"/>
      <c r="CL400" s="405"/>
      <c r="CM400" s="405"/>
      <c r="CN400" s="405"/>
      <c r="CO400" s="405"/>
      <c r="CP400" s="405"/>
      <c r="CQ400" s="405"/>
      <c r="CR400" s="405"/>
      <c r="CS400" s="405"/>
      <c r="CT400" s="405"/>
      <c r="CU400" s="405"/>
      <c r="CV400" s="405"/>
      <c r="CW400" s="405"/>
      <c r="CX400" s="405"/>
      <c r="CY400" s="405"/>
      <c r="CZ400" s="405"/>
      <c r="DA400" s="405"/>
      <c r="DB400" s="405"/>
      <c r="DC400" s="405"/>
      <c r="DD400" s="405"/>
      <c r="DE400" s="405"/>
      <c r="DF400" s="405"/>
      <c r="DG400" s="405"/>
      <c r="DH400" s="405"/>
      <c r="DI400" s="405"/>
      <c r="DJ400" s="405"/>
      <c r="DK400" s="405"/>
      <c r="DL400" s="405"/>
      <c r="DM400" s="405"/>
      <c r="DN400" s="405"/>
      <c r="DO400" s="405"/>
      <c r="DP400" s="405"/>
      <c r="DQ400" s="405"/>
    </row>
    <row r="401" spans="1:121" s="6" customFormat="1">
      <c r="A401" s="405"/>
      <c r="B401" s="405"/>
      <c r="D401" s="7"/>
      <c r="E401" s="7"/>
      <c r="H401" s="8"/>
      <c r="I401" s="8"/>
      <c r="J401" s="8"/>
      <c r="K401" s="8"/>
      <c r="L401" s="8"/>
      <c r="M401" s="8"/>
      <c r="N401" s="8"/>
      <c r="O401" s="12"/>
      <c r="P401" s="8"/>
      <c r="Q401" s="8"/>
      <c r="S401" s="8"/>
      <c r="T401" s="8"/>
      <c r="U401" s="8"/>
      <c r="Y401" s="12"/>
      <c r="Z401" s="12"/>
      <c r="AA401" s="12"/>
      <c r="AB401" s="405"/>
      <c r="AC401" s="405"/>
      <c r="AD401" s="405"/>
      <c r="AE401" s="405"/>
      <c r="AF401" s="405"/>
      <c r="AG401" s="405"/>
      <c r="AH401" s="405"/>
      <c r="AI401" s="405"/>
      <c r="AJ401" s="405"/>
      <c r="AK401" s="405"/>
      <c r="AL401" s="405"/>
      <c r="AM401" s="405"/>
      <c r="AN401" s="405"/>
      <c r="AO401" s="405"/>
      <c r="AP401" s="405"/>
      <c r="AQ401" s="405"/>
      <c r="AR401" s="405"/>
      <c r="AS401" s="405"/>
      <c r="AT401" s="405"/>
      <c r="AU401" s="405"/>
      <c r="AV401" s="405"/>
      <c r="AW401" s="405"/>
      <c r="AX401" s="405"/>
      <c r="AY401" s="405"/>
      <c r="AZ401" s="405"/>
      <c r="BA401" s="405"/>
      <c r="BB401" s="405"/>
      <c r="BC401" s="405"/>
      <c r="BD401" s="405"/>
      <c r="BE401" s="405"/>
      <c r="BF401" s="405"/>
      <c r="BG401" s="405"/>
      <c r="BH401" s="405"/>
      <c r="BI401" s="405"/>
      <c r="BJ401" s="405"/>
      <c r="BK401" s="405"/>
      <c r="BL401" s="405"/>
      <c r="BM401" s="405"/>
      <c r="BN401" s="405"/>
      <c r="BO401" s="405"/>
      <c r="BP401" s="405"/>
      <c r="BQ401" s="405"/>
      <c r="BR401" s="405"/>
      <c r="BS401" s="405"/>
      <c r="BT401" s="405"/>
      <c r="BU401" s="405"/>
      <c r="BV401" s="405"/>
      <c r="BW401" s="405"/>
      <c r="BX401" s="405"/>
      <c r="BY401" s="405"/>
      <c r="BZ401" s="405"/>
      <c r="CA401" s="405"/>
      <c r="CB401" s="405"/>
      <c r="CC401" s="405"/>
      <c r="CD401" s="405"/>
      <c r="CE401" s="405"/>
      <c r="CF401" s="405"/>
      <c r="CG401" s="405"/>
      <c r="CH401" s="405"/>
      <c r="CI401" s="405"/>
      <c r="CJ401" s="405"/>
      <c r="CK401" s="405"/>
      <c r="CL401" s="405"/>
      <c r="CM401" s="405"/>
      <c r="CN401" s="405"/>
      <c r="CO401" s="405"/>
      <c r="CP401" s="405"/>
      <c r="CQ401" s="405"/>
      <c r="CR401" s="405"/>
      <c r="CS401" s="405"/>
      <c r="CT401" s="405"/>
      <c r="CU401" s="405"/>
      <c r="CV401" s="405"/>
      <c r="CW401" s="405"/>
      <c r="CX401" s="405"/>
      <c r="CY401" s="405"/>
      <c r="CZ401" s="405"/>
      <c r="DA401" s="405"/>
      <c r="DB401" s="405"/>
      <c r="DC401" s="405"/>
      <c r="DD401" s="405"/>
      <c r="DE401" s="405"/>
      <c r="DF401" s="405"/>
      <c r="DG401" s="405"/>
      <c r="DH401" s="405"/>
      <c r="DI401" s="405"/>
      <c r="DJ401" s="405"/>
      <c r="DK401" s="405"/>
      <c r="DL401" s="405"/>
      <c r="DM401" s="405"/>
      <c r="DN401" s="405"/>
      <c r="DO401" s="405"/>
      <c r="DP401" s="405"/>
      <c r="DQ401" s="405"/>
    </row>
    <row r="402" spans="1:121" s="6" customFormat="1">
      <c r="A402" s="405"/>
      <c r="B402" s="405"/>
      <c r="D402" s="7"/>
      <c r="E402" s="7"/>
      <c r="H402" s="8"/>
      <c r="I402" s="8"/>
      <c r="J402" s="8"/>
      <c r="K402" s="8"/>
      <c r="L402" s="8"/>
      <c r="M402" s="8"/>
      <c r="N402" s="8"/>
      <c r="O402" s="12"/>
      <c r="P402" s="8"/>
      <c r="Q402" s="8"/>
      <c r="S402" s="8"/>
      <c r="T402" s="8"/>
      <c r="U402" s="8"/>
      <c r="Y402" s="12"/>
      <c r="Z402" s="12"/>
      <c r="AA402" s="12"/>
      <c r="AB402" s="405"/>
      <c r="AC402" s="405"/>
      <c r="AD402" s="405"/>
      <c r="AE402" s="405"/>
      <c r="AF402" s="405"/>
      <c r="AG402" s="405"/>
      <c r="AH402" s="405"/>
      <c r="AI402" s="405"/>
      <c r="AJ402" s="405"/>
      <c r="AK402" s="405"/>
      <c r="AL402" s="405"/>
      <c r="AM402" s="405"/>
      <c r="AN402" s="405"/>
      <c r="AO402" s="405"/>
      <c r="AP402" s="405"/>
      <c r="AQ402" s="405"/>
      <c r="AR402" s="405"/>
      <c r="AS402" s="405"/>
      <c r="AT402" s="405"/>
      <c r="AU402" s="405"/>
      <c r="AV402" s="405"/>
      <c r="AW402" s="405"/>
      <c r="AX402" s="405"/>
      <c r="AY402" s="405"/>
      <c r="AZ402" s="405"/>
      <c r="BA402" s="405"/>
      <c r="BB402" s="405"/>
      <c r="BC402" s="405"/>
      <c r="BD402" s="405"/>
      <c r="BE402" s="405"/>
      <c r="BF402" s="405"/>
      <c r="BG402" s="405"/>
      <c r="BH402" s="405"/>
      <c r="BI402" s="405"/>
      <c r="BJ402" s="405"/>
      <c r="BK402" s="405"/>
      <c r="BL402" s="405"/>
      <c r="BM402" s="405"/>
      <c r="BN402" s="405"/>
      <c r="BO402" s="405"/>
      <c r="BP402" s="405"/>
      <c r="BQ402" s="405"/>
      <c r="BR402" s="405"/>
      <c r="BS402" s="405"/>
      <c r="BT402" s="405"/>
      <c r="BU402" s="405"/>
      <c r="BV402" s="405"/>
      <c r="BW402" s="405"/>
      <c r="BX402" s="405"/>
      <c r="BY402" s="405"/>
      <c r="BZ402" s="405"/>
      <c r="CA402" s="405"/>
      <c r="CB402" s="405"/>
      <c r="CC402" s="405"/>
      <c r="CD402" s="405"/>
      <c r="CE402" s="405"/>
      <c r="CF402" s="405"/>
      <c r="CG402" s="405"/>
      <c r="CH402" s="405"/>
      <c r="CI402" s="405"/>
      <c r="CJ402" s="405"/>
      <c r="CK402" s="405"/>
      <c r="CL402" s="405"/>
      <c r="CM402" s="405"/>
      <c r="CN402" s="405"/>
      <c r="CO402" s="405"/>
      <c r="CP402" s="405"/>
      <c r="CQ402" s="405"/>
      <c r="CR402" s="405"/>
      <c r="CS402" s="405"/>
      <c r="CT402" s="405"/>
      <c r="CU402" s="405"/>
      <c r="CV402" s="405"/>
      <c r="CW402" s="405"/>
      <c r="CX402" s="405"/>
      <c r="CY402" s="405"/>
      <c r="CZ402" s="405"/>
      <c r="DA402" s="405"/>
      <c r="DB402" s="405"/>
      <c r="DC402" s="405"/>
      <c r="DD402" s="405"/>
      <c r="DE402" s="405"/>
      <c r="DF402" s="405"/>
      <c r="DG402" s="405"/>
      <c r="DH402" s="405"/>
      <c r="DI402" s="405"/>
      <c r="DJ402" s="405"/>
      <c r="DK402" s="405"/>
      <c r="DL402" s="405"/>
      <c r="DM402" s="405"/>
      <c r="DN402" s="405"/>
      <c r="DO402" s="405"/>
      <c r="DP402" s="405"/>
      <c r="DQ402" s="405"/>
    </row>
    <row r="403" spans="1:121" s="6" customFormat="1">
      <c r="A403" s="405"/>
      <c r="B403" s="405"/>
      <c r="D403" s="7"/>
      <c r="E403" s="7"/>
      <c r="H403" s="8"/>
      <c r="I403" s="8"/>
      <c r="J403" s="8"/>
      <c r="K403" s="8"/>
      <c r="L403" s="8"/>
      <c r="M403" s="8"/>
      <c r="N403" s="8"/>
      <c r="O403" s="12"/>
      <c r="P403" s="8"/>
      <c r="Q403" s="8"/>
      <c r="S403" s="8"/>
      <c r="T403" s="8"/>
      <c r="U403" s="8"/>
      <c r="Y403" s="12"/>
      <c r="Z403" s="12"/>
      <c r="AA403" s="12"/>
      <c r="AB403" s="405"/>
      <c r="AC403" s="405"/>
      <c r="AD403" s="405"/>
      <c r="AE403" s="405"/>
      <c r="AF403" s="405"/>
      <c r="AG403" s="405"/>
      <c r="AH403" s="405"/>
      <c r="AI403" s="405"/>
      <c r="AJ403" s="405"/>
      <c r="AK403" s="405"/>
      <c r="AL403" s="405"/>
      <c r="AM403" s="405"/>
      <c r="AN403" s="405"/>
      <c r="AO403" s="405"/>
      <c r="AP403" s="405"/>
      <c r="AQ403" s="405"/>
      <c r="AR403" s="405"/>
      <c r="AS403" s="405"/>
      <c r="AT403" s="405"/>
      <c r="AU403" s="405"/>
      <c r="AV403" s="405"/>
      <c r="AW403" s="405"/>
      <c r="AX403" s="405"/>
      <c r="AY403" s="405"/>
      <c r="AZ403" s="405"/>
      <c r="BA403" s="405"/>
      <c r="BB403" s="405"/>
      <c r="BC403" s="405"/>
      <c r="BD403" s="405"/>
      <c r="BE403" s="405"/>
      <c r="BF403" s="405"/>
      <c r="BG403" s="405"/>
      <c r="BH403" s="405"/>
      <c r="BI403" s="405"/>
      <c r="BJ403" s="405"/>
      <c r="BK403" s="405"/>
      <c r="BL403" s="405"/>
      <c r="BM403" s="405"/>
      <c r="BN403" s="405"/>
      <c r="BO403" s="405"/>
      <c r="BP403" s="405"/>
      <c r="BQ403" s="405"/>
      <c r="BR403" s="405"/>
      <c r="BS403" s="405"/>
      <c r="BT403" s="405"/>
      <c r="BU403" s="405"/>
      <c r="BV403" s="405"/>
      <c r="BW403" s="405"/>
      <c r="BX403" s="405"/>
      <c r="BY403" s="405"/>
      <c r="BZ403" s="405"/>
      <c r="CA403" s="405"/>
      <c r="CB403" s="405"/>
      <c r="CC403" s="405"/>
      <c r="CD403" s="405"/>
      <c r="CE403" s="405"/>
      <c r="CF403" s="405"/>
      <c r="CG403" s="405"/>
      <c r="CH403" s="405"/>
      <c r="CI403" s="405"/>
      <c r="CJ403" s="405"/>
      <c r="CK403" s="405"/>
      <c r="CL403" s="405"/>
      <c r="CM403" s="405"/>
      <c r="CN403" s="405"/>
      <c r="CO403" s="405"/>
      <c r="CP403" s="405"/>
      <c r="CQ403" s="405"/>
      <c r="CR403" s="405"/>
      <c r="CS403" s="405"/>
      <c r="CT403" s="405"/>
      <c r="CU403" s="405"/>
      <c r="CV403" s="405"/>
      <c r="CW403" s="405"/>
      <c r="CX403" s="405"/>
      <c r="CY403" s="405"/>
      <c r="CZ403" s="405"/>
      <c r="DA403" s="405"/>
      <c r="DB403" s="405"/>
      <c r="DC403" s="405"/>
      <c r="DD403" s="405"/>
      <c r="DE403" s="405"/>
      <c r="DF403" s="405"/>
      <c r="DG403" s="405"/>
      <c r="DH403" s="405"/>
      <c r="DI403" s="405"/>
      <c r="DJ403" s="405"/>
      <c r="DK403" s="405"/>
      <c r="DL403" s="405"/>
      <c r="DM403" s="405"/>
      <c r="DN403" s="405"/>
      <c r="DO403" s="405"/>
      <c r="DP403" s="405"/>
      <c r="DQ403" s="405"/>
    </row>
    <row r="404" spans="1:121" s="6" customFormat="1">
      <c r="A404" s="405"/>
      <c r="B404" s="405"/>
      <c r="D404" s="7"/>
      <c r="E404" s="7"/>
      <c r="H404" s="8"/>
      <c r="I404" s="8"/>
      <c r="J404" s="8"/>
      <c r="K404" s="8"/>
      <c r="L404" s="8"/>
      <c r="M404" s="8"/>
      <c r="N404" s="8"/>
      <c r="O404" s="12"/>
      <c r="P404" s="8"/>
      <c r="Q404" s="8"/>
      <c r="S404" s="8"/>
      <c r="T404" s="8"/>
      <c r="U404" s="8"/>
      <c r="Y404" s="12"/>
      <c r="Z404" s="12"/>
      <c r="AA404" s="12"/>
      <c r="AB404" s="405"/>
      <c r="AC404" s="405"/>
      <c r="AD404" s="405"/>
      <c r="AE404" s="405"/>
      <c r="AF404" s="405"/>
      <c r="AG404" s="405"/>
      <c r="AH404" s="405"/>
      <c r="AI404" s="405"/>
      <c r="AJ404" s="405"/>
      <c r="AK404" s="405"/>
      <c r="AL404" s="405"/>
      <c r="AM404" s="405"/>
      <c r="AN404" s="405"/>
      <c r="AO404" s="405"/>
      <c r="AP404" s="405"/>
      <c r="AQ404" s="405"/>
      <c r="AR404" s="405"/>
      <c r="AS404" s="405"/>
      <c r="AT404" s="405"/>
      <c r="AU404" s="405"/>
      <c r="AV404" s="405"/>
      <c r="AW404" s="405"/>
      <c r="AX404" s="405"/>
      <c r="AY404" s="405"/>
      <c r="AZ404" s="405"/>
      <c r="BA404" s="405"/>
      <c r="BB404" s="405"/>
      <c r="BC404" s="405"/>
      <c r="BD404" s="405"/>
      <c r="BE404" s="405"/>
      <c r="BF404" s="405"/>
      <c r="BG404" s="405"/>
      <c r="BH404" s="405"/>
      <c r="BI404" s="405"/>
      <c r="BJ404" s="405"/>
      <c r="BK404" s="405"/>
      <c r="BL404" s="405"/>
      <c r="BM404" s="405"/>
      <c r="BN404" s="405"/>
      <c r="BO404" s="405"/>
      <c r="BP404" s="405"/>
      <c r="BQ404" s="405"/>
      <c r="BR404" s="405"/>
      <c r="BS404" s="405"/>
      <c r="BT404" s="405"/>
      <c r="BU404" s="405"/>
      <c r="BV404" s="405"/>
      <c r="BW404" s="405"/>
      <c r="BX404" s="405"/>
      <c r="BY404" s="405"/>
      <c r="BZ404" s="405"/>
      <c r="CA404" s="405"/>
      <c r="CB404" s="405"/>
      <c r="CC404" s="405"/>
      <c r="CD404" s="405"/>
      <c r="CE404" s="405"/>
      <c r="CF404" s="405"/>
      <c r="CG404" s="405"/>
      <c r="CH404" s="405"/>
      <c r="CI404" s="405"/>
      <c r="CJ404" s="405"/>
      <c r="CK404" s="405"/>
      <c r="CL404" s="405"/>
      <c r="CM404" s="405"/>
      <c r="CN404" s="405"/>
      <c r="CO404" s="405"/>
      <c r="CP404" s="405"/>
      <c r="CQ404" s="405"/>
      <c r="CR404" s="405"/>
      <c r="CS404" s="405"/>
      <c r="CT404" s="405"/>
      <c r="CU404" s="405"/>
      <c r="CV404" s="405"/>
      <c r="CW404" s="405"/>
      <c r="CX404" s="405"/>
      <c r="CY404" s="405"/>
      <c r="CZ404" s="405"/>
      <c r="DA404" s="405"/>
      <c r="DB404" s="405"/>
      <c r="DC404" s="405"/>
      <c r="DD404" s="405"/>
      <c r="DE404" s="405"/>
      <c r="DF404" s="405"/>
      <c r="DG404" s="405"/>
      <c r="DH404" s="405"/>
      <c r="DI404" s="405"/>
      <c r="DJ404" s="405"/>
      <c r="DK404" s="405"/>
      <c r="DL404" s="405"/>
      <c r="DM404" s="405"/>
      <c r="DN404" s="405"/>
      <c r="DO404" s="405"/>
      <c r="DP404" s="405"/>
      <c r="DQ404" s="405"/>
    </row>
    <row r="405" spans="1:121" s="6" customFormat="1">
      <c r="A405" s="405"/>
      <c r="B405" s="405"/>
      <c r="D405" s="7"/>
      <c r="E405" s="7"/>
      <c r="H405" s="8"/>
      <c r="I405" s="8"/>
      <c r="J405" s="8"/>
      <c r="K405" s="8"/>
      <c r="L405" s="8"/>
      <c r="M405" s="8"/>
      <c r="N405" s="8"/>
      <c r="O405" s="12"/>
      <c r="P405" s="8"/>
      <c r="Q405" s="8"/>
      <c r="S405" s="8"/>
      <c r="T405" s="8"/>
      <c r="U405" s="8"/>
      <c r="Y405" s="12"/>
      <c r="Z405" s="12"/>
      <c r="AA405" s="12"/>
      <c r="AB405" s="405"/>
      <c r="AC405" s="405"/>
      <c r="AD405" s="405"/>
      <c r="AE405" s="405"/>
      <c r="AF405" s="405"/>
      <c r="AG405" s="405"/>
      <c r="AH405" s="405"/>
      <c r="AI405" s="405"/>
      <c r="AJ405" s="405"/>
      <c r="AK405" s="405"/>
      <c r="AL405" s="405"/>
      <c r="AM405" s="405"/>
      <c r="AN405" s="405"/>
      <c r="AO405" s="405"/>
      <c r="AP405" s="405"/>
      <c r="AQ405" s="405"/>
      <c r="AR405" s="405"/>
      <c r="AS405" s="405"/>
      <c r="AT405" s="405"/>
      <c r="AU405" s="405"/>
      <c r="AV405" s="405"/>
      <c r="AW405" s="405"/>
      <c r="AX405" s="405"/>
      <c r="AY405" s="405"/>
      <c r="AZ405" s="405"/>
      <c r="BA405" s="405"/>
      <c r="BB405" s="405"/>
      <c r="BC405" s="405"/>
      <c r="BD405" s="405"/>
      <c r="BE405" s="405"/>
      <c r="BF405" s="405"/>
      <c r="BG405" s="405"/>
      <c r="BH405" s="405"/>
      <c r="BI405" s="405"/>
      <c r="BJ405" s="405"/>
      <c r="BK405" s="405"/>
      <c r="BL405" s="405"/>
      <c r="BM405" s="405"/>
      <c r="BN405" s="405"/>
      <c r="BO405" s="405"/>
      <c r="BP405" s="405"/>
      <c r="BQ405" s="405"/>
      <c r="BR405" s="405"/>
      <c r="BS405" s="405"/>
      <c r="BT405" s="405"/>
      <c r="BU405" s="405"/>
      <c r="BV405" s="405"/>
      <c r="BW405" s="405"/>
      <c r="BX405" s="405"/>
      <c r="BY405" s="405"/>
      <c r="BZ405" s="405"/>
      <c r="CA405" s="405"/>
      <c r="CB405" s="405"/>
      <c r="CC405" s="405"/>
      <c r="CD405" s="405"/>
      <c r="CE405" s="405"/>
      <c r="CF405" s="405"/>
      <c r="CG405" s="405"/>
      <c r="CH405" s="405"/>
      <c r="CI405" s="405"/>
      <c r="CJ405" s="405"/>
      <c r="CK405" s="405"/>
      <c r="CL405" s="405"/>
      <c r="CM405" s="405"/>
      <c r="CN405" s="405"/>
      <c r="CO405" s="405"/>
      <c r="CP405" s="405"/>
      <c r="CQ405" s="405"/>
      <c r="CR405" s="405"/>
      <c r="CS405" s="405"/>
      <c r="CT405" s="405"/>
      <c r="CU405" s="405"/>
      <c r="CV405" s="405"/>
      <c r="CW405" s="405"/>
      <c r="CX405" s="405"/>
      <c r="CY405" s="405"/>
      <c r="CZ405" s="405"/>
      <c r="DA405" s="405"/>
      <c r="DB405" s="405"/>
      <c r="DC405" s="405"/>
      <c r="DD405" s="405"/>
      <c r="DE405" s="405"/>
      <c r="DF405" s="405"/>
      <c r="DG405" s="405"/>
      <c r="DH405" s="405"/>
      <c r="DI405" s="405"/>
      <c r="DJ405" s="405"/>
      <c r="DK405" s="405"/>
      <c r="DL405" s="405"/>
      <c r="DM405" s="405"/>
      <c r="DN405" s="405"/>
      <c r="DO405" s="405"/>
      <c r="DP405" s="405"/>
      <c r="DQ405" s="405"/>
    </row>
    <row r="406" spans="1:121" s="6" customFormat="1">
      <c r="A406" s="405"/>
      <c r="B406" s="405"/>
      <c r="D406" s="7"/>
      <c r="E406" s="7"/>
      <c r="H406" s="8"/>
      <c r="I406" s="8"/>
      <c r="J406" s="8"/>
      <c r="K406" s="8"/>
      <c r="L406" s="8"/>
      <c r="M406" s="8"/>
      <c r="N406" s="8"/>
      <c r="O406" s="12"/>
      <c r="P406" s="8"/>
      <c r="Q406" s="8"/>
      <c r="S406" s="8"/>
      <c r="T406" s="8"/>
      <c r="U406" s="8"/>
      <c r="Y406" s="12"/>
      <c r="Z406" s="12"/>
      <c r="AA406" s="12"/>
      <c r="AB406" s="405"/>
      <c r="AC406" s="405"/>
      <c r="AD406" s="405"/>
      <c r="AE406" s="405"/>
      <c r="AF406" s="405"/>
      <c r="AG406" s="405"/>
      <c r="AH406" s="405"/>
      <c r="AI406" s="405"/>
      <c r="AJ406" s="405"/>
      <c r="AK406" s="405"/>
      <c r="AL406" s="405"/>
      <c r="AM406" s="405"/>
      <c r="AN406" s="405"/>
      <c r="AO406" s="405"/>
      <c r="AP406" s="405"/>
      <c r="AQ406" s="405"/>
      <c r="AR406" s="405"/>
      <c r="AS406" s="405"/>
      <c r="AT406" s="405"/>
      <c r="AU406" s="405"/>
      <c r="AV406" s="405"/>
      <c r="AW406" s="405"/>
      <c r="AX406" s="405"/>
      <c r="AY406" s="405"/>
      <c r="AZ406" s="405"/>
      <c r="BA406" s="405"/>
      <c r="BB406" s="405"/>
      <c r="BC406" s="405"/>
      <c r="BD406" s="405"/>
      <c r="BE406" s="405"/>
      <c r="BF406" s="405"/>
      <c r="BG406" s="405"/>
      <c r="BH406" s="405"/>
      <c r="BI406" s="405"/>
      <c r="BJ406" s="405"/>
      <c r="BK406" s="405"/>
      <c r="BL406" s="405"/>
      <c r="BM406" s="405"/>
      <c r="BN406" s="405"/>
      <c r="BO406" s="405"/>
      <c r="BP406" s="405"/>
      <c r="BQ406" s="405"/>
      <c r="BR406" s="405"/>
      <c r="BS406" s="405"/>
      <c r="BT406" s="405"/>
      <c r="BU406" s="405"/>
      <c r="BV406" s="405"/>
      <c r="BW406" s="405"/>
      <c r="BX406" s="405"/>
      <c r="BY406" s="405"/>
      <c r="BZ406" s="405"/>
      <c r="CA406" s="405"/>
      <c r="CB406" s="405"/>
      <c r="CC406" s="405"/>
      <c r="CD406" s="405"/>
      <c r="CE406" s="405"/>
      <c r="CF406" s="405"/>
      <c r="CG406" s="405"/>
      <c r="CH406" s="405"/>
      <c r="CI406" s="405"/>
      <c r="CJ406" s="405"/>
      <c r="CK406" s="405"/>
      <c r="CL406" s="405"/>
      <c r="CM406" s="405"/>
      <c r="CN406" s="405"/>
      <c r="CO406" s="405"/>
      <c r="CP406" s="405"/>
      <c r="CQ406" s="405"/>
      <c r="CR406" s="405"/>
      <c r="CS406" s="405"/>
      <c r="CT406" s="405"/>
      <c r="CU406" s="405"/>
      <c r="CV406" s="405"/>
      <c r="CW406" s="405"/>
      <c r="CX406" s="405"/>
      <c r="CY406" s="405"/>
      <c r="CZ406" s="405"/>
      <c r="DA406" s="405"/>
      <c r="DB406" s="405"/>
      <c r="DC406" s="405"/>
      <c r="DD406" s="405"/>
      <c r="DE406" s="405"/>
      <c r="DF406" s="405"/>
      <c r="DG406" s="405"/>
      <c r="DH406" s="405"/>
      <c r="DI406" s="405"/>
      <c r="DJ406" s="405"/>
      <c r="DK406" s="405"/>
      <c r="DL406" s="405"/>
      <c r="DM406" s="405"/>
      <c r="DN406" s="405"/>
      <c r="DO406" s="405"/>
      <c r="DP406" s="405"/>
      <c r="DQ406" s="405"/>
    </row>
    <row r="407" spans="1:121" s="6" customFormat="1">
      <c r="A407" s="405"/>
      <c r="B407" s="405"/>
      <c r="D407" s="7"/>
      <c r="E407" s="7"/>
      <c r="H407" s="8"/>
      <c r="I407" s="8"/>
      <c r="J407" s="8"/>
      <c r="K407" s="8"/>
      <c r="L407" s="8"/>
      <c r="M407" s="8"/>
      <c r="N407" s="8"/>
      <c r="O407" s="12"/>
      <c r="P407" s="8"/>
      <c r="Q407" s="8"/>
      <c r="S407" s="8"/>
      <c r="T407" s="8"/>
      <c r="U407" s="8"/>
      <c r="Y407" s="12"/>
      <c r="Z407" s="12"/>
      <c r="AA407" s="12"/>
      <c r="AB407" s="405"/>
      <c r="AC407" s="405"/>
      <c r="AD407" s="405"/>
      <c r="AE407" s="405"/>
      <c r="AF407" s="405"/>
      <c r="AG407" s="405"/>
      <c r="AH407" s="405"/>
      <c r="AI407" s="405"/>
      <c r="AJ407" s="405"/>
      <c r="AK407" s="405"/>
      <c r="AL407" s="405"/>
      <c r="AM407" s="405"/>
      <c r="AN407" s="405"/>
      <c r="AO407" s="405"/>
      <c r="AP407" s="405"/>
      <c r="AQ407" s="405"/>
      <c r="AR407" s="405"/>
      <c r="AS407" s="405"/>
      <c r="AT407" s="405"/>
      <c r="AU407" s="405"/>
      <c r="AV407" s="405"/>
      <c r="AW407" s="405"/>
      <c r="AX407" s="405"/>
      <c r="AY407" s="405"/>
      <c r="AZ407" s="405"/>
      <c r="BA407" s="405"/>
      <c r="BB407" s="405"/>
      <c r="BC407" s="405"/>
      <c r="BD407" s="405"/>
      <c r="BE407" s="405"/>
      <c r="BF407" s="405"/>
      <c r="BG407" s="405"/>
      <c r="BH407" s="405"/>
      <c r="BI407" s="405"/>
      <c r="BJ407" s="405"/>
      <c r="BK407" s="405"/>
      <c r="BL407" s="405"/>
      <c r="BM407" s="405"/>
      <c r="BN407" s="405"/>
      <c r="BO407" s="405"/>
      <c r="BP407" s="405"/>
      <c r="BQ407" s="405"/>
      <c r="BR407" s="405"/>
      <c r="BS407" s="405"/>
      <c r="BT407" s="405"/>
      <c r="BU407" s="405"/>
      <c r="BV407" s="405"/>
      <c r="BW407" s="405"/>
      <c r="BX407" s="405"/>
      <c r="BY407" s="405"/>
      <c r="BZ407" s="405"/>
      <c r="CA407" s="405"/>
      <c r="CB407" s="405"/>
      <c r="CC407" s="405"/>
      <c r="CD407" s="405"/>
      <c r="CE407" s="405"/>
      <c r="CF407" s="405"/>
      <c r="CG407" s="405"/>
      <c r="CH407" s="405"/>
      <c r="CI407" s="405"/>
      <c r="CJ407" s="405"/>
      <c r="CK407" s="405"/>
      <c r="CL407" s="405"/>
      <c r="CM407" s="405"/>
      <c r="CN407" s="405"/>
      <c r="CO407" s="405"/>
      <c r="CP407" s="405"/>
      <c r="CQ407" s="405"/>
      <c r="CR407" s="405"/>
      <c r="CS407" s="405"/>
      <c r="CT407" s="405"/>
      <c r="CU407" s="405"/>
      <c r="CV407" s="405"/>
      <c r="CW407" s="405"/>
      <c r="CX407" s="405"/>
      <c r="CY407" s="405"/>
      <c r="CZ407" s="405"/>
      <c r="DA407" s="405"/>
      <c r="DB407" s="405"/>
      <c r="DC407" s="405"/>
      <c r="DD407" s="405"/>
      <c r="DE407" s="405"/>
      <c r="DF407" s="405"/>
      <c r="DG407" s="405"/>
      <c r="DH407" s="405"/>
      <c r="DI407" s="405"/>
      <c r="DJ407" s="405"/>
      <c r="DK407" s="405"/>
      <c r="DL407" s="405"/>
      <c r="DM407" s="405"/>
      <c r="DN407" s="405"/>
      <c r="DO407" s="405"/>
      <c r="DP407" s="405"/>
      <c r="DQ407" s="405"/>
    </row>
    <row r="408" spans="1:121" s="6" customFormat="1">
      <c r="A408" s="405"/>
      <c r="B408" s="405"/>
      <c r="D408" s="7"/>
      <c r="E408" s="7"/>
      <c r="H408" s="8"/>
      <c r="I408" s="8"/>
      <c r="J408" s="8"/>
      <c r="K408" s="8"/>
      <c r="L408" s="8"/>
      <c r="M408" s="8"/>
      <c r="N408" s="8"/>
      <c r="O408" s="12"/>
      <c r="P408" s="8"/>
      <c r="Q408" s="8"/>
      <c r="S408" s="8"/>
      <c r="T408" s="8"/>
      <c r="U408" s="8"/>
      <c r="Y408" s="12"/>
      <c r="Z408" s="12"/>
      <c r="AA408" s="12"/>
      <c r="AB408" s="405"/>
      <c r="AC408" s="405"/>
      <c r="AD408" s="405"/>
      <c r="AE408" s="405"/>
      <c r="AF408" s="405"/>
      <c r="AG408" s="405"/>
      <c r="AH408" s="405"/>
      <c r="AI408" s="405"/>
      <c r="AJ408" s="405"/>
      <c r="AK408" s="405"/>
      <c r="AL408" s="405"/>
      <c r="AM408" s="405"/>
      <c r="AN408" s="405"/>
      <c r="AO408" s="405"/>
      <c r="AP408" s="405"/>
      <c r="AQ408" s="405"/>
      <c r="AR408" s="405"/>
      <c r="AS408" s="405"/>
      <c r="AT408" s="405"/>
      <c r="AU408" s="405"/>
      <c r="AV408" s="405"/>
      <c r="AW408" s="405"/>
      <c r="AX408" s="405"/>
      <c r="AY408" s="405"/>
      <c r="AZ408" s="405"/>
      <c r="BA408" s="405"/>
      <c r="BB408" s="405"/>
      <c r="BC408" s="405"/>
      <c r="BD408" s="405"/>
      <c r="BE408" s="405"/>
      <c r="BF408" s="405"/>
      <c r="BG408" s="405"/>
      <c r="BH408" s="405"/>
      <c r="BI408" s="405"/>
      <c r="BJ408" s="405"/>
      <c r="BK408" s="405"/>
      <c r="BL408" s="405"/>
      <c r="BM408" s="405"/>
      <c r="BN408" s="405"/>
      <c r="BO408" s="405"/>
      <c r="BP408" s="405"/>
      <c r="BQ408" s="405"/>
      <c r="BR408" s="405"/>
      <c r="BS408" s="405"/>
      <c r="BT408" s="405"/>
      <c r="BU408" s="405"/>
      <c r="BV408" s="405"/>
      <c r="BW408" s="405"/>
      <c r="BX408" s="405"/>
      <c r="BY408" s="405"/>
      <c r="BZ408" s="405"/>
      <c r="CA408" s="405"/>
      <c r="CB408" s="405"/>
      <c r="CC408" s="405"/>
      <c r="CD408" s="405"/>
      <c r="CE408" s="405"/>
      <c r="CF408" s="405"/>
      <c r="CG408" s="405"/>
      <c r="CH408" s="405"/>
      <c r="CI408" s="405"/>
      <c r="CJ408" s="405"/>
      <c r="CK408" s="405"/>
      <c r="CL408" s="405"/>
      <c r="CM408" s="405"/>
      <c r="CN408" s="405"/>
      <c r="CO408" s="405"/>
      <c r="CP408" s="405"/>
      <c r="CQ408" s="405"/>
      <c r="CR408" s="405"/>
      <c r="CS408" s="405"/>
      <c r="CT408" s="405"/>
      <c r="CU408" s="405"/>
      <c r="CV408" s="405"/>
      <c r="CW408" s="405"/>
      <c r="CX408" s="405"/>
      <c r="CY408" s="405"/>
      <c r="CZ408" s="405"/>
      <c r="DA408" s="405"/>
      <c r="DB408" s="405"/>
      <c r="DC408" s="405"/>
      <c r="DD408" s="405"/>
      <c r="DE408" s="405"/>
      <c r="DF408" s="405"/>
      <c r="DG408" s="405"/>
      <c r="DH408" s="405"/>
      <c r="DI408" s="405"/>
      <c r="DJ408" s="405"/>
      <c r="DK408" s="405"/>
      <c r="DL408" s="405"/>
      <c r="DM408" s="405"/>
      <c r="DN408" s="405"/>
      <c r="DO408" s="405"/>
      <c r="DP408" s="405"/>
      <c r="DQ408" s="405"/>
    </row>
    <row r="409" spans="1:121" s="6" customFormat="1">
      <c r="A409" s="405"/>
      <c r="B409" s="405"/>
      <c r="D409" s="7"/>
      <c r="E409" s="7"/>
      <c r="H409" s="8"/>
      <c r="I409" s="8"/>
      <c r="J409" s="8"/>
      <c r="K409" s="8"/>
      <c r="L409" s="8"/>
      <c r="M409" s="8"/>
      <c r="N409" s="8"/>
      <c r="O409" s="12"/>
      <c r="P409" s="8"/>
      <c r="Q409" s="8"/>
      <c r="S409" s="8"/>
      <c r="T409" s="8"/>
      <c r="U409" s="8"/>
      <c r="Y409" s="12"/>
      <c r="Z409" s="12"/>
      <c r="AA409" s="12"/>
      <c r="AB409" s="405"/>
      <c r="AC409" s="405"/>
      <c r="AD409" s="405"/>
      <c r="AE409" s="405"/>
      <c r="AF409" s="405"/>
      <c r="AG409" s="405"/>
      <c r="AH409" s="405"/>
      <c r="AI409" s="405"/>
      <c r="AJ409" s="405"/>
      <c r="AK409" s="405"/>
      <c r="AL409" s="405"/>
      <c r="AM409" s="405"/>
      <c r="AN409" s="405"/>
      <c r="AO409" s="405"/>
      <c r="AP409" s="405"/>
      <c r="AQ409" s="405"/>
      <c r="AR409" s="405"/>
      <c r="AS409" s="405"/>
      <c r="AT409" s="405"/>
      <c r="AU409" s="405"/>
      <c r="AV409" s="405"/>
      <c r="AW409" s="405"/>
      <c r="AX409" s="405"/>
      <c r="AY409" s="405"/>
      <c r="AZ409" s="405"/>
      <c r="BA409" s="405"/>
      <c r="BB409" s="405"/>
      <c r="BC409" s="405"/>
      <c r="BD409" s="405"/>
      <c r="BE409" s="405"/>
      <c r="BF409" s="405"/>
      <c r="BG409" s="405"/>
      <c r="BH409" s="405"/>
      <c r="BI409" s="405"/>
      <c r="BJ409" s="405"/>
      <c r="BK409" s="405"/>
      <c r="BL409" s="405"/>
      <c r="BM409" s="405"/>
      <c r="BN409" s="405"/>
      <c r="BO409" s="405"/>
      <c r="BP409" s="405"/>
      <c r="BQ409" s="405"/>
      <c r="BR409" s="405"/>
      <c r="BS409" s="405"/>
      <c r="BT409" s="405"/>
      <c r="BU409" s="405"/>
      <c r="BV409" s="405"/>
      <c r="BW409" s="405"/>
      <c r="BX409" s="405"/>
      <c r="BY409" s="405"/>
      <c r="BZ409" s="405"/>
      <c r="CA409" s="405"/>
      <c r="CB409" s="405"/>
      <c r="CC409" s="405"/>
      <c r="CD409" s="405"/>
      <c r="CE409" s="405"/>
      <c r="CF409" s="405"/>
      <c r="CG409" s="405"/>
      <c r="CH409" s="405"/>
      <c r="CI409" s="405"/>
      <c r="CJ409" s="405"/>
      <c r="CK409" s="405"/>
      <c r="CL409" s="405"/>
      <c r="CM409" s="405"/>
      <c r="CN409" s="405"/>
      <c r="CO409" s="405"/>
      <c r="CP409" s="405"/>
      <c r="CQ409" s="405"/>
      <c r="CR409" s="405"/>
      <c r="CS409" s="405"/>
      <c r="CT409" s="405"/>
      <c r="CU409" s="405"/>
      <c r="CV409" s="405"/>
      <c r="CW409" s="405"/>
      <c r="CX409" s="405"/>
      <c r="CY409" s="405"/>
      <c r="CZ409" s="405"/>
      <c r="DA409" s="405"/>
      <c r="DB409" s="405"/>
      <c r="DC409" s="405"/>
      <c r="DD409" s="405"/>
      <c r="DE409" s="405"/>
      <c r="DF409" s="405"/>
      <c r="DG409" s="405"/>
      <c r="DH409" s="405"/>
      <c r="DI409" s="405"/>
      <c r="DJ409" s="405"/>
      <c r="DK409" s="405"/>
      <c r="DL409" s="405"/>
      <c r="DM409" s="405"/>
      <c r="DN409" s="405"/>
      <c r="DO409" s="405"/>
      <c r="DP409" s="405"/>
      <c r="DQ409" s="405"/>
    </row>
    <row r="410" spans="1:121" s="6" customFormat="1">
      <c r="A410" s="405"/>
      <c r="B410" s="405"/>
      <c r="D410" s="7"/>
      <c r="E410" s="7"/>
      <c r="H410" s="8"/>
      <c r="I410" s="8"/>
      <c r="J410" s="8"/>
      <c r="K410" s="8"/>
      <c r="L410" s="8"/>
      <c r="M410" s="8"/>
      <c r="N410" s="8"/>
      <c r="O410" s="12"/>
      <c r="P410" s="8"/>
      <c r="Q410" s="8"/>
      <c r="S410" s="8"/>
      <c r="T410" s="8"/>
      <c r="U410" s="8"/>
      <c r="Y410" s="12"/>
      <c r="Z410" s="12"/>
      <c r="AA410" s="12"/>
      <c r="AB410" s="405"/>
      <c r="AC410" s="405"/>
      <c r="AD410" s="405"/>
      <c r="AE410" s="405"/>
      <c r="AF410" s="405"/>
      <c r="AG410" s="405"/>
      <c r="AH410" s="405"/>
      <c r="AI410" s="405"/>
      <c r="AJ410" s="405"/>
      <c r="AK410" s="405"/>
      <c r="AL410" s="405"/>
      <c r="AM410" s="405"/>
      <c r="AN410" s="405"/>
      <c r="AO410" s="405"/>
      <c r="AP410" s="405"/>
      <c r="AQ410" s="405"/>
      <c r="AR410" s="405"/>
      <c r="AS410" s="405"/>
      <c r="AT410" s="405"/>
      <c r="AU410" s="405"/>
      <c r="AV410" s="405"/>
      <c r="AW410" s="405"/>
      <c r="AX410" s="405"/>
      <c r="AY410" s="405"/>
      <c r="AZ410" s="405"/>
      <c r="BA410" s="405"/>
      <c r="BB410" s="405"/>
      <c r="BC410" s="405"/>
      <c r="BD410" s="405"/>
      <c r="BE410" s="405"/>
      <c r="BF410" s="405"/>
      <c r="BG410" s="405"/>
      <c r="BH410" s="405"/>
      <c r="BI410" s="405"/>
      <c r="BJ410" s="405"/>
      <c r="BK410" s="405"/>
      <c r="BL410" s="405"/>
      <c r="BM410" s="405"/>
      <c r="BN410" s="405"/>
      <c r="BO410" s="405"/>
      <c r="BP410" s="405"/>
      <c r="BQ410" s="405"/>
      <c r="BR410" s="405"/>
      <c r="BS410" s="405"/>
      <c r="BT410" s="405"/>
      <c r="BU410" s="405"/>
      <c r="BV410" s="405"/>
      <c r="BW410" s="405"/>
      <c r="BX410" s="405"/>
      <c r="BY410" s="405"/>
      <c r="BZ410" s="405"/>
      <c r="CA410" s="405"/>
      <c r="CB410" s="405"/>
      <c r="CC410" s="405"/>
      <c r="CD410" s="405"/>
      <c r="CE410" s="405"/>
      <c r="CF410" s="405"/>
      <c r="CG410" s="405"/>
      <c r="CH410" s="405"/>
      <c r="CI410" s="405"/>
      <c r="CJ410" s="405"/>
      <c r="CK410" s="405"/>
      <c r="CL410" s="405"/>
      <c r="CM410" s="405"/>
      <c r="CN410" s="405"/>
      <c r="CO410" s="405"/>
      <c r="CP410" s="405"/>
      <c r="CQ410" s="405"/>
      <c r="CR410" s="405"/>
      <c r="CS410" s="405"/>
      <c r="CT410" s="405"/>
      <c r="CU410" s="405"/>
      <c r="CV410" s="405"/>
      <c r="CW410" s="405"/>
      <c r="CX410" s="405"/>
      <c r="CY410" s="405"/>
      <c r="CZ410" s="405"/>
      <c r="DA410" s="405"/>
      <c r="DB410" s="405"/>
      <c r="DC410" s="405"/>
      <c r="DD410" s="405"/>
      <c r="DE410" s="405"/>
      <c r="DF410" s="405"/>
      <c r="DG410" s="405"/>
      <c r="DH410" s="405"/>
      <c r="DI410" s="405"/>
      <c r="DJ410" s="405"/>
      <c r="DK410" s="405"/>
      <c r="DL410" s="405"/>
      <c r="DM410" s="405"/>
      <c r="DN410" s="405"/>
      <c r="DO410" s="405"/>
      <c r="DP410" s="405"/>
      <c r="DQ410" s="405"/>
    </row>
    <row r="411" spans="1:121" s="6" customFormat="1">
      <c r="A411" s="405"/>
      <c r="B411" s="405"/>
      <c r="D411" s="7"/>
      <c r="E411" s="7"/>
      <c r="H411" s="8"/>
      <c r="I411" s="8"/>
      <c r="J411" s="8"/>
      <c r="K411" s="8"/>
      <c r="L411" s="8"/>
      <c r="M411" s="8"/>
      <c r="N411" s="8"/>
      <c r="O411" s="12"/>
      <c r="P411" s="8"/>
      <c r="Q411" s="8"/>
      <c r="S411" s="8"/>
      <c r="T411" s="8"/>
      <c r="U411" s="8"/>
      <c r="Y411" s="12"/>
      <c r="Z411" s="12"/>
      <c r="AA411" s="12"/>
      <c r="AB411" s="405"/>
      <c r="AC411" s="405"/>
      <c r="AD411" s="405"/>
      <c r="AE411" s="405"/>
      <c r="AF411" s="405"/>
      <c r="AG411" s="405"/>
      <c r="AH411" s="405"/>
      <c r="AI411" s="405"/>
      <c r="AJ411" s="405"/>
      <c r="AK411" s="405"/>
      <c r="AL411" s="405"/>
      <c r="AM411" s="405"/>
      <c r="AN411" s="405"/>
      <c r="AO411" s="405"/>
      <c r="AP411" s="405"/>
      <c r="AQ411" s="405"/>
      <c r="AR411" s="405"/>
      <c r="AS411" s="405"/>
      <c r="AT411" s="405"/>
      <c r="AU411" s="405"/>
      <c r="AV411" s="405"/>
      <c r="AW411" s="405"/>
      <c r="AX411" s="405"/>
      <c r="AY411" s="405"/>
      <c r="AZ411" s="405"/>
      <c r="BA411" s="405"/>
      <c r="BB411" s="405"/>
      <c r="BC411" s="405"/>
      <c r="BD411" s="405"/>
      <c r="BE411" s="405"/>
      <c r="BF411" s="405"/>
      <c r="BG411" s="405"/>
      <c r="BH411" s="405"/>
      <c r="BI411" s="405"/>
      <c r="BJ411" s="405"/>
      <c r="BK411" s="405"/>
      <c r="BL411" s="405"/>
      <c r="BM411" s="405"/>
      <c r="BN411" s="405"/>
      <c r="BO411" s="405"/>
      <c r="BP411" s="405"/>
      <c r="BQ411" s="405"/>
      <c r="BR411" s="405"/>
      <c r="BS411" s="405"/>
      <c r="BT411" s="405"/>
      <c r="BU411" s="405"/>
      <c r="BV411" s="405"/>
      <c r="BW411" s="405"/>
      <c r="BX411" s="405"/>
      <c r="BY411" s="405"/>
      <c r="BZ411" s="405"/>
      <c r="CA411" s="405"/>
      <c r="CB411" s="405"/>
      <c r="CC411" s="405"/>
      <c r="CD411" s="405"/>
      <c r="CE411" s="405"/>
      <c r="CF411" s="405"/>
      <c r="CG411" s="405"/>
      <c r="CH411" s="405"/>
      <c r="CI411" s="405"/>
      <c r="CJ411" s="405"/>
      <c r="CK411" s="405"/>
      <c r="CL411" s="405"/>
      <c r="CM411" s="405"/>
      <c r="CN411" s="405"/>
      <c r="CO411" s="405"/>
      <c r="CP411" s="405"/>
      <c r="CQ411" s="405"/>
      <c r="CR411" s="405"/>
      <c r="CS411" s="405"/>
      <c r="CT411" s="405"/>
      <c r="CU411" s="405"/>
      <c r="CV411" s="405"/>
      <c r="CW411" s="405"/>
      <c r="CX411" s="405"/>
      <c r="CY411" s="405"/>
      <c r="CZ411" s="405"/>
      <c r="DA411" s="405"/>
      <c r="DB411" s="405"/>
      <c r="DC411" s="405"/>
      <c r="DD411" s="405"/>
      <c r="DE411" s="405"/>
      <c r="DF411" s="405"/>
      <c r="DG411" s="405"/>
      <c r="DH411" s="405"/>
      <c r="DI411" s="405"/>
      <c r="DJ411" s="405"/>
      <c r="DK411" s="405"/>
      <c r="DL411" s="405"/>
      <c r="DM411" s="405"/>
      <c r="DN411" s="405"/>
      <c r="DO411" s="405"/>
      <c r="DP411" s="405"/>
      <c r="DQ411" s="405"/>
    </row>
    <row r="412" spans="1:121" s="6" customFormat="1">
      <c r="A412" s="405"/>
      <c r="B412" s="405"/>
      <c r="D412" s="7"/>
      <c r="E412" s="7"/>
      <c r="H412" s="8"/>
      <c r="I412" s="8"/>
      <c r="J412" s="8"/>
      <c r="K412" s="8"/>
      <c r="L412" s="8"/>
      <c r="M412" s="8"/>
      <c r="N412" s="8"/>
      <c r="O412" s="12"/>
      <c r="P412" s="8"/>
      <c r="Q412" s="8"/>
      <c r="S412" s="8"/>
      <c r="T412" s="8"/>
      <c r="U412" s="8"/>
      <c r="Y412" s="12"/>
      <c r="Z412" s="12"/>
      <c r="AA412" s="12"/>
      <c r="AB412" s="405"/>
      <c r="AC412" s="405"/>
      <c r="AD412" s="405"/>
      <c r="AE412" s="405"/>
      <c r="AF412" s="405"/>
      <c r="AG412" s="405"/>
      <c r="AH412" s="405"/>
      <c r="AI412" s="405"/>
      <c r="AJ412" s="405"/>
      <c r="AK412" s="405"/>
      <c r="AL412" s="405"/>
      <c r="AM412" s="405"/>
      <c r="AN412" s="405"/>
      <c r="AO412" s="405"/>
      <c r="AP412" s="405"/>
      <c r="AQ412" s="405"/>
      <c r="AR412" s="405"/>
      <c r="AS412" s="405"/>
      <c r="AT412" s="405"/>
      <c r="AU412" s="405"/>
      <c r="AV412" s="405"/>
      <c r="AW412" s="405"/>
      <c r="AX412" s="405"/>
      <c r="AY412" s="405"/>
      <c r="AZ412" s="405"/>
      <c r="BA412" s="405"/>
      <c r="BB412" s="405"/>
      <c r="BC412" s="405"/>
      <c r="BD412" s="405"/>
      <c r="BE412" s="405"/>
      <c r="BF412" s="405"/>
      <c r="BG412" s="405"/>
      <c r="BH412" s="405"/>
      <c r="BI412" s="405"/>
      <c r="BJ412" s="405"/>
      <c r="BK412" s="405"/>
      <c r="BL412" s="405"/>
      <c r="BM412" s="405"/>
      <c r="BN412" s="405"/>
      <c r="BO412" s="405"/>
      <c r="BP412" s="405"/>
      <c r="BQ412" s="405"/>
      <c r="BR412" s="405"/>
      <c r="BS412" s="405"/>
      <c r="BT412" s="405"/>
      <c r="BU412" s="405"/>
      <c r="BV412" s="405"/>
      <c r="BW412" s="405"/>
      <c r="BX412" s="405"/>
      <c r="BY412" s="405"/>
      <c r="BZ412" s="405"/>
      <c r="CA412" s="405"/>
      <c r="CB412" s="405"/>
      <c r="CC412" s="405"/>
      <c r="CD412" s="405"/>
      <c r="CE412" s="405"/>
      <c r="CF412" s="405"/>
      <c r="CG412" s="405"/>
      <c r="CH412" s="405"/>
      <c r="CI412" s="405"/>
      <c r="CJ412" s="405"/>
      <c r="CK412" s="405"/>
      <c r="CL412" s="405"/>
      <c r="CM412" s="405"/>
      <c r="CN412" s="405"/>
      <c r="CO412" s="405"/>
      <c r="CP412" s="405"/>
      <c r="CQ412" s="405"/>
      <c r="CR412" s="405"/>
      <c r="CS412" s="405"/>
      <c r="CT412" s="405"/>
      <c r="CU412" s="405"/>
      <c r="CV412" s="405"/>
      <c r="CW412" s="405"/>
      <c r="CX412" s="405"/>
      <c r="CY412" s="405"/>
      <c r="CZ412" s="405"/>
      <c r="DA412" s="405"/>
      <c r="DB412" s="405"/>
      <c r="DC412" s="405"/>
      <c r="DD412" s="405"/>
      <c r="DE412" s="405"/>
      <c r="DF412" s="405"/>
      <c r="DG412" s="405"/>
      <c r="DH412" s="405"/>
      <c r="DI412" s="405"/>
      <c r="DJ412" s="405"/>
      <c r="DK412" s="405"/>
      <c r="DL412" s="405"/>
      <c r="DM412" s="405"/>
      <c r="DN412" s="405"/>
      <c r="DO412" s="405"/>
      <c r="DP412" s="405"/>
      <c r="DQ412" s="405"/>
    </row>
    <row r="413" spans="1:121" s="6" customFormat="1">
      <c r="A413" s="405"/>
      <c r="B413" s="405"/>
      <c r="D413" s="7"/>
      <c r="E413" s="7"/>
      <c r="H413" s="8"/>
      <c r="I413" s="8"/>
      <c r="J413" s="8"/>
      <c r="K413" s="8"/>
      <c r="L413" s="8"/>
      <c r="M413" s="8"/>
      <c r="N413" s="8"/>
      <c r="O413" s="12"/>
      <c r="P413" s="8"/>
      <c r="Q413" s="8"/>
      <c r="S413" s="8"/>
      <c r="T413" s="8"/>
      <c r="U413" s="8"/>
      <c r="Y413" s="12"/>
      <c r="Z413" s="12"/>
      <c r="AA413" s="12"/>
      <c r="AB413" s="405"/>
      <c r="AC413" s="405"/>
      <c r="AD413" s="405"/>
      <c r="AE413" s="405"/>
      <c r="AF413" s="405"/>
      <c r="AG413" s="405"/>
      <c r="AH413" s="405"/>
      <c r="AI413" s="405"/>
      <c r="AJ413" s="405"/>
      <c r="AK413" s="405"/>
      <c r="AL413" s="405"/>
      <c r="AM413" s="405"/>
      <c r="AN413" s="405"/>
      <c r="AO413" s="405"/>
      <c r="AP413" s="405"/>
      <c r="AQ413" s="405"/>
      <c r="AR413" s="405"/>
      <c r="AS413" s="405"/>
      <c r="AT413" s="405"/>
      <c r="AU413" s="405"/>
      <c r="AV413" s="405"/>
      <c r="AW413" s="405"/>
      <c r="AX413" s="405"/>
      <c r="AY413" s="405"/>
      <c r="AZ413" s="405"/>
      <c r="BA413" s="405"/>
      <c r="BB413" s="405"/>
      <c r="BC413" s="405"/>
      <c r="BD413" s="405"/>
      <c r="BE413" s="405"/>
      <c r="BF413" s="405"/>
      <c r="BG413" s="405"/>
      <c r="BH413" s="405"/>
      <c r="BI413" s="405"/>
      <c r="BJ413" s="405"/>
      <c r="BK413" s="405"/>
      <c r="BL413" s="405"/>
      <c r="BM413" s="405"/>
      <c r="BN413" s="405"/>
      <c r="BO413" s="405"/>
      <c r="BP413" s="405"/>
      <c r="BQ413" s="405"/>
      <c r="BR413" s="405"/>
      <c r="BS413" s="405"/>
      <c r="BT413" s="405"/>
      <c r="BU413" s="405"/>
      <c r="BV413" s="405"/>
      <c r="BW413" s="405"/>
      <c r="BX413" s="405"/>
      <c r="BY413" s="405"/>
      <c r="BZ413" s="405"/>
      <c r="CA413" s="405"/>
      <c r="CB413" s="405"/>
      <c r="CC413" s="405"/>
      <c r="CD413" s="405"/>
      <c r="CE413" s="405"/>
      <c r="CF413" s="405"/>
      <c r="CG413" s="405"/>
      <c r="CH413" s="405"/>
      <c r="CI413" s="405"/>
      <c r="CJ413" s="405"/>
      <c r="CK413" s="405"/>
      <c r="CL413" s="405"/>
      <c r="CM413" s="405"/>
      <c r="CN413" s="405"/>
      <c r="CO413" s="405"/>
      <c r="CP413" s="405"/>
      <c r="CQ413" s="405"/>
      <c r="CR413" s="405"/>
      <c r="CS413" s="405"/>
      <c r="CT413" s="405"/>
      <c r="CU413" s="405"/>
      <c r="CV413" s="405"/>
      <c r="CW413" s="405"/>
      <c r="CX413" s="405"/>
      <c r="CY413" s="405"/>
      <c r="CZ413" s="405"/>
      <c r="DA413" s="405"/>
      <c r="DB413" s="405"/>
      <c r="DC413" s="405"/>
      <c r="DD413" s="405"/>
      <c r="DE413" s="405"/>
      <c r="DF413" s="405"/>
      <c r="DG413" s="405"/>
      <c r="DH413" s="405"/>
      <c r="DI413" s="405"/>
      <c r="DJ413" s="405"/>
      <c r="DK413" s="405"/>
      <c r="DL413" s="405"/>
      <c r="DM413" s="405"/>
      <c r="DN413" s="405"/>
      <c r="DO413" s="405"/>
      <c r="DP413" s="405"/>
      <c r="DQ413" s="405"/>
    </row>
    <row r="414" spans="1:121" s="6" customFormat="1">
      <c r="A414" s="405"/>
      <c r="B414" s="405"/>
      <c r="D414" s="7"/>
      <c r="E414" s="7"/>
      <c r="H414" s="8"/>
      <c r="I414" s="8"/>
      <c r="J414" s="8"/>
      <c r="K414" s="8"/>
      <c r="L414" s="8"/>
      <c r="M414" s="8"/>
      <c r="N414" s="8"/>
      <c r="O414" s="12"/>
      <c r="P414" s="8"/>
      <c r="Q414" s="8"/>
      <c r="S414" s="8"/>
      <c r="T414" s="8"/>
      <c r="U414" s="8"/>
      <c r="Y414" s="12"/>
      <c r="Z414" s="12"/>
      <c r="AA414" s="12"/>
      <c r="AB414" s="405"/>
      <c r="AC414" s="405"/>
      <c r="AD414" s="405"/>
      <c r="AE414" s="405"/>
      <c r="AF414" s="405"/>
      <c r="AG414" s="405"/>
      <c r="AH414" s="405"/>
      <c r="AI414" s="405"/>
      <c r="AJ414" s="405"/>
      <c r="AK414" s="405"/>
      <c r="AL414" s="405"/>
      <c r="AM414" s="405"/>
      <c r="AN414" s="405"/>
      <c r="AO414" s="405"/>
      <c r="AP414" s="405"/>
      <c r="AQ414" s="405"/>
      <c r="AR414" s="405"/>
      <c r="AS414" s="405"/>
      <c r="AT414" s="405"/>
      <c r="AU414" s="405"/>
      <c r="AV414" s="405"/>
      <c r="AW414" s="405"/>
      <c r="AX414" s="405"/>
      <c r="AY414" s="405"/>
      <c r="AZ414" s="405"/>
      <c r="BA414" s="405"/>
      <c r="BB414" s="405"/>
      <c r="BC414" s="405"/>
      <c r="BD414" s="405"/>
      <c r="BE414" s="405"/>
      <c r="BF414" s="405"/>
      <c r="BG414" s="405"/>
      <c r="BH414" s="405"/>
      <c r="BI414" s="405"/>
      <c r="BJ414" s="405"/>
      <c r="BK414" s="405"/>
      <c r="BL414" s="405"/>
      <c r="BM414" s="405"/>
      <c r="BN414" s="405"/>
      <c r="BO414" s="405"/>
      <c r="BP414" s="405"/>
      <c r="BQ414" s="405"/>
      <c r="BR414" s="405"/>
      <c r="BS414" s="405"/>
      <c r="BT414" s="405"/>
      <c r="BU414" s="405"/>
      <c r="BV414" s="405"/>
      <c r="BW414" s="405"/>
      <c r="BX414" s="405"/>
      <c r="BY414" s="405"/>
      <c r="BZ414" s="405"/>
      <c r="CA414" s="405"/>
      <c r="CB414" s="405"/>
      <c r="CC414" s="405"/>
      <c r="CD414" s="405"/>
      <c r="CE414" s="405"/>
      <c r="CF414" s="405"/>
      <c r="CG414" s="405"/>
      <c r="CH414" s="405"/>
      <c r="CI414" s="405"/>
      <c r="CJ414" s="405"/>
      <c r="CK414" s="405"/>
      <c r="CL414" s="405"/>
      <c r="CM414" s="405"/>
      <c r="CN414" s="405"/>
      <c r="CO414" s="405"/>
      <c r="CP414" s="405"/>
      <c r="CQ414" s="405"/>
      <c r="CR414" s="405"/>
      <c r="CS414" s="405"/>
      <c r="CT414" s="405"/>
      <c r="CU414" s="405"/>
      <c r="CV414" s="405"/>
      <c r="CW414" s="405"/>
      <c r="CX414" s="405"/>
      <c r="CY414" s="405"/>
      <c r="CZ414" s="405"/>
      <c r="DA414" s="405"/>
      <c r="DB414" s="405"/>
      <c r="DC414" s="405"/>
      <c r="DD414" s="405"/>
      <c r="DE414" s="405"/>
      <c r="DF414" s="405"/>
      <c r="DG414" s="405"/>
      <c r="DH414" s="405"/>
      <c r="DI414" s="405"/>
      <c r="DJ414" s="405"/>
      <c r="DK414" s="405"/>
      <c r="DL414" s="405"/>
      <c r="DM414" s="405"/>
      <c r="DN414" s="405"/>
      <c r="DO414" s="405"/>
      <c r="DP414" s="405"/>
      <c r="DQ414" s="405"/>
    </row>
    <row r="415" spans="1:121" s="6" customFormat="1">
      <c r="A415" s="405"/>
      <c r="B415" s="405"/>
      <c r="D415" s="7"/>
      <c r="E415" s="7"/>
      <c r="H415" s="8"/>
      <c r="I415" s="8"/>
      <c r="J415" s="8"/>
      <c r="K415" s="8"/>
      <c r="L415" s="8"/>
      <c r="M415" s="8"/>
      <c r="N415" s="8"/>
      <c r="O415" s="12"/>
      <c r="P415" s="8"/>
      <c r="Q415" s="8"/>
      <c r="S415" s="8"/>
      <c r="T415" s="8"/>
      <c r="U415" s="8"/>
      <c r="Y415" s="12"/>
      <c r="Z415" s="12"/>
      <c r="AA415" s="12"/>
      <c r="AB415" s="405"/>
      <c r="AC415" s="405"/>
      <c r="AD415" s="405"/>
      <c r="AE415" s="405"/>
      <c r="AF415" s="405"/>
      <c r="AG415" s="405"/>
      <c r="AH415" s="405"/>
      <c r="AI415" s="405"/>
      <c r="AJ415" s="405"/>
      <c r="AK415" s="405"/>
      <c r="AL415" s="405"/>
      <c r="AM415" s="405"/>
      <c r="AN415" s="405"/>
      <c r="AO415" s="405"/>
      <c r="AP415" s="405"/>
      <c r="AQ415" s="405"/>
      <c r="AR415" s="405"/>
      <c r="AS415" s="405"/>
      <c r="AT415" s="405"/>
      <c r="AU415" s="405"/>
      <c r="AV415" s="405"/>
      <c r="AW415" s="405"/>
      <c r="AX415" s="405"/>
      <c r="AY415" s="405"/>
      <c r="AZ415" s="405"/>
      <c r="BA415" s="405"/>
      <c r="BB415" s="405"/>
      <c r="BC415" s="405"/>
      <c r="BD415" s="405"/>
      <c r="BE415" s="405"/>
      <c r="BF415" s="405"/>
      <c r="BG415" s="405"/>
      <c r="BH415" s="405"/>
      <c r="BI415" s="405"/>
      <c r="BJ415" s="405"/>
      <c r="BK415" s="405"/>
      <c r="BL415" s="405"/>
      <c r="BM415" s="405"/>
      <c r="BN415" s="405"/>
      <c r="BO415" s="405"/>
      <c r="BP415" s="405"/>
      <c r="BQ415" s="405"/>
      <c r="BR415" s="405"/>
      <c r="BS415" s="405"/>
      <c r="BT415" s="405"/>
      <c r="BU415" s="405"/>
      <c r="BV415" s="405"/>
      <c r="BW415" s="405"/>
      <c r="BX415" s="405"/>
      <c r="BY415" s="405"/>
      <c r="BZ415" s="405"/>
      <c r="CA415" s="405"/>
      <c r="CB415" s="405"/>
      <c r="CC415" s="405"/>
      <c r="CD415" s="405"/>
      <c r="CE415" s="405"/>
      <c r="CF415" s="405"/>
      <c r="CG415" s="405"/>
      <c r="CH415" s="405"/>
      <c r="CI415" s="405"/>
      <c r="CJ415" s="405"/>
      <c r="CK415" s="405"/>
      <c r="CL415" s="405"/>
      <c r="CM415" s="405"/>
      <c r="CN415" s="405"/>
      <c r="CO415" s="405"/>
      <c r="CP415" s="405"/>
      <c r="CQ415" s="405"/>
      <c r="CR415" s="405"/>
      <c r="CS415" s="405"/>
      <c r="CT415" s="405"/>
      <c r="CU415" s="405"/>
      <c r="CV415" s="405"/>
      <c r="CW415" s="405"/>
      <c r="CX415" s="405"/>
      <c r="CY415" s="405"/>
      <c r="CZ415" s="405"/>
      <c r="DA415" s="405"/>
      <c r="DB415" s="405"/>
      <c r="DC415" s="405"/>
      <c r="DD415" s="405"/>
      <c r="DE415" s="405"/>
      <c r="DF415" s="405"/>
      <c r="DG415" s="405"/>
      <c r="DH415" s="405"/>
      <c r="DI415" s="405"/>
      <c r="DJ415" s="405"/>
      <c r="DK415" s="405"/>
      <c r="DL415" s="405"/>
      <c r="DM415" s="405"/>
      <c r="DN415" s="405"/>
      <c r="DO415" s="405"/>
      <c r="DP415" s="405"/>
      <c r="DQ415" s="405"/>
    </row>
    <row r="416" spans="1:121" s="6" customFormat="1">
      <c r="A416" s="405"/>
      <c r="B416" s="405"/>
      <c r="D416" s="7"/>
      <c r="E416" s="7"/>
      <c r="H416" s="8"/>
      <c r="I416" s="8"/>
      <c r="J416" s="8"/>
      <c r="K416" s="8"/>
      <c r="L416" s="8"/>
      <c r="M416" s="8"/>
      <c r="N416" s="8"/>
      <c r="O416" s="12"/>
      <c r="P416" s="8"/>
      <c r="Q416" s="8"/>
      <c r="S416" s="8"/>
      <c r="T416" s="8"/>
      <c r="U416" s="8"/>
      <c r="Y416" s="12"/>
      <c r="Z416" s="12"/>
      <c r="AA416" s="12"/>
      <c r="AB416" s="405"/>
      <c r="AC416" s="405"/>
      <c r="AD416" s="405"/>
      <c r="AE416" s="405"/>
      <c r="AF416" s="405"/>
      <c r="AG416" s="405"/>
      <c r="AH416" s="405"/>
      <c r="AI416" s="405"/>
      <c r="AJ416" s="405"/>
      <c r="AK416" s="405"/>
      <c r="AL416" s="405"/>
      <c r="AM416" s="405"/>
      <c r="AN416" s="405"/>
      <c r="AO416" s="405"/>
      <c r="AP416" s="405"/>
      <c r="AQ416" s="405"/>
      <c r="AR416" s="405"/>
      <c r="AS416" s="405"/>
      <c r="AT416" s="405"/>
      <c r="AU416" s="405"/>
      <c r="AV416" s="405"/>
      <c r="AW416" s="405"/>
      <c r="AX416" s="405"/>
      <c r="AY416" s="405"/>
      <c r="AZ416" s="405"/>
      <c r="BA416" s="405"/>
      <c r="BB416" s="405"/>
      <c r="BC416" s="405"/>
      <c r="BD416" s="405"/>
      <c r="BE416" s="405"/>
      <c r="BF416" s="405"/>
      <c r="BG416" s="405"/>
      <c r="BH416" s="405"/>
      <c r="BI416" s="405"/>
      <c r="BJ416" s="405"/>
      <c r="BK416" s="405"/>
      <c r="BL416" s="405"/>
      <c r="BM416" s="405"/>
      <c r="BN416" s="405"/>
      <c r="BO416" s="405"/>
      <c r="BP416" s="405"/>
      <c r="BQ416" s="405"/>
      <c r="BR416" s="405"/>
      <c r="BS416" s="405"/>
      <c r="BT416" s="405"/>
      <c r="BU416" s="405"/>
      <c r="BV416" s="405"/>
      <c r="BW416" s="405"/>
      <c r="BX416" s="405"/>
      <c r="BY416" s="405"/>
      <c r="BZ416" s="405"/>
      <c r="CA416" s="405"/>
      <c r="CB416" s="405"/>
      <c r="CC416" s="405"/>
      <c r="CD416" s="405"/>
      <c r="CE416" s="405"/>
      <c r="CF416" s="405"/>
      <c r="CG416" s="405"/>
      <c r="CH416" s="405"/>
      <c r="CI416" s="405"/>
      <c r="CJ416" s="405"/>
      <c r="CK416" s="405"/>
      <c r="CL416" s="405"/>
      <c r="CM416" s="405"/>
      <c r="CN416" s="405"/>
      <c r="CO416" s="405"/>
      <c r="CP416" s="405"/>
      <c r="CQ416" s="405"/>
      <c r="CR416" s="405"/>
      <c r="CS416" s="405"/>
      <c r="CT416" s="405"/>
      <c r="CU416" s="405"/>
      <c r="CV416" s="405"/>
      <c r="CW416" s="405"/>
      <c r="CX416" s="405"/>
      <c r="CY416" s="405"/>
      <c r="CZ416" s="405"/>
      <c r="DA416" s="405"/>
      <c r="DB416" s="405"/>
      <c r="DC416" s="405"/>
      <c r="DD416" s="405"/>
      <c r="DE416" s="405"/>
      <c r="DF416" s="405"/>
      <c r="DG416" s="405"/>
      <c r="DH416" s="405"/>
      <c r="DI416" s="405"/>
      <c r="DJ416" s="405"/>
      <c r="DK416" s="405"/>
      <c r="DL416" s="405"/>
      <c r="DM416" s="405"/>
      <c r="DN416" s="405"/>
      <c r="DO416" s="405"/>
      <c r="DP416" s="405"/>
      <c r="DQ416" s="405"/>
    </row>
    <row r="417" spans="1:121" s="6" customFormat="1">
      <c r="A417" s="405"/>
      <c r="B417" s="405"/>
      <c r="D417" s="7"/>
      <c r="E417" s="7"/>
      <c r="H417" s="8"/>
      <c r="I417" s="8"/>
      <c r="J417" s="8"/>
      <c r="K417" s="8"/>
      <c r="L417" s="8"/>
      <c r="M417" s="8"/>
      <c r="N417" s="8"/>
      <c r="O417" s="12"/>
      <c r="P417" s="8"/>
      <c r="Q417" s="8"/>
      <c r="S417" s="8"/>
      <c r="T417" s="8"/>
      <c r="U417" s="8"/>
      <c r="Y417" s="12"/>
      <c r="Z417" s="12"/>
      <c r="AA417" s="12"/>
      <c r="AB417" s="405"/>
      <c r="AC417" s="405"/>
      <c r="AD417" s="405"/>
      <c r="AE417" s="405"/>
      <c r="AF417" s="405"/>
      <c r="AG417" s="405"/>
      <c r="AH417" s="405"/>
      <c r="AI417" s="405"/>
      <c r="AJ417" s="405"/>
      <c r="AK417" s="405"/>
      <c r="AL417" s="405"/>
      <c r="AM417" s="405"/>
      <c r="AN417" s="405"/>
      <c r="AO417" s="405"/>
      <c r="AP417" s="405"/>
      <c r="AQ417" s="405"/>
      <c r="AR417" s="405"/>
      <c r="AS417" s="405"/>
      <c r="AT417" s="405"/>
      <c r="AU417" s="405"/>
      <c r="AV417" s="405"/>
      <c r="AW417" s="405"/>
      <c r="AX417" s="405"/>
      <c r="AY417" s="405"/>
      <c r="AZ417" s="405"/>
      <c r="BA417" s="405"/>
      <c r="BB417" s="405"/>
      <c r="BC417" s="405"/>
      <c r="BD417" s="405"/>
      <c r="BE417" s="405"/>
      <c r="BF417" s="405"/>
      <c r="BG417" s="405"/>
      <c r="BH417" s="405"/>
      <c r="BI417" s="405"/>
      <c r="BJ417" s="405"/>
      <c r="BK417" s="405"/>
      <c r="BL417" s="405"/>
      <c r="BM417" s="405"/>
      <c r="BN417" s="405"/>
      <c r="BO417" s="405"/>
      <c r="BP417" s="405"/>
      <c r="BQ417" s="405"/>
      <c r="BR417" s="405"/>
      <c r="BS417" s="405"/>
      <c r="BT417" s="405"/>
      <c r="BU417" s="405"/>
      <c r="BV417" s="405"/>
      <c r="BW417" s="405"/>
      <c r="BX417" s="405"/>
      <c r="BY417" s="405"/>
      <c r="BZ417" s="405"/>
      <c r="CA417" s="405"/>
      <c r="CB417" s="405"/>
      <c r="CC417" s="405"/>
      <c r="CD417" s="405"/>
      <c r="CE417" s="405"/>
      <c r="CF417" s="405"/>
      <c r="CG417" s="405"/>
      <c r="CH417" s="405"/>
      <c r="CI417" s="405"/>
      <c r="CJ417" s="405"/>
      <c r="CK417" s="405"/>
      <c r="CL417" s="405"/>
      <c r="CM417" s="405"/>
      <c r="CN417" s="405"/>
      <c r="CO417" s="405"/>
      <c r="CP417" s="405"/>
      <c r="CQ417" s="405"/>
      <c r="CR417" s="405"/>
      <c r="CS417" s="405"/>
      <c r="CT417" s="405"/>
      <c r="CU417" s="405"/>
      <c r="CV417" s="405"/>
      <c r="CW417" s="405"/>
      <c r="CX417" s="405"/>
      <c r="CY417" s="405"/>
      <c r="CZ417" s="405"/>
      <c r="DA417" s="405"/>
      <c r="DB417" s="405"/>
      <c r="DC417" s="405"/>
      <c r="DD417" s="405"/>
      <c r="DE417" s="405"/>
      <c r="DF417" s="405"/>
      <c r="DG417" s="405"/>
      <c r="DH417" s="405"/>
      <c r="DI417" s="405"/>
      <c r="DJ417" s="405"/>
      <c r="DK417" s="405"/>
      <c r="DL417" s="405"/>
      <c r="DM417" s="405"/>
      <c r="DN417" s="405"/>
      <c r="DO417" s="405"/>
      <c r="DP417" s="405"/>
      <c r="DQ417" s="405"/>
    </row>
    <row r="418" spans="1:121" s="6" customFormat="1">
      <c r="A418" s="405"/>
      <c r="B418" s="405"/>
      <c r="D418" s="7"/>
      <c r="E418" s="7"/>
      <c r="H418" s="8"/>
      <c r="I418" s="8"/>
      <c r="J418" s="8"/>
      <c r="K418" s="8"/>
      <c r="L418" s="8"/>
      <c r="M418" s="8"/>
      <c r="N418" s="8"/>
      <c r="O418" s="12"/>
      <c r="P418" s="8"/>
      <c r="Q418" s="8"/>
      <c r="S418" s="8"/>
      <c r="T418" s="8"/>
      <c r="U418" s="8"/>
      <c r="Y418" s="12"/>
      <c r="Z418" s="12"/>
      <c r="AA418" s="12"/>
      <c r="AB418" s="405"/>
      <c r="AC418" s="405"/>
      <c r="AD418" s="405"/>
      <c r="AE418" s="405"/>
      <c r="AF418" s="405"/>
      <c r="AG418" s="405"/>
      <c r="AH418" s="405"/>
      <c r="AI418" s="405"/>
      <c r="AJ418" s="405"/>
      <c r="AK418" s="405"/>
      <c r="AL418" s="405"/>
      <c r="AM418" s="405"/>
      <c r="AN418" s="405"/>
      <c r="AO418" s="405"/>
      <c r="AP418" s="405"/>
      <c r="AQ418" s="405"/>
      <c r="AR418" s="405"/>
      <c r="AS418" s="405"/>
      <c r="AT418" s="405"/>
      <c r="AU418" s="405"/>
      <c r="AV418" s="405"/>
      <c r="AW418" s="405"/>
      <c r="AX418" s="405"/>
      <c r="AY418" s="405"/>
      <c r="AZ418" s="405"/>
      <c r="BA418" s="405"/>
      <c r="BB418" s="405"/>
      <c r="BC418" s="405"/>
      <c r="BD418" s="405"/>
      <c r="BE418" s="405"/>
      <c r="BF418" s="405"/>
      <c r="BG418" s="405"/>
      <c r="BH418" s="405"/>
      <c r="BI418" s="405"/>
      <c r="BJ418" s="405"/>
      <c r="BK418" s="405"/>
      <c r="BL418" s="405"/>
      <c r="BM418" s="405"/>
      <c r="BN418" s="405"/>
      <c r="BO418" s="405"/>
      <c r="BP418" s="405"/>
      <c r="BQ418" s="405"/>
      <c r="BR418" s="405"/>
      <c r="BS418" s="405"/>
      <c r="BT418" s="405"/>
      <c r="BU418" s="405"/>
      <c r="BV418" s="405"/>
      <c r="BW418" s="405"/>
      <c r="BX418" s="405"/>
      <c r="BY418" s="405"/>
      <c r="BZ418" s="405"/>
      <c r="CA418" s="405"/>
      <c r="CB418" s="405"/>
      <c r="CC418" s="405"/>
      <c r="CD418" s="405"/>
      <c r="CE418" s="405"/>
      <c r="CF418" s="405"/>
      <c r="CG418" s="405"/>
      <c r="CH418" s="405"/>
      <c r="CI418" s="405"/>
      <c r="CJ418" s="405"/>
      <c r="CK418" s="405"/>
      <c r="CL418" s="405"/>
      <c r="CM418" s="405"/>
      <c r="CN418" s="405"/>
      <c r="CO418" s="405"/>
      <c r="CP418" s="405"/>
      <c r="CQ418" s="405"/>
      <c r="CR418" s="405"/>
      <c r="CS418" s="405"/>
      <c r="CT418" s="405"/>
      <c r="CU418" s="405"/>
      <c r="CV418" s="405"/>
      <c r="CW418" s="405"/>
      <c r="CX418" s="405"/>
      <c r="CY418" s="405"/>
      <c r="CZ418" s="405"/>
      <c r="DA418" s="405"/>
      <c r="DB418" s="405"/>
      <c r="DC418" s="405"/>
      <c r="DD418" s="405"/>
      <c r="DE418" s="405"/>
      <c r="DF418" s="405"/>
      <c r="DG418" s="405"/>
      <c r="DH418" s="405"/>
      <c r="DI418" s="405"/>
      <c r="DJ418" s="405"/>
      <c r="DK418" s="405"/>
      <c r="DL418" s="405"/>
      <c r="DM418" s="405"/>
      <c r="DN418" s="405"/>
      <c r="DO418" s="405"/>
      <c r="DP418" s="405"/>
      <c r="DQ418" s="405"/>
    </row>
    <row r="419" spans="1:121" s="6" customFormat="1">
      <c r="A419" s="405"/>
      <c r="B419" s="405"/>
      <c r="D419" s="7"/>
      <c r="E419" s="7"/>
      <c r="H419" s="8"/>
      <c r="I419" s="8"/>
      <c r="J419" s="8"/>
      <c r="K419" s="8"/>
      <c r="L419" s="8"/>
      <c r="M419" s="8"/>
      <c r="N419" s="8"/>
      <c r="O419" s="12"/>
      <c r="P419" s="8"/>
      <c r="Q419" s="8"/>
      <c r="S419" s="8"/>
      <c r="T419" s="8"/>
      <c r="U419" s="8"/>
      <c r="Y419" s="12"/>
      <c r="Z419" s="12"/>
      <c r="AA419" s="12"/>
      <c r="AB419" s="405"/>
      <c r="AC419" s="405"/>
      <c r="AD419" s="405"/>
      <c r="AE419" s="405"/>
      <c r="AF419" s="405"/>
      <c r="AG419" s="405"/>
      <c r="AH419" s="405"/>
      <c r="AI419" s="405"/>
      <c r="AJ419" s="405"/>
      <c r="AK419" s="405"/>
      <c r="AL419" s="405"/>
      <c r="AM419" s="405"/>
      <c r="AN419" s="405"/>
      <c r="AO419" s="405"/>
      <c r="AP419" s="405"/>
      <c r="AQ419" s="405"/>
      <c r="AR419" s="405"/>
      <c r="AS419" s="405"/>
      <c r="AT419" s="405"/>
      <c r="AU419" s="405"/>
      <c r="AV419" s="405"/>
      <c r="AW419" s="405"/>
      <c r="AX419" s="405"/>
      <c r="AY419" s="405"/>
      <c r="AZ419" s="405"/>
      <c r="BA419" s="405"/>
      <c r="BB419" s="405"/>
      <c r="BC419" s="405"/>
      <c r="BD419" s="405"/>
      <c r="BE419" s="405"/>
      <c r="BF419" s="405"/>
      <c r="BG419" s="405"/>
      <c r="BH419" s="405"/>
      <c r="BI419" s="405"/>
      <c r="BJ419" s="405"/>
      <c r="BK419" s="405"/>
      <c r="BL419" s="405"/>
      <c r="BM419" s="405"/>
      <c r="BN419" s="405"/>
      <c r="BO419" s="405"/>
      <c r="BP419" s="405"/>
      <c r="BQ419" s="405"/>
      <c r="BR419" s="405"/>
      <c r="BS419" s="405"/>
      <c r="BT419" s="405"/>
      <c r="BU419" s="405"/>
      <c r="BV419" s="405"/>
      <c r="BW419" s="405"/>
      <c r="BX419" s="405"/>
      <c r="BY419" s="405"/>
      <c r="BZ419" s="405"/>
      <c r="CA419" s="405"/>
      <c r="CB419" s="405"/>
      <c r="CC419" s="405"/>
      <c r="CD419" s="405"/>
      <c r="CE419" s="405"/>
      <c r="CF419" s="405"/>
      <c r="CG419" s="405"/>
      <c r="CH419" s="405"/>
      <c r="CI419" s="405"/>
      <c r="CJ419" s="405"/>
      <c r="CK419" s="405"/>
      <c r="CL419" s="405"/>
      <c r="CM419" s="405"/>
      <c r="CN419" s="405"/>
      <c r="CO419" s="405"/>
      <c r="CP419" s="405"/>
      <c r="CQ419" s="405"/>
      <c r="CR419" s="405"/>
      <c r="CS419" s="405"/>
      <c r="CT419" s="405"/>
      <c r="CU419" s="405"/>
      <c r="CV419" s="405"/>
      <c r="CW419" s="405"/>
      <c r="CX419" s="405"/>
      <c r="CY419" s="405"/>
      <c r="CZ419" s="405"/>
      <c r="DA419" s="405"/>
      <c r="DB419" s="405"/>
      <c r="DC419" s="405"/>
      <c r="DD419" s="405"/>
      <c r="DE419" s="405"/>
      <c r="DF419" s="405"/>
      <c r="DG419" s="405"/>
      <c r="DH419" s="405"/>
      <c r="DI419" s="405"/>
      <c r="DJ419" s="405"/>
      <c r="DK419" s="405"/>
      <c r="DL419" s="405"/>
      <c r="DM419" s="405"/>
      <c r="DN419" s="405"/>
      <c r="DO419" s="405"/>
      <c r="DP419" s="405"/>
      <c r="DQ419" s="405"/>
    </row>
    <row r="420" spans="1:121" s="6" customFormat="1">
      <c r="A420" s="405"/>
      <c r="B420" s="405"/>
      <c r="D420" s="7"/>
      <c r="E420" s="7"/>
      <c r="H420" s="8"/>
      <c r="I420" s="8"/>
      <c r="J420" s="8"/>
      <c r="K420" s="8"/>
      <c r="L420" s="8"/>
      <c r="M420" s="8"/>
      <c r="N420" s="8"/>
      <c r="O420" s="12"/>
      <c r="P420" s="8"/>
      <c r="Q420" s="8"/>
      <c r="S420" s="8"/>
      <c r="T420" s="8"/>
      <c r="U420" s="8"/>
      <c r="Y420" s="12"/>
      <c r="Z420" s="12"/>
      <c r="AA420" s="12"/>
      <c r="AB420" s="405"/>
      <c r="AC420" s="405"/>
      <c r="AD420" s="405"/>
      <c r="AE420" s="405"/>
      <c r="AF420" s="405"/>
      <c r="AG420" s="405"/>
      <c r="AH420" s="405"/>
      <c r="AI420" s="405"/>
      <c r="AJ420" s="405"/>
      <c r="AK420" s="405"/>
      <c r="AL420" s="405"/>
      <c r="AM420" s="405"/>
      <c r="AN420" s="405"/>
      <c r="AO420" s="405"/>
      <c r="AP420" s="405"/>
      <c r="AQ420" s="405"/>
      <c r="AR420" s="405"/>
      <c r="AS420" s="405"/>
      <c r="AT420" s="405"/>
      <c r="AU420" s="405"/>
      <c r="AV420" s="405"/>
      <c r="AW420" s="405"/>
      <c r="AX420" s="405"/>
      <c r="AY420" s="405"/>
      <c r="AZ420" s="405"/>
      <c r="BA420" s="405"/>
      <c r="BB420" s="405"/>
      <c r="BC420" s="405"/>
      <c r="BD420" s="405"/>
      <c r="BE420" s="405"/>
      <c r="BF420" s="405"/>
      <c r="BG420" s="405"/>
      <c r="BH420" s="405"/>
      <c r="BI420" s="405"/>
      <c r="BJ420" s="405"/>
      <c r="BK420" s="405"/>
      <c r="BL420" s="405"/>
      <c r="BM420" s="405"/>
      <c r="BN420" s="405"/>
      <c r="BO420" s="405"/>
      <c r="BP420" s="405"/>
      <c r="BQ420" s="405"/>
      <c r="BR420" s="405"/>
      <c r="BS420" s="405"/>
      <c r="BT420" s="405"/>
      <c r="BU420" s="405"/>
      <c r="BV420" s="405"/>
      <c r="BW420" s="405"/>
      <c r="BX420" s="405"/>
      <c r="BY420" s="405"/>
      <c r="BZ420" s="405"/>
      <c r="CA420" s="405"/>
      <c r="CB420" s="405"/>
      <c r="CC420" s="405"/>
      <c r="CD420" s="405"/>
      <c r="CE420" s="405"/>
      <c r="CF420" s="405"/>
      <c r="CG420" s="405"/>
      <c r="CH420" s="405"/>
      <c r="CI420" s="405"/>
      <c r="CJ420" s="405"/>
      <c r="CK420" s="405"/>
      <c r="CL420" s="405"/>
      <c r="CM420" s="405"/>
      <c r="CN420" s="405"/>
      <c r="CO420" s="405"/>
      <c r="CP420" s="405"/>
      <c r="CQ420" s="405"/>
      <c r="CR420" s="405"/>
      <c r="CS420" s="405"/>
      <c r="CT420" s="405"/>
      <c r="CU420" s="405"/>
      <c r="CV420" s="405"/>
      <c r="CW420" s="405"/>
      <c r="CX420" s="405"/>
      <c r="CY420" s="405"/>
      <c r="CZ420" s="405"/>
      <c r="DA420" s="405"/>
      <c r="DB420" s="405"/>
      <c r="DC420" s="405"/>
      <c r="DD420" s="405"/>
      <c r="DE420" s="405"/>
      <c r="DF420" s="405"/>
      <c r="DG420" s="405"/>
      <c r="DH420" s="405"/>
      <c r="DI420" s="405"/>
      <c r="DJ420" s="405"/>
      <c r="DK420" s="405"/>
      <c r="DL420" s="405"/>
      <c r="DM420" s="405"/>
      <c r="DN420" s="405"/>
      <c r="DO420" s="405"/>
      <c r="DP420" s="405"/>
      <c r="DQ420" s="405"/>
    </row>
    <row r="421" spans="1:121" s="6" customFormat="1">
      <c r="A421" s="405"/>
      <c r="B421" s="405"/>
      <c r="D421" s="7"/>
      <c r="E421" s="7"/>
      <c r="H421" s="8"/>
      <c r="I421" s="8"/>
      <c r="J421" s="8"/>
      <c r="K421" s="8"/>
      <c r="L421" s="8"/>
      <c r="M421" s="8"/>
      <c r="N421" s="8"/>
      <c r="O421" s="12"/>
      <c r="P421" s="8"/>
      <c r="Q421" s="8"/>
      <c r="S421" s="8"/>
      <c r="T421" s="8"/>
      <c r="U421" s="8"/>
      <c r="Y421" s="12"/>
      <c r="Z421" s="12"/>
      <c r="AA421" s="12"/>
      <c r="AB421" s="405"/>
      <c r="AC421" s="405"/>
      <c r="AD421" s="405"/>
      <c r="AE421" s="405"/>
      <c r="AF421" s="405"/>
      <c r="AG421" s="405"/>
      <c r="AH421" s="405"/>
      <c r="AI421" s="405"/>
      <c r="AJ421" s="405"/>
      <c r="AK421" s="405"/>
      <c r="AL421" s="405"/>
      <c r="AM421" s="405"/>
      <c r="AN421" s="405"/>
      <c r="AO421" s="405"/>
      <c r="AP421" s="405"/>
      <c r="AQ421" s="405"/>
      <c r="AR421" s="405"/>
      <c r="AS421" s="405"/>
      <c r="AT421" s="405"/>
      <c r="AU421" s="405"/>
      <c r="AV421" s="405"/>
      <c r="AW421" s="405"/>
      <c r="AX421" s="405"/>
      <c r="AY421" s="405"/>
      <c r="AZ421" s="405"/>
      <c r="BA421" s="405"/>
      <c r="BB421" s="405"/>
      <c r="BC421" s="405"/>
      <c r="BD421" s="405"/>
      <c r="BE421" s="405"/>
      <c r="BF421" s="405"/>
      <c r="BG421" s="405"/>
      <c r="BH421" s="405"/>
      <c r="BI421" s="405"/>
      <c r="BJ421" s="405"/>
      <c r="BK421" s="405"/>
      <c r="BL421" s="405"/>
      <c r="BM421" s="405"/>
      <c r="BN421" s="405"/>
      <c r="BO421" s="405"/>
      <c r="BP421" s="405"/>
      <c r="BQ421" s="405"/>
      <c r="BR421" s="405"/>
      <c r="BS421" s="405"/>
      <c r="BT421" s="405"/>
      <c r="BU421" s="405"/>
      <c r="BV421" s="405"/>
      <c r="BW421" s="405"/>
      <c r="BX421" s="405"/>
      <c r="BY421" s="405"/>
      <c r="BZ421" s="405"/>
      <c r="CA421" s="405"/>
      <c r="CB421" s="405"/>
      <c r="CC421" s="405"/>
      <c r="CD421" s="405"/>
      <c r="CE421" s="405"/>
      <c r="CF421" s="405"/>
      <c r="CG421" s="405"/>
      <c r="CH421" s="405"/>
      <c r="CI421" s="405"/>
      <c r="CJ421" s="405"/>
      <c r="CK421" s="405"/>
      <c r="CL421" s="405"/>
      <c r="CM421" s="405"/>
      <c r="CN421" s="405"/>
      <c r="CO421" s="405"/>
      <c r="CP421" s="405"/>
      <c r="CQ421" s="405"/>
      <c r="CR421" s="405"/>
      <c r="CS421" s="405"/>
      <c r="CT421" s="405"/>
      <c r="CU421" s="405"/>
      <c r="CV421" s="405"/>
      <c r="CW421" s="405"/>
      <c r="CX421" s="405"/>
      <c r="CY421" s="405"/>
      <c r="CZ421" s="405"/>
      <c r="DA421" s="405"/>
      <c r="DB421" s="405"/>
      <c r="DC421" s="405"/>
      <c r="DD421" s="405"/>
      <c r="DE421" s="405"/>
      <c r="DF421" s="405"/>
      <c r="DG421" s="405"/>
      <c r="DH421" s="405"/>
      <c r="DI421" s="405"/>
      <c r="DJ421" s="405"/>
      <c r="DK421" s="405"/>
      <c r="DL421" s="405"/>
      <c r="DM421" s="405"/>
      <c r="DN421" s="405"/>
      <c r="DO421" s="405"/>
      <c r="DP421" s="405"/>
      <c r="DQ421" s="405"/>
    </row>
    <row r="422" spans="1:121" s="6" customFormat="1">
      <c r="A422" s="405"/>
      <c r="B422" s="405"/>
      <c r="D422" s="7"/>
      <c r="E422" s="7"/>
      <c r="H422" s="8"/>
      <c r="I422" s="8"/>
      <c r="J422" s="8"/>
      <c r="K422" s="8"/>
      <c r="L422" s="8"/>
      <c r="M422" s="8"/>
      <c r="N422" s="8"/>
      <c r="O422" s="12"/>
      <c r="P422" s="8"/>
      <c r="Q422" s="8"/>
      <c r="S422" s="8"/>
      <c r="T422" s="8"/>
      <c r="U422" s="8"/>
      <c r="Y422" s="12"/>
      <c r="Z422" s="12"/>
      <c r="AA422" s="12"/>
      <c r="AB422" s="405"/>
      <c r="AC422" s="405"/>
      <c r="AD422" s="405"/>
      <c r="AE422" s="405"/>
      <c r="AF422" s="405"/>
      <c r="AG422" s="405"/>
      <c r="AH422" s="405"/>
      <c r="AI422" s="405"/>
      <c r="AJ422" s="405"/>
      <c r="AK422" s="405"/>
      <c r="AL422" s="405"/>
      <c r="AM422" s="405"/>
      <c r="AN422" s="405"/>
      <c r="AO422" s="405"/>
      <c r="AP422" s="405"/>
      <c r="AQ422" s="405"/>
      <c r="AR422" s="405"/>
      <c r="AS422" s="405"/>
      <c r="AT422" s="405"/>
      <c r="AU422" s="405"/>
      <c r="AV422" s="405"/>
      <c r="AW422" s="405"/>
      <c r="AX422" s="405"/>
      <c r="AY422" s="405"/>
      <c r="AZ422" s="405"/>
      <c r="BA422" s="405"/>
      <c r="BB422" s="405"/>
      <c r="BC422" s="405"/>
      <c r="BD422" s="405"/>
      <c r="BE422" s="405"/>
      <c r="BF422" s="405"/>
      <c r="BG422" s="405"/>
      <c r="BH422" s="405"/>
      <c r="BI422" s="405"/>
      <c r="BJ422" s="405"/>
      <c r="BK422" s="405"/>
      <c r="BL422" s="405"/>
      <c r="BM422" s="405"/>
      <c r="BN422" s="405"/>
      <c r="BO422" s="405"/>
      <c r="BP422" s="405"/>
      <c r="BQ422" s="405"/>
      <c r="BR422" s="405"/>
      <c r="BS422" s="405"/>
      <c r="BT422" s="405"/>
      <c r="BU422" s="405"/>
      <c r="BV422" s="405"/>
      <c r="BW422" s="405"/>
      <c r="BX422" s="405"/>
      <c r="BY422" s="405"/>
      <c r="BZ422" s="405"/>
      <c r="CA422" s="405"/>
      <c r="CB422" s="405"/>
      <c r="CC422" s="405"/>
      <c r="CD422" s="405"/>
      <c r="CE422" s="405"/>
      <c r="CF422" s="405"/>
      <c r="CG422" s="405"/>
      <c r="CH422" s="405"/>
      <c r="CI422" s="405"/>
      <c r="CJ422" s="405"/>
      <c r="CK422" s="405"/>
      <c r="CL422" s="405"/>
      <c r="CM422" s="405"/>
      <c r="CN422" s="405"/>
      <c r="CO422" s="405"/>
      <c r="CP422" s="405"/>
      <c r="CQ422" s="405"/>
      <c r="CR422" s="405"/>
      <c r="CS422" s="405"/>
      <c r="CT422" s="405"/>
      <c r="CU422" s="405"/>
      <c r="CV422" s="405"/>
      <c r="CW422" s="405"/>
      <c r="CX422" s="405"/>
      <c r="CY422" s="405"/>
      <c r="CZ422" s="405"/>
      <c r="DA422" s="405"/>
      <c r="DB422" s="405"/>
      <c r="DC422" s="405"/>
      <c r="DD422" s="405"/>
      <c r="DE422" s="405"/>
      <c r="DF422" s="405"/>
      <c r="DG422" s="405"/>
      <c r="DH422" s="405"/>
      <c r="DI422" s="405"/>
      <c r="DJ422" s="405"/>
      <c r="DK422" s="405"/>
      <c r="DL422" s="405"/>
      <c r="DM422" s="405"/>
      <c r="DN422" s="405"/>
      <c r="DO422" s="405"/>
      <c r="DP422" s="405"/>
      <c r="DQ422" s="405"/>
    </row>
    <row r="423" spans="1:121" s="6" customFormat="1">
      <c r="A423" s="405"/>
      <c r="B423" s="405"/>
      <c r="D423" s="7"/>
      <c r="E423" s="7"/>
      <c r="H423" s="8"/>
      <c r="I423" s="8"/>
      <c r="J423" s="8"/>
      <c r="K423" s="8"/>
      <c r="L423" s="8"/>
      <c r="M423" s="8"/>
      <c r="N423" s="8"/>
      <c r="O423" s="12"/>
      <c r="P423" s="8"/>
      <c r="Q423" s="8"/>
      <c r="S423" s="8"/>
      <c r="T423" s="8"/>
      <c r="U423" s="8"/>
      <c r="Y423" s="12"/>
      <c r="Z423" s="12"/>
      <c r="AA423" s="12"/>
      <c r="AB423" s="405"/>
      <c r="AC423" s="405"/>
      <c r="AD423" s="405"/>
      <c r="AE423" s="405"/>
      <c r="AF423" s="405"/>
      <c r="AG423" s="405"/>
      <c r="AH423" s="405"/>
      <c r="AI423" s="405"/>
      <c r="AJ423" s="405"/>
      <c r="AK423" s="405"/>
      <c r="AL423" s="405"/>
      <c r="AM423" s="405"/>
      <c r="AN423" s="405"/>
      <c r="AO423" s="405"/>
      <c r="AP423" s="405"/>
      <c r="AQ423" s="405"/>
      <c r="AR423" s="405"/>
      <c r="AS423" s="405"/>
      <c r="AT423" s="405"/>
      <c r="AU423" s="405"/>
      <c r="AV423" s="405"/>
      <c r="AW423" s="405"/>
      <c r="AX423" s="405"/>
      <c r="AY423" s="405"/>
      <c r="AZ423" s="405"/>
      <c r="BA423" s="405"/>
      <c r="BB423" s="405"/>
      <c r="BC423" s="405"/>
      <c r="BD423" s="405"/>
      <c r="BE423" s="405"/>
      <c r="BF423" s="405"/>
      <c r="BG423" s="405"/>
      <c r="BH423" s="405"/>
      <c r="BI423" s="405"/>
      <c r="BJ423" s="405"/>
      <c r="BK423" s="405"/>
      <c r="BL423" s="405"/>
      <c r="BM423" s="405"/>
      <c r="BN423" s="405"/>
      <c r="BO423" s="405"/>
      <c r="BP423" s="405"/>
      <c r="BQ423" s="405"/>
      <c r="BR423" s="405"/>
      <c r="BS423" s="405"/>
      <c r="BT423" s="405"/>
      <c r="BU423" s="405"/>
      <c r="BV423" s="405"/>
      <c r="BW423" s="405"/>
      <c r="BX423" s="405"/>
      <c r="BY423" s="405"/>
      <c r="BZ423" s="405"/>
      <c r="CA423" s="405"/>
      <c r="CB423" s="405"/>
      <c r="CC423" s="405"/>
      <c r="CD423" s="405"/>
      <c r="CE423" s="405"/>
      <c r="CF423" s="405"/>
      <c r="CG423" s="405"/>
      <c r="CH423" s="405"/>
      <c r="CI423" s="405"/>
      <c r="CJ423" s="405"/>
      <c r="CK423" s="405"/>
      <c r="CL423" s="405"/>
      <c r="CM423" s="405"/>
      <c r="CN423" s="405"/>
      <c r="CO423" s="405"/>
      <c r="CP423" s="405"/>
      <c r="CQ423" s="405"/>
      <c r="CR423" s="405"/>
      <c r="CS423" s="405"/>
      <c r="CT423" s="405"/>
      <c r="CU423" s="405"/>
      <c r="CV423" s="405"/>
      <c r="CW423" s="405"/>
      <c r="CX423" s="405"/>
      <c r="CY423" s="405"/>
      <c r="CZ423" s="405"/>
      <c r="DA423" s="405"/>
      <c r="DB423" s="405"/>
      <c r="DC423" s="405"/>
      <c r="DD423" s="405"/>
      <c r="DE423" s="405"/>
      <c r="DF423" s="405"/>
      <c r="DG423" s="405"/>
      <c r="DH423" s="405"/>
      <c r="DI423" s="405"/>
      <c r="DJ423" s="405"/>
      <c r="DK423" s="405"/>
      <c r="DL423" s="405"/>
      <c r="DM423" s="405"/>
      <c r="DN423" s="405"/>
      <c r="DO423" s="405"/>
      <c r="DP423" s="405"/>
      <c r="DQ423" s="405"/>
    </row>
    <row r="424" spans="1:121" s="6" customFormat="1">
      <c r="A424" s="405"/>
      <c r="B424" s="405"/>
      <c r="D424" s="7"/>
      <c r="E424" s="7"/>
      <c r="H424" s="8"/>
      <c r="I424" s="8"/>
      <c r="J424" s="8"/>
      <c r="K424" s="8"/>
      <c r="L424" s="8"/>
      <c r="M424" s="8"/>
      <c r="N424" s="8"/>
      <c r="O424" s="12"/>
      <c r="P424" s="8"/>
      <c r="Q424" s="8"/>
      <c r="S424" s="8"/>
      <c r="T424" s="8"/>
      <c r="U424" s="8"/>
      <c r="Y424" s="12"/>
      <c r="Z424" s="12"/>
      <c r="AA424" s="12"/>
      <c r="AB424" s="405"/>
      <c r="AC424" s="405"/>
      <c r="AD424" s="405"/>
      <c r="AE424" s="405"/>
      <c r="AF424" s="405"/>
      <c r="AG424" s="405"/>
      <c r="AH424" s="405"/>
      <c r="AI424" s="405"/>
      <c r="AJ424" s="405"/>
      <c r="AK424" s="405"/>
      <c r="AL424" s="405"/>
      <c r="AM424" s="405"/>
      <c r="AN424" s="405"/>
      <c r="AO424" s="405"/>
      <c r="AP424" s="405"/>
      <c r="AQ424" s="405"/>
      <c r="AR424" s="405"/>
      <c r="AS424" s="405"/>
      <c r="AT424" s="405"/>
      <c r="AU424" s="405"/>
      <c r="AV424" s="405"/>
      <c r="AW424" s="405"/>
      <c r="AX424" s="405"/>
      <c r="AY424" s="405"/>
      <c r="AZ424" s="405"/>
      <c r="BA424" s="405"/>
      <c r="BB424" s="405"/>
      <c r="BC424" s="405"/>
      <c r="BD424" s="405"/>
      <c r="BE424" s="405"/>
      <c r="BF424" s="405"/>
      <c r="BG424" s="405"/>
      <c r="BH424" s="405"/>
      <c r="BI424" s="405"/>
      <c r="BJ424" s="405"/>
      <c r="BK424" s="405"/>
      <c r="BL424" s="405"/>
      <c r="BM424" s="405"/>
      <c r="BN424" s="405"/>
      <c r="BO424" s="405"/>
      <c r="BP424" s="405"/>
      <c r="BQ424" s="405"/>
      <c r="BR424" s="405"/>
      <c r="BS424" s="405"/>
      <c r="BT424" s="405"/>
      <c r="BU424" s="405"/>
      <c r="BV424" s="405"/>
      <c r="BW424" s="405"/>
      <c r="BX424" s="405"/>
      <c r="BY424" s="405"/>
      <c r="BZ424" s="405"/>
      <c r="CA424" s="405"/>
      <c r="CB424" s="405"/>
      <c r="CC424" s="405"/>
      <c r="CD424" s="405"/>
      <c r="CE424" s="405"/>
      <c r="CF424" s="405"/>
      <c r="CG424" s="405"/>
      <c r="CH424" s="405"/>
      <c r="CI424" s="405"/>
      <c r="CJ424" s="405"/>
      <c r="CK424" s="405"/>
      <c r="CL424" s="405"/>
      <c r="CM424" s="405"/>
      <c r="CN424" s="405"/>
      <c r="CO424" s="405"/>
      <c r="CP424" s="405"/>
      <c r="CQ424" s="405"/>
      <c r="CR424" s="405"/>
      <c r="CS424" s="405"/>
      <c r="CT424" s="405"/>
      <c r="CU424" s="405"/>
      <c r="CV424" s="405"/>
      <c r="CW424" s="405"/>
      <c r="CX424" s="405"/>
      <c r="CY424" s="405"/>
      <c r="CZ424" s="405"/>
      <c r="DA424" s="405"/>
      <c r="DB424" s="405"/>
      <c r="DC424" s="405"/>
      <c r="DD424" s="405"/>
      <c r="DE424" s="405"/>
      <c r="DF424" s="405"/>
      <c r="DG424" s="405"/>
      <c r="DH424" s="405"/>
      <c r="DI424" s="405"/>
      <c r="DJ424" s="405"/>
      <c r="DK424" s="405"/>
      <c r="DL424" s="405"/>
      <c r="DM424" s="405"/>
      <c r="DN424" s="405"/>
      <c r="DO424" s="405"/>
      <c r="DP424" s="405"/>
      <c r="DQ424" s="405"/>
    </row>
    <row r="425" spans="1:121" s="6" customFormat="1">
      <c r="A425" s="405"/>
      <c r="B425" s="405"/>
      <c r="D425" s="7"/>
      <c r="E425" s="7"/>
      <c r="H425" s="8"/>
      <c r="I425" s="8"/>
      <c r="J425" s="8"/>
      <c r="K425" s="8"/>
      <c r="L425" s="8"/>
      <c r="M425" s="8"/>
      <c r="N425" s="8"/>
      <c r="O425" s="12"/>
      <c r="P425" s="8"/>
      <c r="Q425" s="8"/>
      <c r="S425" s="8"/>
      <c r="T425" s="8"/>
      <c r="U425" s="8"/>
      <c r="Y425" s="12"/>
      <c r="Z425" s="12"/>
      <c r="AA425" s="12"/>
      <c r="AB425" s="405"/>
      <c r="AC425" s="405"/>
      <c r="AD425" s="405"/>
      <c r="AE425" s="405"/>
      <c r="AF425" s="405"/>
      <c r="AG425" s="405"/>
      <c r="AH425" s="405"/>
      <c r="AI425" s="405"/>
      <c r="AJ425" s="405"/>
      <c r="AK425" s="405"/>
      <c r="AL425" s="405"/>
      <c r="AM425" s="405"/>
      <c r="AN425" s="405"/>
      <c r="AO425" s="405"/>
      <c r="AP425" s="405"/>
      <c r="AQ425" s="405"/>
      <c r="AR425" s="405"/>
      <c r="AS425" s="405"/>
      <c r="AT425" s="405"/>
      <c r="AU425" s="405"/>
      <c r="AV425" s="405"/>
      <c r="AW425" s="405"/>
      <c r="AX425" s="405"/>
      <c r="AY425" s="405"/>
      <c r="AZ425" s="405"/>
      <c r="BA425" s="405"/>
      <c r="BB425" s="405"/>
      <c r="BC425" s="405"/>
      <c r="BD425" s="405"/>
      <c r="BE425" s="405"/>
      <c r="BF425" s="405"/>
      <c r="BG425" s="405"/>
      <c r="BH425" s="405"/>
      <c r="BI425" s="405"/>
      <c r="BJ425" s="405"/>
      <c r="BK425" s="405"/>
      <c r="BL425" s="405"/>
      <c r="BM425" s="405"/>
      <c r="BN425" s="405"/>
      <c r="BO425" s="405"/>
      <c r="BP425" s="405"/>
      <c r="BQ425" s="405"/>
      <c r="BR425" s="405"/>
      <c r="BS425" s="405"/>
      <c r="BT425" s="405"/>
      <c r="BU425" s="405"/>
      <c r="BV425" s="405"/>
      <c r="BW425" s="405"/>
      <c r="BX425" s="405"/>
      <c r="BY425" s="405"/>
      <c r="BZ425" s="405"/>
      <c r="CA425" s="405"/>
      <c r="CB425" s="405"/>
      <c r="CC425" s="405"/>
      <c r="CD425" s="405"/>
      <c r="CE425" s="405"/>
      <c r="CF425" s="405"/>
      <c r="CG425" s="405"/>
      <c r="CH425" s="405"/>
      <c r="CI425" s="405"/>
      <c r="CJ425" s="405"/>
      <c r="CK425" s="405"/>
      <c r="CL425" s="405"/>
      <c r="CM425" s="405"/>
      <c r="CN425" s="405"/>
      <c r="CO425" s="405"/>
      <c r="CP425" s="405"/>
      <c r="CQ425" s="405"/>
      <c r="CR425" s="405"/>
      <c r="CS425" s="405"/>
      <c r="CT425" s="405"/>
      <c r="CU425" s="405"/>
      <c r="CV425" s="405"/>
      <c r="CW425" s="405"/>
      <c r="CX425" s="405"/>
      <c r="CY425" s="405"/>
      <c r="CZ425" s="405"/>
      <c r="DA425" s="405"/>
      <c r="DB425" s="405"/>
      <c r="DC425" s="405"/>
      <c r="DD425" s="405"/>
      <c r="DE425" s="405"/>
      <c r="DF425" s="405"/>
      <c r="DG425" s="405"/>
      <c r="DH425" s="405"/>
      <c r="DI425" s="405"/>
      <c r="DJ425" s="405"/>
      <c r="DK425" s="405"/>
      <c r="DL425" s="405"/>
      <c r="DM425" s="405"/>
      <c r="DN425" s="405"/>
      <c r="DO425" s="405"/>
      <c r="DP425" s="405"/>
      <c r="DQ425" s="405"/>
    </row>
    <row r="426" spans="1:121" s="6" customFormat="1">
      <c r="A426" s="405"/>
      <c r="B426" s="405"/>
      <c r="D426" s="7"/>
      <c r="E426" s="7"/>
      <c r="H426" s="8"/>
      <c r="I426" s="8"/>
      <c r="J426" s="8"/>
      <c r="K426" s="8"/>
      <c r="L426" s="8"/>
      <c r="M426" s="8"/>
      <c r="N426" s="8"/>
      <c r="O426" s="12"/>
      <c r="P426" s="8"/>
      <c r="Q426" s="8"/>
      <c r="S426" s="8"/>
      <c r="T426" s="8"/>
      <c r="U426" s="8"/>
      <c r="Y426" s="12"/>
      <c r="Z426" s="12"/>
      <c r="AA426" s="12"/>
      <c r="AB426" s="405"/>
      <c r="AC426" s="405"/>
      <c r="AD426" s="405"/>
      <c r="AE426" s="405"/>
      <c r="AF426" s="405"/>
      <c r="AG426" s="405"/>
      <c r="AH426" s="405"/>
      <c r="AI426" s="405"/>
      <c r="AJ426" s="405"/>
      <c r="AK426" s="405"/>
      <c r="AL426" s="405"/>
      <c r="AM426" s="405"/>
      <c r="AN426" s="405"/>
      <c r="AO426" s="405"/>
      <c r="AP426" s="405"/>
      <c r="AQ426" s="405"/>
      <c r="AR426" s="405"/>
      <c r="AS426" s="405"/>
      <c r="AT426" s="405"/>
      <c r="AU426" s="405"/>
      <c r="AV426" s="405"/>
      <c r="AW426" s="405"/>
      <c r="AX426" s="405"/>
      <c r="AY426" s="405"/>
      <c r="AZ426" s="405"/>
      <c r="BA426" s="405"/>
      <c r="BB426" s="405"/>
      <c r="BC426" s="405"/>
      <c r="BD426" s="405"/>
      <c r="BE426" s="405"/>
      <c r="BF426" s="405"/>
      <c r="BG426" s="405"/>
      <c r="BH426" s="405"/>
      <c r="BI426" s="405"/>
      <c r="BJ426" s="405"/>
      <c r="BK426" s="405"/>
      <c r="BL426" s="405"/>
      <c r="BM426" s="405"/>
      <c r="BN426" s="405"/>
      <c r="BO426" s="405"/>
      <c r="BP426" s="405"/>
      <c r="BQ426" s="405"/>
      <c r="BR426" s="405"/>
      <c r="BS426" s="405"/>
      <c r="BT426" s="405"/>
      <c r="BU426" s="405"/>
      <c r="BV426" s="405"/>
      <c r="BW426" s="405"/>
      <c r="BX426" s="405"/>
      <c r="BY426" s="405"/>
      <c r="BZ426" s="405"/>
      <c r="CA426" s="405"/>
      <c r="CB426" s="405"/>
      <c r="CC426" s="405"/>
      <c r="CD426" s="405"/>
      <c r="CE426" s="405"/>
      <c r="CF426" s="405"/>
      <c r="CG426" s="405"/>
      <c r="CH426" s="405"/>
      <c r="CI426" s="405"/>
      <c r="CJ426" s="405"/>
      <c r="CK426" s="405"/>
      <c r="CL426" s="405"/>
      <c r="CM426" s="405"/>
      <c r="CN426" s="405"/>
      <c r="CO426" s="405"/>
      <c r="CP426" s="405"/>
      <c r="CQ426" s="405"/>
      <c r="CR426" s="405"/>
      <c r="CS426" s="405"/>
      <c r="CT426" s="405"/>
      <c r="CU426" s="405"/>
      <c r="CV426" s="405"/>
      <c r="CW426" s="405"/>
      <c r="CX426" s="405"/>
      <c r="CY426" s="405"/>
      <c r="CZ426" s="405"/>
      <c r="DA426" s="405"/>
      <c r="DB426" s="405"/>
      <c r="DC426" s="405"/>
      <c r="DD426" s="405"/>
      <c r="DE426" s="405"/>
      <c r="DF426" s="405"/>
      <c r="DG426" s="405"/>
      <c r="DH426" s="405"/>
      <c r="DI426" s="405"/>
      <c r="DJ426" s="405"/>
      <c r="DK426" s="405"/>
      <c r="DL426" s="405"/>
      <c r="DM426" s="405"/>
      <c r="DN426" s="405"/>
      <c r="DO426" s="405"/>
      <c r="DP426" s="405"/>
      <c r="DQ426" s="405"/>
    </row>
    <row r="427" spans="1:121" s="6" customFormat="1">
      <c r="A427" s="405"/>
      <c r="B427" s="405"/>
      <c r="D427" s="7"/>
      <c r="E427" s="7"/>
      <c r="H427" s="8"/>
      <c r="I427" s="8"/>
      <c r="J427" s="8"/>
      <c r="K427" s="8"/>
      <c r="L427" s="8"/>
      <c r="M427" s="8"/>
      <c r="N427" s="8"/>
      <c r="O427" s="12"/>
      <c r="P427" s="8"/>
      <c r="Q427" s="8"/>
      <c r="S427" s="8"/>
      <c r="T427" s="8"/>
      <c r="U427" s="8"/>
      <c r="Y427" s="12"/>
      <c r="Z427" s="12"/>
      <c r="AA427" s="12"/>
      <c r="AB427" s="405"/>
      <c r="AC427" s="405"/>
      <c r="AD427" s="405"/>
      <c r="AE427" s="405"/>
      <c r="AF427" s="405"/>
      <c r="AG427" s="405"/>
      <c r="AH427" s="405"/>
      <c r="AI427" s="405"/>
      <c r="AJ427" s="405"/>
      <c r="AK427" s="405"/>
      <c r="AL427" s="405"/>
      <c r="AM427" s="405"/>
      <c r="AN427" s="405"/>
      <c r="AO427" s="405"/>
      <c r="AP427" s="405"/>
      <c r="AQ427" s="405"/>
      <c r="AR427" s="405"/>
      <c r="AS427" s="405"/>
      <c r="AT427" s="405"/>
      <c r="AU427" s="405"/>
      <c r="AV427" s="405"/>
      <c r="AW427" s="405"/>
      <c r="AX427" s="405"/>
      <c r="AY427" s="405"/>
      <c r="AZ427" s="405"/>
      <c r="BA427" s="405"/>
      <c r="BB427" s="405"/>
      <c r="BC427" s="405"/>
      <c r="BD427" s="405"/>
      <c r="BE427" s="405"/>
      <c r="BF427" s="405"/>
      <c r="BG427" s="405"/>
      <c r="BH427" s="405"/>
      <c r="BI427" s="405"/>
      <c r="BJ427" s="405"/>
      <c r="BK427" s="405"/>
      <c r="BL427" s="405"/>
      <c r="BM427" s="405"/>
      <c r="BN427" s="405"/>
      <c r="BO427" s="405"/>
      <c r="BP427" s="405"/>
      <c r="BQ427" s="405"/>
      <c r="BR427" s="405"/>
      <c r="BS427" s="405"/>
      <c r="BT427" s="405"/>
      <c r="BU427" s="405"/>
      <c r="BV427" s="405"/>
      <c r="BW427" s="405"/>
      <c r="BX427" s="405"/>
      <c r="BY427" s="405"/>
      <c r="BZ427" s="405"/>
      <c r="CA427" s="405"/>
      <c r="CB427" s="405"/>
      <c r="CC427" s="405"/>
      <c r="CD427" s="405"/>
      <c r="CE427" s="405"/>
      <c r="CF427" s="405"/>
      <c r="CG427" s="405"/>
      <c r="CH427" s="405"/>
      <c r="CI427" s="405"/>
      <c r="CJ427" s="405"/>
      <c r="CK427" s="405"/>
      <c r="CL427" s="405"/>
      <c r="CM427" s="405"/>
      <c r="CN427" s="405"/>
      <c r="CO427" s="405"/>
      <c r="CP427" s="405"/>
      <c r="CQ427" s="405"/>
      <c r="CR427" s="405"/>
      <c r="CS427" s="405"/>
      <c r="CT427" s="405"/>
      <c r="CU427" s="405"/>
      <c r="CV427" s="405"/>
      <c r="CW427" s="405"/>
      <c r="CX427" s="405"/>
      <c r="CY427" s="405"/>
      <c r="CZ427" s="405"/>
      <c r="DA427" s="405"/>
      <c r="DB427" s="405"/>
      <c r="DC427" s="405"/>
      <c r="DD427" s="405"/>
      <c r="DE427" s="405"/>
      <c r="DF427" s="405"/>
      <c r="DG427" s="405"/>
      <c r="DH427" s="405"/>
      <c r="DI427" s="405"/>
      <c r="DJ427" s="405"/>
      <c r="DK427" s="405"/>
      <c r="DL427" s="405"/>
      <c r="DM427" s="405"/>
      <c r="DN427" s="405"/>
      <c r="DO427" s="405"/>
      <c r="DP427" s="405"/>
      <c r="DQ427" s="405"/>
    </row>
    <row r="428" spans="1:121" s="6" customFormat="1">
      <c r="A428" s="405"/>
      <c r="B428" s="405"/>
      <c r="D428" s="7"/>
      <c r="E428" s="7"/>
      <c r="H428" s="8"/>
      <c r="I428" s="8"/>
      <c r="J428" s="8"/>
      <c r="K428" s="8"/>
      <c r="L428" s="8"/>
      <c r="M428" s="8"/>
      <c r="N428" s="8"/>
      <c r="O428" s="12"/>
      <c r="P428" s="8"/>
      <c r="Q428" s="8"/>
      <c r="S428" s="8"/>
      <c r="T428" s="8"/>
      <c r="U428" s="8"/>
      <c r="Y428" s="12"/>
      <c r="Z428" s="12"/>
      <c r="AA428" s="12"/>
      <c r="AB428" s="405"/>
      <c r="AC428" s="405"/>
      <c r="AD428" s="405"/>
      <c r="AE428" s="405"/>
      <c r="AF428" s="405"/>
      <c r="AG428" s="405"/>
      <c r="AH428" s="405"/>
      <c r="AI428" s="405"/>
      <c r="AJ428" s="405"/>
      <c r="AK428" s="405"/>
      <c r="AL428" s="405"/>
      <c r="AM428" s="405"/>
      <c r="AN428" s="405"/>
      <c r="AO428" s="405"/>
      <c r="AP428" s="405"/>
      <c r="AQ428" s="405"/>
      <c r="AR428" s="405"/>
      <c r="AS428" s="405"/>
      <c r="AT428" s="405"/>
      <c r="AU428" s="405"/>
      <c r="AV428" s="405"/>
      <c r="AW428" s="405"/>
      <c r="AX428" s="405"/>
      <c r="AY428" s="405"/>
      <c r="AZ428" s="405"/>
      <c r="BA428" s="405"/>
      <c r="BB428" s="405"/>
      <c r="BC428" s="405"/>
      <c r="BD428" s="405"/>
      <c r="BE428" s="405"/>
      <c r="BF428" s="405"/>
      <c r="BG428" s="405"/>
      <c r="BH428" s="405"/>
      <c r="BI428" s="405"/>
      <c r="BJ428" s="405"/>
      <c r="BK428" s="405"/>
      <c r="BL428" s="405"/>
      <c r="BM428" s="405"/>
      <c r="BN428" s="405"/>
      <c r="BO428" s="405"/>
      <c r="BP428" s="405"/>
      <c r="BQ428" s="405"/>
      <c r="BR428" s="405"/>
      <c r="BS428" s="405"/>
      <c r="BT428" s="405"/>
      <c r="BU428" s="405"/>
      <c r="BV428" s="405"/>
      <c r="BW428" s="405"/>
      <c r="BX428" s="405"/>
      <c r="BY428" s="405"/>
      <c r="BZ428" s="405"/>
      <c r="CA428" s="405"/>
      <c r="CB428" s="405"/>
      <c r="CC428" s="405"/>
      <c r="CD428" s="405"/>
      <c r="CE428" s="405"/>
      <c r="CF428" s="405"/>
      <c r="CG428" s="405"/>
      <c r="CH428" s="405"/>
      <c r="CI428" s="405"/>
      <c r="CJ428" s="405"/>
      <c r="CK428" s="405"/>
      <c r="CL428" s="405"/>
      <c r="CM428" s="405"/>
      <c r="CN428" s="405"/>
      <c r="CO428" s="405"/>
      <c r="CP428" s="405"/>
      <c r="CQ428" s="405"/>
      <c r="CR428" s="405"/>
      <c r="CS428" s="405"/>
      <c r="CT428" s="405"/>
      <c r="CU428" s="405"/>
      <c r="CV428" s="405"/>
      <c r="CW428" s="405"/>
      <c r="CX428" s="405"/>
      <c r="CY428" s="405"/>
      <c r="CZ428" s="405"/>
      <c r="DA428" s="405"/>
      <c r="DB428" s="405"/>
      <c r="DC428" s="405"/>
      <c r="DD428" s="405"/>
      <c r="DE428" s="405"/>
      <c r="DF428" s="405"/>
      <c r="DG428" s="405"/>
      <c r="DH428" s="405"/>
      <c r="DI428" s="405"/>
      <c r="DJ428" s="405"/>
      <c r="DK428" s="405"/>
      <c r="DL428" s="405"/>
      <c r="DM428" s="405"/>
      <c r="DN428" s="405"/>
      <c r="DO428" s="405"/>
      <c r="DP428" s="405"/>
      <c r="DQ428" s="405"/>
    </row>
    <row r="429" spans="1:121" s="6" customFormat="1">
      <c r="A429" s="405"/>
      <c r="B429" s="405"/>
      <c r="D429" s="7"/>
      <c r="E429" s="7"/>
      <c r="H429" s="8"/>
      <c r="I429" s="8"/>
      <c r="J429" s="8"/>
      <c r="K429" s="8"/>
      <c r="L429" s="8"/>
      <c r="M429" s="8"/>
      <c r="N429" s="8"/>
      <c r="O429" s="12"/>
      <c r="P429" s="8"/>
      <c r="Q429" s="8"/>
      <c r="S429" s="8"/>
      <c r="T429" s="8"/>
      <c r="U429" s="8"/>
      <c r="Y429" s="12"/>
      <c r="Z429" s="12"/>
      <c r="AA429" s="12"/>
      <c r="AB429" s="405"/>
      <c r="AC429" s="405"/>
      <c r="AD429" s="405"/>
      <c r="AE429" s="405"/>
      <c r="AF429" s="405"/>
      <c r="AG429" s="405"/>
      <c r="AH429" s="405"/>
      <c r="AI429" s="405"/>
      <c r="AJ429" s="405"/>
      <c r="AK429" s="405"/>
      <c r="AL429" s="405"/>
      <c r="AM429" s="405"/>
      <c r="AN429" s="405"/>
      <c r="AO429" s="405"/>
      <c r="AP429" s="405"/>
      <c r="AQ429" s="405"/>
      <c r="AR429" s="405"/>
      <c r="AS429" s="405"/>
      <c r="AT429" s="405"/>
      <c r="AU429" s="405"/>
      <c r="AV429" s="405"/>
      <c r="AW429" s="405"/>
      <c r="AX429" s="405"/>
      <c r="AY429" s="405"/>
      <c r="AZ429" s="405"/>
      <c r="BA429" s="405"/>
      <c r="BB429" s="405"/>
      <c r="BC429" s="405"/>
      <c r="BD429" s="405"/>
      <c r="BE429" s="405"/>
      <c r="BF429" s="405"/>
      <c r="BG429" s="405"/>
      <c r="BH429" s="405"/>
      <c r="BI429" s="405"/>
      <c r="BJ429" s="405"/>
      <c r="BK429" s="405"/>
      <c r="BL429" s="405"/>
      <c r="BM429" s="405"/>
      <c r="BN429" s="405"/>
      <c r="BO429" s="405"/>
      <c r="BP429" s="405"/>
      <c r="BQ429" s="405"/>
      <c r="BR429" s="405"/>
      <c r="BS429" s="405"/>
      <c r="BT429" s="405"/>
      <c r="BU429" s="405"/>
      <c r="BV429" s="405"/>
      <c r="BW429" s="405"/>
      <c r="BX429" s="405"/>
      <c r="BY429" s="405"/>
      <c r="BZ429" s="405"/>
      <c r="CA429" s="405"/>
      <c r="CB429" s="405"/>
      <c r="CC429" s="405"/>
      <c r="CD429" s="405"/>
      <c r="CE429" s="405"/>
      <c r="CF429" s="405"/>
      <c r="CG429" s="405"/>
      <c r="CH429" s="405"/>
      <c r="CI429" s="405"/>
      <c r="CJ429" s="405"/>
      <c r="CK429" s="405"/>
      <c r="CL429" s="405"/>
      <c r="CM429" s="405"/>
      <c r="CN429" s="405"/>
      <c r="CO429" s="405"/>
      <c r="CP429" s="405"/>
      <c r="CQ429" s="405"/>
      <c r="CR429" s="405"/>
      <c r="CS429" s="405"/>
      <c r="CT429" s="405"/>
      <c r="CU429" s="405"/>
      <c r="CV429" s="405"/>
      <c r="CW429" s="405"/>
      <c r="CX429" s="405"/>
      <c r="CY429" s="405"/>
      <c r="CZ429" s="405"/>
      <c r="DA429" s="405"/>
      <c r="DB429" s="405"/>
      <c r="DC429" s="405"/>
      <c r="DD429" s="405"/>
      <c r="DE429" s="405"/>
      <c r="DF429" s="405"/>
      <c r="DG429" s="405"/>
      <c r="DH429" s="405"/>
      <c r="DI429" s="405"/>
      <c r="DJ429" s="405"/>
      <c r="DK429" s="405"/>
      <c r="DL429" s="405"/>
      <c r="DM429" s="405"/>
      <c r="DN429" s="405"/>
      <c r="DO429" s="405"/>
      <c r="DP429" s="405"/>
      <c r="DQ429" s="405"/>
    </row>
    <row r="430" spans="1:121" s="6" customFormat="1">
      <c r="A430" s="405"/>
      <c r="B430" s="405"/>
      <c r="D430" s="7"/>
      <c r="E430" s="7"/>
      <c r="H430" s="8"/>
      <c r="I430" s="8"/>
      <c r="J430" s="8"/>
      <c r="K430" s="8"/>
      <c r="L430" s="8"/>
      <c r="M430" s="8"/>
      <c r="N430" s="8"/>
      <c r="O430" s="12"/>
      <c r="P430" s="8"/>
      <c r="Q430" s="8"/>
      <c r="S430" s="8"/>
      <c r="T430" s="8"/>
      <c r="U430" s="8"/>
      <c r="Y430" s="12"/>
      <c r="Z430" s="12"/>
      <c r="AA430" s="12"/>
      <c r="AB430" s="405"/>
      <c r="AC430" s="405"/>
      <c r="AD430" s="405"/>
      <c r="AE430" s="405"/>
      <c r="AF430" s="405"/>
      <c r="AG430" s="405"/>
      <c r="AH430" s="405"/>
      <c r="AI430" s="405"/>
      <c r="AJ430" s="405"/>
      <c r="AK430" s="405"/>
      <c r="AL430" s="405"/>
      <c r="AM430" s="405"/>
      <c r="AN430" s="405"/>
      <c r="AO430" s="405"/>
      <c r="AP430" s="405"/>
      <c r="AQ430" s="405"/>
      <c r="AR430" s="405"/>
      <c r="AS430" s="405"/>
      <c r="AT430" s="405"/>
      <c r="AU430" s="405"/>
      <c r="AV430" s="405"/>
      <c r="AW430" s="405"/>
      <c r="AX430" s="405"/>
      <c r="AY430" s="405"/>
      <c r="AZ430" s="405"/>
      <c r="BA430" s="405"/>
      <c r="BB430" s="405"/>
      <c r="BC430" s="405"/>
      <c r="BD430" s="405"/>
      <c r="BE430" s="405"/>
      <c r="BF430" s="405"/>
      <c r="BG430" s="405"/>
      <c r="BH430" s="405"/>
      <c r="BI430" s="405"/>
      <c r="BJ430" s="405"/>
      <c r="BK430" s="405"/>
      <c r="BL430" s="405"/>
      <c r="BM430" s="405"/>
      <c r="BN430" s="405"/>
      <c r="BO430" s="405"/>
      <c r="BP430" s="405"/>
      <c r="BQ430" s="405"/>
      <c r="BR430" s="405"/>
      <c r="BS430" s="405"/>
      <c r="BT430" s="405"/>
      <c r="BU430" s="405"/>
      <c r="BV430" s="405"/>
      <c r="BW430" s="405"/>
      <c r="BX430" s="405"/>
      <c r="BY430" s="405"/>
      <c r="BZ430" s="405"/>
      <c r="CA430" s="405"/>
      <c r="CB430" s="405"/>
      <c r="CC430" s="405"/>
      <c r="CD430" s="405"/>
      <c r="CE430" s="405"/>
      <c r="CF430" s="405"/>
      <c r="CG430" s="405"/>
      <c r="CH430" s="405"/>
      <c r="CI430" s="405"/>
      <c r="CJ430" s="405"/>
      <c r="CK430" s="405"/>
      <c r="CL430" s="405"/>
      <c r="CM430" s="405"/>
      <c r="CN430" s="405"/>
      <c r="CO430" s="405"/>
      <c r="CP430" s="405"/>
      <c r="CQ430" s="405"/>
      <c r="CR430" s="405"/>
      <c r="CS430" s="405"/>
      <c r="CT430" s="405"/>
      <c r="CU430" s="405"/>
      <c r="CV430" s="405"/>
      <c r="CW430" s="405"/>
      <c r="CX430" s="405"/>
      <c r="CY430" s="405"/>
      <c r="CZ430" s="405"/>
      <c r="DA430" s="405"/>
      <c r="DB430" s="405"/>
      <c r="DC430" s="405"/>
      <c r="DD430" s="405"/>
      <c r="DE430" s="405"/>
      <c r="DF430" s="405"/>
      <c r="DG430" s="405"/>
      <c r="DH430" s="405"/>
      <c r="DI430" s="405"/>
      <c r="DJ430" s="405"/>
      <c r="DK430" s="405"/>
      <c r="DL430" s="405"/>
      <c r="DM430" s="405"/>
      <c r="DN430" s="405"/>
      <c r="DO430" s="405"/>
      <c r="DP430" s="405"/>
      <c r="DQ430" s="405"/>
    </row>
    <row r="431" spans="1:121" s="6" customFormat="1">
      <c r="A431" s="405"/>
      <c r="B431" s="405"/>
      <c r="D431" s="7"/>
      <c r="E431" s="7"/>
      <c r="H431" s="8"/>
      <c r="I431" s="8"/>
      <c r="J431" s="8"/>
      <c r="K431" s="8"/>
      <c r="L431" s="8"/>
      <c r="M431" s="8"/>
      <c r="N431" s="8"/>
      <c r="O431" s="12"/>
      <c r="P431" s="8"/>
      <c r="Q431" s="8"/>
      <c r="S431" s="8"/>
      <c r="T431" s="8"/>
      <c r="U431" s="8"/>
      <c r="Y431" s="12"/>
      <c r="Z431" s="12"/>
      <c r="AA431" s="12"/>
      <c r="AB431" s="405"/>
      <c r="AC431" s="405"/>
      <c r="AD431" s="405"/>
      <c r="AE431" s="405"/>
      <c r="AF431" s="405"/>
      <c r="AG431" s="405"/>
      <c r="AH431" s="405"/>
      <c r="AI431" s="405"/>
      <c r="AJ431" s="405"/>
      <c r="AK431" s="405"/>
      <c r="AL431" s="405"/>
      <c r="AM431" s="405"/>
      <c r="AN431" s="405"/>
      <c r="AO431" s="405"/>
      <c r="AP431" s="405"/>
      <c r="AQ431" s="405"/>
      <c r="AR431" s="405"/>
      <c r="AS431" s="405"/>
      <c r="AT431" s="405"/>
      <c r="AU431" s="405"/>
      <c r="AV431" s="405"/>
      <c r="AW431" s="405"/>
      <c r="AX431" s="405"/>
      <c r="AY431" s="405"/>
      <c r="AZ431" s="405"/>
      <c r="BA431" s="405"/>
      <c r="BB431" s="405"/>
      <c r="BC431" s="405"/>
      <c r="BD431" s="405"/>
      <c r="BE431" s="405"/>
      <c r="BF431" s="405"/>
      <c r="BG431" s="405"/>
      <c r="BH431" s="405"/>
      <c r="BI431" s="405"/>
      <c r="BJ431" s="405"/>
      <c r="BK431" s="405"/>
      <c r="BL431" s="405"/>
      <c r="BM431" s="405"/>
      <c r="BN431" s="405"/>
      <c r="BO431" s="405"/>
      <c r="BP431" s="405"/>
      <c r="BQ431" s="405"/>
      <c r="BR431" s="405"/>
      <c r="BS431" s="405"/>
      <c r="BT431" s="405"/>
      <c r="BU431" s="405"/>
      <c r="BV431" s="405"/>
      <c r="BW431" s="405"/>
      <c r="BX431" s="405"/>
      <c r="BY431" s="405"/>
      <c r="BZ431" s="405"/>
      <c r="CA431" s="405"/>
      <c r="CB431" s="405"/>
      <c r="CC431" s="405"/>
      <c r="CD431" s="405"/>
      <c r="CE431" s="405"/>
      <c r="CF431" s="405"/>
      <c r="CG431" s="405"/>
      <c r="CH431" s="405"/>
      <c r="CI431" s="405"/>
      <c r="CJ431" s="405"/>
      <c r="CK431" s="405"/>
      <c r="CL431" s="405"/>
      <c r="CM431" s="405"/>
      <c r="CN431" s="405"/>
      <c r="CO431" s="405"/>
      <c r="CP431" s="405"/>
      <c r="CQ431" s="405"/>
      <c r="CR431" s="405"/>
      <c r="CS431" s="405"/>
      <c r="CT431" s="405"/>
      <c r="CU431" s="405"/>
      <c r="CV431" s="405"/>
      <c r="CW431" s="405"/>
      <c r="CX431" s="405"/>
      <c r="CY431" s="405"/>
      <c r="CZ431" s="405"/>
      <c r="DA431" s="405"/>
      <c r="DB431" s="405"/>
      <c r="DC431" s="405"/>
      <c r="DD431" s="405"/>
      <c r="DE431" s="405"/>
      <c r="DF431" s="405"/>
      <c r="DG431" s="405"/>
      <c r="DH431" s="405"/>
      <c r="DI431" s="405"/>
      <c r="DJ431" s="405"/>
      <c r="DK431" s="405"/>
      <c r="DL431" s="405"/>
      <c r="DM431" s="405"/>
      <c r="DN431" s="405"/>
      <c r="DO431" s="405"/>
      <c r="DP431" s="405"/>
      <c r="DQ431" s="405"/>
    </row>
    <row r="432" spans="1:121" s="6" customFormat="1">
      <c r="A432" s="405"/>
      <c r="B432" s="405"/>
      <c r="D432" s="7"/>
      <c r="E432" s="7"/>
      <c r="H432" s="8"/>
      <c r="I432" s="8"/>
      <c r="J432" s="8"/>
      <c r="K432" s="8"/>
      <c r="L432" s="8"/>
      <c r="M432" s="8"/>
      <c r="N432" s="8"/>
      <c r="O432" s="12"/>
      <c r="P432" s="8"/>
      <c r="Q432" s="8"/>
      <c r="S432" s="8"/>
      <c r="T432" s="8"/>
      <c r="U432" s="8"/>
      <c r="Y432" s="12"/>
      <c r="Z432" s="12"/>
      <c r="AA432" s="12"/>
      <c r="AB432" s="405"/>
      <c r="AC432" s="405"/>
      <c r="AD432" s="405"/>
      <c r="AE432" s="405"/>
      <c r="AF432" s="405"/>
      <c r="AG432" s="405"/>
      <c r="AH432" s="405"/>
      <c r="AI432" s="405"/>
      <c r="AJ432" s="405"/>
      <c r="AK432" s="405"/>
      <c r="AL432" s="405"/>
      <c r="AM432" s="405"/>
      <c r="AN432" s="405"/>
      <c r="AO432" s="405"/>
      <c r="AP432" s="405"/>
      <c r="AQ432" s="405"/>
      <c r="AR432" s="405"/>
      <c r="AS432" s="405"/>
      <c r="AT432" s="405"/>
      <c r="AU432" s="405"/>
      <c r="AV432" s="405"/>
      <c r="AW432" s="405"/>
      <c r="AX432" s="405"/>
      <c r="AY432" s="405"/>
      <c r="AZ432" s="405"/>
      <c r="BA432" s="405"/>
      <c r="BB432" s="405"/>
      <c r="BC432" s="405"/>
      <c r="BD432" s="405"/>
      <c r="BE432" s="405"/>
      <c r="BF432" s="405"/>
      <c r="BG432" s="405"/>
      <c r="BH432" s="405"/>
      <c r="BI432" s="405"/>
      <c r="BJ432" s="405"/>
      <c r="BK432" s="405"/>
      <c r="BL432" s="405"/>
      <c r="BM432" s="405"/>
      <c r="BN432" s="405"/>
      <c r="BO432" s="405"/>
      <c r="BP432" s="405"/>
      <c r="BQ432" s="405"/>
      <c r="BR432" s="405"/>
      <c r="BS432" s="405"/>
      <c r="BT432" s="405"/>
      <c r="BU432" s="405"/>
      <c r="BV432" s="405"/>
      <c r="BW432" s="405"/>
      <c r="BX432" s="405"/>
      <c r="BY432" s="405"/>
      <c r="BZ432" s="405"/>
      <c r="CA432" s="405"/>
      <c r="CB432" s="405"/>
      <c r="CC432" s="405"/>
      <c r="CD432" s="405"/>
      <c r="CE432" s="405"/>
      <c r="CF432" s="405"/>
      <c r="CG432" s="405"/>
      <c r="CH432" s="405"/>
      <c r="CI432" s="405"/>
      <c r="CJ432" s="405"/>
      <c r="CK432" s="405"/>
      <c r="CL432" s="405"/>
      <c r="CM432" s="405"/>
      <c r="CN432" s="405"/>
      <c r="CO432" s="405"/>
      <c r="CP432" s="405"/>
      <c r="CQ432" s="405"/>
      <c r="CR432" s="405"/>
      <c r="CS432" s="405"/>
      <c r="CT432" s="405"/>
      <c r="CU432" s="405"/>
      <c r="CV432" s="405"/>
      <c r="CW432" s="405"/>
      <c r="CX432" s="405"/>
      <c r="CY432" s="405"/>
      <c r="CZ432" s="405"/>
      <c r="DA432" s="405"/>
      <c r="DB432" s="405"/>
      <c r="DC432" s="405"/>
      <c r="DD432" s="405"/>
      <c r="DE432" s="405"/>
      <c r="DF432" s="405"/>
      <c r="DG432" s="405"/>
      <c r="DH432" s="405"/>
      <c r="DI432" s="405"/>
      <c r="DJ432" s="405"/>
      <c r="DK432" s="405"/>
      <c r="DL432" s="405"/>
      <c r="DM432" s="405"/>
      <c r="DN432" s="405"/>
      <c r="DO432" s="405"/>
      <c r="DP432" s="405"/>
      <c r="DQ432" s="405"/>
    </row>
    <row r="433" spans="1:121" s="6" customFormat="1">
      <c r="A433" s="405"/>
      <c r="B433" s="405"/>
      <c r="D433" s="7"/>
      <c r="E433" s="7"/>
      <c r="H433" s="8"/>
      <c r="I433" s="8"/>
      <c r="J433" s="8"/>
      <c r="K433" s="8"/>
      <c r="L433" s="8"/>
      <c r="M433" s="8"/>
      <c r="N433" s="8"/>
      <c r="O433" s="12"/>
      <c r="P433" s="8"/>
      <c r="Q433" s="8"/>
      <c r="S433" s="8"/>
      <c r="T433" s="8"/>
      <c r="U433" s="8"/>
      <c r="Y433" s="12"/>
      <c r="Z433" s="12"/>
      <c r="AA433" s="12"/>
      <c r="AB433" s="405"/>
      <c r="AC433" s="405"/>
      <c r="AD433" s="405"/>
      <c r="AE433" s="405"/>
      <c r="AF433" s="405"/>
      <c r="AG433" s="405"/>
      <c r="AH433" s="405"/>
      <c r="AI433" s="405"/>
      <c r="AJ433" s="405"/>
      <c r="AK433" s="405"/>
      <c r="AL433" s="405"/>
      <c r="AM433" s="405"/>
      <c r="AN433" s="405"/>
      <c r="AO433" s="405"/>
      <c r="AP433" s="405"/>
      <c r="AQ433" s="405"/>
      <c r="AR433" s="405"/>
      <c r="AS433" s="405"/>
      <c r="AT433" s="405"/>
      <c r="AU433" s="405"/>
      <c r="AV433" s="405"/>
      <c r="AW433" s="405"/>
      <c r="AX433" s="405"/>
      <c r="AY433" s="405"/>
      <c r="AZ433" s="405"/>
      <c r="BA433" s="405"/>
      <c r="BB433" s="405"/>
      <c r="BC433" s="405"/>
      <c r="BD433" s="405"/>
      <c r="BE433" s="405"/>
      <c r="BF433" s="405"/>
      <c r="BG433" s="405"/>
      <c r="BH433" s="405"/>
      <c r="BI433" s="405"/>
      <c r="BJ433" s="405"/>
      <c r="BK433" s="405"/>
      <c r="BL433" s="405"/>
      <c r="BM433" s="405"/>
      <c r="BN433" s="405"/>
      <c r="BO433" s="405"/>
      <c r="BP433" s="405"/>
      <c r="BQ433" s="405"/>
      <c r="BR433" s="405"/>
      <c r="BS433" s="405"/>
      <c r="BT433" s="405"/>
      <c r="BU433" s="405"/>
      <c r="BV433" s="405"/>
      <c r="BW433" s="405"/>
      <c r="BX433" s="405"/>
      <c r="BY433" s="405"/>
      <c r="BZ433" s="405"/>
      <c r="CA433" s="405"/>
      <c r="CB433" s="405"/>
      <c r="CC433" s="405"/>
      <c r="CD433" s="405"/>
      <c r="CE433" s="405"/>
      <c r="CF433" s="405"/>
      <c r="CG433" s="405"/>
      <c r="CH433" s="405"/>
      <c r="CI433" s="405"/>
      <c r="CJ433" s="405"/>
      <c r="CK433" s="405"/>
      <c r="CL433" s="405"/>
      <c r="CM433" s="405"/>
      <c r="CN433" s="405"/>
      <c r="CO433" s="405"/>
      <c r="CP433" s="405"/>
      <c r="CQ433" s="405"/>
      <c r="CR433" s="405"/>
      <c r="CS433" s="405"/>
      <c r="CT433" s="405"/>
      <c r="CU433" s="405"/>
      <c r="CV433" s="405"/>
      <c r="CW433" s="405"/>
      <c r="CX433" s="405"/>
      <c r="CY433" s="405"/>
      <c r="CZ433" s="405"/>
      <c r="DA433" s="405"/>
      <c r="DB433" s="405"/>
      <c r="DC433" s="405"/>
      <c r="DD433" s="405"/>
      <c r="DE433" s="405"/>
      <c r="DF433" s="405"/>
      <c r="DG433" s="405"/>
      <c r="DH433" s="405"/>
      <c r="DI433" s="405"/>
      <c r="DJ433" s="405"/>
      <c r="DK433" s="405"/>
      <c r="DL433" s="405"/>
      <c r="DM433" s="405"/>
      <c r="DN433" s="405"/>
      <c r="DO433" s="405"/>
      <c r="DP433" s="405"/>
      <c r="DQ433" s="405"/>
    </row>
    <row r="434" spans="1:121" s="6" customFormat="1">
      <c r="A434" s="405"/>
      <c r="B434" s="405"/>
      <c r="D434" s="7"/>
      <c r="E434" s="7"/>
      <c r="H434" s="8"/>
      <c r="I434" s="8"/>
      <c r="J434" s="8"/>
      <c r="K434" s="8"/>
      <c r="L434" s="8"/>
      <c r="M434" s="8"/>
      <c r="N434" s="8"/>
      <c r="O434" s="12"/>
      <c r="P434" s="8"/>
      <c r="Q434" s="8"/>
      <c r="S434" s="8"/>
      <c r="T434" s="8"/>
      <c r="U434" s="8"/>
      <c r="Y434" s="12"/>
      <c r="Z434" s="12"/>
      <c r="AA434" s="12"/>
      <c r="AB434" s="405"/>
      <c r="AC434" s="405"/>
      <c r="AD434" s="405"/>
      <c r="AE434" s="405"/>
      <c r="AF434" s="405"/>
      <c r="AG434" s="405"/>
      <c r="AH434" s="405"/>
      <c r="AI434" s="405"/>
      <c r="AJ434" s="405"/>
      <c r="AK434" s="405"/>
      <c r="AL434" s="405"/>
      <c r="AM434" s="405"/>
      <c r="AN434" s="405"/>
      <c r="AO434" s="405"/>
      <c r="AP434" s="405"/>
      <c r="AQ434" s="405"/>
      <c r="AR434" s="405"/>
      <c r="AS434" s="405"/>
      <c r="AT434" s="405"/>
      <c r="AU434" s="405"/>
      <c r="AV434" s="405"/>
      <c r="AW434" s="405"/>
      <c r="AX434" s="405"/>
      <c r="AY434" s="405"/>
      <c r="AZ434" s="405"/>
      <c r="BA434" s="405"/>
      <c r="BB434" s="405"/>
      <c r="BC434" s="405"/>
      <c r="BD434" s="405"/>
      <c r="BE434" s="405"/>
      <c r="BF434" s="405"/>
      <c r="BG434" s="405"/>
      <c r="BH434" s="405"/>
      <c r="BI434" s="405"/>
      <c r="BJ434" s="405"/>
      <c r="BK434" s="405"/>
      <c r="BL434" s="405"/>
      <c r="BM434" s="405"/>
      <c r="BN434" s="405"/>
      <c r="BO434" s="405"/>
      <c r="BP434" s="405"/>
      <c r="BQ434" s="405"/>
      <c r="BR434" s="405"/>
      <c r="BS434" s="405"/>
      <c r="BT434" s="405"/>
      <c r="BU434" s="405"/>
      <c r="BV434" s="405"/>
      <c r="BW434" s="405"/>
      <c r="BX434" s="405"/>
      <c r="BY434" s="405"/>
      <c r="BZ434" s="405"/>
      <c r="CA434" s="405"/>
      <c r="CB434" s="405"/>
      <c r="CC434" s="405"/>
      <c r="CD434" s="405"/>
      <c r="CE434" s="405"/>
      <c r="CF434" s="405"/>
      <c r="CG434" s="405"/>
      <c r="CH434" s="405"/>
      <c r="CI434" s="405"/>
      <c r="CJ434" s="405"/>
      <c r="CK434" s="405"/>
      <c r="CL434" s="405"/>
      <c r="CM434" s="405"/>
      <c r="CN434" s="405"/>
      <c r="CO434" s="405"/>
      <c r="CP434" s="405"/>
      <c r="CQ434" s="405"/>
      <c r="CR434" s="405"/>
      <c r="CS434" s="405"/>
      <c r="CT434" s="405"/>
      <c r="CU434" s="405"/>
      <c r="CV434" s="405"/>
      <c r="CW434" s="405"/>
      <c r="CX434" s="405"/>
      <c r="CY434" s="405"/>
      <c r="CZ434" s="405"/>
      <c r="DA434" s="405"/>
      <c r="DB434" s="405"/>
      <c r="DC434" s="405"/>
      <c r="DD434" s="405"/>
      <c r="DE434" s="405"/>
      <c r="DF434" s="405"/>
      <c r="DG434" s="405"/>
      <c r="DH434" s="405"/>
      <c r="DI434" s="405"/>
      <c r="DJ434" s="405"/>
      <c r="DK434" s="405"/>
      <c r="DL434" s="405"/>
      <c r="DM434" s="405"/>
      <c r="DN434" s="405"/>
      <c r="DO434" s="405"/>
      <c r="DP434" s="405"/>
      <c r="DQ434" s="405"/>
    </row>
    <row r="435" spans="1:121" s="6" customFormat="1">
      <c r="A435" s="405"/>
      <c r="B435" s="405"/>
      <c r="D435" s="7"/>
      <c r="E435" s="7"/>
      <c r="H435" s="8"/>
      <c r="I435" s="8"/>
      <c r="J435" s="8"/>
      <c r="K435" s="8"/>
      <c r="L435" s="8"/>
      <c r="M435" s="8"/>
      <c r="N435" s="8"/>
      <c r="O435" s="12"/>
      <c r="P435" s="8"/>
      <c r="Q435" s="8"/>
      <c r="S435" s="8"/>
      <c r="T435" s="8"/>
      <c r="U435" s="8"/>
      <c r="Y435" s="12"/>
      <c r="Z435" s="12"/>
      <c r="AA435" s="12"/>
      <c r="AB435" s="405"/>
      <c r="AC435" s="405"/>
      <c r="AD435" s="405"/>
      <c r="AE435" s="405"/>
      <c r="AF435" s="405"/>
      <c r="AG435" s="405"/>
      <c r="AH435" s="405"/>
      <c r="AI435" s="405"/>
      <c r="AJ435" s="405"/>
      <c r="AK435" s="405"/>
      <c r="AL435" s="405"/>
      <c r="AM435" s="405"/>
      <c r="AN435" s="405"/>
      <c r="AO435" s="405"/>
      <c r="AP435" s="405"/>
      <c r="AQ435" s="405"/>
      <c r="AR435" s="405"/>
      <c r="AS435" s="405"/>
      <c r="AT435" s="405"/>
      <c r="AU435" s="405"/>
      <c r="AV435" s="405"/>
      <c r="AW435" s="405"/>
      <c r="AX435" s="405"/>
      <c r="AY435" s="405"/>
      <c r="AZ435" s="405"/>
      <c r="BA435" s="405"/>
      <c r="BB435" s="405"/>
      <c r="BC435" s="405"/>
      <c r="BD435" s="405"/>
      <c r="BE435" s="405"/>
      <c r="BF435" s="405"/>
      <c r="BG435" s="405"/>
      <c r="BH435" s="405"/>
      <c r="BI435" s="405"/>
      <c r="BJ435" s="405"/>
      <c r="BK435" s="405"/>
      <c r="BL435" s="405"/>
      <c r="BM435" s="405"/>
      <c r="BN435" s="405"/>
      <c r="BO435" s="405"/>
      <c r="BP435" s="405"/>
      <c r="BQ435" s="405"/>
      <c r="BR435" s="405"/>
      <c r="BS435" s="405"/>
      <c r="BT435" s="405"/>
      <c r="BU435" s="405"/>
      <c r="BV435" s="405"/>
      <c r="BW435" s="405"/>
      <c r="BX435" s="405"/>
      <c r="BY435" s="405"/>
      <c r="BZ435" s="405"/>
      <c r="CA435" s="405"/>
      <c r="CB435" s="405"/>
      <c r="CC435" s="405"/>
      <c r="CD435" s="405"/>
      <c r="CE435" s="405"/>
      <c r="CF435" s="405"/>
      <c r="CG435" s="405"/>
      <c r="CH435" s="405"/>
      <c r="CI435" s="405"/>
      <c r="CJ435" s="405"/>
      <c r="CK435" s="405"/>
      <c r="CL435" s="405"/>
      <c r="CM435" s="405"/>
      <c r="CN435" s="405"/>
      <c r="CO435" s="405"/>
      <c r="CP435" s="405"/>
      <c r="CQ435" s="405"/>
      <c r="CR435" s="405"/>
      <c r="CS435" s="405"/>
      <c r="CT435" s="405"/>
      <c r="CU435" s="405"/>
      <c r="CV435" s="405"/>
      <c r="CW435" s="405"/>
      <c r="CX435" s="405"/>
      <c r="CY435" s="405"/>
      <c r="CZ435" s="405"/>
      <c r="DA435" s="405"/>
      <c r="DB435" s="405"/>
      <c r="DC435" s="405"/>
      <c r="DD435" s="405"/>
      <c r="DE435" s="405"/>
      <c r="DF435" s="405"/>
      <c r="DG435" s="405"/>
      <c r="DH435" s="405"/>
      <c r="DI435" s="405"/>
      <c r="DJ435" s="405"/>
      <c r="DK435" s="405"/>
      <c r="DL435" s="405"/>
      <c r="DM435" s="405"/>
      <c r="DN435" s="405"/>
      <c r="DO435" s="405"/>
      <c r="DP435" s="405"/>
      <c r="DQ435" s="405"/>
    </row>
    <row r="436" spans="1:121" s="6" customFormat="1">
      <c r="A436" s="405"/>
      <c r="B436" s="405"/>
      <c r="D436" s="7"/>
      <c r="E436" s="7"/>
      <c r="H436" s="8"/>
      <c r="I436" s="8"/>
      <c r="J436" s="8"/>
      <c r="K436" s="8"/>
      <c r="L436" s="8"/>
      <c r="M436" s="8"/>
      <c r="N436" s="8"/>
      <c r="O436" s="12"/>
      <c r="P436" s="8"/>
      <c r="Q436" s="8"/>
      <c r="S436" s="8"/>
      <c r="T436" s="8"/>
      <c r="U436" s="8"/>
      <c r="Y436" s="12"/>
      <c r="Z436" s="12"/>
      <c r="AA436" s="12"/>
      <c r="AB436" s="405"/>
      <c r="AC436" s="405"/>
      <c r="AD436" s="405"/>
      <c r="AE436" s="405"/>
      <c r="AF436" s="405"/>
      <c r="AG436" s="405"/>
      <c r="AH436" s="405"/>
      <c r="AI436" s="405"/>
      <c r="AJ436" s="405"/>
      <c r="AK436" s="405"/>
      <c r="AL436" s="405"/>
      <c r="AM436" s="405"/>
      <c r="AN436" s="405"/>
      <c r="AO436" s="405"/>
      <c r="AP436" s="405"/>
      <c r="AQ436" s="405"/>
      <c r="AR436" s="405"/>
      <c r="AS436" s="405"/>
      <c r="AT436" s="405"/>
      <c r="AU436" s="405"/>
      <c r="AV436" s="405"/>
      <c r="AW436" s="405"/>
      <c r="AX436" s="405"/>
      <c r="AY436" s="405"/>
      <c r="AZ436" s="405"/>
      <c r="BA436" s="405"/>
      <c r="BB436" s="405"/>
      <c r="BC436" s="405"/>
      <c r="BD436" s="405"/>
      <c r="BE436" s="405"/>
      <c r="BF436" s="405"/>
      <c r="BG436" s="405"/>
      <c r="BH436" s="405"/>
      <c r="BI436" s="405"/>
      <c r="BJ436" s="405"/>
      <c r="BK436" s="405"/>
      <c r="BL436" s="405"/>
      <c r="BM436" s="405"/>
      <c r="BN436" s="405"/>
      <c r="BO436" s="405"/>
      <c r="BP436" s="405"/>
      <c r="BQ436" s="405"/>
      <c r="BR436" s="405"/>
      <c r="BS436" s="405"/>
      <c r="BT436" s="405"/>
      <c r="BU436" s="405"/>
      <c r="BV436" s="405"/>
      <c r="BW436" s="405"/>
      <c r="BX436" s="405"/>
      <c r="BY436" s="405"/>
      <c r="BZ436" s="405"/>
      <c r="CA436" s="405"/>
      <c r="CB436" s="405"/>
      <c r="CC436" s="405"/>
      <c r="CD436" s="405"/>
      <c r="CE436" s="405"/>
      <c r="CF436" s="405"/>
      <c r="CG436" s="405"/>
      <c r="CH436" s="405"/>
      <c r="CI436" s="405"/>
      <c r="CJ436" s="405"/>
      <c r="CK436" s="405"/>
      <c r="CL436" s="405"/>
      <c r="CM436" s="405"/>
      <c r="CN436" s="405"/>
      <c r="CO436" s="405"/>
      <c r="CP436" s="405"/>
      <c r="CQ436" s="405"/>
      <c r="CR436" s="405"/>
      <c r="CS436" s="405"/>
      <c r="CT436" s="405"/>
      <c r="CU436" s="405"/>
      <c r="CV436" s="405"/>
      <c r="CW436" s="405"/>
      <c r="CX436" s="405"/>
      <c r="CY436" s="405"/>
      <c r="CZ436" s="405"/>
      <c r="DA436" s="405"/>
      <c r="DB436" s="405"/>
      <c r="DC436" s="405"/>
      <c r="DD436" s="405"/>
      <c r="DE436" s="405"/>
      <c r="DF436" s="405"/>
      <c r="DG436" s="405"/>
      <c r="DH436" s="405"/>
      <c r="DI436" s="405"/>
      <c r="DJ436" s="405"/>
      <c r="DK436" s="405"/>
      <c r="DL436" s="405"/>
      <c r="DM436" s="405"/>
      <c r="DN436" s="405"/>
      <c r="DO436" s="405"/>
      <c r="DP436" s="405"/>
      <c r="DQ436" s="405"/>
    </row>
    <row r="437" spans="1:121" s="6" customFormat="1">
      <c r="A437" s="405"/>
      <c r="B437" s="405"/>
      <c r="D437" s="7"/>
      <c r="E437" s="7"/>
      <c r="H437" s="8"/>
      <c r="I437" s="8"/>
      <c r="J437" s="8"/>
      <c r="K437" s="8"/>
      <c r="L437" s="8"/>
      <c r="M437" s="8"/>
      <c r="N437" s="8"/>
      <c r="O437" s="12"/>
      <c r="P437" s="8"/>
      <c r="Q437" s="8"/>
      <c r="S437" s="8"/>
      <c r="T437" s="8"/>
      <c r="U437" s="8"/>
      <c r="Y437" s="12"/>
      <c r="Z437" s="12"/>
      <c r="AA437" s="12"/>
      <c r="AB437" s="405"/>
      <c r="AC437" s="405"/>
      <c r="AD437" s="405"/>
      <c r="AE437" s="405"/>
      <c r="AF437" s="405"/>
      <c r="AG437" s="405"/>
      <c r="AH437" s="405"/>
      <c r="AI437" s="405"/>
      <c r="AJ437" s="405"/>
      <c r="AK437" s="405"/>
      <c r="AL437" s="405"/>
      <c r="AM437" s="405"/>
      <c r="AN437" s="405"/>
      <c r="AO437" s="405"/>
      <c r="AP437" s="405"/>
      <c r="AQ437" s="405"/>
      <c r="AR437" s="405"/>
      <c r="AS437" s="405"/>
      <c r="AT437" s="405"/>
      <c r="AU437" s="405"/>
      <c r="AV437" s="405"/>
      <c r="AW437" s="405"/>
      <c r="AX437" s="405"/>
      <c r="AY437" s="405"/>
      <c r="AZ437" s="405"/>
      <c r="BA437" s="405"/>
      <c r="BB437" s="405"/>
      <c r="BC437" s="405"/>
      <c r="BD437" s="405"/>
      <c r="BE437" s="405"/>
      <c r="BF437" s="405"/>
      <c r="BG437" s="405"/>
      <c r="BH437" s="405"/>
      <c r="BI437" s="405"/>
      <c r="BJ437" s="405"/>
      <c r="BK437" s="405"/>
      <c r="BL437" s="405"/>
      <c r="BM437" s="405"/>
      <c r="BN437" s="405"/>
      <c r="BO437" s="405"/>
      <c r="BP437" s="405"/>
      <c r="BQ437" s="405"/>
      <c r="BR437" s="405"/>
      <c r="BS437" s="405"/>
      <c r="BT437" s="405"/>
      <c r="BU437" s="405"/>
      <c r="BV437" s="405"/>
      <c r="BW437" s="405"/>
      <c r="BX437" s="405"/>
      <c r="BY437" s="405"/>
      <c r="BZ437" s="405"/>
      <c r="CA437" s="405"/>
      <c r="CB437" s="405"/>
      <c r="CC437" s="405"/>
      <c r="CD437" s="405"/>
      <c r="CE437" s="405"/>
      <c r="CF437" s="405"/>
      <c r="CG437" s="405"/>
      <c r="CH437" s="405"/>
      <c r="CI437" s="405"/>
      <c r="CJ437" s="405"/>
      <c r="CK437" s="405"/>
      <c r="CL437" s="405"/>
      <c r="CM437" s="405"/>
      <c r="CN437" s="405"/>
      <c r="CO437" s="405"/>
      <c r="CP437" s="405"/>
      <c r="CQ437" s="405"/>
      <c r="CR437" s="405"/>
      <c r="CS437" s="405"/>
      <c r="CT437" s="405"/>
      <c r="CU437" s="405"/>
      <c r="CV437" s="405"/>
      <c r="CW437" s="405"/>
      <c r="CX437" s="405"/>
      <c r="CY437" s="405"/>
      <c r="CZ437" s="405"/>
      <c r="DA437" s="405"/>
      <c r="DB437" s="405"/>
      <c r="DC437" s="405"/>
      <c r="DD437" s="405"/>
      <c r="DE437" s="405"/>
      <c r="DF437" s="405"/>
      <c r="DG437" s="405"/>
      <c r="DH437" s="405"/>
      <c r="DI437" s="405"/>
      <c r="DJ437" s="405"/>
      <c r="DK437" s="405"/>
      <c r="DL437" s="405"/>
      <c r="DM437" s="405"/>
      <c r="DN437" s="405"/>
      <c r="DO437" s="405"/>
      <c r="DP437" s="405"/>
      <c r="DQ437" s="405"/>
    </row>
    <row r="438" spans="1:121" s="6" customFormat="1">
      <c r="A438" s="405"/>
      <c r="B438" s="405"/>
      <c r="D438" s="7"/>
      <c r="E438" s="7"/>
      <c r="H438" s="8"/>
      <c r="I438" s="8"/>
      <c r="J438" s="8"/>
      <c r="K438" s="8"/>
      <c r="L438" s="8"/>
      <c r="M438" s="8"/>
      <c r="N438" s="8"/>
      <c r="O438" s="12"/>
      <c r="P438" s="8"/>
      <c r="Q438" s="8"/>
      <c r="S438" s="8"/>
      <c r="T438" s="8"/>
      <c r="U438" s="8"/>
      <c r="Y438" s="12"/>
      <c r="Z438" s="12"/>
      <c r="AA438" s="12"/>
      <c r="AB438" s="405"/>
      <c r="AC438" s="405"/>
      <c r="AD438" s="405"/>
      <c r="AE438" s="405"/>
      <c r="AF438" s="405"/>
      <c r="AG438" s="405"/>
      <c r="AH438" s="405"/>
      <c r="AI438" s="405"/>
      <c r="AJ438" s="405"/>
      <c r="AK438" s="405"/>
      <c r="AL438" s="405"/>
      <c r="AM438" s="405"/>
      <c r="AN438" s="405"/>
      <c r="AO438" s="405"/>
      <c r="AP438" s="405"/>
      <c r="AQ438" s="405"/>
      <c r="AR438" s="405"/>
      <c r="AS438" s="405"/>
      <c r="AT438" s="405"/>
      <c r="AU438" s="405"/>
      <c r="AV438" s="405"/>
      <c r="AW438" s="405"/>
      <c r="AX438" s="405"/>
      <c r="AY438" s="405"/>
      <c r="AZ438" s="405"/>
      <c r="BA438" s="405"/>
      <c r="BB438" s="405"/>
      <c r="BC438" s="405"/>
      <c r="BD438" s="405"/>
      <c r="BE438" s="405"/>
      <c r="BF438" s="405"/>
      <c r="BG438" s="405"/>
      <c r="BH438" s="405"/>
      <c r="BI438" s="405"/>
      <c r="BJ438" s="405"/>
      <c r="BK438" s="405"/>
      <c r="BL438" s="405"/>
      <c r="BM438" s="405"/>
      <c r="BN438" s="405"/>
      <c r="BO438" s="405"/>
      <c r="BP438" s="405"/>
      <c r="BQ438" s="405"/>
      <c r="BR438" s="405"/>
      <c r="BS438" s="405"/>
      <c r="BT438" s="405"/>
      <c r="BU438" s="405"/>
      <c r="BV438" s="405"/>
      <c r="BW438" s="405"/>
      <c r="BX438" s="405"/>
      <c r="BY438" s="405"/>
      <c r="BZ438" s="405"/>
      <c r="CA438" s="405"/>
      <c r="CB438" s="405"/>
      <c r="CC438" s="405"/>
      <c r="CD438" s="405"/>
      <c r="CE438" s="405"/>
      <c r="CF438" s="405"/>
      <c r="CG438" s="405"/>
      <c r="CH438" s="405"/>
      <c r="CI438" s="405"/>
      <c r="CJ438" s="405"/>
      <c r="CK438" s="405"/>
      <c r="CL438" s="405"/>
      <c r="CM438" s="405"/>
      <c r="CN438" s="405"/>
      <c r="CO438" s="405"/>
      <c r="CP438" s="405"/>
      <c r="CQ438" s="405"/>
      <c r="CR438" s="405"/>
      <c r="CS438" s="405"/>
      <c r="CT438" s="405"/>
      <c r="CU438" s="405"/>
      <c r="CV438" s="405"/>
      <c r="CW438" s="405"/>
      <c r="CX438" s="405"/>
      <c r="CY438" s="405"/>
      <c r="CZ438" s="405"/>
      <c r="DA438" s="405"/>
      <c r="DB438" s="405"/>
      <c r="DC438" s="405"/>
      <c r="DD438" s="405"/>
      <c r="DE438" s="405"/>
      <c r="DF438" s="405"/>
      <c r="DG438" s="405"/>
      <c r="DH438" s="405"/>
      <c r="DI438" s="405"/>
      <c r="DJ438" s="405"/>
      <c r="DK438" s="405"/>
      <c r="DL438" s="405"/>
      <c r="DM438" s="405"/>
      <c r="DN438" s="405"/>
      <c r="DO438" s="405"/>
      <c r="DP438" s="405"/>
      <c r="DQ438" s="405"/>
    </row>
    <row r="439" spans="1:121" s="6" customFormat="1">
      <c r="A439" s="405"/>
      <c r="B439" s="405"/>
      <c r="D439" s="7"/>
      <c r="E439" s="7"/>
      <c r="H439" s="8"/>
      <c r="I439" s="8"/>
      <c r="J439" s="8"/>
      <c r="K439" s="8"/>
      <c r="L439" s="8"/>
      <c r="M439" s="8"/>
      <c r="N439" s="8"/>
      <c r="O439" s="12"/>
      <c r="P439" s="8"/>
      <c r="Q439" s="8"/>
      <c r="S439" s="8"/>
      <c r="T439" s="8"/>
      <c r="U439" s="8"/>
      <c r="Y439" s="12"/>
      <c r="Z439" s="12"/>
      <c r="AA439" s="12"/>
      <c r="AB439" s="405"/>
      <c r="AC439" s="405"/>
      <c r="AD439" s="405"/>
      <c r="AE439" s="405"/>
      <c r="AF439" s="405"/>
      <c r="AG439" s="405"/>
      <c r="AH439" s="405"/>
      <c r="AI439" s="405"/>
      <c r="AJ439" s="405"/>
      <c r="AK439" s="405"/>
      <c r="AL439" s="405"/>
      <c r="AM439" s="405"/>
      <c r="AN439" s="405"/>
      <c r="AO439" s="405"/>
      <c r="AP439" s="405"/>
      <c r="AQ439" s="405"/>
      <c r="AR439" s="405"/>
      <c r="AS439" s="405"/>
      <c r="AT439" s="405"/>
      <c r="AU439" s="405"/>
      <c r="AV439" s="405"/>
      <c r="AW439" s="405"/>
      <c r="AX439" s="405"/>
      <c r="AY439" s="405"/>
      <c r="AZ439" s="405"/>
      <c r="BA439" s="405"/>
      <c r="BB439" s="405"/>
      <c r="BC439" s="405"/>
      <c r="BD439" s="405"/>
      <c r="BE439" s="405"/>
      <c r="BF439" s="405"/>
      <c r="BG439" s="405"/>
      <c r="BH439" s="405"/>
      <c r="BI439" s="405"/>
      <c r="BJ439" s="405"/>
      <c r="BK439" s="405"/>
      <c r="BL439" s="405"/>
      <c r="BM439" s="405"/>
      <c r="BN439" s="405"/>
      <c r="BO439" s="405"/>
      <c r="BP439" s="405"/>
      <c r="BQ439" s="405"/>
      <c r="BR439" s="405"/>
      <c r="BS439" s="405"/>
      <c r="BT439" s="405"/>
      <c r="BU439" s="405"/>
      <c r="BV439" s="405"/>
      <c r="BW439" s="405"/>
      <c r="BX439" s="405"/>
      <c r="BY439" s="405"/>
      <c r="BZ439" s="405"/>
      <c r="CA439" s="405"/>
      <c r="CB439" s="405"/>
      <c r="CC439" s="405"/>
      <c r="CD439" s="405"/>
      <c r="CE439" s="405"/>
      <c r="CF439" s="405"/>
      <c r="CG439" s="405"/>
      <c r="CH439" s="405"/>
      <c r="CI439" s="405"/>
      <c r="CJ439" s="405"/>
      <c r="CK439" s="405"/>
      <c r="CL439" s="405"/>
      <c r="CM439" s="405"/>
      <c r="CN439" s="405"/>
      <c r="CO439" s="405"/>
      <c r="CP439" s="405"/>
      <c r="CQ439" s="405"/>
      <c r="CR439" s="405"/>
      <c r="CS439" s="405"/>
      <c r="CT439" s="405"/>
      <c r="CU439" s="405"/>
      <c r="CV439" s="405"/>
      <c r="CW439" s="405"/>
      <c r="CX439" s="405"/>
      <c r="CY439" s="405"/>
      <c r="CZ439" s="405"/>
      <c r="DA439" s="405"/>
      <c r="DB439" s="405"/>
      <c r="DC439" s="405"/>
      <c r="DD439" s="405"/>
      <c r="DE439" s="405"/>
      <c r="DF439" s="405"/>
      <c r="DG439" s="405"/>
      <c r="DH439" s="405"/>
      <c r="DI439" s="405"/>
      <c r="DJ439" s="405"/>
      <c r="DK439" s="405"/>
      <c r="DL439" s="405"/>
      <c r="DM439" s="405"/>
      <c r="DN439" s="405"/>
      <c r="DO439" s="405"/>
      <c r="DP439" s="405"/>
      <c r="DQ439" s="405"/>
    </row>
    <row r="440" spans="1:121" s="6" customFormat="1">
      <c r="A440" s="405"/>
      <c r="B440" s="405"/>
      <c r="D440" s="7"/>
      <c r="E440" s="7"/>
      <c r="H440" s="8"/>
      <c r="I440" s="8"/>
      <c r="J440" s="8"/>
      <c r="K440" s="8"/>
      <c r="L440" s="8"/>
      <c r="M440" s="8"/>
      <c r="N440" s="8"/>
      <c r="O440" s="12"/>
      <c r="P440" s="8"/>
      <c r="Q440" s="8"/>
      <c r="S440" s="8"/>
      <c r="T440" s="8"/>
      <c r="U440" s="8"/>
      <c r="Y440" s="12"/>
      <c r="Z440" s="12"/>
      <c r="AA440" s="12"/>
      <c r="AB440" s="405"/>
      <c r="AC440" s="405"/>
      <c r="AD440" s="405"/>
      <c r="AE440" s="405"/>
      <c r="AF440" s="405"/>
      <c r="AG440" s="405"/>
      <c r="AH440" s="405"/>
      <c r="AI440" s="405"/>
      <c r="AJ440" s="405"/>
      <c r="AK440" s="405"/>
      <c r="AL440" s="405"/>
      <c r="AM440" s="405"/>
      <c r="AN440" s="405"/>
      <c r="AO440" s="405"/>
      <c r="AP440" s="405"/>
      <c r="AQ440" s="405"/>
      <c r="AR440" s="405"/>
      <c r="AS440" s="405"/>
      <c r="AT440" s="405"/>
      <c r="AU440" s="405"/>
      <c r="AV440" s="405"/>
      <c r="AW440" s="405"/>
      <c r="AX440" s="405"/>
      <c r="AY440" s="405"/>
      <c r="AZ440" s="405"/>
      <c r="BA440" s="405"/>
      <c r="BB440" s="405"/>
      <c r="BC440" s="405"/>
      <c r="BD440" s="405"/>
      <c r="BE440" s="405"/>
      <c r="BF440" s="405"/>
      <c r="BG440" s="405"/>
      <c r="BH440" s="405"/>
      <c r="BI440" s="405"/>
      <c r="BJ440" s="405"/>
      <c r="BK440" s="405"/>
      <c r="BL440" s="405"/>
      <c r="BM440" s="405"/>
      <c r="BN440" s="405"/>
      <c r="BO440" s="405"/>
      <c r="BP440" s="405"/>
      <c r="BQ440" s="405"/>
      <c r="BR440" s="405"/>
      <c r="BS440" s="405"/>
      <c r="BT440" s="405"/>
      <c r="BU440" s="405"/>
      <c r="BV440" s="405"/>
      <c r="BW440" s="405"/>
      <c r="BX440" s="405"/>
      <c r="BY440" s="405"/>
      <c r="BZ440" s="405"/>
      <c r="CA440" s="405"/>
      <c r="CB440" s="405"/>
      <c r="CC440" s="405"/>
      <c r="CD440" s="405"/>
      <c r="CE440" s="405"/>
      <c r="CF440" s="405"/>
      <c r="CG440" s="405"/>
      <c r="CH440" s="405"/>
      <c r="CI440" s="405"/>
      <c r="CJ440" s="405"/>
      <c r="CK440" s="405"/>
      <c r="CL440" s="405"/>
      <c r="CM440" s="405"/>
      <c r="CN440" s="405"/>
      <c r="CO440" s="405"/>
      <c r="CP440" s="405"/>
      <c r="CQ440" s="405"/>
      <c r="CR440" s="405"/>
      <c r="CS440" s="405"/>
      <c r="CT440" s="405"/>
      <c r="CU440" s="405"/>
      <c r="CV440" s="405"/>
      <c r="CW440" s="405"/>
      <c r="CX440" s="405"/>
      <c r="CY440" s="405"/>
      <c r="CZ440" s="405"/>
      <c r="DA440" s="405"/>
      <c r="DB440" s="405"/>
      <c r="DC440" s="405"/>
      <c r="DD440" s="405"/>
      <c r="DE440" s="405"/>
      <c r="DF440" s="405"/>
      <c r="DG440" s="405"/>
      <c r="DH440" s="405"/>
      <c r="DI440" s="405"/>
      <c r="DJ440" s="405"/>
      <c r="DK440" s="405"/>
      <c r="DL440" s="405"/>
      <c r="DM440" s="405"/>
      <c r="DN440" s="405"/>
      <c r="DO440" s="405"/>
      <c r="DP440" s="405"/>
      <c r="DQ440" s="405"/>
    </row>
    <row r="441" spans="1:121" s="6" customFormat="1">
      <c r="A441" s="405"/>
      <c r="B441" s="405"/>
      <c r="D441" s="7"/>
      <c r="E441" s="7"/>
      <c r="H441" s="8"/>
      <c r="I441" s="8"/>
      <c r="J441" s="8"/>
      <c r="K441" s="8"/>
      <c r="L441" s="8"/>
      <c r="M441" s="8"/>
      <c r="N441" s="8"/>
      <c r="O441" s="12"/>
      <c r="P441" s="8"/>
      <c r="Q441" s="8"/>
      <c r="S441" s="8"/>
      <c r="T441" s="8"/>
      <c r="U441" s="8"/>
      <c r="Y441" s="12"/>
      <c r="Z441" s="12"/>
      <c r="AA441" s="12"/>
      <c r="AB441" s="405"/>
      <c r="AC441" s="405"/>
      <c r="AD441" s="405"/>
      <c r="AE441" s="405"/>
      <c r="AF441" s="405"/>
      <c r="AG441" s="405"/>
      <c r="AH441" s="405"/>
      <c r="AI441" s="405"/>
      <c r="AJ441" s="405"/>
      <c r="AK441" s="405"/>
      <c r="AL441" s="405"/>
      <c r="AM441" s="405"/>
      <c r="AN441" s="405"/>
      <c r="AO441" s="405"/>
      <c r="AP441" s="405"/>
      <c r="AQ441" s="405"/>
      <c r="AR441" s="405"/>
      <c r="AS441" s="405"/>
      <c r="AT441" s="405"/>
      <c r="AU441" s="405"/>
      <c r="AV441" s="405"/>
      <c r="AW441" s="405"/>
      <c r="AX441" s="405"/>
      <c r="AY441" s="405"/>
      <c r="AZ441" s="405"/>
      <c r="BA441" s="405"/>
      <c r="BB441" s="405"/>
      <c r="BC441" s="405"/>
      <c r="BD441" s="405"/>
      <c r="BE441" s="405"/>
      <c r="BF441" s="405"/>
      <c r="BG441" s="405"/>
      <c r="BH441" s="405"/>
      <c r="BI441" s="405"/>
      <c r="BJ441" s="405"/>
      <c r="BK441" s="405"/>
      <c r="BL441" s="405"/>
      <c r="BM441" s="405"/>
      <c r="BN441" s="405"/>
      <c r="BO441" s="405"/>
      <c r="BP441" s="405"/>
      <c r="BQ441" s="405"/>
      <c r="BR441" s="405"/>
      <c r="BS441" s="405"/>
      <c r="BT441" s="405"/>
      <c r="BU441" s="405"/>
      <c r="BV441" s="405"/>
      <c r="BW441" s="405"/>
      <c r="BX441" s="405"/>
      <c r="BY441" s="405"/>
      <c r="BZ441" s="405"/>
      <c r="CA441" s="405"/>
      <c r="CB441" s="405"/>
      <c r="CC441" s="405"/>
      <c r="CD441" s="405"/>
      <c r="CE441" s="405"/>
      <c r="CF441" s="405"/>
      <c r="CG441" s="405"/>
      <c r="CH441" s="405"/>
      <c r="CI441" s="405"/>
      <c r="CJ441" s="405"/>
      <c r="CK441" s="405"/>
      <c r="CL441" s="405"/>
      <c r="CM441" s="405"/>
      <c r="CN441" s="405"/>
      <c r="CO441" s="405"/>
      <c r="CP441" s="405"/>
      <c r="CQ441" s="405"/>
      <c r="CR441" s="405"/>
      <c r="CS441" s="405"/>
      <c r="CT441" s="405"/>
      <c r="CU441" s="405"/>
      <c r="CV441" s="405"/>
      <c r="CW441" s="405"/>
      <c r="CX441" s="405"/>
      <c r="CY441" s="405"/>
      <c r="CZ441" s="405"/>
      <c r="DA441" s="405"/>
      <c r="DB441" s="405"/>
      <c r="DC441" s="405"/>
      <c r="DD441" s="405"/>
      <c r="DE441" s="405"/>
      <c r="DF441" s="405"/>
      <c r="DG441" s="405"/>
      <c r="DH441" s="405"/>
      <c r="DI441" s="405"/>
      <c r="DJ441" s="405"/>
      <c r="DK441" s="405"/>
      <c r="DL441" s="405"/>
      <c r="DM441" s="405"/>
      <c r="DN441" s="405"/>
      <c r="DO441" s="405"/>
      <c r="DP441" s="405"/>
      <c r="DQ441" s="405"/>
    </row>
    <row r="442" spans="1:121" s="6" customFormat="1">
      <c r="A442" s="405"/>
      <c r="B442" s="405"/>
      <c r="D442" s="7"/>
      <c r="E442" s="7"/>
      <c r="H442" s="8"/>
      <c r="I442" s="8"/>
      <c r="J442" s="8"/>
      <c r="K442" s="8"/>
      <c r="L442" s="8"/>
      <c r="M442" s="8"/>
      <c r="N442" s="8"/>
      <c r="O442" s="12"/>
      <c r="P442" s="8"/>
      <c r="Q442" s="8"/>
      <c r="S442" s="8"/>
      <c r="T442" s="8"/>
      <c r="U442" s="8"/>
      <c r="Y442" s="12"/>
      <c r="Z442" s="12"/>
      <c r="AA442" s="12"/>
      <c r="AB442" s="405"/>
      <c r="AC442" s="405"/>
      <c r="AD442" s="405"/>
      <c r="AE442" s="405"/>
      <c r="AF442" s="405"/>
      <c r="AG442" s="405"/>
      <c r="AH442" s="405"/>
      <c r="AI442" s="405"/>
      <c r="AJ442" s="405"/>
      <c r="AK442" s="405"/>
      <c r="AL442" s="405"/>
      <c r="AM442" s="405"/>
      <c r="AN442" s="405"/>
      <c r="AO442" s="405"/>
      <c r="AP442" s="405"/>
      <c r="AQ442" s="405"/>
      <c r="AR442" s="405"/>
      <c r="AS442" s="405"/>
      <c r="AT442" s="405"/>
      <c r="AU442" s="405"/>
      <c r="AV442" s="405"/>
      <c r="AW442" s="405"/>
      <c r="AX442" s="405"/>
      <c r="AY442" s="405"/>
      <c r="AZ442" s="405"/>
      <c r="BA442" s="405"/>
      <c r="BB442" s="405"/>
      <c r="BC442" s="405"/>
      <c r="BD442" s="405"/>
      <c r="BE442" s="405"/>
      <c r="BF442" s="405"/>
      <c r="BG442" s="405"/>
      <c r="BH442" s="405"/>
      <c r="BI442" s="405"/>
      <c r="BJ442" s="405"/>
      <c r="BK442" s="405"/>
      <c r="BL442" s="405"/>
      <c r="BM442" s="405"/>
      <c r="BN442" s="405"/>
      <c r="BO442" s="405"/>
      <c r="BP442" s="405"/>
      <c r="BQ442" s="405"/>
      <c r="BR442" s="405"/>
      <c r="BS442" s="405"/>
      <c r="BT442" s="405"/>
      <c r="BU442" s="405"/>
      <c r="BV442" s="405"/>
      <c r="BW442" s="405"/>
      <c r="BX442" s="405"/>
      <c r="BY442" s="405"/>
      <c r="BZ442" s="405"/>
      <c r="CA442" s="405"/>
      <c r="CB442" s="405"/>
      <c r="CC442" s="405"/>
      <c r="CD442" s="405"/>
      <c r="CE442" s="405"/>
      <c r="CF442" s="405"/>
      <c r="CG442" s="405"/>
      <c r="CH442" s="405"/>
      <c r="CI442" s="405"/>
      <c r="CJ442" s="405"/>
      <c r="CK442" s="405"/>
      <c r="CL442" s="405"/>
      <c r="CM442" s="405"/>
      <c r="CN442" s="405"/>
      <c r="CO442" s="405"/>
      <c r="CP442" s="405"/>
      <c r="CQ442" s="405"/>
      <c r="CR442" s="405"/>
      <c r="CS442" s="405"/>
      <c r="CT442" s="405"/>
      <c r="CU442" s="405"/>
      <c r="CV442" s="405"/>
      <c r="CW442" s="405"/>
      <c r="CX442" s="405"/>
      <c r="CY442" s="405"/>
      <c r="CZ442" s="405"/>
      <c r="DA442" s="405"/>
      <c r="DB442" s="405"/>
      <c r="DC442" s="405"/>
      <c r="DD442" s="405"/>
      <c r="DE442" s="405"/>
      <c r="DF442" s="405"/>
      <c r="DG442" s="405"/>
      <c r="DH442" s="405"/>
      <c r="DI442" s="405"/>
      <c r="DJ442" s="405"/>
      <c r="DK442" s="405"/>
      <c r="DL442" s="405"/>
      <c r="DM442" s="405"/>
      <c r="DN442" s="405"/>
      <c r="DO442" s="405"/>
      <c r="DP442" s="405"/>
      <c r="DQ442" s="405"/>
    </row>
    <row r="443" spans="1:121" s="6" customFormat="1">
      <c r="A443" s="405"/>
      <c r="B443" s="405"/>
      <c r="D443" s="7"/>
      <c r="E443" s="7"/>
      <c r="H443" s="8"/>
      <c r="I443" s="8"/>
      <c r="J443" s="8"/>
      <c r="K443" s="8"/>
      <c r="L443" s="8"/>
      <c r="M443" s="8"/>
      <c r="N443" s="8"/>
      <c r="O443" s="12"/>
      <c r="P443" s="8"/>
      <c r="Q443" s="8"/>
      <c r="S443" s="8"/>
      <c r="T443" s="8"/>
      <c r="U443" s="8"/>
      <c r="Y443" s="12"/>
      <c r="Z443" s="12"/>
      <c r="AA443" s="12"/>
      <c r="AB443" s="405"/>
      <c r="AC443" s="405"/>
      <c r="AD443" s="405"/>
      <c r="AE443" s="405"/>
      <c r="AF443" s="405"/>
      <c r="AG443" s="405"/>
      <c r="AH443" s="405"/>
      <c r="AI443" s="405"/>
      <c r="AJ443" s="405"/>
      <c r="AK443" s="405"/>
      <c r="AL443" s="405"/>
      <c r="AM443" s="405"/>
      <c r="AN443" s="405"/>
      <c r="AO443" s="405"/>
      <c r="AP443" s="405"/>
      <c r="AQ443" s="405"/>
      <c r="AR443" s="405"/>
      <c r="AS443" s="405"/>
      <c r="AT443" s="405"/>
      <c r="AU443" s="405"/>
      <c r="AV443" s="405"/>
      <c r="AW443" s="405"/>
      <c r="AX443" s="405"/>
      <c r="AY443" s="405"/>
      <c r="AZ443" s="405"/>
      <c r="BA443" s="405"/>
      <c r="BB443" s="405"/>
      <c r="BC443" s="405"/>
      <c r="BD443" s="405"/>
      <c r="BE443" s="405"/>
      <c r="BF443" s="405"/>
      <c r="BG443" s="405"/>
      <c r="BH443" s="405"/>
      <c r="BI443" s="405"/>
      <c r="BJ443" s="405"/>
      <c r="BK443" s="405"/>
      <c r="BL443" s="405"/>
      <c r="BM443" s="405"/>
      <c r="BN443" s="405"/>
      <c r="BO443" s="405"/>
      <c r="BP443" s="405"/>
      <c r="BQ443" s="405"/>
      <c r="BR443" s="405"/>
      <c r="BS443" s="405"/>
      <c r="BT443" s="405"/>
      <c r="BU443" s="405"/>
      <c r="BV443" s="405"/>
      <c r="BW443" s="405"/>
      <c r="BX443" s="405"/>
      <c r="BY443" s="405"/>
      <c r="BZ443" s="405"/>
      <c r="CA443" s="405"/>
      <c r="CB443" s="405"/>
      <c r="CC443" s="405"/>
      <c r="CD443" s="405"/>
      <c r="CE443" s="405"/>
      <c r="CF443" s="405"/>
      <c r="CG443" s="405"/>
      <c r="CH443" s="405"/>
      <c r="CI443" s="405"/>
      <c r="CJ443" s="405"/>
      <c r="CK443" s="405"/>
      <c r="CL443" s="405"/>
      <c r="CM443" s="405"/>
      <c r="CN443" s="405"/>
      <c r="CO443" s="405"/>
      <c r="CP443" s="405"/>
      <c r="CQ443" s="405"/>
      <c r="CR443" s="405"/>
      <c r="CS443" s="405"/>
      <c r="CT443" s="405"/>
      <c r="CU443" s="405"/>
      <c r="CV443" s="405"/>
      <c r="CW443" s="405"/>
      <c r="CX443" s="405"/>
      <c r="CY443" s="405"/>
      <c r="CZ443" s="405"/>
      <c r="DA443" s="405"/>
      <c r="DB443" s="405"/>
      <c r="DC443" s="405"/>
      <c r="DD443" s="405"/>
      <c r="DE443" s="405"/>
      <c r="DF443" s="405"/>
      <c r="DG443" s="405"/>
      <c r="DH443" s="405"/>
      <c r="DI443" s="405"/>
      <c r="DJ443" s="405"/>
      <c r="DK443" s="405"/>
      <c r="DL443" s="405"/>
      <c r="DM443" s="405"/>
      <c r="DN443" s="405"/>
      <c r="DO443" s="405"/>
      <c r="DP443" s="405"/>
      <c r="DQ443" s="405"/>
    </row>
    <row r="444" spans="1:121" s="6" customFormat="1">
      <c r="A444" s="405"/>
      <c r="B444" s="405"/>
      <c r="D444" s="7"/>
      <c r="E444" s="7"/>
      <c r="H444" s="8"/>
      <c r="I444" s="8"/>
      <c r="J444" s="8"/>
      <c r="K444" s="8"/>
      <c r="L444" s="8"/>
      <c r="M444" s="8"/>
      <c r="N444" s="8"/>
      <c r="O444" s="12"/>
      <c r="P444" s="8"/>
      <c r="Q444" s="8"/>
      <c r="S444" s="8"/>
      <c r="T444" s="8"/>
      <c r="U444" s="8"/>
      <c r="Y444" s="12"/>
      <c r="Z444" s="12"/>
      <c r="AA444" s="12"/>
      <c r="AB444" s="405"/>
      <c r="AC444" s="405"/>
      <c r="AD444" s="405"/>
      <c r="AE444" s="405"/>
      <c r="AF444" s="405"/>
      <c r="AG444" s="405"/>
      <c r="AH444" s="405"/>
      <c r="AI444" s="405"/>
      <c r="AJ444" s="405"/>
      <c r="AK444" s="405"/>
      <c r="AL444" s="405"/>
      <c r="AM444" s="405"/>
      <c r="AN444" s="405"/>
      <c r="AO444" s="405"/>
      <c r="AP444" s="405"/>
      <c r="AQ444" s="405"/>
      <c r="AR444" s="405"/>
      <c r="AS444" s="405"/>
      <c r="AT444" s="405"/>
      <c r="AU444" s="405"/>
      <c r="AV444" s="405"/>
      <c r="AW444" s="405"/>
      <c r="AX444" s="405"/>
      <c r="AY444" s="405"/>
      <c r="AZ444" s="405"/>
      <c r="BA444" s="405"/>
      <c r="BB444" s="405"/>
      <c r="BC444" s="405"/>
      <c r="BD444" s="405"/>
      <c r="BE444" s="405"/>
      <c r="BF444" s="405"/>
      <c r="BG444" s="405"/>
      <c r="BH444" s="405"/>
      <c r="BI444" s="405"/>
      <c r="BJ444" s="405"/>
      <c r="BK444" s="405"/>
      <c r="BL444" s="405"/>
      <c r="BM444" s="405"/>
      <c r="BN444" s="405"/>
      <c r="BO444" s="405"/>
      <c r="BP444" s="405"/>
      <c r="BQ444" s="405"/>
      <c r="BR444" s="405"/>
      <c r="BS444" s="405"/>
      <c r="BT444" s="405"/>
      <c r="BU444" s="405"/>
      <c r="BV444" s="405"/>
      <c r="BW444" s="405"/>
      <c r="BX444" s="405"/>
      <c r="BY444" s="405"/>
      <c r="BZ444" s="405"/>
      <c r="CA444" s="405"/>
      <c r="CB444" s="405"/>
      <c r="CC444" s="405"/>
      <c r="CD444" s="405"/>
      <c r="CE444" s="405"/>
      <c r="CF444" s="405"/>
      <c r="CG444" s="405"/>
      <c r="CH444" s="405"/>
      <c r="CI444" s="405"/>
      <c r="CJ444" s="405"/>
      <c r="CK444" s="405"/>
      <c r="CL444" s="405"/>
      <c r="CM444" s="405"/>
      <c r="CN444" s="405"/>
      <c r="CO444" s="405"/>
      <c r="CP444" s="405"/>
      <c r="CQ444" s="405"/>
      <c r="CR444" s="405"/>
      <c r="CS444" s="405"/>
      <c r="CT444" s="405"/>
      <c r="CU444" s="405"/>
      <c r="CV444" s="405"/>
      <c r="CW444" s="405"/>
      <c r="CX444" s="405"/>
      <c r="CY444" s="405"/>
      <c r="CZ444" s="405"/>
      <c r="DA444" s="405"/>
      <c r="DB444" s="405"/>
      <c r="DC444" s="405"/>
      <c r="DD444" s="405"/>
      <c r="DE444" s="405"/>
      <c r="DF444" s="405"/>
      <c r="DG444" s="405"/>
      <c r="DH444" s="405"/>
      <c r="DI444" s="405"/>
      <c r="DJ444" s="405"/>
      <c r="DK444" s="405"/>
      <c r="DL444" s="405"/>
      <c r="DM444" s="405"/>
      <c r="DN444" s="405"/>
      <c r="DO444" s="405"/>
      <c r="DP444" s="405"/>
      <c r="DQ444" s="405"/>
    </row>
    <row r="445" spans="1:121" s="6" customFormat="1">
      <c r="A445" s="405"/>
      <c r="B445" s="405"/>
      <c r="D445" s="7"/>
      <c r="E445" s="7"/>
      <c r="H445" s="8"/>
      <c r="I445" s="8"/>
      <c r="J445" s="8"/>
      <c r="K445" s="8"/>
      <c r="L445" s="8"/>
      <c r="M445" s="8"/>
      <c r="N445" s="8"/>
      <c r="O445" s="12"/>
      <c r="P445" s="8"/>
      <c r="Q445" s="8"/>
      <c r="S445" s="8"/>
      <c r="T445" s="8"/>
      <c r="U445" s="8"/>
      <c r="Y445" s="12"/>
      <c r="Z445" s="12"/>
      <c r="AA445" s="12"/>
      <c r="AB445" s="405"/>
      <c r="AC445" s="405"/>
      <c r="AD445" s="405"/>
      <c r="AE445" s="405"/>
      <c r="AF445" s="405"/>
      <c r="AG445" s="405"/>
      <c r="AH445" s="405"/>
      <c r="AI445" s="405"/>
      <c r="AJ445" s="405"/>
      <c r="AK445" s="405"/>
      <c r="AL445" s="405"/>
      <c r="AM445" s="405"/>
      <c r="AN445" s="405"/>
      <c r="AO445" s="405"/>
      <c r="AP445" s="405"/>
      <c r="AQ445" s="405"/>
      <c r="AR445" s="405"/>
      <c r="AS445" s="405"/>
      <c r="AT445" s="405"/>
      <c r="AU445" s="405"/>
      <c r="AV445" s="405"/>
      <c r="AW445" s="405"/>
      <c r="AX445" s="405"/>
      <c r="AY445" s="405"/>
      <c r="AZ445" s="405"/>
      <c r="BA445" s="405"/>
      <c r="BB445" s="405"/>
      <c r="BC445" s="405"/>
      <c r="BD445" s="405"/>
      <c r="BE445" s="405"/>
      <c r="BF445" s="405"/>
      <c r="BG445" s="405"/>
      <c r="BH445" s="405"/>
      <c r="BI445" s="405"/>
      <c r="BJ445" s="405"/>
      <c r="BK445" s="405"/>
      <c r="BL445" s="405"/>
      <c r="BM445" s="405"/>
      <c r="BN445" s="405"/>
      <c r="BO445" s="405"/>
      <c r="BP445" s="405"/>
      <c r="BQ445" s="405"/>
      <c r="BR445" s="405"/>
      <c r="BS445" s="405"/>
      <c r="BT445" s="405"/>
      <c r="BU445" s="405"/>
      <c r="BV445" s="405"/>
      <c r="BW445" s="405"/>
      <c r="BX445" s="405"/>
      <c r="BY445" s="405"/>
      <c r="BZ445" s="405"/>
      <c r="CA445" s="405"/>
      <c r="CB445" s="405"/>
      <c r="CC445" s="405"/>
      <c r="CD445" s="405"/>
      <c r="CE445" s="405"/>
      <c r="CF445" s="405"/>
      <c r="CG445" s="405"/>
      <c r="CH445" s="405"/>
      <c r="CI445" s="405"/>
      <c r="CJ445" s="405"/>
      <c r="CK445" s="405"/>
      <c r="CL445" s="405"/>
      <c r="CM445" s="405"/>
      <c r="CN445" s="405"/>
      <c r="CO445" s="405"/>
      <c r="CP445" s="405"/>
      <c r="CQ445" s="405"/>
      <c r="CR445" s="405"/>
      <c r="CS445" s="405"/>
      <c r="CT445" s="405"/>
      <c r="CU445" s="405"/>
      <c r="CV445" s="405"/>
      <c r="CW445" s="405"/>
      <c r="CX445" s="405"/>
      <c r="CY445" s="405"/>
      <c r="CZ445" s="405"/>
      <c r="DA445" s="405"/>
      <c r="DB445" s="405"/>
      <c r="DC445" s="405"/>
      <c r="DD445" s="405"/>
      <c r="DE445" s="405"/>
      <c r="DF445" s="405"/>
      <c r="DG445" s="405"/>
      <c r="DH445" s="405"/>
      <c r="DI445" s="405"/>
      <c r="DJ445" s="405"/>
      <c r="DK445" s="405"/>
      <c r="DL445" s="405"/>
      <c r="DM445" s="405"/>
      <c r="DN445" s="405"/>
      <c r="DO445" s="405"/>
      <c r="DP445" s="405"/>
      <c r="DQ445" s="405"/>
    </row>
    <row r="446" spans="1:121" s="6" customFormat="1">
      <c r="A446" s="405"/>
      <c r="B446" s="405"/>
      <c r="D446" s="7"/>
      <c r="E446" s="7"/>
      <c r="H446" s="8"/>
      <c r="I446" s="8"/>
      <c r="J446" s="8"/>
      <c r="K446" s="8"/>
      <c r="L446" s="8"/>
      <c r="M446" s="8"/>
      <c r="N446" s="8"/>
      <c r="O446" s="12"/>
      <c r="P446" s="8"/>
      <c r="Q446" s="8"/>
      <c r="S446" s="8"/>
      <c r="T446" s="8"/>
      <c r="U446" s="8"/>
      <c r="Y446" s="12"/>
      <c r="Z446" s="12"/>
      <c r="AA446" s="12"/>
      <c r="AB446" s="405"/>
      <c r="AC446" s="405"/>
      <c r="AD446" s="405"/>
      <c r="AE446" s="405"/>
      <c r="AF446" s="405"/>
      <c r="AG446" s="405"/>
      <c r="AH446" s="405"/>
      <c r="AI446" s="405"/>
      <c r="AJ446" s="405"/>
      <c r="AK446" s="405"/>
      <c r="AL446" s="405"/>
      <c r="AM446" s="405"/>
      <c r="AN446" s="405"/>
      <c r="AO446" s="405"/>
      <c r="AP446" s="405"/>
      <c r="AQ446" s="405"/>
      <c r="AR446" s="405"/>
      <c r="AS446" s="405"/>
      <c r="AT446" s="405"/>
      <c r="AU446" s="405"/>
      <c r="AV446" s="405"/>
      <c r="AW446" s="405"/>
      <c r="AX446" s="405"/>
      <c r="AY446" s="405"/>
      <c r="AZ446" s="405"/>
      <c r="BA446" s="405"/>
      <c r="BB446" s="405"/>
      <c r="BC446" s="405"/>
      <c r="BD446" s="405"/>
      <c r="BE446" s="405"/>
      <c r="BF446" s="405"/>
      <c r="BG446" s="405"/>
      <c r="BH446" s="405"/>
      <c r="BI446" s="405"/>
      <c r="BJ446" s="405"/>
      <c r="BK446" s="405"/>
      <c r="BL446" s="405"/>
      <c r="BM446" s="405"/>
      <c r="BN446" s="405"/>
      <c r="BO446" s="405"/>
      <c r="BP446" s="405"/>
      <c r="BQ446" s="405"/>
      <c r="BR446" s="405"/>
      <c r="BS446" s="405"/>
      <c r="BT446" s="405"/>
      <c r="BU446" s="405"/>
      <c r="BV446" s="405"/>
      <c r="BW446" s="405"/>
      <c r="BX446" s="405"/>
      <c r="BY446" s="405"/>
      <c r="BZ446" s="405"/>
      <c r="CA446" s="405"/>
      <c r="CB446" s="405"/>
      <c r="CC446" s="405"/>
      <c r="CD446" s="405"/>
      <c r="CE446" s="405"/>
      <c r="CF446" s="405"/>
      <c r="CG446" s="405"/>
      <c r="CH446" s="405"/>
      <c r="CI446" s="405"/>
      <c r="CJ446" s="405"/>
      <c r="CK446" s="405"/>
      <c r="CL446" s="405"/>
      <c r="CM446" s="405"/>
      <c r="CN446" s="405"/>
      <c r="CO446" s="405"/>
      <c r="CP446" s="405"/>
      <c r="CQ446" s="405"/>
      <c r="CR446" s="405"/>
      <c r="CS446" s="405"/>
      <c r="CT446" s="405"/>
      <c r="CU446" s="405"/>
      <c r="CV446" s="405"/>
      <c r="CW446" s="405"/>
      <c r="CX446" s="405"/>
      <c r="CY446" s="405"/>
      <c r="CZ446" s="405"/>
      <c r="DA446" s="405"/>
      <c r="DB446" s="405"/>
      <c r="DC446" s="405"/>
      <c r="DD446" s="405"/>
      <c r="DE446" s="405"/>
      <c r="DF446" s="405"/>
      <c r="DG446" s="405"/>
      <c r="DH446" s="405"/>
      <c r="DI446" s="405"/>
      <c r="DJ446" s="405"/>
      <c r="DK446" s="405"/>
      <c r="DL446" s="405"/>
      <c r="DM446" s="405"/>
      <c r="DN446" s="405"/>
      <c r="DO446" s="405"/>
      <c r="DP446" s="405"/>
      <c r="DQ446" s="405"/>
    </row>
    <row r="447" spans="1:121" s="6" customFormat="1">
      <c r="A447" s="405"/>
      <c r="B447" s="405"/>
      <c r="D447" s="7"/>
      <c r="E447" s="7"/>
      <c r="H447" s="8"/>
      <c r="I447" s="8"/>
      <c r="J447" s="8"/>
      <c r="K447" s="8"/>
      <c r="L447" s="8"/>
      <c r="M447" s="8"/>
      <c r="N447" s="8"/>
      <c r="O447" s="12"/>
      <c r="P447" s="8"/>
      <c r="Q447" s="8"/>
      <c r="S447" s="8"/>
      <c r="T447" s="8"/>
      <c r="U447" s="8"/>
      <c r="Y447" s="12"/>
      <c r="Z447" s="12"/>
      <c r="AA447" s="12"/>
      <c r="AB447" s="405"/>
      <c r="AC447" s="405"/>
      <c r="AD447" s="405"/>
      <c r="AE447" s="405"/>
      <c r="AF447" s="405"/>
      <c r="AG447" s="405"/>
      <c r="AH447" s="405"/>
      <c r="AI447" s="405"/>
      <c r="AJ447" s="405"/>
      <c r="AK447" s="405"/>
      <c r="AL447" s="405"/>
      <c r="AM447" s="405"/>
      <c r="AN447" s="405"/>
      <c r="AO447" s="405"/>
      <c r="AP447" s="405"/>
      <c r="AQ447" s="405"/>
      <c r="AR447" s="405"/>
      <c r="AS447" s="405"/>
      <c r="AT447" s="405"/>
      <c r="AU447" s="405"/>
      <c r="AV447" s="405"/>
      <c r="AW447" s="405"/>
      <c r="AX447" s="405"/>
      <c r="AY447" s="405"/>
      <c r="AZ447" s="405"/>
      <c r="BA447" s="405"/>
      <c r="BB447" s="405"/>
      <c r="BC447" s="405"/>
      <c r="BD447" s="405"/>
      <c r="BE447" s="405"/>
      <c r="BF447" s="405"/>
      <c r="BG447" s="405"/>
      <c r="BH447" s="405"/>
      <c r="BI447" s="405"/>
      <c r="BJ447" s="405"/>
      <c r="BK447" s="405"/>
      <c r="BL447" s="405"/>
      <c r="BM447" s="405"/>
      <c r="BN447" s="405"/>
      <c r="BO447" s="405"/>
      <c r="BP447" s="405"/>
      <c r="BQ447" s="405"/>
      <c r="BR447" s="405"/>
      <c r="BS447" s="405"/>
      <c r="BT447" s="405"/>
      <c r="BU447" s="405"/>
      <c r="BV447" s="405"/>
      <c r="BW447" s="405"/>
      <c r="BX447" s="405"/>
      <c r="BY447" s="405"/>
      <c r="BZ447" s="405"/>
      <c r="CA447" s="405"/>
      <c r="CB447" s="405"/>
      <c r="CC447" s="405"/>
      <c r="CD447" s="405"/>
      <c r="CE447" s="405"/>
      <c r="CF447" s="405"/>
      <c r="CG447" s="405"/>
      <c r="CH447" s="405"/>
      <c r="CI447" s="405"/>
      <c r="CJ447" s="405"/>
      <c r="CK447" s="405"/>
      <c r="CL447" s="405"/>
      <c r="CM447" s="405"/>
      <c r="CN447" s="405"/>
      <c r="CO447" s="405"/>
      <c r="CP447" s="405"/>
      <c r="CQ447" s="405"/>
      <c r="CR447" s="405"/>
      <c r="CS447" s="405"/>
      <c r="CT447" s="405"/>
      <c r="CU447" s="405"/>
      <c r="CV447" s="405"/>
      <c r="CW447" s="405"/>
      <c r="CX447" s="405"/>
      <c r="CY447" s="405"/>
      <c r="CZ447" s="405"/>
      <c r="DA447" s="405"/>
      <c r="DB447" s="405"/>
      <c r="DC447" s="405"/>
      <c r="DD447" s="405"/>
      <c r="DE447" s="405"/>
      <c r="DF447" s="405"/>
      <c r="DG447" s="405"/>
      <c r="DH447" s="405"/>
      <c r="DI447" s="405"/>
      <c r="DJ447" s="405"/>
      <c r="DK447" s="405"/>
      <c r="DL447" s="405"/>
      <c r="DM447" s="405"/>
      <c r="DN447" s="405"/>
      <c r="DO447" s="405"/>
      <c r="DP447" s="405"/>
      <c r="DQ447" s="405"/>
    </row>
    <row r="448" spans="1:121" s="6" customFormat="1">
      <c r="A448" s="405"/>
      <c r="B448" s="405"/>
      <c r="D448" s="7"/>
      <c r="E448" s="7"/>
      <c r="H448" s="8"/>
      <c r="I448" s="8"/>
      <c r="J448" s="8"/>
      <c r="K448" s="8"/>
      <c r="L448" s="8"/>
      <c r="M448" s="8"/>
      <c r="N448" s="8"/>
      <c r="O448" s="12"/>
      <c r="P448" s="8"/>
      <c r="Q448" s="8"/>
      <c r="S448" s="8"/>
      <c r="T448" s="8"/>
      <c r="U448" s="8"/>
      <c r="Y448" s="12"/>
      <c r="Z448" s="12"/>
      <c r="AA448" s="12"/>
      <c r="AB448" s="405"/>
      <c r="AC448" s="405"/>
      <c r="AD448" s="405"/>
      <c r="AE448" s="405"/>
      <c r="AF448" s="405"/>
      <c r="AG448" s="405"/>
      <c r="AH448" s="405"/>
      <c r="AI448" s="405"/>
      <c r="AJ448" s="405"/>
      <c r="AK448" s="405"/>
      <c r="AL448" s="405"/>
      <c r="AM448" s="405"/>
      <c r="AN448" s="405"/>
      <c r="AO448" s="405"/>
      <c r="AP448" s="405"/>
      <c r="AQ448" s="405"/>
      <c r="AR448" s="405"/>
      <c r="AS448" s="405"/>
      <c r="AT448" s="405"/>
      <c r="AU448" s="405"/>
      <c r="AV448" s="405"/>
      <c r="AW448" s="405"/>
      <c r="AX448" s="405"/>
      <c r="AY448" s="405"/>
      <c r="AZ448" s="405"/>
      <c r="BA448" s="405"/>
      <c r="BB448" s="405"/>
      <c r="BC448" s="405"/>
      <c r="BD448" s="405"/>
      <c r="BE448" s="405"/>
      <c r="BF448" s="405"/>
      <c r="BG448" s="405"/>
      <c r="BH448" s="405"/>
      <c r="BI448" s="405"/>
      <c r="BJ448" s="405"/>
      <c r="BK448" s="405"/>
      <c r="BL448" s="405"/>
      <c r="BM448" s="405"/>
      <c r="BN448" s="405"/>
      <c r="BO448" s="405"/>
      <c r="BP448" s="405"/>
      <c r="BQ448" s="405"/>
      <c r="BR448" s="405"/>
      <c r="BS448" s="405"/>
      <c r="BT448" s="405"/>
      <c r="BU448" s="405"/>
      <c r="BV448" s="405"/>
      <c r="BW448" s="405"/>
      <c r="BX448" s="405"/>
      <c r="BY448" s="405"/>
      <c r="BZ448" s="405"/>
      <c r="CA448" s="405"/>
      <c r="CB448" s="405"/>
      <c r="CC448" s="405"/>
      <c r="CD448" s="405"/>
      <c r="CE448" s="405"/>
      <c r="CF448" s="405"/>
      <c r="CG448" s="405"/>
      <c r="CH448" s="405"/>
      <c r="CI448" s="405"/>
      <c r="CJ448" s="405"/>
      <c r="CK448" s="405"/>
      <c r="CL448" s="405"/>
      <c r="CM448" s="405"/>
      <c r="CN448" s="405"/>
      <c r="CO448" s="405"/>
      <c r="CP448" s="405"/>
      <c r="CQ448" s="405"/>
      <c r="CR448" s="405"/>
      <c r="CS448" s="405"/>
      <c r="CT448" s="405"/>
      <c r="CU448" s="405"/>
      <c r="CV448" s="405"/>
      <c r="CW448" s="405"/>
      <c r="CX448" s="405"/>
      <c r="CY448" s="405"/>
      <c r="CZ448" s="405"/>
      <c r="DA448" s="405"/>
      <c r="DB448" s="405"/>
      <c r="DC448" s="405"/>
      <c r="DD448" s="405"/>
      <c r="DE448" s="405"/>
      <c r="DF448" s="405"/>
      <c r="DG448" s="405"/>
      <c r="DH448" s="405"/>
      <c r="DI448" s="405"/>
      <c r="DJ448" s="405"/>
      <c r="DK448" s="405"/>
      <c r="DL448" s="405"/>
      <c r="DM448" s="405"/>
      <c r="DN448" s="405"/>
      <c r="DO448" s="405"/>
      <c r="DP448" s="405"/>
      <c r="DQ448" s="405"/>
    </row>
    <row r="449" spans="1:121" s="6" customFormat="1">
      <c r="A449" s="405"/>
      <c r="B449" s="405"/>
      <c r="D449" s="7"/>
      <c r="E449" s="7"/>
      <c r="H449" s="8"/>
      <c r="I449" s="8"/>
      <c r="J449" s="8"/>
      <c r="K449" s="8"/>
      <c r="L449" s="8"/>
      <c r="M449" s="8"/>
      <c r="N449" s="8"/>
      <c r="O449" s="12"/>
      <c r="P449" s="8"/>
      <c r="Q449" s="8"/>
      <c r="S449" s="8"/>
      <c r="T449" s="8"/>
      <c r="U449" s="8"/>
      <c r="Y449" s="12"/>
      <c r="Z449" s="12"/>
      <c r="AA449" s="12"/>
      <c r="AB449" s="405"/>
      <c r="AC449" s="405"/>
      <c r="AD449" s="405"/>
      <c r="AE449" s="405"/>
      <c r="AF449" s="405"/>
      <c r="AG449" s="405"/>
      <c r="AH449" s="405"/>
      <c r="AI449" s="405"/>
      <c r="AJ449" s="405"/>
      <c r="AK449" s="405"/>
      <c r="AL449" s="405"/>
      <c r="AM449" s="405"/>
      <c r="AN449" s="405"/>
      <c r="AO449" s="405"/>
      <c r="AP449" s="405"/>
      <c r="AQ449" s="405"/>
      <c r="AR449" s="405"/>
      <c r="AS449" s="405"/>
      <c r="AT449" s="405"/>
      <c r="AU449" s="405"/>
      <c r="AV449" s="405"/>
      <c r="AW449" s="405"/>
      <c r="AX449" s="405"/>
      <c r="AY449" s="405"/>
      <c r="AZ449" s="405"/>
      <c r="BA449" s="405"/>
      <c r="BB449" s="405"/>
      <c r="BC449" s="405"/>
      <c r="BD449" s="405"/>
      <c r="BE449" s="405"/>
      <c r="BF449" s="405"/>
      <c r="BG449" s="405"/>
      <c r="BH449" s="405"/>
      <c r="BI449" s="405"/>
      <c r="BJ449" s="405"/>
      <c r="BK449" s="405"/>
      <c r="BL449" s="405"/>
      <c r="BM449" s="405"/>
      <c r="BN449" s="405"/>
      <c r="BO449" s="405"/>
      <c r="BP449" s="405"/>
      <c r="BQ449" s="405"/>
      <c r="BR449" s="405"/>
      <c r="BS449" s="405"/>
      <c r="BT449" s="405"/>
      <c r="BU449" s="405"/>
      <c r="BV449" s="405"/>
      <c r="BW449" s="405"/>
      <c r="BX449" s="405"/>
      <c r="BY449" s="405"/>
      <c r="BZ449" s="405"/>
      <c r="CA449" s="405"/>
      <c r="CB449" s="405"/>
      <c r="CC449" s="405"/>
      <c r="CD449" s="405"/>
      <c r="CE449" s="405"/>
      <c r="CF449" s="405"/>
      <c r="CG449" s="405"/>
      <c r="CH449" s="405"/>
      <c r="CI449" s="405"/>
      <c r="CJ449" s="405"/>
      <c r="CK449" s="405"/>
      <c r="CL449" s="405"/>
      <c r="CM449" s="405"/>
      <c r="CN449" s="405"/>
      <c r="CO449" s="405"/>
      <c r="CP449" s="405"/>
      <c r="CQ449" s="405"/>
      <c r="CR449" s="405"/>
      <c r="CS449" s="405"/>
      <c r="CT449" s="405"/>
      <c r="CU449" s="405"/>
      <c r="CV449" s="405"/>
      <c r="CW449" s="405"/>
      <c r="CX449" s="405"/>
      <c r="CY449" s="405"/>
      <c r="CZ449" s="405"/>
      <c r="DA449" s="405"/>
      <c r="DB449" s="405"/>
      <c r="DC449" s="405"/>
      <c r="DD449" s="405"/>
      <c r="DE449" s="405"/>
      <c r="DF449" s="405"/>
      <c r="DG449" s="405"/>
      <c r="DH449" s="405"/>
      <c r="DI449" s="405"/>
      <c r="DJ449" s="405"/>
      <c r="DK449" s="405"/>
      <c r="DL449" s="405"/>
      <c r="DM449" s="405"/>
      <c r="DN449" s="405"/>
      <c r="DO449" s="405"/>
      <c r="DP449" s="405"/>
      <c r="DQ449" s="405"/>
    </row>
    <row r="450" spans="1:121" s="6" customFormat="1">
      <c r="A450" s="405"/>
      <c r="B450" s="405"/>
      <c r="D450" s="7"/>
      <c r="E450" s="7"/>
      <c r="H450" s="8"/>
      <c r="I450" s="8"/>
      <c r="J450" s="8"/>
      <c r="K450" s="8"/>
      <c r="L450" s="8"/>
      <c r="M450" s="8"/>
      <c r="N450" s="8"/>
      <c r="O450" s="12"/>
      <c r="P450" s="8"/>
      <c r="Q450" s="8"/>
      <c r="S450" s="8"/>
      <c r="T450" s="8"/>
      <c r="U450" s="8"/>
      <c r="Y450" s="12"/>
      <c r="Z450" s="12"/>
      <c r="AA450" s="12"/>
      <c r="AB450" s="405"/>
      <c r="AC450" s="405"/>
      <c r="AD450" s="405"/>
      <c r="AE450" s="405"/>
      <c r="AF450" s="405"/>
      <c r="AG450" s="405"/>
      <c r="AH450" s="405"/>
      <c r="AI450" s="405"/>
      <c r="AJ450" s="405"/>
      <c r="AK450" s="405"/>
      <c r="AL450" s="405"/>
      <c r="AM450" s="405"/>
      <c r="AN450" s="405"/>
      <c r="AO450" s="405"/>
      <c r="AP450" s="405"/>
      <c r="AQ450" s="405"/>
      <c r="AR450" s="405"/>
      <c r="AS450" s="405"/>
      <c r="AT450" s="405"/>
      <c r="AU450" s="405"/>
      <c r="AV450" s="405"/>
      <c r="AW450" s="405"/>
      <c r="AX450" s="405"/>
      <c r="AY450" s="405"/>
      <c r="AZ450" s="405"/>
      <c r="BA450" s="405"/>
      <c r="BB450" s="405"/>
      <c r="BC450" s="405"/>
      <c r="BD450" s="405"/>
      <c r="BE450" s="405"/>
      <c r="BF450" s="405"/>
      <c r="BG450" s="405"/>
      <c r="BH450" s="405"/>
      <c r="BI450" s="405"/>
      <c r="BJ450" s="405"/>
      <c r="BK450" s="405"/>
      <c r="BL450" s="405"/>
      <c r="BM450" s="405"/>
      <c r="BN450" s="405"/>
      <c r="BO450" s="405"/>
      <c r="BP450" s="405"/>
      <c r="BQ450" s="405"/>
      <c r="BR450" s="405"/>
      <c r="BS450" s="405"/>
      <c r="BT450" s="405"/>
      <c r="BU450" s="405"/>
      <c r="BV450" s="405"/>
      <c r="BW450" s="405"/>
      <c r="BX450" s="405"/>
      <c r="BY450" s="405"/>
      <c r="BZ450" s="405"/>
      <c r="CA450" s="405"/>
      <c r="CB450" s="405"/>
      <c r="CC450" s="405"/>
      <c r="CD450" s="405"/>
      <c r="CE450" s="405"/>
      <c r="CF450" s="405"/>
      <c r="CG450" s="405"/>
      <c r="CH450" s="405"/>
      <c r="CI450" s="405"/>
      <c r="CJ450" s="405"/>
      <c r="CK450" s="405"/>
      <c r="CL450" s="405"/>
      <c r="CM450" s="405"/>
      <c r="CN450" s="405"/>
      <c r="CO450" s="405"/>
      <c r="CP450" s="405"/>
      <c r="CQ450" s="405"/>
      <c r="CR450" s="405"/>
      <c r="CS450" s="405"/>
      <c r="CT450" s="405"/>
      <c r="CU450" s="405"/>
      <c r="CV450" s="405"/>
      <c r="CW450" s="405"/>
      <c r="CX450" s="405"/>
      <c r="CY450" s="405"/>
      <c r="CZ450" s="405"/>
      <c r="DA450" s="405"/>
      <c r="DB450" s="405"/>
      <c r="DC450" s="405"/>
      <c r="DD450" s="405"/>
      <c r="DE450" s="405"/>
      <c r="DF450" s="405"/>
      <c r="DG450" s="405"/>
      <c r="DH450" s="405"/>
      <c r="DI450" s="405"/>
      <c r="DJ450" s="405"/>
      <c r="DK450" s="405"/>
      <c r="DL450" s="405"/>
      <c r="DM450" s="405"/>
      <c r="DN450" s="405"/>
      <c r="DO450" s="405"/>
      <c r="DP450" s="405"/>
      <c r="DQ450" s="405"/>
    </row>
    <row r="451" spans="1:121" s="6" customFormat="1">
      <c r="A451" s="405"/>
      <c r="B451" s="405"/>
      <c r="D451" s="7"/>
      <c r="E451" s="7"/>
      <c r="H451" s="8"/>
      <c r="I451" s="8"/>
      <c r="J451" s="8"/>
      <c r="K451" s="8"/>
      <c r="L451" s="8"/>
      <c r="M451" s="8"/>
      <c r="N451" s="8"/>
      <c r="O451" s="12"/>
      <c r="P451" s="8"/>
      <c r="Q451" s="8"/>
      <c r="S451" s="8"/>
      <c r="T451" s="8"/>
      <c r="U451" s="8"/>
      <c r="Y451" s="12"/>
      <c r="Z451" s="12"/>
      <c r="AA451" s="12"/>
      <c r="AB451" s="405"/>
      <c r="AC451" s="405"/>
      <c r="AD451" s="405"/>
      <c r="AE451" s="405"/>
      <c r="AF451" s="405"/>
      <c r="AG451" s="405"/>
      <c r="AH451" s="405"/>
      <c r="AI451" s="405"/>
      <c r="AJ451" s="405"/>
      <c r="AK451" s="405"/>
      <c r="AL451" s="405"/>
      <c r="AM451" s="405"/>
      <c r="AN451" s="405"/>
      <c r="AO451" s="405"/>
      <c r="AP451" s="405"/>
      <c r="AQ451" s="405"/>
      <c r="AR451" s="405"/>
      <c r="AS451" s="405"/>
      <c r="AT451" s="405"/>
      <c r="AU451" s="405"/>
      <c r="AV451" s="405"/>
      <c r="AW451" s="405"/>
      <c r="AX451" s="405"/>
      <c r="AY451" s="405"/>
      <c r="AZ451" s="405"/>
      <c r="BA451" s="405"/>
      <c r="BB451" s="405"/>
      <c r="BC451" s="405"/>
      <c r="BD451" s="405"/>
      <c r="BE451" s="405"/>
      <c r="BF451" s="405"/>
      <c r="BG451" s="405"/>
      <c r="BH451" s="405"/>
      <c r="BI451" s="405"/>
      <c r="BJ451" s="405"/>
      <c r="BK451" s="405"/>
      <c r="BL451" s="405"/>
      <c r="BM451" s="405"/>
      <c r="BN451" s="405"/>
      <c r="BO451" s="405"/>
      <c r="BP451" s="405"/>
      <c r="BQ451" s="405"/>
      <c r="BR451" s="405"/>
      <c r="BS451" s="405"/>
      <c r="BT451" s="405"/>
      <c r="BU451" s="405"/>
      <c r="BV451" s="405"/>
      <c r="BW451" s="405"/>
      <c r="BX451" s="405"/>
      <c r="BY451" s="405"/>
      <c r="BZ451" s="405"/>
      <c r="CA451" s="405"/>
      <c r="CB451" s="405"/>
      <c r="CC451" s="405"/>
      <c r="CD451" s="405"/>
      <c r="CE451" s="405"/>
      <c r="CF451" s="405"/>
      <c r="CG451" s="405"/>
      <c r="CH451" s="405"/>
      <c r="CI451" s="405"/>
      <c r="CJ451" s="405"/>
      <c r="CK451" s="405"/>
      <c r="CL451" s="405"/>
      <c r="CM451" s="405"/>
      <c r="CN451" s="405"/>
      <c r="CO451" s="405"/>
      <c r="CP451" s="405"/>
      <c r="CQ451" s="405"/>
      <c r="CR451" s="405"/>
      <c r="CS451" s="405"/>
      <c r="CT451" s="405"/>
      <c r="CU451" s="405"/>
      <c r="CV451" s="405"/>
      <c r="CW451" s="405"/>
      <c r="CX451" s="405"/>
      <c r="CY451" s="405"/>
      <c r="CZ451" s="405"/>
      <c r="DA451" s="405"/>
      <c r="DB451" s="405"/>
      <c r="DC451" s="405"/>
      <c r="DD451" s="405"/>
      <c r="DE451" s="405"/>
      <c r="DF451" s="405"/>
      <c r="DG451" s="405"/>
      <c r="DH451" s="405"/>
      <c r="DI451" s="405"/>
      <c r="DJ451" s="405"/>
      <c r="DK451" s="405"/>
      <c r="DL451" s="405"/>
      <c r="DM451" s="405"/>
      <c r="DN451" s="405"/>
      <c r="DO451" s="405"/>
      <c r="DP451" s="405"/>
      <c r="DQ451" s="405"/>
    </row>
    <row r="452" spans="1:121" s="6" customFormat="1">
      <c r="A452" s="405"/>
      <c r="B452" s="405"/>
      <c r="D452" s="7"/>
      <c r="E452" s="7"/>
      <c r="H452" s="8"/>
      <c r="I452" s="8"/>
      <c r="J452" s="8"/>
      <c r="K452" s="8"/>
      <c r="L452" s="8"/>
      <c r="M452" s="8"/>
      <c r="N452" s="8"/>
      <c r="O452" s="12"/>
      <c r="P452" s="8"/>
      <c r="Q452" s="8"/>
      <c r="S452" s="8"/>
      <c r="T452" s="8"/>
      <c r="U452" s="8"/>
      <c r="Y452" s="12"/>
      <c r="Z452" s="12"/>
      <c r="AA452" s="12"/>
      <c r="AB452" s="405"/>
      <c r="AC452" s="405"/>
      <c r="AD452" s="405"/>
      <c r="AE452" s="405"/>
      <c r="AF452" s="405"/>
      <c r="AG452" s="405"/>
      <c r="AH452" s="405"/>
      <c r="AI452" s="405"/>
      <c r="AJ452" s="405"/>
      <c r="AK452" s="405"/>
      <c r="AL452" s="405"/>
      <c r="AM452" s="405"/>
      <c r="AN452" s="405"/>
      <c r="AO452" s="405"/>
      <c r="AP452" s="405"/>
      <c r="AQ452" s="405"/>
      <c r="AR452" s="405"/>
      <c r="AS452" s="405"/>
      <c r="AT452" s="405"/>
      <c r="AU452" s="405"/>
      <c r="AV452" s="405"/>
      <c r="AW452" s="405"/>
      <c r="AX452" s="405"/>
      <c r="AY452" s="405"/>
      <c r="AZ452" s="405"/>
      <c r="BA452" s="405"/>
      <c r="BB452" s="405"/>
      <c r="BC452" s="405"/>
      <c r="BD452" s="405"/>
      <c r="BE452" s="405"/>
      <c r="BF452" s="405"/>
      <c r="BG452" s="405"/>
      <c r="BH452" s="405"/>
      <c r="BI452" s="405"/>
      <c r="BJ452" s="405"/>
      <c r="BK452" s="405"/>
      <c r="BL452" s="405"/>
      <c r="BM452" s="405"/>
      <c r="BN452" s="405"/>
      <c r="BO452" s="405"/>
      <c r="BP452" s="405"/>
      <c r="BQ452" s="405"/>
      <c r="BR452" s="405"/>
      <c r="BS452" s="405"/>
      <c r="BT452" s="405"/>
      <c r="BU452" s="405"/>
      <c r="BV452" s="405"/>
      <c r="BW452" s="405"/>
      <c r="BX452" s="405"/>
      <c r="BY452" s="405"/>
      <c r="BZ452" s="405"/>
      <c r="CA452" s="405"/>
      <c r="CB452" s="405"/>
      <c r="CC452" s="405"/>
      <c r="CD452" s="405"/>
      <c r="CE452" s="405"/>
      <c r="CF452" s="405"/>
      <c r="CG452" s="405"/>
      <c r="CH452" s="405"/>
      <c r="CI452" s="405"/>
      <c r="CJ452" s="405"/>
      <c r="CK452" s="405"/>
      <c r="CL452" s="405"/>
      <c r="CM452" s="405"/>
      <c r="CN452" s="405"/>
      <c r="CO452" s="405"/>
      <c r="CP452" s="405"/>
      <c r="CQ452" s="405"/>
      <c r="CR452" s="405"/>
      <c r="CS452" s="405"/>
      <c r="CT452" s="405"/>
      <c r="CU452" s="405"/>
      <c r="CV452" s="405"/>
      <c r="CW452" s="405"/>
      <c r="CX452" s="405"/>
      <c r="CY452" s="405"/>
      <c r="CZ452" s="405"/>
      <c r="DA452" s="405"/>
      <c r="DB452" s="405"/>
      <c r="DC452" s="405"/>
      <c r="DD452" s="405"/>
      <c r="DE452" s="405"/>
      <c r="DF452" s="405"/>
      <c r="DG452" s="405"/>
      <c r="DH452" s="405"/>
      <c r="DI452" s="405"/>
      <c r="DJ452" s="405"/>
      <c r="DK452" s="405"/>
      <c r="DL452" s="405"/>
      <c r="DM452" s="405"/>
      <c r="DN452" s="405"/>
      <c r="DO452" s="405"/>
      <c r="DP452" s="405"/>
      <c r="DQ452" s="405"/>
    </row>
    <row r="453" spans="1:121" s="6" customFormat="1">
      <c r="A453" s="405"/>
      <c r="B453" s="405"/>
      <c r="D453" s="7"/>
      <c r="E453" s="7"/>
      <c r="H453" s="8"/>
      <c r="I453" s="8"/>
      <c r="J453" s="8"/>
      <c r="K453" s="8"/>
      <c r="L453" s="8"/>
      <c r="M453" s="8"/>
      <c r="N453" s="8"/>
      <c r="O453" s="12"/>
      <c r="P453" s="8"/>
      <c r="Q453" s="8"/>
      <c r="S453" s="8"/>
      <c r="T453" s="8"/>
      <c r="U453" s="8"/>
      <c r="Y453" s="12"/>
      <c r="Z453" s="12"/>
      <c r="AA453" s="12"/>
      <c r="AB453" s="405"/>
      <c r="AC453" s="405"/>
      <c r="AD453" s="405"/>
      <c r="AE453" s="405"/>
      <c r="AF453" s="405"/>
      <c r="AG453" s="405"/>
      <c r="AH453" s="405"/>
      <c r="AI453" s="405"/>
      <c r="AJ453" s="405"/>
      <c r="AK453" s="405"/>
      <c r="AL453" s="405"/>
      <c r="AM453" s="405"/>
      <c r="AN453" s="405"/>
      <c r="AO453" s="405"/>
      <c r="AP453" s="405"/>
      <c r="AQ453" s="405"/>
      <c r="AR453" s="405"/>
      <c r="AS453" s="405"/>
      <c r="AT453" s="405"/>
      <c r="AU453" s="405"/>
      <c r="AV453" s="405"/>
      <c r="AW453" s="405"/>
      <c r="AX453" s="405"/>
      <c r="AY453" s="405"/>
      <c r="AZ453" s="405"/>
      <c r="BA453" s="405"/>
      <c r="BB453" s="405"/>
      <c r="BC453" s="405"/>
      <c r="BD453" s="405"/>
      <c r="BE453" s="405"/>
      <c r="BF453" s="405"/>
      <c r="BG453" s="405"/>
      <c r="BH453" s="405"/>
      <c r="BI453" s="405"/>
      <c r="BJ453" s="405"/>
      <c r="BK453" s="405"/>
      <c r="BL453" s="405"/>
      <c r="BM453" s="405"/>
      <c r="BN453" s="405"/>
      <c r="BO453" s="405"/>
      <c r="BP453" s="405"/>
      <c r="BQ453" s="405"/>
      <c r="BR453" s="405"/>
      <c r="BS453" s="405"/>
      <c r="BT453" s="405"/>
      <c r="BU453" s="405"/>
      <c r="BV453" s="405"/>
      <c r="BW453" s="405"/>
      <c r="BX453" s="405"/>
      <c r="BY453" s="405"/>
      <c r="BZ453" s="405"/>
      <c r="CA453" s="405"/>
      <c r="CB453" s="405"/>
      <c r="CC453" s="405"/>
      <c r="CD453" s="405"/>
      <c r="CE453" s="405"/>
      <c r="CF453" s="405"/>
      <c r="CG453" s="405"/>
      <c r="CH453" s="405"/>
      <c r="CI453" s="405"/>
      <c r="CJ453" s="405"/>
      <c r="CK453" s="405"/>
      <c r="CL453" s="405"/>
      <c r="CM453" s="405"/>
      <c r="CN453" s="405"/>
      <c r="CO453" s="405"/>
      <c r="CP453" s="405"/>
      <c r="CQ453" s="405"/>
      <c r="CR453" s="405"/>
      <c r="CS453" s="405"/>
      <c r="CT453" s="405"/>
      <c r="CU453" s="405"/>
      <c r="CV453" s="405"/>
      <c r="CW453" s="405"/>
      <c r="CX453" s="405"/>
      <c r="CY453" s="405"/>
      <c r="CZ453" s="405"/>
      <c r="DA453" s="405"/>
      <c r="DB453" s="405"/>
      <c r="DC453" s="405"/>
      <c r="DD453" s="405"/>
      <c r="DE453" s="405"/>
      <c r="DF453" s="405"/>
      <c r="DG453" s="405"/>
      <c r="DH453" s="405"/>
      <c r="DI453" s="405"/>
      <c r="DJ453" s="405"/>
      <c r="DK453" s="405"/>
      <c r="DL453" s="405"/>
      <c r="DM453" s="405"/>
      <c r="DN453" s="405"/>
      <c r="DO453" s="405"/>
      <c r="DP453" s="405"/>
      <c r="DQ453" s="405"/>
    </row>
    <row r="454" spans="1:121" s="6" customFormat="1">
      <c r="A454" s="405"/>
      <c r="B454" s="405"/>
      <c r="D454" s="7"/>
      <c r="E454" s="7"/>
      <c r="H454" s="8"/>
      <c r="I454" s="8"/>
      <c r="J454" s="8"/>
      <c r="K454" s="8"/>
      <c r="L454" s="8"/>
      <c r="M454" s="8"/>
      <c r="N454" s="8"/>
      <c r="O454" s="12"/>
      <c r="P454" s="8"/>
      <c r="Q454" s="8"/>
      <c r="S454" s="8"/>
      <c r="T454" s="8"/>
      <c r="U454" s="8"/>
      <c r="Y454" s="12"/>
      <c r="Z454" s="12"/>
      <c r="AA454" s="12"/>
      <c r="AB454" s="405"/>
      <c r="AC454" s="405"/>
      <c r="AD454" s="405"/>
      <c r="AE454" s="405"/>
      <c r="AF454" s="405"/>
      <c r="AG454" s="405"/>
      <c r="AH454" s="405"/>
      <c r="AI454" s="405"/>
      <c r="AJ454" s="405"/>
      <c r="AK454" s="405"/>
      <c r="AL454" s="405"/>
      <c r="AM454" s="405"/>
      <c r="AN454" s="405"/>
      <c r="AO454" s="405"/>
      <c r="AP454" s="405"/>
      <c r="AQ454" s="405"/>
      <c r="AR454" s="405"/>
      <c r="AS454" s="405"/>
      <c r="AT454" s="405"/>
      <c r="AU454" s="405"/>
      <c r="AV454" s="405"/>
      <c r="AW454" s="405"/>
      <c r="AX454" s="405"/>
      <c r="AY454" s="405"/>
      <c r="AZ454" s="405"/>
      <c r="BA454" s="405"/>
      <c r="BB454" s="405"/>
      <c r="BC454" s="405"/>
      <c r="BD454" s="405"/>
      <c r="BE454" s="405"/>
      <c r="BF454" s="405"/>
      <c r="BG454" s="405"/>
      <c r="BH454" s="405"/>
      <c r="BI454" s="405"/>
      <c r="BJ454" s="405"/>
      <c r="BK454" s="405"/>
      <c r="BL454" s="405"/>
      <c r="BM454" s="405"/>
      <c r="BN454" s="405"/>
      <c r="BO454" s="405"/>
      <c r="BP454" s="405"/>
      <c r="BQ454" s="405"/>
      <c r="BR454" s="405"/>
      <c r="BS454" s="405"/>
      <c r="BT454" s="405"/>
      <c r="BU454" s="405"/>
      <c r="BV454" s="405"/>
      <c r="BW454" s="405"/>
      <c r="BX454" s="405"/>
      <c r="BY454" s="405"/>
      <c r="BZ454" s="405"/>
      <c r="CA454" s="405"/>
      <c r="CB454" s="405"/>
      <c r="CC454" s="405"/>
      <c r="CD454" s="405"/>
      <c r="CE454" s="405"/>
      <c r="CF454" s="405"/>
      <c r="CG454" s="405"/>
      <c r="CH454" s="405"/>
      <c r="CI454" s="405"/>
      <c r="CJ454" s="405"/>
      <c r="CK454" s="405"/>
      <c r="CL454" s="405"/>
      <c r="CM454" s="405"/>
      <c r="CN454" s="405"/>
      <c r="CO454" s="405"/>
      <c r="CP454" s="405"/>
      <c r="CQ454" s="405"/>
      <c r="CR454" s="405"/>
      <c r="CS454" s="405"/>
      <c r="CT454" s="405"/>
      <c r="CU454" s="405"/>
      <c r="CV454" s="405"/>
      <c r="CW454" s="405"/>
      <c r="CX454" s="405"/>
      <c r="CY454" s="405"/>
      <c r="CZ454" s="405"/>
      <c r="DA454" s="405"/>
      <c r="DB454" s="405"/>
      <c r="DC454" s="405"/>
      <c r="DD454" s="405"/>
      <c r="DE454" s="405"/>
      <c r="DF454" s="405"/>
      <c r="DG454" s="405"/>
      <c r="DH454" s="405"/>
      <c r="DI454" s="405"/>
      <c r="DJ454" s="405"/>
      <c r="DK454" s="405"/>
      <c r="DL454" s="405"/>
      <c r="DM454" s="405"/>
      <c r="DN454" s="405"/>
      <c r="DO454" s="405"/>
      <c r="DP454" s="405"/>
      <c r="DQ454" s="405"/>
    </row>
    <row r="455" spans="1:121" s="6" customFormat="1">
      <c r="A455" s="405"/>
      <c r="B455" s="405"/>
      <c r="D455" s="7"/>
      <c r="E455" s="7"/>
      <c r="H455" s="8"/>
      <c r="I455" s="8"/>
      <c r="J455" s="8"/>
      <c r="K455" s="8"/>
      <c r="L455" s="8"/>
      <c r="M455" s="8"/>
      <c r="N455" s="8"/>
      <c r="O455" s="12"/>
      <c r="P455" s="8"/>
      <c r="Q455" s="8"/>
      <c r="S455" s="8"/>
      <c r="T455" s="8"/>
      <c r="U455" s="8"/>
      <c r="Y455" s="12"/>
      <c r="Z455" s="12"/>
      <c r="AA455" s="12"/>
      <c r="AB455" s="405"/>
      <c r="AC455" s="405"/>
      <c r="AD455" s="405"/>
      <c r="AE455" s="405"/>
      <c r="AF455" s="405"/>
      <c r="AG455" s="405"/>
      <c r="AH455" s="405"/>
      <c r="AI455" s="405"/>
      <c r="AJ455" s="405"/>
      <c r="AK455" s="405"/>
      <c r="AL455" s="405"/>
      <c r="AM455" s="405"/>
      <c r="AN455" s="405"/>
      <c r="AO455" s="405"/>
      <c r="AP455" s="405"/>
      <c r="AQ455" s="405"/>
      <c r="AR455" s="405"/>
      <c r="AS455" s="405"/>
      <c r="AT455" s="405"/>
      <c r="AU455" s="405"/>
      <c r="AV455" s="405"/>
      <c r="AW455" s="405"/>
      <c r="AX455" s="405"/>
      <c r="AY455" s="405"/>
      <c r="AZ455" s="405"/>
      <c r="BA455" s="405"/>
      <c r="BB455" s="405"/>
      <c r="BC455" s="405"/>
      <c r="BD455" s="405"/>
      <c r="BE455" s="405"/>
      <c r="BF455" s="405"/>
      <c r="BG455" s="405"/>
      <c r="BH455" s="405"/>
      <c r="BI455" s="405"/>
      <c r="BJ455" s="405"/>
      <c r="BK455" s="405"/>
      <c r="BL455" s="405"/>
      <c r="BM455" s="405"/>
      <c r="BN455" s="405"/>
      <c r="BO455" s="405"/>
      <c r="BP455" s="405"/>
      <c r="BQ455" s="405"/>
      <c r="BR455" s="405"/>
      <c r="BS455" s="405"/>
      <c r="BT455" s="405"/>
      <c r="BU455" s="405"/>
      <c r="BV455" s="405"/>
      <c r="BW455" s="405"/>
      <c r="BX455" s="405"/>
      <c r="BY455" s="405"/>
      <c r="BZ455" s="405"/>
      <c r="CA455" s="405"/>
      <c r="CB455" s="405"/>
      <c r="CC455" s="405"/>
      <c r="CD455" s="405"/>
      <c r="CE455" s="405"/>
      <c r="CF455" s="405"/>
      <c r="CG455" s="405"/>
      <c r="CH455" s="405"/>
      <c r="CI455" s="405"/>
      <c r="CJ455" s="405"/>
      <c r="CK455" s="405"/>
      <c r="CL455" s="405"/>
      <c r="CM455" s="405"/>
      <c r="CN455" s="405"/>
      <c r="CO455" s="405"/>
      <c r="CP455" s="405"/>
      <c r="CQ455" s="405"/>
      <c r="CR455" s="405"/>
      <c r="CS455" s="405"/>
      <c r="CT455" s="405"/>
      <c r="CU455" s="405"/>
      <c r="CV455" s="405"/>
      <c r="CW455" s="405"/>
      <c r="CX455" s="405"/>
      <c r="CY455" s="405"/>
      <c r="CZ455" s="405"/>
      <c r="DA455" s="405"/>
      <c r="DB455" s="405"/>
      <c r="DC455" s="405"/>
      <c r="DD455" s="405"/>
      <c r="DE455" s="405"/>
      <c r="DF455" s="405"/>
      <c r="DG455" s="405"/>
      <c r="DH455" s="405"/>
      <c r="DI455" s="405"/>
      <c r="DJ455" s="405"/>
      <c r="DK455" s="405"/>
      <c r="DL455" s="405"/>
      <c r="DM455" s="405"/>
      <c r="DN455" s="405"/>
      <c r="DO455" s="405"/>
      <c r="DP455" s="405"/>
      <c r="DQ455" s="405"/>
    </row>
    <row r="456" spans="1:121" s="6" customFormat="1">
      <c r="A456" s="405"/>
      <c r="B456" s="405"/>
      <c r="D456" s="7"/>
      <c r="E456" s="7"/>
      <c r="H456" s="8"/>
      <c r="I456" s="8"/>
      <c r="J456" s="8"/>
      <c r="K456" s="8"/>
      <c r="L456" s="8"/>
      <c r="M456" s="8"/>
      <c r="N456" s="8"/>
      <c r="O456" s="12"/>
      <c r="P456" s="8"/>
      <c r="Q456" s="8"/>
      <c r="S456" s="8"/>
      <c r="T456" s="8"/>
      <c r="U456" s="8"/>
      <c r="Y456" s="12"/>
      <c r="Z456" s="12"/>
      <c r="AA456" s="12"/>
      <c r="AB456" s="405"/>
      <c r="AC456" s="405"/>
      <c r="AD456" s="405"/>
      <c r="AE456" s="405"/>
      <c r="AF456" s="405"/>
      <c r="AG456" s="405"/>
      <c r="AH456" s="405"/>
      <c r="AI456" s="405"/>
      <c r="AJ456" s="405"/>
      <c r="AK456" s="405"/>
      <c r="AL456" s="405"/>
      <c r="AM456" s="405"/>
      <c r="AN456" s="405"/>
      <c r="AO456" s="405"/>
      <c r="AP456" s="405"/>
      <c r="AQ456" s="405"/>
      <c r="AR456" s="405"/>
      <c r="AS456" s="405"/>
      <c r="AT456" s="405"/>
      <c r="AU456" s="405"/>
      <c r="AV456" s="405"/>
      <c r="AW456" s="405"/>
      <c r="AX456" s="405"/>
      <c r="AY456" s="405"/>
      <c r="AZ456" s="405"/>
      <c r="BA456" s="405"/>
      <c r="BB456" s="405"/>
      <c r="BC456" s="405"/>
      <c r="BD456" s="405"/>
      <c r="BE456" s="405"/>
      <c r="BF456" s="405"/>
      <c r="BG456" s="405"/>
      <c r="BH456" s="405"/>
      <c r="BI456" s="405"/>
      <c r="BJ456" s="405"/>
      <c r="BK456" s="405"/>
      <c r="BL456" s="405"/>
      <c r="BM456" s="405"/>
      <c r="BN456" s="405"/>
      <c r="BO456" s="405"/>
      <c r="BP456" s="405"/>
      <c r="BQ456" s="405"/>
      <c r="BR456" s="405"/>
      <c r="BS456" s="405"/>
      <c r="BT456" s="405"/>
      <c r="BU456" s="405"/>
      <c r="BV456" s="405"/>
      <c r="BW456" s="405"/>
      <c r="BX456" s="405"/>
      <c r="BY456" s="405"/>
      <c r="BZ456" s="405"/>
      <c r="CA456" s="405"/>
      <c r="CB456" s="405"/>
      <c r="CC456" s="405"/>
      <c r="CD456" s="405"/>
      <c r="CE456" s="405"/>
      <c r="CF456" s="405"/>
      <c r="CG456" s="405"/>
      <c r="CH456" s="405"/>
      <c r="CI456" s="405"/>
      <c r="CJ456" s="405"/>
      <c r="CK456" s="405"/>
      <c r="CL456" s="405"/>
      <c r="CM456" s="405"/>
      <c r="CN456" s="405"/>
      <c r="CO456" s="405"/>
      <c r="CP456" s="405"/>
      <c r="CQ456" s="405"/>
      <c r="CR456" s="405"/>
      <c r="CS456" s="405"/>
      <c r="CT456" s="405"/>
      <c r="CU456" s="405"/>
      <c r="CV456" s="405"/>
      <c r="CW456" s="405"/>
      <c r="CX456" s="405"/>
      <c r="CY456" s="405"/>
      <c r="CZ456" s="405"/>
      <c r="DA456" s="405"/>
      <c r="DB456" s="405"/>
      <c r="DC456" s="405"/>
      <c r="DD456" s="405"/>
      <c r="DE456" s="405"/>
      <c r="DF456" s="405"/>
      <c r="DG456" s="405"/>
      <c r="DH456" s="405"/>
      <c r="DI456" s="405"/>
      <c r="DJ456" s="405"/>
      <c r="DK456" s="405"/>
      <c r="DL456" s="405"/>
      <c r="DM456" s="405"/>
      <c r="DN456" s="405"/>
      <c r="DO456" s="405"/>
      <c r="DP456" s="405"/>
      <c r="DQ456" s="405"/>
    </row>
    <row r="457" spans="1:121" s="6" customFormat="1">
      <c r="A457" s="405"/>
      <c r="B457" s="405"/>
      <c r="D457" s="7"/>
      <c r="E457" s="7"/>
      <c r="H457" s="8"/>
      <c r="I457" s="8"/>
      <c r="J457" s="8"/>
      <c r="K457" s="8"/>
      <c r="L457" s="8"/>
      <c r="M457" s="8"/>
      <c r="N457" s="8"/>
      <c r="O457" s="12"/>
      <c r="P457" s="8"/>
      <c r="Q457" s="8"/>
      <c r="S457" s="8"/>
      <c r="T457" s="8"/>
      <c r="U457" s="8"/>
      <c r="Y457" s="12"/>
      <c r="Z457" s="12"/>
      <c r="AA457" s="12"/>
      <c r="AB457" s="405"/>
      <c r="AC457" s="405"/>
      <c r="AD457" s="405"/>
      <c r="AE457" s="405"/>
      <c r="AF457" s="405"/>
      <c r="AG457" s="405"/>
      <c r="AH457" s="405"/>
      <c r="AI457" s="405"/>
      <c r="AJ457" s="405"/>
      <c r="AK457" s="405"/>
      <c r="AL457" s="405"/>
      <c r="AM457" s="405"/>
      <c r="AN457" s="405"/>
      <c r="AO457" s="405"/>
      <c r="AP457" s="405"/>
      <c r="AQ457" s="405"/>
      <c r="AR457" s="405"/>
      <c r="AS457" s="405"/>
      <c r="AT457" s="405"/>
      <c r="AU457" s="405"/>
      <c r="AV457" s="405"/>
      <c r="AW457" s="405"/>
      <c r="AX457" s="405"/>
      <c r="AY457" s="405"/>
      <c r="AZ457" s="405"/>
      <c r="BA457" s="405"/>
      <c r="BB457" s="405"/>
      <c r="BC457" s="405"/>
      <c r="BD457" s="405"/>
      <c r="BE457" s="405"/>
      <c r="BF457" s="405"/>
      <c r="BG457" s="405"/>
      <c r="BH457" s="405"/>
      <c r="BI457" s="405"/>
      <c r="BJ457" s="405"/>
      <c r="BK457" s="405"/>
      <c r="BL457" s="405"/>
      <c r="BM457" s="405"/>
      <c r="BN457" s="405"/>
      <c r="BO457" s="405"/>
      <c r="BP457" s="405"/>
      <c r="BQ457" s="405"/>
      <c r="BR457" s="405"/>
      <c r="BS457" s="405"/>
      <c r="BT457" s="405"/>
      <c r="BU457" s="405"/>
      <c r="BV457" s="405"/>
      <c r="BW457" s="405"/>
      <c r="BX457" s="405"/>
      <c r="BY457" s="405"/>
      <c r="BZ457" s="405"/>
      <c r="CA457" s="405"/>
      <c r="CB457" s="405"/>
      <c r="CC457" s="405"/>
      <c r="CD457" s="405"/>
      <c r="CE457" s="405"/>
      <c r="CF457" s="405"/>
      <c r="CG457" s="405"/>
      <c r="CH457" s="405"/>
      <c r="CI457" s="405"/>
      <c r="CJ457" s="405"/>
      <c r="CK457" s="405"/>
      <c r="CL457" s="405"/>
      <c r="CM457" s="405"/>
      <c r="CN457" s="405"/>
      <c r="CO457" s="405"/>
      <c r="CP457" s="405"/>
      <c r="CQ457" s="405"/>
      <c r="CR457" s="405"/>
      <c r="CS457" s="405"/>
      <c r="CT457" s="405"/>
      <c r="CU457" s="405"/>
      <c r="CV457" s="405"/>
      <c r="CW457" s="405"/>
      <c r="CX457" s="405"/>
      <c r="CY457" s="405"/>
      <c r="CZ457" s="405"/>
      <c r="DA457" s="405"/>
      <c r="DB457" s="405"/>
      <c r="DC457" s="405"/>
      <c r="DD457" s="405"/>
      <c r="DE457" s="405"/>
      <c r="DF457" s="405"/>
      <c r="DG457" s="405"/>
      <c r="DH457" s="405"/>
      <c r="DI457" s="405"/>
      <c r="DJ457" s="405"/>
      <c r="DK457" s="405"/>
      <c r="DL457" s="405"/>
      <c r="DM457" s="405"/>
      <c r="DN457" s="405"/>
      <c r="DO457" s="405"/>
      <c r="DP457" s="405"/>
      <c r="DQ457" s="405"/>
    </row>
    <row r="458" spans="1:121" s="6" customFormat="1">
      <c r="A458" s="405"/>
      <c r="B458" s="405"/>
      <c r="D458" s="7"/>
      <c r="E458" s="7"/>
      <c r="H458" s="8"/>
      <c r="I458" s="8"/>
      <c r="J458" s="8"/>
      <c r="K458" s="8"/>
      <c r="L458" s="8"/>
      <c r="M458" s="8"/>
      <c r="N458" s="8"/>
      <c r="O458" s="12"/>
      <c r="P458" s="8"/>
      <c r="Q458" s="8"/>
      <c r="S458" s="8"/>
      <c r="T458" s="8"/>
      <c r="U458" s="8"/>
      <c r="Y458" s="12"/>
      <c r="Z458" s="12"/>
      <c r="AA458" s="12"/>
      <c r="AB458" s="405"/>
      <c r="AC458" s="405"/>
      <c r="AD458" s="405"/>
      <c r="AE458" s="405"/>
      <c r="AF458" s="405"/>
      <c r="AG458" s="405"/>
      <c r="AH458" s="405"/>
      <c r="AI458" s="405"/>
      <c r="AJ458" s="405"/>
      <c r="AK458" s="405"/>
      <c r="AL458" s="405"/>
      <c r="AM458" s="405"/>
      <c r="AN458" s="405"/>
      <c r="AO458" s="405"/>
      <c r="AP458" s="405"/>
      <c r="AQ458" s="405"/>
      <c r="AR458" s="405"/>
      <c r="AS458" s="405"/>
      <c r="AT458" s="405"/>
      <c r="AU458" s="405"/>
      <c r="AV458" s="405"/>
      <c r="AW458" s="405"/>
      <c r="AX458" s="405"/>
      <c r="AY458" s="405"/>
      <c r="AZ458" s="405"/>
      <c r="BA458" s="405"/>
      <c r="BB458" s="405"/>
      <c r="BC458" s="405"/>
      <c r="BD458" s="405"/>
      <c r="BE458" s="405"/>
      <c r="BF458" s="405"/>
      <c r="BG458" s="405"/>
      <c r="BH458" s="405"/>
      <c r="BI458" s="405"/>
      <c r="BJ458" s="405"/>
      <c r="BK458" s="405"/>
      <c r="BL458" s="405"/>
      <c r="BM458" s="405"/>
      <c r="BN458" s="405"/>
      <c r="BO458" s="405"/>
      <c r="BP458" s="405"/>
      <c r="BQ458" s="405"/>
      <c r="BR458" s="405"/>
      <c r="BS458" s="405"/>
      <c r="BT458" s="405"/>
      <c r="BU458" s="405"/>
      <c r="BV458" s="405"/>
      <c r="BW458" s="405"/>
      <c r="BX458" s="405"/>
      <c r="BY458" s="405"/>
      <c r="BZ458" s="405"/>
      <c r="CA458" s="405"/>
      <c r="CB458" s="405"/>
      <c r="CC458" s="405"/>
      <c r="CD458" s="405"/>
      <c r="CE458" s="405"/>
      <c r="CF458" s="405"/>
      <c r="CG458" s="405"/>
      <c r="CH458" s="405"/>
      <c r="CI458" s="405"/>
      <c r="CJ458" s="405"/>
      <c r="CK458" s="405"/>
      <c r="CL458" s="405"/>
      <c r="CM458" s="405"/>
      <c r="CN458" s="405"/>
      <c r="CO458" s="405"/>
      <c r="CP458" s="405"/>
      <c r="CQ458" s="405"/>
      <c r="CR458" s="405"/>
      <c r="CS458" s="405"/>
      <c r="CT458" s="405"/>
      <c r="CU458" s="405"/>
      <c r="CV458" s="405"/>
      <c r="CW458" s="405"/>
      <c r="CX458" s="405"/>
      <c r="CY458" s="405"/>
      <c r="CZ458" s="405"/>
      <c r="DA458" s="405"/>
      <c r="DB458" s="405"/>
      <c r="DC458" s="405"/>
      <c r="DD458" s="405"/>
      <c r="DE458" s="405"/>
      <c r="DF458" s="405"/>
      <c r="DG458" s="405"/>
      <c r="DH458" s="405"/>
      <c r="DI458" s="405"/>
      <c r="DJ458" s="405"/>
      <c r="DK458" s="405"/>
      <c r="DL458" s="405"/>
      <c r="DM458" s="405"/>
      <c r="DN458" s="405"/>
      <c r="DO458" s="405"/>
      <c r="DP458" s="405"/>
      <c r="DQ458" s="405"/>
    </row>
    <row r="459" spans="1:121" s="6" customFormat="1">
      <c r="A459" s="405"/>
      <c r="B459" s="405"/>
      <c r="D459" s="7"/>
      <c r="E459" s="7"/>
      <c r="H459" s="8"/>
      <c r="I459" s="8"/>
      <c r="J459" s="8"/>
      <c r="K459" s="8"/>
      <c r="L459" s="8"/>
      <c r="M459" s="8"/>
      <c r="N459" s="8"/>
      <c r="O459" s="12"/>
      <c r="P459" s="8"/>
      <c r="Q459" s="8"/>
      <c r="S459" s="8"/>
      <c r="T459" s="8"/>
      <c r="U459" s="8"/>
      <c r="Y459" s="12"/>
      <c r="Z459" s="12"/>
      <c r="AA459" s="12"/>
      <c r="AB459" s="405"/>
      <c r="AC459" s="405"/>
      <c r="AD459" s="405"/>
      <c r="AE459" s="405"/>
      <c r="AF459" s="405"/>
      <c r="AG459" s="405"/>
      <c r="AH459" s="405"/>
      <c r="AI459" s="405"/>
      <c r="AJ459" s="405"/>
      <c r="AK459" s="405"/>
      <c r="AL459" s="405"/>
      <c r="AM459" s="405"/>
      <c r="AN459" s="405"/>
      <c r="AO459" s="405"/>
      <c r="AP459" s="405"/>
      <c r="AQ459" s="405"/>
      <c r="AR459" s="405"/>
      <c r="AS459" s="405"/>
      <c r="AT459" s="405"/>
      <c r="AU459" s="405"/>
      <c r="AV459" s="405"/>
      <c r="AW459" s="405"/>
      <c r="AX459" s="405"/>
      <c r="AY459" s="405"/>
      <c r="AZ459" s="405"/>
      <c r="BA459" s="405"/>
      <c r="BB459" s="405"/>
      <c r="BC459" s="405"/>
      <c r="BD459" s="405"/>
      <c r="BE459" s="405"/>
      <c r="BF459" s="405"/>
      <c r="BG459" s="405"/>
      <c r="BH459" s="405"/>
      <c r="BI459" s="405"/>
      <c r="BJ459" s="405"/>
      <c r="BK459" s="405"/>
      <c r="BL459" s="405"/>
      <c r="BM459" s="405"/>
      <c r="BN459" s="405"/>
      <c r="BO459" s="405"/>
      <c r="BP459" s="405"/>
      <c r="BQ459" s="405"/>
      <c r="BR459" s="405"/>
      <c r="BS459" s="405"/>
      <c r="BT459" s="405"/>
      <c r="BU459" s="405"/>
      <c r="BV459" s="405"/>
      <c r="BW459" s="405"/>
      <c r="BX459" s="405"/>
      <c r="BY459" s="405"/>
      <c r="BZ459" s="405"/>
      <c r="CA459" s="405"/>
      <c r="CB459" s="405"/>
      <c r="CC459" s="405"/>
      <c r="CD459" s="405"/>
      <c r="CE459" s="405"/>
      <c r="CF459" s="405"/>
      <c r="CG459" s="405"/>
      <c r="CH459" s="405"/>
      <c r="CI459" s="405"/>
      <c r="CJ459" s="405"/>
      <c r="CK459" s="405"/>
      <c r="CL459" s="405"/>
      <c r="CM459" s="405"/>
      <c r="CN459" s="405"/>
      <c r="CO459" s="405"/>
      <c r="CP459" s="405"/>
      <c r="CQ459" s="405"/>
      <c r="CR459" s="405"/>
      <c r="CS459" s="405"/>
      <c r="CT459" s="405"/>
      <c r="CU459" s="405"/>
      <c r="CV459" s="405"/>
      <c r="CW459" s="405"/>
      <c r="CX459" s="405"/>
      <c r="CY459" s="405"/>
      <c r="CZ459" s="405"/>
      <c r="DA459" s="405"/>
      <c r="DB459" s="405"/>
      <c r="DC459" s="405"/>
      <c r="DD459" s="405"/>
      <c r="DE459" s="405"/>
      <c r="DF459" s="405"/>
      <c r="DG459" s="405"/>
      <c r="DH459" s="405"/>
      <c r="DI459" s="405"/>
      <c r="DJ459" s="405"/>
      <c r="DK459" s="405"/>
      <c r="DL459" s="405"/>
      <c r="DM459" s="405"/>
      <c r="DN459" s="405"/>
      <c r="DO459" s="405"/>
      <c r="DP459" s="405"/>
      <c r="DQ459" s="405"/>
    </row>
    <row r="460" spans="1:121" s="6" customFormat="1">
      <c r="A460" s="405"/>
      <c r="B460" s="405"/>
      <c r="D460" s="7"/>
      <c r="E460" s="7"/>
      <c r="H460" s="8"/>
      <c r="I460" s="8"/>
      <c r="J460" s="8"/>
      <c r="K460" s="8"/>
      <c r="L460" s="8"/>
      <c r="M460" s="8"/>
      <c r="N460" s="8"/>
      <c r="O460" s="12"/>
      <c r="P460" s="8"/>
      <c r="Q460" s="8"/>
      <c r="S460" s="8"/>
      <c r="T460" s="8"/>
      <c r="U460" s="8"/>
      <c r="Y460" s="12"/>
      <c r="Z460" s="12"/>
      <c r="AA460" s="12"/>
      <c r="AB460" s="405"/>
      <c r="AC460" s="405"/>
      <c r="AD460" s="405"/>
      <c r="AE460" s="405"/>
      <c r="AF460" s="405"/>
      <c r="AG460" s="405"/>
      <c r="AH460" s="405"/>
      <c r="AI460" s="405"/>
      <c r="AJ460" s="405"/>
      <c r="AK460" s="405"/>
      <c r="AL460" s="405"/>
      <c r="AM460" s="405"/>
      <c r="AN460" s="405"/>
      <c r="AO460" s="405"/>
      <c r="AP460" s="405"/>
      <c r="AQ460" s="405"/>
      <c r="AR460" s="405"/>
      <c r="AS460" s="405"/>
      <c r="AT460" s="405"/>
      <c r="AU460" s="405"/>
      <c r="AV460" s="405"/>
      <c r="AW460" s="405"/>
      <c r="AX460" s="405"/>
      <c r="AY460" s="405"/>
      <c r="AZ460" s="405"/>
      <c r="BA460" s="405"/>
      <c r="BB460" s="405"/>
      <c r="BC460" s="405"/>
      <c r="BD460" s="405"/>
      <c r="BE460" s="405"/>
      <c r="BF460" s="405"/>
      <c r="BG460" s="405"/>
      <c r="BH460" s="405"/>
      <c r="BI460" s="405"/>
      <c r="BJ460" s="405"/>
      <c r="BK460" s="405"/>
      <c r="BL460" s="405"/>
      <c r="BM460" s="405"/>
      <c r="BN460" s="405"/>
      <c r="BO460" s="405"/>
      <c r="BP460" s="405"/>
      <c r="BQ460" s="405"/>
      <c r="BR460" s="405"/>
      <c r="BS460" s="405"/>
      <c r="BT460" s="405"/>
      <c r="BU460" s="405"/>
      <c r="BV460" s="405"/>
      <c r="BW460" s="405"/>
      <c r="BX460" s="405"/>
      <c r="BY460" s="405"/>
      <c r="BZ460" s="405"/>
      <c r="CA460" s="405"/>
      <c r="CB460" s="405"/>
      <c r="CC460" s="405"/>
      <c r="CD460" s="405"/>
      <c r="CE460" s="405"/>
      <c r="CF460" s="405"/>
      <c r="CG460" s="405"/>
      <c r="CH460" s="405"/>
      <c r="CI460" s="405"/>
      <c r="CJ460" s="405"/>
      <c r="CK460" s="405"/>
      <c r="CL460" s="405"/>
      <c r="CM460" s="405"/>
      <c r="CN460" s="405"/>
      <c r="CO460" s="405"/>
      <c r="CP460" s="405"/>
      <c r="CQ460" s="405"/>
      <c r="CR460" s="405"/>
      <c r="CS460" s="405"/>
      <c r="CT460" s="405"/>
      <c r="CU460" s="405"/>
      <c r="CV460" s="405"/>
      <c r="CW460" s="405"/>
      <c r="CX460" s="405"/>
      <c r="CY460" s="405"/>
      <c r="CZ460" s="405"/>
      <c r="DA460" s="405"/>
      <c r="DB460" s="405"/>
      <c r="DC460" s="405"/>
      <c r="DD460" s="405"/>
      <c r="DE460" s="405"/>
      <c r="DF460" s="405"/>
      <c r="DG460" s="405"/>
      <c r="DH460" s="405"/>
      <c r="DI460" s="405"/>
      <c r="DJ460" s="405"/>
      <c r="DK460" s="405"/>
      <c r="DL460" s="405"/>
      <c r="DM460" s="405"/>
      <c r="DN460" s="405"/>
      <c r="DO460" s="405"/>
      <c r="DP460" s="405"/>
      <c r="DQ460" s="405"/>
    </row>
    <row r="461" spans="1:121" s="6" customFormat="1">
      <c r="A461" s="405"/>
      <c r="B461" s="405"/>
      <c r="D461" s="7"/>
      <c r="E461" s="7"/>
      <c r="H461" s="8"/>
      <c r="I461" s="8"/>
      <c r="J461" s="8"/>
      <c r="K461" s="8"/>
      <c r="L461" s="8"/>
      <c r="M461" s="8"/>
      <c r="N461" s="8"/>
      <c r="O461" s="12"/>
      <c r="P461" s="8"/>
      <c r="Q461" s="8"/>
      <c r="S461" s="8"/>
      <c r="T461" s="8"/>
      <c r="U461" s="8"/>
      <c r="Y461" s="12"/>
      <c r="Z461" s="12"/>
      <c r="AA461" s="12"/>
      <c r="AB461" s="405"/>
      <c r="AC461" s="405"/>
      <c r="AD461" s="405"/>
      <c r="AE461" s="405"/>
      <c r="AF461" s="405"/>
      <c r="AG461" s="405"/>
      <c r="AH461" s="405"/>
      <c r="AI461" s="405"/>
      <c r="AJ461" s="405"/>
      <c r="AK461" s="405"/>
      <c r="AL461" s="405"/>
      <c r="AM461" s="405"/>
      <c r="AN461" s="405"/>
      <c r="AO461" s="405"/>
      <c r="AP461" s="405"/>
      <c r="AQ461" s="405"/>
      <c r="AR461" s="405"/>
      <c r="AS461" s="405"/>
      <c r="AT461" s="405"/>
      <c r="AU461" s="405"/>
      <c r="AV461" s="405"/>
      <c r="AW461" s="405"/>
      <c r="AX461" s="405"/>
      <c r="AY461" s="405"/>
      <c r="AZ461" s="405"/>
      <c r="BA461" s="405"/>
      <c r="BB461" s="405"/>
      <c r="BC461" s="405"/>
      <c r="BD461" s="405"/>
      <c r="BE461" s="405"/>
      <c r="BF461" s="405"/>
      <c r="BG461" s="405"/>
      <c r="BH461" s="405"/>
      <c r="BI461" s="405"/>
      <c r="BJ461" s="405"/>
      <c r="BK461" s="405"/>
      <c r="BL461" s="405"/>
      <c r="BM461" s="405"/>
      <c r="BN461" s="405"/>
      <c r="BO461" s="405"/>
      <c r="BP461" s="405"/>
      <c r="BQ461" s="405"/>
      <c r="BR461" s="405"/>
      <c r="BS461" s="405"/>
      <c r="BT461" s="405"/>
      <c r="BU461" s="405"/>
      <c r="BV461" s="405"/>
      <c r="BW461" s="405"/>
      <c r="BX461" s="405"/>
      <c r="BY461" s="405"/>
      <c r="BZ461" s="405"/>
      <c r="CA461" s="405"/>
      <c r="CB461" s="405"/>
      <c r="CC461" s="405"/>
      <c r="CD461" s="405"/>
      <c r="CE461" s="405"/>
      <c r="CF461" s="405"/>
      <c r="CG461" s="405"/>
      <c r="CH461" s="405"/>
      <c r="CI461" s="405"/>
      <c r="CJ461" s="405"/>
      <c r="CK461" s="405"/>
      <c r="CL461" s="405"/>
      <c r="CM461" s="405"/>
      <c r="CN461" s="405"/>
      <c r="CO461" s="405"/>
      <c r="CP461" s="405"/>
      <c r="CQ461" s="405"/>
      <c r="CR461" s="405"/>
      <c r="CS461" s="405"/>
      <c r="CT461" s="405"/>
      <c r="CU461" s="405"/>
      <c r="CV461" s="405"/>
      <c r="CW461" s="405"/>
      <c r="CX461" s="405"/>
      <c r="CY461" s="405"/>
      <c r="CZ461" s="405"/>
      <c r="DA461" s="405"/>
      <c r="DB461" s="405"/>
      <c r="DC461" s="405"/>
      <c r="DD461" s="405"/>
      <c r="DE461" s="405"/>
      <c r="DF461" s="405"/>
      <c r="DG461" s="405"/>
      <c r="DH461" s="405"/>
      <c r="DI461" s="405"/>
      <c r="DJ461" s="405"/>
      <c r="DK461" s="405"/>
      <c r="DL461" s="405"/>
      <c r="DM461" s="405"/>
      <c r="DN461" s="405"/>
      <c r="DO461" s="405"/>
      <c r="DP461" s="405"/>
      <c r="DQ461" s="405"/>
    </row>
    <row r="462" spans="1:121" s="6" customFormat="1">
      <c r="A462" s="405"/>
      <c r="B462" s="405"/>
      <c r="D462" s="7"/>
      <c r="E462" s="7"/>
      <c r="H462" s="8"/>
      <c r="I462" s="8"/>
      <c r="J462" s="8"/>
      <c r="K462" s="8"/>
      <c r="L462" s="8"/>
      <c r="M462" s="8"/>
      <c r="N462" s="8"/>
      <c r="O462" s="12"/>
      <c r="P462" s="8"/>
      <c r="Q462" s="8"/>
      <c r="S462" s="8"/>
      <c r="T462" s="8"/>
      <c r="U462" s="8"/>
      <c r="Y462" s="12"/>
      <c r="Z462" s="12"/>
      <c r="AA462" s="12"/>
      <c r="AB462" s="405"/>
      <c r="AC462" s="405"/>
      <c r="AD462" s="405"/>
      <c r="AE462" s="405"/>
      <c r="AF462" s="405"/>
      <c r="AG462" s="405"/>
      <c r="AH462" s="405"/>
      <c r="AI462" s="405"/>
      <c r="AJ462" s="405"/>
      <c r="AK462" s="405"/>
      <c r="AL462" s="405"/>
      <c r="AM462" s="405"/>
      <c r="AN462" s="405"/>
      <c r="AO462" s="405"/>
      <c r="AP462" s="405"/>
      <c r="AQ462" s="405"/>
      <c r="AR462" s="405"/>
      <c r="AS462" s="405"/>
      <c r="AT462" s="405"/>
      <c r="AU462" s="405"/>
      <c r="AV462" s="405"/>
      <c r="AW462" s="405"/>
      <c r="AX462" s="405"/>
      <c r="AY462" s="405"/>
      <c r="AZ462" s="405"/>
      <c r="BA462" s="405"/>
      <c r="BB462" s="405"/>
      <c r="BC462" s="405"/>
      <c r="BD462" s="405"/>
      <c r="BE462" s="405"/>
      <c r="BF462" s="405"/>
      <c r="BG462" s="405"/>
      <c r="BH462" s="405"/>
      <c r="BI462" s="405"/>
      <c r="BJ462" s="405"/>
      <c r="BK462" s="405"/>
      <c r="BL462" s="405"/>
      <c r="BM462" s="405"/>
      <c r="BN462" s="405"/>
      <c r="BO462" s="405"/>
      <c r="BP462" s="405"/>
      <c r="BQ462" s="405"/>
      <c r="BR462" s="405"/>
      <c r="BS462" s="405"/>
      <c r="BT462" s="405"/>
      <c r="BU462" s="405"/>
      <c r="BV462" s="405"/>
      <c r="BW462" s="405"/>
      <c r="BX462" s="405"/>
      <c r="BY462" s="405"/>
      <c r="BZ462" s="405"/>
      <c r="CA462" s="405"/>
      <c r="CB462" s="405"/>
      <c r="CC462" s="405"/>
      <c r="CD462" s="405"/>
      <c r="CE462" s="405"/>
      <c r="CF462" s="405"/>
      <c r="CG462" s="405"/>
      <c r="CH462" s="405"/>
      <c r="CI462" s="405"/>
      <c r="CJ462" s="405"/>
      <c r="CK462" s="405"/>
      <c r="CL462" s="405"/>
      <c r="CM462" s="405"/>
      <c r="CN462" s="405"/>
      <c r="CO462" s="405"/>
      <c r="CP462" s="405"/>
      <c r="CQ462" s="405"/>
      <c r="CR462" s="405"/>
      <c r="CS462" s="405"/>
      <c r="CT462" s="405"/>
      <c r="CU462" s="405"/>
      <c r="CV462" s="405"/>
      <c r="CW462" s="405"/>
      <c r="CX462" s="405"/>
      <c r="CY462" s="405"/>
      <c r="CZ462" s="405"/>
      <c r="DA462" s="405"/>
      <c r="DB462" s="405"/>
      <c r="DC462" s="405"/>
      <c r="DD462" s="405"/>
      <c r="DE462" s="405"/>
      <c r="DF462" s="405"/>
      <c r="DG462" s="405"/>
      <c r="DH462" s="405"/>
      <c r="DI462" s="405"/>
      <c r="DJ462" s="405"/>
      <c r="DK462" s="405"/>
      <c r="DL462" s="405"/>
      <c r="DM462" s="405"/>
      <c r="DN462" s="405"/>
      <c r="DO462" s="405"/>
      <c r="DP462" s="405"/>
      <c r="DQ462" s="405"/>
    </row>
    <row r="463" spans="1:121" s="6" customFormat="1">
      <c r="A463" s="405"/>
      <c r="B463" s="405"/>
      <c r="D463" s="7"/>
      <c r="E463" s="7"/>
      <c r="H463" s="8"/>
      <c r="I463" s="8"/>
      <c r="J463" s="8"/>
      <c r="K463" s="8"/>
      <c r="L463" s="8"/>
      <c r="M463" s="8"/>
      <c r="N463" s="8"/>
      <c r="O463" s="12"/>
      <c r="P463" s="8"/>
      <c r="Q463" s="8"/>
      <c r="S463" s="8"/>
      <c r="T463" s="8"/>
      <c r="U463" s="8"/>
      <c r="Y463" s="12"/>
      <c r="Z463" s="12"/>
      <c r="AA463" s="12"/>
      <c r="AB463" s="405"/>
      <c r="AC463" s="405"/>
      <c r="AD463" s="405"/>
      <c r="AE463" s="405"/>
      <c r="AF463" s="405"/>
      <c r="AG463" s="405"/>
      <c r="AH463" s="405"/>
      <c r="AI463" s="405"/>
      <c r="AJ463" s="405"/>
      <c r="AK463" s="405"/>
      <c r="AL463" s="405"/>
      <c r="AM463" s="405"/>
      <c r="AN463" s="405"/>
      <c r="AO463" s="405"/>
      <c r="AP463" s="405"/>
      <c r="AQ463" s="405"/>
      <c r="AR463" s="405"/>
      <c r="AS463" s="405"/>
      <c r="AT463" s="405"/>
      <c r="AU463" s="405"/>
      <c r="AV463" s="405"/>
      <c r="AW463" s="405"/>
      <c r="AX463" s="405"/>
      <c r="AY463" s="405"/>
      <c r="AZ463" s="405"/>
      <c r="BA463" s="405"/>
      <c r="BB463" s="405"/>
      <c r="BC463" s="405"/>
      <c r="BD463" s="405"/>
      <c r="BE463" s="405"/>
      <c r="BF463" s="405"/>
      <c r="BG463" s="405"/>
      <c r="BH463" s="405"/>
      <c r="BI463" s="405"/>
      <c r="BJ463" s="405"/>
      <c r="BK463" s="405"/>
      <c r="BL463" s="405"/>
      <c r="BM463" s="405"/>
      <c r="BN463" s="405"/>
      <c r="BO463" s="405"/>
      <c r="BP463" s="405"/>
      <c r="BQ463" s="405"/>
      <c r="BR463" s="405"/>
      <c r="BS463" s="405"/>
      <c r="BT463" s="405"/>
      <c r="BU463" s="405"/>
      <c r="BV463" s="405"/>
      <c r="BW463" s="405"/>
      <c r="BX463" s="405"/>
      <c r="BY463" s="405"/>
      <c r="BZ463" s="405"/>
      <c r="CA463" s="405"/>
      <c r="CB463" s="405"/>
      <c r="CC463" s="405"/>
      <c r="CD463" s="405"/>
      <c r="CE463" s="405"/>
      <c r="CF463" s="405"/>
      <c r="CG463" s="405"/>
      <c r="CH463" s="405"/>
      <c r="CI463" s="405"/>
      <c r="CJ463" s="405"/>
      <c r="CK463" s="405"/>
      <c r="CL463" s="405"/>
      <c r="CM463" s="405"/>
      <c r="CN463" s="405"/>
      <c r="CO463" s="405"/>
      <c r="CP463" s="405"/>
      <c r="CQ463" s="405"/>
      <c r="CR463" s="405"/>
      <c r="CS463" s="405"/>
      <c r="CT463" s="405"/>
      <c r="CU463" s="405"/>
      <c r="CV463" s="405"/>
      <c r="CW463" s="405"/>
      <c r="CX463" s="405"/>
      <c r="CY463" s="405"/>
      <c r="CZ463" s="405"/>
      <c r="DA463" s="405"/>
      <c r="DB463" s="405"/>
      <c r="DC463" s="405"/>
      <c r="DD463" s="405"/>
      <c r="DE463" s="405"/>
      <c r="DF463" s="405"/>
      <c r="DG463" s="405"/>
      <c r="DH463" s="405"/>
      <c r="DI463" s="405"/>
      <c r="DJ463" s="405"/>
      <c r="DK463" s="405"/>
      <c r="DL463" s="405"/>
      <c r="DM463" s="405"/>
      <c r="DN463" s="405"/>
      <c r="DO463" s="405"/>
      <c r="DP463" s="405"/>
      <c r="DQ463" s="405"/>
    </row>
    <row r="464" spans="1:121" s="6" customFormat="1">
      <c r="A464" s="405"/>
      <c r="B464" s="405"/>
      <c r="D464" s="7"/>
      <c r="E464" s="7"/>
      <c r="H464" s="8"/>
      <c r="I464" s="8"/>
      <c r="J464" s="8"/>
      <c r="K464" s="8"/>
      <c r="L464" s="8"/>
      <c r="M464" s="8"/>
      <c r="N464" s="8"/>
      <c r="O464" s="12"/>
      <c r="P464" s="8"/>
      <c r="Q464" s="8"/>
      <c r="S464" s="8"/>
      <c r="T464" s="8"/>
      <c r="U464" s="8"/>
      <c r="Y464" s="12"/>
      <c r="Z464" s="12"/>
      <c r="AA464" s="12"/>
      <c r="AB464" s="405"/>
      <c r="AC464" s="405"/>
      <c r="AD464" s="405"/>
      <c r="AE464" s="405"/>
      <c r="AF464" s="405"/>
      <c r="AG464" s="405"/>
      <c r="AH464" s="405"/>
      <c r="AI464" s="405"/>
      <c r="AJ464" s="405"/>
      <c r="AK464" s="405"/>
      <c r="AL464" s="405"/>
      <c r="AM464" s="405"/>
      <c r="AN464" s="405"/>
      <c r="AO464" s="405"/>
      <c r="AP464" s="405"/>
      <c r="AQ464" s="405"/>
      <c r="AR464" s="405"/>
      <c r="AS464" s="405"/>
      <c r="AT464" s="405"/>
      <c r="AU464" s="405"/>
      <c r="AV464" s="405"/>
      <c r="AW464" s="405"/>
      <c r="AX464" s="405"/>
      <c r="AY464" s="405"/>
      <c r="AZ464" s="405"/>
      <c r="BA464" s="405"/>
      <c r="BB464" s="405"/>
      <c r="BC464" s="405"/>
      <c r="BD464" s="405"/>
      <c r="BE464" s="405"/>
      <c r="BF464" s="405"/>
      <c r="BG464" s="405"/>
      <c r="BH464" s="405"/>
      <c r="BI464" s="405"/>
      <c r="BJ464" s="405"/>
      <c r="BK464" s="405"/>
      <c r="BL464" s="405"/>
      <c r="BM464" s="405"/>
      <c r="BN464" s="405"/>
      <c r="BO464" s="405"/>
      <c r="BP464" s="405"/>
      <c r="BQ464" s="405"/>
      <c r="BR464" s="405"/>
      <c r="BS464" s="405"/>
      <c r="BT464" s="405"/>
      <c r="BU464" s="405"/>
      <c r="BV464" s="405"/>
      <c r="BW464" s="405"/>
      <c r="BX464" s="405"/>
      <c r="BY464" s="405"/>
      <c r="BZ464" s="405"/>
      <c r="CA464" s="405"/>
      <c r="CB464" s="405"/>
      <c r="CC464" s="405"/>
      <c r="CD464" s="405"/>
      <c r="CE464" s="405"/>
      <c r="CF464" s="405"/>
      <c r="CG464" s="405"/>
      <c r="CH464" s="405"/>
      <c r="CI464" s="405"/>
      <c r="CJ464" s="405"/>
      <c r="CK464" s="405"/>
      <c r="CL464" s="405"/>
      <c r="CM464" s="405"/>
      <c r="CN464" s="405"/>
      <c r="CO464" s="405"/>
      <c r="CP464" s="405"/>
      <c r="CQ464" s="405"/>
      <c r="CR464" s="405"/>
      <c r="CS464" s="405"/>
      <c r="CT464" s="405"/>
      <c r="CU464" s="405"/>
      <c r="CV464" s="405"/>
      <c r="CW464" s="405"/>
      <c r="CX464" s="405"/>
      <c r="CY464" s="405"/>
      <c r="CZ464" s="405"/>
      <c r="DA464" s="405"/>
      <c r="DB464" s="405"/>
      <c r="DC464" s="405"/>
      <c r="DD464" s="405"/>
      <c r="DE464" s="405"/>
      <c r="DF464" s="405"/>
      <c r="DG464" s="405"/>
      <c r="DH464" s="405"/>
      <c r="DI464" s="405"/>
      <c r="DJ464" s="405"/>
      <c r="DK464" s="405"/>
      <c r="DL464" s="405"/>
      <c r="DM464" s="405"/>
      <c r="DN464" s="405"/>
      <c r="DO464" s="405"/>
      <c r="DP464" s="405"/>
      <c r="DQ464" s="405"/>
    </row>
    <row r="465" spans="1:121" s="6" customFormat="1">
      <c r="A465" s="405"/>
      <c r="B465" s="405"/>
      <c r="D465" s="7"/>
      <c r="E465" s="7"/>
      <c r="H465" s="8"/>
      <c r="I465" s="8"/>
      <c r="J465" s="8"/>
      <c r="K465" s="8"/>
      <c r="L465" s="8"/>
      <c r="M465" s="8"/>
      <c r="N465" s="8"/>
      <c r="O465" s="12"/>
      <c r="P465" s="8"/>
      <c r="Q465" s="8"/>
      <c r="S465" s="8"/>
      <c r="T465" s="8"/>
      <c r="U465" s="8"/>
      <c r="Y465" s="12"/>
      <c r="Z465" s="12"/>
      <c r="AA465" s="12"/>
      <c r="AB465" s="405"/>
      <c r="AC465" s="405"/>
      <c r="AD465" s="405"/>
      <c r="AE465" s="405"/>
      <c r="AF465" s="405"/>
      <c r="AG465" s="405"/>
      <c r="AH465" s="405"/>
      <c r="AI465" s="405"/>
      <c r="AJ465" s="405"/>
      <c r="AK465" s="405"/>
      <c r="AL465" s="405"/>
      <c r="AM465" s="405"/>
      <c r="AN465" s="405"/>
      <c r="AO465" s="405"/>
      <c r="AP465" s="405"/>
      <c r="AQ465" s="405"/>
      <c r="AR465" s="405"/>
      <c r="AS465" s="405"/>
      <c r="AT465" s="405"/>
      <c r="AU465" s="405"/>
      <c r="AV465" s="405"/>
      <c r="AW465" s="405"/>
      <c r="AX465" s="405"/>
      <c r="AY465" s="405"/>
      <c r="AZ465" s="405"/>
      <c r="BA465" s="405"/>
      <c r="BB465" s="405"/>
      <c r="BC465" s="405"/>
      <c r="BD465" s="405"/>
      <c r="BE465" s="405"/>
      <c r="BF465" s="405"/>
      <c r="BG465" s="405"/>
      <c r="BH465" s="405"/>
      <c r="BI465" s="405"/>
      <c r="BJ465" s="405"/>
      <c r="BK465" s="405"/>
      <c r="BL465" s="405"/>
      <c r="BM465" s="405"/>
      <c r="BN465" s="405"/>
      <c r="BO465" s="405"/>
      <c r="BP465" s="405"/>
      <c r="BQ465" s="405"/>
      <c r="BR465" s="405"/>
      <c r="BS465" s="405"/>
      <c r="BT465" s="405"/>
      <c r="BU465" s="405"/>
      <c r="BV465" s="405"/>
      <c r="BW465" s="405"/>
      <c r="BX465" s="405"/>
      <c r="BY465" s="405"/>
      <c r="BZ465" s="405"/>
      <c r="CA465" s="405"/>
      <c r="CB465" s="405"/>
      <c r="CC465" s="405"/>
      <c r="CD465" s="405"/>
      <c r="CE465" s="405"/>
      <c r="CF465" s="405"/>
      <c r="CG465" s="405"/>
      <c r="CH465" s="405"/>
      <c r="CI465" s="405"/>
      <c r="CJ465" s="405"/>
      <c r="CK465" s="405"/>
      <c r="CL465" s="405"/>
      <c r="CM465" s="405"/>
      <c r="CN465" s="405"/>
      <c r="CO465" s="405"/>
      <c r="CP465" s="405"/>
      <c r="CQ465" s="405"/>
      <c r="CR465" s="405"/>
      <c r="CS465" s="405"/>
      <c r="CT465" s="405"/>
      <c r="CU465" s="405"/>
      <c r="CV465" s="405"/>
      <c r="CW465" s="405"/>
      <c r="CX465" s="405"/>
      <c r="CY465" s="405"/>
      <c r="CZ465" s="405"/>
      <c r="DA465" s="405"/>
      <c r="DB465" s="405"/>
      <c r="DC465" s="405"/>
      <c r="DD465" s="405"/>
      <c r="DE465" s="405"/>
      <c r="DF465" s="405"/>
      <c r="DG465" s="405"/>
      <c r="DH465" s="405"/>
      <c r="DI465" s="405"/>
      <c r="DJ465" s="405"/>
      <c r="DK465" s="405"/>
      <c r="DL465" s="405"/>
      <c r="DM465" s="405"/>
      <c r="DN465" s="405"/>
      <c r="DO465" s="405"/>
      <c r="DP465" s="405"/>
      <c r="DQ465" s="405"/>
    </row>
    <row r="466" spans="1:121" s="6" customFormat="1">
      <c r="A466" s="405"/>
      <c r="B466" s="405"/>
      <c r="D466" s="7"/>
      <c r="E466" s="7"/>
      <c r="H466" s="8"/>
      <c r="I466" s="8"/>
      <c r="J466" s="8"/>
      <c r="K466" s="8"/>
      <c r="L466" s="8"/>
      <c r="M466" s="8"/>
      <c r="N466" s="8"/>
      <c r="O466" s="12"/>
      <c r="P466" s="8"/>
      <c r="Q466" s="8"/>
      <c r="S466" s="8"/>
      <c r="T466" s="8"/>
      <c r="U466" s="8"/>
      <c r="Y466" s="12"/>
      <c r="Z466" s="12"/>
      <c r="AA466" s="12"/>
      <c r="AB466" s="405"/>
      <c r="AC466" s="405"/>
      <c r="AD466" s="405"/>
      <c r="AE466" s="405"/>
      <c r="AF466" s="405"/>
      <c r="AG466" s="405"/>
      <c r="AH466" s="405"/>
      <c r="AI466" s="405"/>
      <c r="AJ466" s="405"/>
      <c r="AK466" s="405"/>
      <c r="AL466" s="405"/>
      <c r="AM466" s="405"/>
      <c r="AN466" s="405"/>
      <c r="AO466" s="405"/>
      <c r="AP466" s="405"/>
      <c r="AQ466" s="405"/>
      <c r="AR466" s="405"/>
      <c r="AS466" s="405"/>
      <c r="AT466" s="405"/>
      <c r="AU466" s="405"/>
      <c r="AV466" s="405"/>
      <c r="AW466" s="405"/>
      <c r="AX466" s="405"/>
      <c r="AY466" s="405"/>
      <c r="AZ466" s="405"/>
      <c r="BA466" s="405"/>
      <c r="BB466" s="405"/>
      <c r="BC466" s="405"/>
      <c r="BD466" s="405"/>
      <c r="BE466" s="405"/>
      <c r="BF466" s="405"/>
      <c r="BG466" s="405"/>
      <c r="BH466" s="405"/>
      <c r="BI466" s="405"/>
      <c r="BJ466" s="405"/>
      <c r="BK466" s="405"/>
      <c r="BL466" s="405"/>
      <c r="BM466" s="405"/>
      <c r="BN466" s="405"/>
      <c r="BO466" s="405"/>
      <c r="BP466" s="405"/>
      <c r="BQ466" s="405"/>
      <c r="BR466" s="405"/>
      <c r="BS466" s="405"/>
      <c r="BT466" s="405"/>
      <c r="BU466" s="405"/>
      <c r="BV466" s="405"/>
      <c r="BW466" s="405"/>
      <c r="BX466" s="405"/>
      <c r="BY466" s="405"/>
      <c r="BZ466" s="405"/>
      <c r="CA466" s="405"/>
      <c r="CB466" s="405"/>
      <c r="CC466" s="405"/>
      <c r="CD466" s="405"/>
      <c r="CE466" s="405"/>
      <c r="CF466" s="405"/>
      <c r="CG466" s="405"/>
      <c r="CH466" s="405"/>
      <c r="CI466" s="405"/>
      <c r="CJ466" s="405"/>
      <c r="CK466" s="405"/>
      <c r="CL466" s="405"/>
      <c r="CM466" s="405"/>
      <c r="CN466" s="405"/>
      <c r="CO466" s="405"/>
      <c r="CP466" s="405"/>
      <c r="CQ466" s="405"/>
      <c r="CR466" s="405"/>
      <c r="CS466" s="405"/>
      <c r="CT466" s="405"/>
      <c r="CU466" s="405"/>
      <c r="CV466" s="405"/>
      <c r="CW466" s="405"/>
      <c r="CX466" s="405"/>
      <c r="CY466" s="405"/>
      <c r="CZ466" s="405"/>
      <c r="DA466" s="405"/>
      <c r="DB466" s="405"/>
      <c r="DC466" s="405"/>
      <c r="DD466" s="405"/>
      <c r="DE466" s="405"/>
      <c r="DF466" s="405"/>
      <c r="DG466" s="405"/>
      <c r="DH466" s="405"/>
      <c r="DI466" s="405"/>
      <c r="DJ466" s="405"/>
      <c r="DK466" s="405"/>
      <c r="DL466" s="405"/>
      <c r="DM466" s="405"/>
      <c r="DN466" s="405"/>
      <c r="DO466" s="405"/>
      <c r="DP466" s="405"/>
      <c r="DQ466" s="405"/>
    </row>
    <row r="467" spans="1:121" s="6" customFormat="1">
      <c r="A467" s="405"/>
      <c r="B467" s="405"/>
      <c r="D467" s="7"/>
      <c r="E467" s="7"/>
      <c r="H467" s="8"/>
      <c r="I467" s="8"/>
      <c r="J467" s="8"/>
      <c r="K467" s="8"/>
      <c r="L467" s="8"/>
      <c r="M467" s="8"/>
      <c r="N467" s="8"/>
      <c r="O467" s="12"/>
      <c r="P467" s="8"/>
      <c r="Q467" s="8"/>
      <c r="S467" s="8"/>
      <c r="T467" s="8"/>
      <c r="U467" s="8"/>
      <c r="Y467" s="12"/>
      <c r="Z467" s="12"/>
      <c r="AA467" s="12"/>
      <c r="AB467" s="405"/>
      <c r="AC467" s="405"/>
      <c r="AD467" s="405"/>
      <c r="AE467" s="405"/>
      <c r="AF467" s="405"/>
      <c r="AG467" s="405"/>
      <c r="AH467" s="405"/>
      <c r="AI467" s="405"/>
      <c r="AJ467" s="405"/>
      <c r="AK467" s="405"/>
      <c r="AL467" s="405"/>
      <c r="AM467" s="405"/>
      <c r="AN467" s="405"/>
      <c r="AO467" s="405"/>
      <c r="AP467" s="405"/>
      <c r="AQ467" s="405"/>
      <c r="AR467" s="405"/>
      <c r="AS467" s="405"/>
      <c r="AT467" s="405"/>
      <c r="AU467" s="405"/>
      <c r="AV467" s="405"/>
      <c r="AW467" s="405"/>
      <c r="AX467" s="405"/>
      <c r="AY467" s="405"/>
      <c r="AZ467" s="405"/>
      <c r="BA467" s="405"/>
      <c r="BB467" s="405"/>
      <c r="BC467" s="405"/>
      <c r="BD467" s="405"/>
      <c r="BE467" s="405"/>
      <c r="BF467" s="405"/>
      <c r="BG467" s="405"/>
      <c r="BH467" s="405"/>
      <c r="BI467" s="405"/>
      <c r="BJ467" s="405"/>
      <c r="BK467" s="405"/>
      <c r="BL467" s="405"/>
      <c r="BM467" s="405"/>
      <c r="BN467" s="405"/>
      <c r="BO467" s="405"/>
      <c r="BP467" s="405"/>
      <c r="BQ467" s="405"/>
      <c r="BR467" s="405"/>
      <c r="BS467" s="405"/>
      <c r="BT467" s="405"/>
      <c r="BU467" s="405"/>
      <c r="BV467" s="405"/>
      <c r="BW467" s="405"/>
      <c r="BX467" s="405"/>
      <c r="BY467" s="405"/>
      <c r="BZ467" s="405"/>
      <c r="CA467" s="405"/>
      <c r="CB467" s="405"/>
      <c r="CC467" s="405"/>
      <c r="CD467" s="405"/>
      <c r="CE467" s="405"/>
      <c r="CF467" s="405"/>
      <c r="CG467" s="405"/>
      <c r="CH467" s="405"/>
      <c r="CI467" s="405"/>
      <c r="CJ467" s="405"/>
      <c r="CK467" s="405"/>
      <c r="CL467" s="405"/>
      <c r="CM467" s="405"/>
      <c r="CN467" s="405"/>
      <c r="CO467" s="405"/>
      <c r="CP467" s="405"/>
      <c r="CQ467" s="405"/>
      <c r="CR467" s="405"/>
      <c r="CS467" s="405"/>
      <c r="CT467" s="405"/>
      <c r="CU467" s="405"/>
      <c r="CV467" s="405"/>
      <c r="CW467" s="405"/>
      <c r="CX467" s="405"/>
      <c r="CY467" s="405"/>
      <c r="CZ467" s="405"/>
      <c r="DA467" s="405"/>
      <c r="DB467" s="405"/>
      <c r="DC467" s="405"/>
      <c r="DD467" s="405"/>
      <c r="DE467" s="405"/>
      <c r="DF467" s="405"/>
      <c r="DG467" s="405"/>
      <c r="DH467" s="405"/>
      <c r="DI467" s="405"/>
      <c r="DJ467" s="405"/>
      <c r="DK467" s="405"/>
      <c r="DL467" s="405"/>
      <c r="DM467" s="405"/>
      <c r="DN467" s="405"/>
      <c r="DO467" s="405"/>
      <c r="DP467" s="405"/>
      <c r="DQ467" s="405"/>
    </row>
    <row r="468" spans="1:121" s="6" customFormat="1">
      <c r="A468" s="405"/>
      <c r="B468" s="405"/>
      <c r="D468" s="7"/>
      <c r="E468" s="7"/>
      <c r="H468" s="8"/>
      <c r="I468" s="8"/>
      <c r="J468" s="8"/>
      <c r="K468" s="8"/>
      <c r="L468" s="8"/>
      <c r="M468" s="8"/>
      <c r="N468" s="8"/>
      <c r="O468" s="12"/>
      <c r="P468" s="8"/>
      <c r="Q468" s="8"/>
      <c r="S468" s="8"/>
      <c r="T468" s="8"/>
      <c r="U468" s="8"/>
      <c r="Y468" s="12"/>
      <c r="Z468" s="12"/>
      <c r="AA468" s="12"/>
      <c r="AB468" s="405"/>
      <c r="AC468" s="405"/>
      <c r="AD468" s="405"/>
      <c r="AE468" s="405"/>
      <c r="AF468" s="405"/>
      <c r="AG468" s="405"/>
      <c r="AH468" s="405"/>
      <c r="AI468" s="405"/>
      <c r="AJ468" s="405"/>
      <c r="AK468" s="405"/>
      <c r="AL468" s="405"/>
      <c r="AM468" s="405"/>
      <c r="AN468" s="405"/>
      <c r="AO468" s="405"/>
      <c r="AP468" s="405"/>
      <c r="AQ468" s="405"/>
      <c r="AR468" s="405"/>
      <c r="AS468" s="405"/>
      <c r="AT468" s="405"/>
      <c r="AU468" s="405"/>
      <c r="AV468" s="405"/>
      <c r="AW468" s="405"/>
      <c r="AX468" s="405"/>
      <c r="AY468" s="405"/>
      <c r="AZ468" s="405"/>
      <c r="BA468" s="405"/>
      <c r="BB468" s="405"/>
      <c r="BC468" s="405"/>
      <c r="BD468" s="405"/>
      <c r="BE468" s="405"/>
      <c r="BF468" s="405"/>
      <c r="BG468" s="405"/>
      <c r="BH468" s="405"/>
      <c r="BI468" s="405"/>
      <c r="BJ468" s="405"/>
      <c r="BK468" s="405"/>
      <c r="BL468" s="405"/>
      <c r="BM468" s="405"/>
      <c r="BN468" s="405"/>
      <c r="BO468" s="405"/>
      <c r="BP468" s="405"/>
      <c r="BQ468" s="405"/>
      <c r="BR468" s="405"/>
      <c r="BS468" s="405"/>
      <c r="BT468" s="405"/>
      <c r="BU468" s="405"/>
      <c r="BV468" s="405"/>
      <c r="BW468" s="405"/>
      <c r="BX468" s="405"/>
      <c r="BY468" s="405"/>
      <c r="BZ468" s="405"/>
      <c r="CA468" s="405"/>
      <c r="CB468" s="405"/>
      <c r="CC468" s="405"/>
      <c r="CD468" s="405"/>
      <c r="CE468" s="405"/>
      <c r="CF468" s="405"/>
      <c r="CG468" s="405"/>
      <c r="CH468" s="405"/>
      <c r="CI468" s="405"/>
      <c r="CJ468" s="405"/>
      <c r="CK468" s="405"/>
      <c r="CL468" s="405"/>
      <c r="CM468" s="405"/>
      <c r="CN468" s="405"/>
      <c r="CO468" s="405"/>
      <c r="CP468" s="405"/>
      <c r="CQ468" s="405"/>
      <c r="CR468" s="405"/>
      <c r="CS468" s="405"/>
      <c r="CT468" s="405"/>
      <c r="CU468" s="405"/>
      <c r="CV468" s="405"/>
      <c r="CW468" s="405"/>
      <c r="CX468" s="405"/>
      <c r="CY468" s="405"/>
      <c r="CZ468" s="405"/>
      <c r="DA468" s="405"/>
      <c r="DB468" s="405"/>
      <c r="DC468" s="405"/>
      <c r="DD468" s="405"/>
      <c r="DE468" s="405"/>
      <c r="DF468" s="405"/>
      <c r="DG468" s="405"/>
      <c r="DH468" s="405"/>
      <c r="DI468" s="405"/>
      <c r="DJ468" s="405"/>
      <c r="DK468" s="405"/>
      <c r="DL468" s="405"/>
      <c r="DM468" s="405"/>
      <c r="DN468" s="405"/>
      <c r="DO468" s="405"/>
      <c r="DP468" s="405"/>
      <c r="DQ468" s="405"/>
    </row>
    <row r="469" spans="1:121" s="6" customFormat="1">
      <c r="A469" s="405"/>
      <c r="B469" s="405"/>
      <c r="D469" s="7"/>
      <c r="E469" s="7"/>
      <c r="H469" s="8"/>
      <c r="I469" s="8"/>
      <c r="J469" s="8"/>
      <c r="K469" s="8"/>
      <c r="L469" s="8"/>
      <c r="M469" s="8"/>
      <c r="N469" s="8"/>
      <c r="O469" s="12"/>
      <c r="P469" s="8"/>
      <c r="Q469" s="8"/>
      <c r="S469" s="8"/>
      <c r="T469" s="8"/>
      <c r="U469" s="8"/>
      <c r="Y469" s="12"/>
      <c r="Z469" s="12"/>
      <c r="AA469" s="12"/>
      <c r="AB469" s="405"/>
      <c r="AC469" s="405"/>
      <c r="AD469" s="405"/>
      <c r="AE469" s="405"/>
      <c r="AF469" s="405"/>
      <c r="AG469" s="405"/>
      <c r="AH469" s="405"/>
      <c r="AI469" s="405"/>
      <c r="AJ469" s="405"/>
      <c r="AK469" s="405"/>
      <c r="AL469" s="405"/>
      <c r="AM469" s="405"/>
      <c r="AN469" s="405"/>
      <c r="AO469" s="405"/>
      <c r="AP469" s="405"/>
      <c r="AQ469" s="405"/>
      <c r="AR469" s="405"/>
      <c r="AS469" s="405"/>
      <c r="AT469" s="405"/>
      <c r="AU469" s="405"/>
      <c r="AV469" s="405"/>
      <c r="AW469" s="405"/>
      <c r="AX469" s="405"/>
      <c r="AY469" s="405"/>
      <c r="AZ469" s="405"/>
      <c r="BA469" s="405"/>
      <c r="BB469" s="405"/>
      <c r="BC469" s="405"/>
      <c r="BD469" s="405"/>
      <c r="BE469" s="405"/>
      <c r="BF469" s="405"/>
      <c r="BG469" s="405"/>
      <c r="BH469" s="405"/>
      <c r="BI469" s="405"/>
      <c r="BJ469" s="405"/>
      <c r="BK469" s="405"/>
      <c r="BL469" s="405"/>
      <c r="BM469" s="405"/>
      <c r="BN469" s="405"/>
      <c r="BO469" s="405"/>
      <c r="BP469" s="405"/>
      <c r="BQ469" s="405"/>
      <c r="BR469" s="405"/>
      <c r="BS469" s="405"/>
      <c r="BT469" s="405"/>
      <c r="BU469" s="405"/>
      <c r="BV469" s="405"/>
      <c r="BW469" s="405"/>
      <c r="BX469" s="405"/>
      <c r="BY469" s="405"/>
      <c r="BZ469" s="405"/>
      <c r="CA469" s="405"/>
      <c r="CB469" s="405"/>
      <c r="CC469" s="405"/>
      <c r="CD469" s="405"/>
      <c r="CE469" s="405"/>
      <c r="CF469" s="405"/>
      <c r="CG469" s="405"/>
      <c r="CH469" s="405"/>
      <c r="CI469" s="405"/>
      <c r="CJ469" s="405"/>
      <c r="CK469" s="405"/>
      <c r="CL469" s="405"/>
      <c r="CM469" s="405"/>
      <c r="CN469" s="405"/>
      <c r="CO469" s="405"/>
      <c r="CP469" s="405"/>
      <c r="CQ469" s="405"/>
      <c r="CR469" s="405"/>
      <c r="CS469" s="405"/>
      <c r="CT469" s="405"/>
      <c r="CU469" s="405"/>
      <c r="CV469" s="405"/>
      <c r="CW469" s="405"/>
      <c r="CX469" s="405"/>
      <c r="CY469" s="405"/>
      <c r="CZ469" s="405"/>
      <c r="DA469" s="405"/>
      <c r="DB469" s="405"/>
      <c r="DC469" s="405"/>
      <c r="DD469" s="405"/>
      <c r="DE469" s="405"/>
      <c r="DF469" s="405"/>
      <c r="DG469" s="405"/>
      <c r="DH469" s="405"/>
      <c r="DI469" s="405"/>
      <c r="DJ469" s="405"/>
      <c r="DK469" s="405"/>
      <c r="DL469" s="405"/>
      <c r="DM469" s="405"/>
      <c r="DN469" s="405"/>
      <c r="DO469" s="405"/>
      <c r="DP469" s="405"/>
      <c r="DQ469" s="405"/>
    </row>
    <row r="470" spans="1:121" s="6" customFormat="1">
      <c r="A470" s="405"/>
      <c r="B470" s="405"/>
      <c r="D470" s="7"/>
      <c r="E470" s="7"/>
      <c r="H470" s="8"/>
      <c r="I470" s="8"/>
      <c r="J470" s="8"/>
      <c r="K470" s="8"/>
      <c r="L470" s="8"/>
      <c r="M470" s="8"/>
      <c r="N470" s="8"/>
      <c r="O470" s="12"/>
      <c r="P470" s="8"/>
      <c r="Q470" s="8"/>
      <c r="S470" s="8"/>
      <c r="T470" s="8"/>
      <c r="U470" s="8"/>
      <c r="Y470" s="12"/>
      <c r="Z470" s="12"/>
      <c r="AA470" s="12"/>
      <c r="AB470" s="405"/>
      <c r="AC470" s="405"/>
      <c r="AD470" s="405"/>
      <c r="AE470" s="405"/>
      <c r="AF470" s="405"/>
      <c r="AG470" s="405"/>
      <c r="AH470" s="405"/>
      <c r="AI470" s="405"/>
      <c r="AJ470" s="405"/>
      <c r="AK470" s="405"/>
      <c r="AL470" s="405"/>
      <c r="AM470" s="405"/>
      <c r="AN470" s="405"/>
      <c r="AO470" s="405"/>
      <c r="AP470" s="405"/>
      <c r="AQ470" s="405"/>
      <c r="AR470" s="405"/>
      <c r="AS470" s="405"/>
      <c r="AT470" s="405"/>
      <c r="AU470" s="405"/>
      <c r="AV470" s="405"/>
      <c r="AW470" s="405"/>
      <c r="AX470" s="405"/>
      <c r="AY470" s="405"/>
      <c r="AZ470" s="405"/>
      <c r="BA470" s="405"/>
      <c r="BB470" s="405"/>
      <c r="BC470" s="405"/>
      <c r="BD470" s="405"/>
      <c r="BE470" s="405"/>
      <c r="BF470" s="405"/>
      <c r="BG470" s="405"/>
      <c r="BH470" s="405"/>
      <c r="BI470" s="405"/>
      <c r="BJ470" s="405"/>
      <c r="BK470" s="405"/>
      <c r="BL470" s="405"/>
      <c r="BM470" s="405"/>
      <c r="BN470" s="405"/>
      <c r="BO470" s="405"/>
      <c r="BP470" s="405"/>
      <c r="BQ470" s="405"/>
      <c r="BR470" s="405"/>
      <c r="BS470" s="405"/>
      <c r="BT470" s="405"/>
      <c r="BU470" s="405"/>
      <c r="BV470" s="405"/>
      <c r="BW470" s="405"/>
      <c r="BX470" s="405"/>
      <c r="BY470" s="405"/>
      <c r="BZ470" s="405"/>
      <c r="CA470" s="405"/>
      <c r="CB470" s="405"/>
      <c r="CC470" s="405"/>
      <c r="CD470" s="405"/>
      <c r="CE470" s="405"/>
      <c r="CF470" s="405"/>
      <c r="CG470" s="405"/>
      <c r="CH470" s="405"/>
      <c r="CI470" s="405"/>
      <c r="CJ470" s="405"/>
      <c r="CK470" s="405"/>
      <c r="CL470" s="405"/>
      <c r="CM470" s="405"/>
      <c r="CN470" s="405"/>
      <c r="CO470" s="405"/>
      <c r="CP470" s="405"/>
      <c r="CQ470" s="405"/>
      <c r="CR470" s="405"/>
      <c r="CS470" s="405"/>
      <c r="CT470" s="405"/>
      <c r="CU470" s="405"/>
      <c r="CV470" s="405"/>
      <c r="CW470" s="405"/>
      <c r="CX470" s="405"/>
      <c r="CY470" s="405"/>
      <c r="CZ470" s="405"/>
      <c r="DA470" s="405"/>
      <c r="DB470" s="405"/>
      <c r="DC470" s="405"/>
      <c r="DD470" s="405"/>
      <c r="DE470" s="405"/>
      <c r="DF470" s="405"/>
      <c r="DG470" s="405"/>
      <c r="DH470" s="405"/>
      <c r="DI470" s="405"/>
      <c r="DJ470" s="405"/>
      <c r="DK470" s="405"/>
      <c r="DL470" s="405"/>
      <c r="DM470" s="405"/>
      <c r="DN470" s="405"/>
      <c r="DO470" s="405"/>
      <c r="DP470" s="405"/>
      <c r="DQ470" s="405"/>
    </row>
    <row r="471" spans="1:121" s="6" customFormat="1">
      <c r="A471" s="405"/>
      <c r="B471" s="405"/>
      <c r="D471" s="7"/>
      <c r="E471" s="7"/>
      <c r="H471" s="8"/>
      <c r="I471" s="8"/>
      <c r="J471" s="8"/>
      <c r="K471" s="8"/>
      <c r="L471" s="8"/>
      <c r="M471" s="8"/>
      <c r="N471" s="8"/>
      <c r="O471" s="12"/>
      <c r="P471" s="8"/>
      <c r="Q471" s="8"/>
      <c r="S471" s="8"/>
      <c r="T471" s="8"/>
      <c r="U471" s="8"/>
      <c r="Y471" s="12"/>
      <c r="Z471" s="12"/>
      <c r="AA471" s="12"/>
      <c r="AB471" s="405"/>
      <c r="AC471" s="405"/>
      <c r="AD471" s="405"/>
      <c r="AE471" s="405"/>
      <c r="AF471" s="405"/>
      <c r="AG471" s="405"/>
      <c r="AH471" s="405"/>
      <c r="AI471" s="405"/>
      <c r="AJ471" s="405"/>
      <c r="AK471" s="405"/>
      <c r="AL471" s="405"/>
      <c r="AM471" s="405"/>
      <c r="AN471" s="405"/>
      <c r="AO471" s="405"/>
      <c r="AP471" s="405"/>
      <c r="AQ471" s="405"/>
      <c r="AR471" s="405"/>
      <c r="AS471" s="405"/>
      <c r="AT471" s="405"/>
      <c r="AU471" s="405"/>
      <c r="AV471" s="405"/>
      <c r="AW471" s="405"/>
      <c r="AX471" s="405"/>
      <c r="AY471" s="405"/>
      <c r="AZ471" s="405"/>
      <c r="BA471" s="405"/>
      <c r="BB471" s="405"/>
      <c r="BC471" s="405"/>
      <c r="BD471" s="405"/>
      <c r="BE471" s="405"/>
      <c r="BF471" s="405"/>
      <c r="BG471" s="405"/>
      <c r="BH471" s="405"/>
      <c r="BI471" s="405"/>
      <c r="BJ471" s="405"/>
      <c r="BK471" s="405"/>
      <c r="BL471" s="405"/>
      <c r="BM471" s="405"/>
      <c r="BN471" s="405"/>
      <c r="BO471" s="405"/>
      <c r="BP471" s="405"/>
      <c r="BQ471" s="405"/>
      <c r="BR471" s="405"/>
      <c r="BS471" s="405"/>
      <c r="BT471" s="405"/>
      <c r="BU471" s="405"/>
      <c r="BV471" s="405"/>
      <c r="BW471" s="405"/>
      <c r="BX471" s="405"/>
      <c r="BY471" s="405"/>
      <c r="BZ471" s="405"/>
      <c r="CA471" s="405"/>
      <c r="CB471" s="405"/>
      <c r="CC471" s="405"/>
      <c r="CD471" s="405"/>
      <c r="CE471" s="405"/>
      <c r="CF471" s="405"/>
      <c r="CG471" s="405"/>
      <c r="CH471" s="405"/>
      <c r="CI471" s="405"/>
      <c r="CJ471" s="405"/>
      <c r="CK471" s="405"/>
      <c r="CL471" s="405"/>
      <c r="CM471" s="405"/>
      <c r="CN471" s="405"/>
      <c r="CO471" s="405"/>
      <c r="CP471" s="405"/>
      <c r="CQ471" s="405"/>
      <c r="CR471" s="405"/>
      <c r="CS471" s="405"/>
      <c r="CT471" s="405"/>
      <c r="CU471" s="405"/>
      <c r="CV471" s="405"/>
      <c r="CW471" s="405"/>
      <c r="CX471" s="405"/>
      <c r="CY471" s="405"/>
      <c r="CZ471" s="405"/>
      <c r="DA471" s="405"/>
      <c r="DB471" s="405"/>
      <c r="DC471" s="405"/>
      <c r="DD471" s="405"/>
      <c r="DE471" s="405"/>
      <c r="DF471" s="405"/>
      <c r="DG471" s="405"/>
      <c r="DH471" s="405"/>
      <c r="DI471" s="405"/>
      <c r="DJ471" s="405"/>
      <c r="DK471" s="405"/>
      <c r="DL471" s="405"/>
      <c r="DM471" s="405"/>
      <c r="DN471" s="405"/>
      <c r="DO471" s="405"/>
      <c r="DP471" s="405"/>
      <c r="DQ471" s="405"/>
    </row>
    <row r="472" spans="1:121" s="6" customFormat="1">
      <c r="A472" s="405"/>
      <c r="B472" s="405"/>
      <c r="D472" s="7"/>
      <c r="E472" s="7"/>
      <c r="H472" s="8"/>
      <c r="I472" s="8"/>
      <c r="J472" s="8"/>
      <c r="K472" s="8"/>
      <c r="L472" s="8"/>
      <c r="M472" s="8"/>
      <c r="N472" s="8"/>
      <c r="O472" s="12"/>
      <c r="P472" s="8"/>
      <c r="Q472" s="8"/>
      <c r="S472" s="8"/>
      <c r="T472" s="8"/>
      <c r="U472" s="8"/>
      <c r="Y472" s="12"/>
      <c r="Z472" s="12"/>
      <c r="AA472" s="12"/>
      <c r="AB472" s="405"/>
      <c r="AC472" s="405"/>
      <c r="AD472" s="405"/>
      <c r="AE472" s="405"/>
      <c r="AF472" s="405"/>
      <c r="AG472" s="405"/>
      <c r="AH472" s="405"/>
      <c r="AI472" s="405"/>
      <c r="AJ472" s="405"/>
      <c r="AK472" s="405"/>
      <c r="AL472" s="405"/>
      <c r="AM472" s="405"/>
      <c r="AN472" s="405"/>
      <c r="AO472" s="405"/>
      <c r="AP472" s="405"/>
      <c r="AQ472" s="405"/>
      <c r="AR472" s="405"/>
      <c r="AS472" s="405"/>
      <c r="AT472" s="405"/>
      <c r="AU472" s="405"/>
      <c r="AV472" s="405"/>
      <c r="AW472" s="405"/>
      <c r="AX472" s="405"/>
      <c r="AY472" s="405"/>
      <c r="AZ472" s="405"/>
      <c r="BA472" s="405"/>
      <c r="BB472" s="405"/>
      <c r="BC472" s="405"/>
      <c r="BD472" s="405"/>
      <c r="BE472" s="405"/>
      <c r="BF472" s="405"/>
      <c r="BG472" s="405"/>
      <c r="BH472" s="405"/>
      <c r="BI472" s="405"/>
      <c r="BJ472" s="405"/>
      <c r="BK472" s="405"/>
      <c r="BL472" s="405"/>
      <c r="BM472" s="405"/>
      <c r="BN472" s="405"/>
      <c r="BO472" s="405"/>
      <c r="BP472" s="405"/>
      <c r="BQ472" s="405"/>
      <c r="BR472" s="405"/>
      <c r="BS472" s="405"/>
      <c r="BT472" s="405"/>
      <c r="BU472" s="405"/>
      <c r="BV472" s="405"/>
      <c r="BW472" s="405"/>
      <c r="BX472" s="405"/>
      <c r="BY472" s="405"/>
      <c r="BZ472" s="405"/>
      <c r="CA472" s="405"/>
      <c r="CB472" s="405"/>
      <c r="CC472" s="405"/>
      <c r="CD472" s="405"/>
      <c r="CE472" s="405"/>
      <c r="CF472" s="405"/>
      <c r="CG472" s="405"/>
      <c r="CH472" s="405"/>
      <c r="CI472" s="405"/>
      <c r="CJ472" s="405"/>
      <c r="CK472" s="405"/>
      <c r="CL472" s="405"/>
      <c r="CM472" s="405"/>
      <c r="CN472" s="405"/>
      <c r="CO472" s="405"/>
      <c r="CP472" s="405"/>
      <c r="CQ472" s="405"/>
      <c r="CR472" s="405"/>
      <c r="CS472" s="405"/>
      <c r="CT472" s="405"/>
      <c r="CU472" s="405"/>
      <c r="CV472" s="405"/>
      <c r="CW472" s="405"/>
      <c r="CX472" s="405"/>
      <c r="CY472" s="405"/>
      <c r="CZ472" s="405"/>
      <c r="DA472" s="405"/>
      <c r="DB472" s="405"/>
      <c r="DC472" s="405"/>
      <c r="DD472" s="405"/>
      <c r="DE472" s="405"/>
      <c r="DF472" s="405"/>
      <c r="DG472" s="405"/>
      <c r="DH472" s="405"/>
      <c r="DI472" s="405"/>
      <c r="DJ472" s="405"/>
      <c r="DK472" s="405"/>
      <c r="DL472" s="405"/>
      <c r="DM472" s="405"/>
      <c r="DN472" s="405"/>
      <c r="DO472" s="405"/>
      <c r="DP472" s="405"/>
      <c r="DQ472" s="405"/>
    </row>
    <row r="473" spans="1:121" s="6" customFormat="1">
      <c r="A473" s="405"/>
      <c r="B473" s="405"/>
      <c r="D473" s="7"/>
      <c r="E473" s="7"/>
      <c r="H473" s="8"/>
      <c r="I473" s="8"/>
      <c r="J473" s="8"/>
      <c r="K473" s="8"/>
      <c r="L473" s="8"/>
      <c r="M473" s="8"/>
      <c r="N473" s="8"/>
      <c r="O473" s="12"/>
      <c r="P473" s="8"/>
      <c r="Q473" s="8"/>
      <c r="S473" s="8"/>
      <c r="T473" s="8"/>
      <c r="U473" s="8"/>
      <c r="Y473" s="12"/>
      <c r="Z473" s="12"/>
      <c r="AA473" s="12"/>
      <c r="AB473" s="405"/>
      <c r="AC473" s="405"/>
      <c r="AD473" s="405"/>
      <c r="AE473" s="405"/>
      <c r="AF473" s="405"/>
      <c r="AG473" s="405"/>
      <c r="AH473" s="405"/>
      <c r="AI473" s="405"/>
      <c r="AJ473" s="405"/>
      <c r="AK473" s="405"/>
      <c r="AL473" s="405"/>
      <c r="AM473" s="405"/>
      <c r="AN473" s="405"/>
      <c r="AO473" s="405"/>
      <c r="AP473" s="405"/>
      <c r="AQ473" s="405"/>
      <c r="AR473" s="405"/>
      <c r="AS473" s="405"/>
      <c r="AT473" s="405"/>
      <c r="AU473" s="405"/>
      <c r="AV473" s="405"/>
      <c r="AW473" s="405"/>
      <c r="AX473" s="405"/>
      <c r="AY473" s="405"/>
      <c r="AZ473" s="405"/>
      <c r="BA473" s="405"/>
      <c r="BB473" s="405"/>
      <c r="BC473" s="405"/>
      <c r="BD473" s="405"/>
      <c r="BE473" s="405"/>
      <c r="BF473" s="405"/>
      <c r="BG473" s="405"/>
      <c r="BH473" s="405"/>
      <c r="BI473" s="405"/>
      <c r="BJ473" s="405"/>
      <c r="BK473" s="405"/>
      <c r="BL473" s="405"/>
      <c r="BM473" s="405"/>
      <c r="BN473" s="405"/>
      <c r="BO473" s="405"/>
      <c r="BP473" s="405"/>
      <c r="BQ473" s="405"/>
      <c r="BR473" s="405"/>
      <c r="BS473" s="405"/>
      <c r="BT473" s="405"/>
      <c r="BU473" s="405"/>
      <c r="BV473" s="405"/>
      <c r="BW473" s="405"/>
      <c r="BX473" s="405"/>
      <c r="BY473" s="405"/>
      <c r="BZ473" s="405"/>
      <c r="CA473" s="405"/>
      <c r="CB473" s="405"/>
      <c r="CC473" s="405"/>
      <c r="CD473" s="405"/>
      <c r="CE473" s="405"/>
      <c r="CF473" s="405"/>
      <c r="CG473" s="405"/>
      <c r="CH473" s="405"/>
      <c r="CI473" s="405"/>
      <c r="CJ473" s="405"/>
      <c r="CK473" s="405"/>
      <c r="CL473" s="405"/>
      <c r="CM473" s="405"/>
      <c r="CN473" s="405"/>
      <c r="CO473" s="405"/>
      <c r="CP473" s="405"/>
      <c r="CQ473" s="405"/>
      <c r="CR473" s="405"/>
      <c r="CS473" s="405"/>
      <c r="CT473" s="405"/>
      <c r="CU473" s="405"/>
      <c r="CV473" s="405"/>
      <c r="CW473" s="405"/>
      <c r="CX473" s="405"/>
      <c r="CY473" s="405"/>
      <c r="CZ473" s="405"/>
      <c r="DA473" s="405"/>
      <c r="DB473" s="405"/>
      <c r="DC473" s="405"/>
      <c r="DD473" s="405"/>
      <c r="DE473" s="405"/>
      <c r="DF473" s="405"/>
      <c r="DG473" s="405"/>
      <c r="DH473" s="405"/>
      <c r="DI473" s="405"/>
      <c r="DJ473" s="405"/>
      <c r="DK473" s="405"/>
      <c r="DL473" s="405"/>
      <c r="DM473" s="405"/>
      <c r="DN473" s="405"/>
      <c r="DO473" s="405"/>
      <c r="DP473" s="405"/>
      <c r="DQ473" s="405"/>
    </row>
    <row r="474" spans="1:121" s="6" customFormat="1">
      <c r="A474" s="405"/>
      <c r="B474" s="405"/>
      <c r="D474" s="7"/>
      <c r="E474" s="7"/>
      <c r="H474" s="8"/>
      <c r="I474" s="8"/>
      <c r="J474" s="8"/>
      <c r="K474" s="8"/>
      <c r="L474" s="8"/>
      <c r="M474" s="8"/>
      <c r="N474" s="8"/>
      <c r="O474" s="12"/>
      <c r="P474" s="8"/>
      <c r="Q474" s="8"/>
      <c r="S474" s="8"/>
      <c r="T474" s="8"/>
      <c r="U474" s="8"/>
      <c r="Y474" s="12"/>
      <c r="Z474" s="12"/>
      <c r="AA474" s="12"/>
      <c r="AB474" s="405"/>
      <c r="AC474" s="405"/>
      <c r="AD474" s="405"/>
      <c r="AE474" s="405"/>
      <c r="AF474" s="405"/>
      <c r="AG474" s="405"/>
      <c r="AH474" s="405"/>
      <c r="AI474" s="405"/>
      <c r="AJ474" s="405"/>
      <c r="AK474" s="405"/>
      <c r="AL474" s="405"/>
      <c r="AM474" s="405"/>
      <c r="AN474" s="405"/>
      <c r="AO474" s="405"/>
      <c r="AP474" s="405"/>
      <c r="AQ474" s="405"/>
      <c r="AR474" s="405"/>
      <c r="AS474" s="405"/>
      <c r="AT474" s="405"/>
      <c r="AU474" s="405"/>
      <c r="AV474" s="405"/>
      <c r="AW474" s="405"/>
      <c r="AX474" s="405"/>
      <c r="AY474" s="405"/>
      <c r="AZ474" s="405"/>
      <c r="BA474" s="405"/>
      <c r="BB474" s="405"/>
      <c r="BC474" s="405"/>
      <c r="BD474" s="405"/>
      <c r="BE474" s="405"/>
      <c r="BF474" s="405"/>
      <c r="BG474" s="405"/>
      <c r="BH474" s="405"/>
      <c r="BI474" s="405"/>
      <c r="BJ474" s="405"/>
      <c r="BK474" s="405"/>
      <c r="BL474" s="405"/>
      <c r="BM474" s="405"/>
      <c r="BN474" s="405"/>
      <c r="BO474" s="405"/>
      <c r="BP474" s="405"/>
      <c r="BQ474" s="405"/>
      <c r="BR474" s="405"/>
      <c r="BS474" s="405"/>
      <c r="BT474" s="405"/>
      <c r="BU474" s="405"/>
      <c r="BV474" s="405"/>
      <c r="BW474" s="405"/>
      <c r="BX474" s="405"/>
      <c r="BY474" s="405"/>
      <c r="BZ474" s="405"/>
      <c r="CA474" s="405"/>
      <c r="CB474" s="405"/>
      <c r="CC474" s="405"/>
      <c r="CD474" s="405"/>
      <c r="CE474" s="405"/>
      <c r="CF474" s="405"/>
      <c r="CG474" s="405"/>
      <c r="CH474" s="405"/>
      <c r="CI474" s="405"/>
      <c r="CJ474" s="405"/>
      <c r="CK474" s="405"/>
      <c r="CL474" s="405"/>
      <c r="CM474" s="405"/>
      <c r="CN474" s="405"/>
      <c r="CO474" s="405"/>
      <c r="CP474" s="405"/>
      <c r="CQ474" s="405"/>
      <c r="CR474" s="405"/>
      <c r="CS474" s="405"/>
      <c r="CT474" s="405"/>
      <c r="CU474" s="405"/>
      <c r="CV474" s="405"/>
      <c r="CW474" s="405"/>
      <c r="CX474" s="405"/>
      <c r="CY474" s="405"/>
      <c r="CZ474" s="405"/>
      <c r="DA474" s="405"/>
      <c r="DB474" s="405"/>
      <c r="DC474" s="405"/>
      <c r="DD474" s="405"/>
      <c r="DE474" s="405"/>
      <c r="DF474" s="405"/>
      <c r="DG474" s="405"/>
      <c r="DH474" s="405"/>
      <c r="DI474" s="405"/>
      <c r="DJ474" s="405"/>
      <c r="DK474" s="405"/>
      <c r="DL474" s="405"/>
      <c r="DM474" s="405"/>
      <c r="DN474" s="405"/>
      <c r="DO474" s="405"/>
      <c r="DP474" s="405"/>
      <c r="DQ474" s="405"/>
    </row>
    <row r="475" spans="1:121" s="6" customFormat="1">
      <c r="A475" s="405"/>
      <c r="B475" s="405"/>
      <c r="D475" s="7"/>
      <c r="E475" s="7"/>
      <c r="H475" s="8"/>
      <c r="I475" s="8"/>
      <c r="J475" s="8"/>
      <c r="K475" s="8"/>
      <c r="L475" s="8"/>
      <c r="M475" s="8"/>
      <c r="N475" s="8"/>
      <c r="O475" s="12"/>
      <c r="P475" s="8"/>
      <c r="Q475" s="8"/>
      <c r="S475" s="8"/>
      <c r="T475" s="8"/>
      <c r="U475" s="8"/>
      <c r="Y475" s="12"/>
      <c r="Z475" s="12"/>
      <c r="AA475" s="12"/>
      <c r="AB475" s="405"/>
      <c r="AC475" s="405"/>
      <c r="AD475" s="405"/>
      <c r="AE475" s="405"/>
      <c r="AF475" s="405"/>
      <c r="AG475" s="405"/>
      <c r="AH475" s="405"/>
      <c r="AI475" s="405"/>
      <c r="AJ475" s="405"/>
      <c r="AK475" s="405"/>
      <c r="AL475" s="405"/>
      <c r="AM475" s="405"/>
      <c r="AN475" s="405"/>
      <c r="AO475" s="405"/>
      <c r="AP475" s="405"/>
      <c r="AQ475" s="405"/>
      <c r="AR475" s="405"/>
      <c r="AS475" s="405"/>
      <c r="AT475" s="405"/>
      <c r="AU475" s="405"/>
      <c r="AV475" s="405"/>
      <c r="AW475" s="405"/>
      <c r="AX475" s="405"/>
      <c r="AY475" s="405"/>
      <c r="AZ475" s="405"/>
      <c r="BA475" s="405"/>
      <c r="BB475" s="405"/>
      <c r="BC475" s="405"/>
      <c r="BD475" s="405"/>
      <c r="BE475" s="405"/>
      <c r="BF475" s="405"/>
      <c r="BG475" s="405"/>
      <c r="BH475" s="405"/>
      <c r="BI475" s="405"/>
      <c r="BJ475" s="405"/>
      <c r="BK475" s="405"/>
      <c r="BL475" s="405"/>
      <c r="BM475" s="405"/>
      <c r="BN475" s="405"/>
      <c r="BO475" s="405"/>
      <c r="BP475" s="405"/>
      <c r="BQ475" s="405"/>
      <c r="BR475" s="405"/>
      <c r="BS475" s="405"/>
      <c r="BT475" s="405"/>
      <c r="BU475" s="405"/>
      <c r="BV475" s="405"/>
      <c r="BW475" s="405"/>
      <c r="BX475" s="405"/>
      <c r="BY475" s="405"/>
      <c r="BZ475" s="405"/>
      <c r="CA475" s="405"/>
      <c r="CB475" s="405"/>
      <c r="CC475" s="405"/>
      <c r="CD475" s="405"/>
      <c r="CE475" s="405"/>
      <c r="CF475" s="405"/>
      <c r="CG475" s="405"/>
      <c r="CH475" s="405"/>
      <c r="CI475" s="405"/>
      <c r="CJ475" s="405"/>
      <c r="CK475" s="405"/>
      <c r="CL475" s="405"/>
      <c r="CM475" s="405"/>
      <c r="CN475" s="405"/>
      <c r="CO475" s="405"/>
      <c r="CP475" s="405"/>
      <c r="CQ475" s="405"/>
      <c r="CR475" s="405"/>
      <c r="CS475" s="405"/>
      <c r="CT475" s="405"/>
      <c r="CU475" s="405"/>
      <c r="CV475" s="405"/>
      <c r="CW475" s="405"/>
      <c r="CX475" s="405"/>
      <c r="CY475" s="405"/>
      <c r="CZ475" s="405"/>
      <c r="DA475" s="405"/>
      <c r="DB475" s="405"/>
      <c r="DC475" s="405"/>
      <c r="DD475" s="405"/>
      <c r="DE475" s="405"/>
      <c r="DF475" s="405"/>
      <c r="DG475" s="405"/>
      <c r="DH475" s="405"/>
      <c r="DI475" s="405"/>
      <c r="DJ475" s="405"/>
      <c r="DK475" s="405"/>
      <c r="DL475" s="405"/>
      <c r="DM475" s="405"/>
      <c r="DN475" s="405"/>
      <c r="DO475" s="405"/>
      <c r="DP475" s="405"/>
      <c r="DQ475" s="405"/>
    </row>
    <row r="476" spans="1:121" s="6" customFormat="1">
      <c r="A476" s="405"/>
      <c r="B476" s="405"/>
      <c r="D476" s="7"/>
      <c r="E476" s="7"/>
      <c r="H476" s="8"/>
      <c r="I476" s="8"/>
      <c r="J476" s="8"/>
      <c r="K476" s="8"/>
      <c r="L476" s="8"/>
      <c r="M476" s="8"/>
      <c r="N476" s="8"/>
      <c r="O476" s="12"/>
      <c r="P476" s="8"/>
      <c r="Q476" s="8"/>
      <c r="S476" s="8"/>
      <c r="T476" s="8"/>
      <c r="U476" s="8"/>
      <c r="Y476" s="12"/>
      <c r="Z476" s="12"/>
      <c r="AA476" s="12"/>
      <c r="AB476" s="405"/>
      <c r="AC476" s="405"/>
      <c r="AD476" s="405"/>
      <c r="AE476" s="405"/>
      <c r="AF476" s="405"/>
      <c r="AG476" s="405"/>
      <c r="AH476" s="405"/>
      <c r="AI476" s="405"/>
      <c r="AJ476" s="405"/>
      <c r="AK476" s="405"/>
      <c r="AL476" s="405"/>
      <c r="AM476" s="405"/>
      <c r="AN476" s="405"/>
      <c r="AO476" s="405"/>
      <c r="AP476" s="405"/>
      <c r="AQ476" s="405"/>
      <c r="AR476" s="405"/>
      <c r="AS476" s="405"/>
      <c r="AT476" s="405"/>
      <c r="AU476" s="405"/>
      <c r="AV476" s="405"/>
      <c r="AW476" s="405"/>
      <c r="AX476" s="405"/>
      <c r="AY476" s="405"/>
      <c r="AZ476" s="405"/>
      <c r="BA476" s="405"/>
      <c r="BB476" s="405"/>
      <c r="BC476" s="405"/>
      <c r="BD476" s="405"/>
      <c r="BE476" s="405"/>
      <c r="BF476" s="405"/>
      <c r="BG476" s="405"/>
      <c r="BH476" s="405"/>
      <c r="BI476" s="405"/>
      <c r="BJ476" s="405"/>
      <c r="BK476" s="405"/>
      <c r="BL476" s="405"/>
      <c r="BM476" s="405"/>
      <c r="BN476" s="405"/>
      <c r="BO476" s="405"/>
      <c r="BP476" s="405"/>
      <c r="BQ476" s="405"/>
      <c r="BR476" s="405"/>
      <c r="BS476" s="405"/>
      <c r="BT476" s="405"/>
      <c r="BU476" s="405"/>
      <c r="BV476" s="405"/>
      <c r="BW476" s="405"/>
      <c r="BX476" s="405"/>
      <c r="BY476" s="405"/>
      <c r="BZ476" s="405"/>
      <c r="CA476" s="405"/>
      <c r="CB476" s="405"/>
      <c r="CC476" s="405"/>
      <c r="CD476" s="405"/>
      <c r="CE476" s="405"/>
      <c r="CF476" s="405"/>
      <c r="CG476" s="405"/>
      <c r="CH476" s="405"/>
      <c r="CI476" s="405"/>
      <c r="CJ476" s="405"/>
      <c r="CK476" s="405"/>
      <c r="CL476" s="405"/>
      <c r="CM476" s="405"/>
      <c r="CN476" s="405"/>
      <c r="CO476" s="405"/>
      <c r="CP476" s="405"/>
      <c r="CQ476" s="405"/>
      <c r="CR476" s="405"/>
      <c r="CS476" s="405"/>
      <c r="CT476" s="405"/>
      <c r="CU476" s="405"/>
      <c r="CV476" s="405"/>
      <c r="CW476" s="405"/>
      <c r="CX476" s="405"/>
      <c r="CY476" s="405"/>
      <c r="CZ476" s="405"/>
      <c r="DA476" s="405"/>
      <c r="DB476" s="405"/>
      <c r="DC476" s="405"/>
      <c r="DD476" s="405"/>
      <c r="DE476" s="405"/>
      <c r="DF476" s="405"/>
      <c r="DG476" s="405"/>
      <c r="DH476" s="405"/>
      <c r="DI476" s="405"/>
      <c r="DJ476" s="405"/>
      <c r="DK476" s="405"/>
      <c r="DL476" s="405"/>
      <c r="DM476" s="405"/>
      <c r="DN476" s="405"/>
      <c r="DO476" s="405"/>
      <c r="DP476" s="405"/>
      <c r="DQ476" s="405"/>
    </row>
    <row r="477" spans="1:121" s="6" customFormat="1">
      <c r="A477" s="405"/>
      <c r="B477" s="405"/>
      <c r="D477" s="7"/>
      <c r="E477" s="7"/>
      <c r="H477" s="8"/>
      <c r="I477" s="8"/>
      <c r="J477" s="8"/>
      <c r="K477" s="8"/>
      <c r="L477" s="8"/>
      <c r="M477" s="8"/>
      <c r="N477" s="8"/>
      <c r="O477" s="12"/>
      <c r="P477" s="8"/>
      <c r="Q477" s="8"/>
      <c r="S477" s="8"/>
      <c r="T477" s="8"/>
      <c r="U477" s="8"/>
      <c r="Y477" s="12"/>
      <c r="Z477" s="12"/>
      <c r="AA477" s="12"/>
      <c r="AB477" s="405"/>
      <c r="AC477" s="405"/>
      <c r="AD477" s="405"/>
      <c r="AE477" s="405"/>
      <c r="AF477" s="405"/>
      <c r="AG477" s="405"/>
      <c r="AH477" s="405"/>
      <c r="AI477" s="405"/>
      <c r="AJ477" s="405"/>
      <c r="AK477" s="405"/>
      <c r="AL477" s="405"/>
      <c r="AM477" s="405"/>
      <c r="AN477" s="405"/>
      <c r="AO477" s="405"/>
      <c r="AP477" s="405"/>
      <c r="AQ477" s="405"/>
      <c r="AR477" s="405"/>
      <c r="AS477" s="405"/>
      <c r="AT477" s="405"/>
      <c r="AU477" s="405"/>
      <c r="AV477" s="405"/>
      <c r="AW477" s="405"/>
      <c r="AX477" s="405"/>
      <c r="AY477" s="405"/>
      <c r="AZ477" s="405"/>
      <c r="BA477" s="405"/>
      <c r="BB477" s="405"/>
      <c r="BC477" s="405"/>
      <c r="BD477" s="405"/>
      <c r="BE477" s="405"/>
      <c r="BF477" s="405"/>
      <c r="BG477" s="405"/>
      <c r="BH477" s="405"/>
      <c r="BI477" s="405"/>
      <c r="BJ477" s="405"/>
      <c r="BK477" s="405"/>
      <c r="BL477" s="405"/>
      <c r="BM477" s="405"/>
      <c r="BN477" s="405"/>
      <c r="BO477" s="405"/>
      <c r="BP477" s="405"/>
      <c r="BQ477" s="405"/>
      <c r="BR477" s="405"/>
      <c r="BS477" s="405"/>
      <c r="BT477" s="405"/>
      <c r="BU477" s="405"/>
      <c r="BV477" s="405"/>
      <c r="BW477" s="405"/>
      <c r="BX477" s="405"/>
      <c r="BY477" s="405"/>
      <c r="BZ477" s="405"/>
      <c r="CA477" s="405"/>
      <c r="CB477" s="405"/>
      <c r="CC477" s="405"/>
      <c r="CD477" s="405"/>
      <c r="CE477" s="405"/>
      <c r="CF477" s="405"/>
      <c r="CG477" s="405"/>
      <c r="CH477" s="405"/>
      <c r="CI477" s="405"/>
      <c r="CJ477" s="405"/>
      <c r="CK477" s="405"/>
      <c r="CL477" s="405"/>
      <c r="CM477" s="405"/>
      <c r="CN477" s="405"/>
      <c r="CO477" s="405"/>
      <c r="CP477" s="405"/>
      <c r="CQ477" s="405"/>
      <c r="CR477" s="405"/>
      <c r="CS477" s="405"/>
      <c r="CT477" s="405"/>
      <c r="CU477" s="405"/>
      <c r="CV477" s="405"/>
      <c r="CW477" s="405"/>
      <c r="CX477" s="405"/>
      <c r="CY477" s="405"/>
      <c r="CZ477" s="405"/>
      <c r="DA477" s="405"/>
      <c r="DB477" s="405"/>
      <c r="DC477" s="405"/>
      <c r="DD477" s="405"/>
      <c r="DE477" s="405"/>
      <c r="DF477" s="405"/>
      <c r="DG477" s="405"/>
      <c r="DH477" s="405"/>
      <c r="DI477" s="405"/>
      <c r="DJ477" s="405"/>
      <c r="DK477" s="405"/>
      <c r="DL477" s="405"/>
      <c r="DM477" s="405"/>
      <c r="DN477" s="405"/>
      <c r="DO477" s="405"/>
      <c r="DP477" s="405"/>
      <c r="DQ477" s="405"/>
    </row>
    <row r="478" spans="1:121" s="6" customFormat="1">
      <c r="A478" s="405"/>
      <c r="B478" s="405"/>
      <c r="D478" s="7"/>
      <c r="E478" s="7"/>
      <c r="H478" s="8"/>
      <c r="I478" s="8"/>
      <c r="J478" s="8"/>
      <c r="K478" s="8"/>
      <c r="L478" s="8"/>
      <c r="M478" s="8"/>
      <c r="N478" s="8"/>
      <c r="O478" s="12"/>
      <c r="P478" s="8"/>
      <c r="Q478" s="8"/>
      <c r="S478" s="8"/>
      <c r="T478" s="8"/>
      <c r="U478" s="8"/>
      <c r="Y478" s="12"/>
      <c r="Z478" s="12"/>
      <c r="AA478" s="12"/>
      <c r="AB478" s="405"/>
      <c r="AC478" s="405"/>
      <c r="AD478" s="405"/>
      <c r="AE478" s="405"/>
      <c r="AF478" s="405"/>
      <c r="AG478" s="405"/>
      <c r="AH478" s="405"/>
      <c r="AI478" s="405"/>
      <c r="AJ478" s="405"/>
      <c r="AK478" s="405"/>
      <c r="AL478" s="405"/>
      <c r="AM478" s="405"/>
      <c r="AN478" s="405"/>
      <c r="AO478" s="405"/>
      <c r="AP478" s="405"/>
      <c r="AQ478" s="405"/>
      <c r="AR478" s="405"/>
      <c r="AS478" s="405"/>
      <c r="AT478" s="405"/>
      <c r="AU478" s="405"/>
      <c r="AV478" s="405"/>
      <c r="AW478" s="405"/>
      <c r="AX478" s="405"/>
      <c r="AY478" s="405"/>
      <c r="AZ478" s="405"/>
      <c r="BA478" s="405"/>
      <c r="BB478" s="405"/>
      <c r="BC478" s="405"/>
      <c r="BD478" s="405"/>
      <c r="BE478" s="405"/>
      <c r="BF478" s="405"/>
      <c r="BG478" s="405"/>
      <c r="BH478" s="405"/>
      <c r="BI478" s="405"/>
      <c r="BJ478" s="405"/>
      <c r="BK478" s="405"/>
      <c r="BL478" s="405"/>
      <c r="BM478" s="405"/>
      <c r="BN478" s="405"/>
      <c r="BO478" s="405"/>
      <c r="BP478" s="405"/>
      <c r="BQ478" s="405"/>
      <c r="BR478" s="405"/>
      <c r="BS478" s="405"/>
      <c r="BT478" s="405"/>
      <c r="BU478" s="405"/>
      <c r="BV478" s="405"/>
      <c r="BW478" s="405"/>
      <c r="BX478" s="405"/>
      <c r="BY478" s="405"/>
      <c r="BZ478" s="405"/>
      <c r="CA478" s="405"/>
      <c r="CB478" s="405"/>
      <c r="CC478" s="405"/>
      <c r="CD478" s="405"/>
      <c r="CE478" s="405"/>
      <c r="CF478" s="405"/>
      <c r="CG478" s="405"/>
      <c r="CH478" s="405"/>
      <c r="CI478" s="405"/>
      <c r="CJ478" s="405"/>
      <c r="CK478" s="405"/>
      <c r="CL478" s="405"/>
      <c r="CM478" s="405"/>
      <c r="CN478" s="405"/>
      <c r="CO478" s="405"/>
      <c r="CP478" s="405"/>
      <c r="CQ478" s="405"/>
      <c r="CR478" s="405"/>
      <c r="CS478" s="405"/>
      <c r="CT478" s="405"/>
      <c r="CU478" s="405"/>
      <c r="CV478" s="405"/>
      <c r="CW478" s="405"/>
      <c r="CX478" s="405"/>
      <c r="CY478" s="405"/>
      <c r="CZ478" s="405"/>
      <c r="DA478" s="405"/>
      <c r="DB478" s="405"/>
      <c r="DC478" s="405"/>
      <c r="DD478" s="405"/>
      <c r="DE478" s="405"/>
      <c r="DF478" s="405"/>
      <c r="DG478" s="405"/>
      <c r="DH478" s="405"/>
      <c r="DI478" s="405"/>
      <c r="DJ478" s="405"/>
      <c r="DK478" s="405"/>
      <c r="DL478" s="405"/>
      <c r="DM478" s="405"/>
      <c r="DN478" s="405"/>
      <c r="DO478" s="405"/>
      <c r="DP478" s="405"/>
      <c r="DQ478" s="405"/>
    </row>
    <row r="479" spans="1:121" s="6" customFormat="1">
      <c r="A479" s="405"/>
      <c r="B479" s="405"/>
      <c r="D479" s="7"/>
      <c r="E479" s="7"/>
      <c r="H479" s="8"/>
      <c r="I479" s="8"/>
      <c r="J479" s="8"/>
      <c r="K479" s="8"/>
      <c r="L479" s="8"/>
      <c r="M479" s="8"/>
      <c r="N479" s="8"/>
      <c r="O479" s="12"/>
      <c r="P479" s="8"/>
      <c r="Q479" s="8"/>
      <c r="S479" s="8"/>
      <c r="T479" s="8"/>
      <c r="U479" s="8"/>
      <c r="Y479" s="12"/>
      <c r="Z479" s="12"/>
      <c r="AA479" s="12"/>
      <c r="AB479" s="405"/>
      <c r="AC479" s="405"/>
      <c r="AD479" s="405"/>
      <c r="AE479" s="405"/>
      <c r="AF479" s="405"/>
      <c r="AG479" s="405"/>
      <c r="AH479" s="405"/>
      <c r="AI479" s="405"/>
      <c r="AJ479" s="405"/>
      <c r="AK479" s="405"/>
      <c r="AL479" s="405"/>
      <c r="AM479" s="405"/>
      <c r="AN479" s="405"/>
      <c r="AO479" s="405"/>
      <c r="AP479" s="405"/>
      <c r="AQ479" s="405"/>
      <c r="AR479" s="405"/>
      <c r="AS479" s="405"/>
      <c r="AT479" s="405"/>
      <c r="AU479" s="405"/>
      <c r="AV479" s="405"/>
      <c r="AW479" s="405"/>
      <c r="AX479" s="405"/>
      <c r="AY479" s="405"/>
      <c r="AZ479" s="405"/>
      <c r="BA479" s="405"/>
      <c r="BB479" s="405"/>
      <c r="BC479" s="405"/>
      <c r="BD479" s="405"/>
      <c r="BE479" s="405"/>
      <c r="BF479" s="405"/>
      <c r="BG479" s="405"/>
      <c r="BH479" s="405"/>
      <c r="BI479" s="405"/>
      <c r="BJ479" s="405"/>
      <c r="BK479" s="405"/>
      <c r="BL479" s="405"/>
      <c r="BM479" s="405"/>
      <c r="BN479" s="405"/>
      <c r="BO479" s="405"/>
      <c r="BP479" s="405"/>
      <c r="BQ479" s="405"/>
      <c r="BR479" s="405"/>
      <c r="BS479" s="405"/>
      <c r="BT479" s="405"/>
      <c r="BU479" s="405"/>
      <c r="BV479" s="405"/>
      <c r="BW479" s="405"/>
      <c r="BX479" s="405"/>
      <c r="BY479" s="405"/>
      <c r="BZ479" s="405"/>
      <c r="CA479" s="405"/>
      <c r="CB479" s="405"/>
      <c r="CC479" s="405"/>
      <c r="CD479" s="405"/>
      <c r="CE479" s="405"/>
      <c r="CF479" s="405"/>
      <c r="CG479" s="405"/>
      <c r="CH479" s="405"/>
      <c r="CI479" s="405"/>
      <c r="CJ479" s="405"/>
      <c r="CK479" s="405"/>
      <c r="CL479" s="405"/>
      <c r="CM479" s="405"/>
      <c r="CN479" s="405"/>
      <c r="CO479" s="405"/>
      <c r="CP479" s="405"/>
      <c r="CQ479" s="405"/>
      <c r="CR479" s="405"/>
      <c r="CS479" s="405"/>
      <c r="CT479" s="405"/>
      <c r="CU479" s="405"/>
      <c r="CV479" s="405"/>
      <c r="CW479" s="405"/>
      <c r="CX479" s="405"/>
      <c r="CY479" s="405"/>
      <c r="CZ479" s="405"/>
      <c r="DA479" s="405"/>
      <c r="DB479" s="405"/>
      <c r="DC479" s="405"/>
      <c r="DD479" s="405"/>
      <c r="DE479" s="405"/>
      <c r="DF479" s="405"/>
      <c r="DG479" s="405"/>
      <c r="DH479" s="405"/>
      <c r="DI479" s="405"/>
      <c r="DJ479" s="405"/>
      <c r="DK479" s="405"/>
      <c r="DL479" s="405"/>
      <c r="DM479" s="405"/>
      <c r="DN479" s="405"/>
      <c r="DO479" s="405"/>
      <c r="DP479" s="405"/>
      <c r="DQ479" s="405"/>
    </row>
    <row r="480" spans="1:121" s="6" customFormat="1">
      <c r="A480" s="405"/>
      <c r="B480" s="405"/>
      <c r="D480" s="7"/>
      <c r="E480" s="7"/>
      <c r="H480" s="8"/>
      <c r="I480" s="8"/>
      <c r="J480" s="8"/>
      <c r="K480" s="8"/>
      <c r="L480" s="8"/>
      <c r="M480" s="8"/>
      <c r="N480" s="8"/>
      <c r="O480" s="12"/>
      <c r="P480" s="8"/>
      <c r="Q480" s="8"/>
      <c r="S480" s="8"/>
      <c r="T480" s="8"/>
      <c r="U480" s="8"/>
      <c r="Y480" s="12"/>
      <c r="Z480" s="12"/>
      <c r="AA480" s="12"/>
      <c r="AB480" s="405"/>
      <c r="AC480" s="405"/>
      <c r="AD480" s="405"/>
      <c r="AE480" s="405"/>
      <c r="AF480" s="405"/>
      <c r="AG480" s="405"/>
      <c r="AH480" s="405"/>
      <c r="AI480" s="405"/>
      <c r="AJ480" s="405"/>
      <c r="AK480" s="405"/>
      <c r="AL480" s="405"/>
      <c r="AM480" s="405"/>
      <c r="AN480" s="405"/>
      <c r="AO480" s="405"/>
      <c r="AP480" s="405"/>
      <c r="AQ480" s="405"/>
      <c r="AR480" s="405"/>
      <c r="AS480" s="405"/>
      <c r="AT480" s="405"/>
      <c r="AU480" s="405"/>
      <c r="AV480" s="405"/>
      <c r="AW480" s="405"/>
      <c r="AX480" s="405"/>
      <c r="AY480" s="405"/>
      <c r="AZ480" s="405"/>
      <c r="BA480" s="405"/>
      <c r="BB480" s="405"/>
      <c r="BC480" s="405"/>
      <c r="BD480" s="405"/>
      <c r="BE480" s="405"/>
      <c r="BF480" s="405"/>
      <c r="BG480" s="405"/>
      <c r="BH480" s="405"/>
      <c r="BI480" s="405"/>
      <c r="BJ480" s="405"/>
      <c r="BK480" s="405"/>
      <c r="BL480" s="405"/>
      <c r="BM480" s="405"/>
      <c r="BN480" s="405"/>
      <c r="BO480" s="405"/>
      <c r="BP480" s="405"/>
      <c r="BQ480" s="405"/>
      <c r="BR480" s="405"/>
      <c r="BS480" s="405"/>
      <c r="BT480" s="405"/>
      <c r="BU480" s="405"/>
      <c r="BV480" s="405"/>
      <c r="BW480" s="405"/>
      <c r="BX480" s="405"/>
      <c r="BY480" s="405"/>
      <c r="BZ480" s="405"/>
      <c r="CA480" s="405"/>
      <c r="CB480" s="405"/>
      <c r="CC480" s="405"/>
      <c r="CD480" s="405"/>
      <c r="CE480" s="405"/>
      <c r="CF480" s="405"/>
      <c r="CG480" s="405"/>
      <c r="CH480" s="405"/>
      <c r="CI480" s="405"/>
      <c r="CJ480" s="405"/>
      <c r="CK480" s="405"/>
      <c r="CL480" s="405"/>
      <c r="CM480" s="405"/>
      <c r="CN480" s="405"/>
      <c r="CO480" s="405"/>
      <c r="CP480" s="405"/>
      <c r="CQ480" s="405"/>
      <c r="CR480" s="405"/>
      <c r="CS480" s="405"/>
      <c r="CT480" s="405"/>
      <c r="CU480" s="405"/>
      <c r="CV480" s="405"/>
      <c r="CW480" s="405"/>
      <c r="CX480" s="405"/>
      <c r="CY480" s="405"/>
      <c r="CZ480" s="405"/>
      <c r="DA480" s="405"/>
      <c r="DB480" s="405"/>
      <c r="DC480" s="405"/>
      <c r="DD480" s="405"/>
      <c r="DE480" s="405"/>
      <c r="DF480" s="405"/>
      <c r="DG480" s="405"/>
      <c r="DH480" s="405"/>
      <c r="DI480" s="405"/>
      <c r="DJ480" s="405"/>
      <c r="DK480" s="405"/>
      <c r="DL480" s="405"/>
      <c r="DM480" s="405"/>
      <c r="DN480" s="405"/>
      <c r="DO480" s="405"/>
      <c r="DP480" s="405"/>
      <c r="DQ480" s="405"/>
    </row>
    <row r="481" spans="1:121" s="6" customFormat="1">
      <c r="A481" s="405"/>
      <c r="B481" s="405"/>
      <c r="D481" s="7"/>
      <c r="E481" s="7"/>
      <c r="H481" s="8"/>
      <c r="I481" s="8"/>
      <c r="J481" s="8"/>
      <c r="K481" s="8"/>
      <c r="L481" s="8"/>
      <c r="M481" s="8"/>
      <c r="N481" s="8"/>
      <c r="O481" s="12"/>
      <c r="P481" s="8"/>
      <c r="Q481" s="8"/>
      <c r="S481" s="8"/>
      <c r="T481" s="8"/>
      <c r="U481" s="8"/>
      <c r="Y481" s="12"/>
      <c r="Z481" s="12"/>
      <c r="AA481" s="12"/>
      <c r="AB481" s="405"/>
      <c r="AC481" s="405"/>
      <c r="AD481" s="405"/>
      <c r="AE481" s="405"/>
      <c r="AF481" s="405"/>
      <c r="AG481" s="405"/>
      <c r="AH481" s="405"/>
      <c r="AI481" s="405"/>
      <c r="AJ481" s="405"/>
      <c r="AK481" s="405"/>
      <c r="AL481" s="405"/>
      <c r="AM481" s="405"/>
      <c r="AN481" s="405"/>
      <c r="AO481" s="405"/>
      <c r="AP481" s="405"/>
      <c r="AQ481" s="405"/>
      <c r="AR481" s="405"/>
      <c r="AS481" s="405"/>
      <c r="AT481" s="405"/>
      <c r="AU481" s="405"/>
      <c r="AV481" s="405"/>
      <c r="AW481" s="405"/>
      <c r="AX481" s="405"/>
      <c r="AY481" s="405"/>
      <c r="AZ481" s="405"/>
      <c r="BA481" s="405"/>
      <c r="BB481" s="405"/>
      <c r="BC481" s="405"/>
      <c r="BD481" s="405"/>
      <c r="BE481" s="405"/>
      <c r="BF481" s="405"/>
      <c r="BG481" s="405"/>
      <c r="BH481" s="405"/>
      <c r="BI481" s="405"/>
      <c r="BJ481" s="405"/>
      <c r="BK481" s="405"/>
      <c r="BL481" s="405"/>
      <c r="BM481" s="405"/>
      <c r="BN481" s="405"/>
      <c r="BO481" s="405"/>
      <c r="BP481" s="405"/>
      <c r="BQ481" s="405"/>
      <c r="BR481" s="405"/>
      <c r="BS481" s="405"/>
      <c r="BT481" s="405"/>
      <c r="BU481" s="405"/>
      <c r="BV481" s="405"/>
      <c r="BW481" s="405"/>
      <c r="BX481" s="405"/>
      <c r="BY481" s="405"/>
      <c r="BZ481" s="405"/>
      <c r="CA481" s="405"/>
      <c r="CB481" s="405"/>
      <c r="CC481" s="405"/>
      <c r="CD481" s="405"/>
      <c r="CE481" s="405"/>
      <c r="CF481" s="405"/>
      <c r="CG481" s="405"/>
      <c r="CH481" s="405"/>
      <c r="CI481" s="405"/>
      <c r="CJ481" s="405"/>
      <c r="CK481" s="405"/>
      <c r="CL481" s="405"/>
      <c r="CM481" s="405"/>
      <c r="CN481" s="405"/>
      <c r="CO481" s="405"/>
      <c r="CP481" s="405"/>
      <c r="CQ481" s="405"/>
      <c r="CR481" s="405"/>
      <c r="CS481" s="405"/>
      <c r="CT481" s="405"/>
      <c r="CU481" s="405"/>
      <c r="CV481" s="405"/>
      <c r="CW481" s="405"/>
      <c r="CX481" s="405"/>
      <c r="CY481" s="405"/>
      <c r="CZ481" s="405"/>
      <c r="DA481" s="405"/>
      <c r="DB481" s="405"/>
      <c r="DC481" s="405"/>
      <c r="DD481" s="405"/>
      <c r="DE481" s="405"/>
      <c r="DF481" s="405"/>
      <c r="DG481" s="405"/>
      <c r="DH481" s="405"/>
      <c r="DI481" s="405"/>
      <c r="DJ481" s="405"/>
      <c r="DK481" s="405"/>
      <c r="DL481" s="405"/>
      <c r="DM481" s="405"/>
      <c r="DN481" s="405"/>
      <c r="DO481" s="405"/>
      <c r="DP481" s="405"/>
      <c r="DQ481" s="405"/>
    </row>
    <row r="482" spans="1:121" s="6" customFormat="1">
      <c r="A482" s="405"/>
      <c r="B482" s="405"/>
      <c r="D482" s="7"/>
      <c r="E482" s="7"/>
      <c r="H482" s="8"/>
      <c r="I482" s="8"/>
      <c r="J482" s="8"/>
      <c r="K482" s="8"/>
      <c r="L482" s="8"/>
      <c r="M482" s="8"/>
      <c r="N482" s="8"/>
      <c r="O482" s="12"/>
      <c r="P482" s="8"/>
      <c r="Q482" s="8"/>
      <c r="S482" s="8"/>
      <c r="T482" s="8"/>
      <c r="U482" s="8"/>
      <c r="Y482" s="12"/>
      <c r="Z482" s="12"/>
      <c r="AA482" s="12"/>
      <c r="AB482" s="405"/>
      <c r="AC482" s="405"/>
      <c r="AD482" s="405"/>
      <c r="AE482" s="405"/>
      <c r="AF482" s="405"/>
      <c r="AG482" s="405"/>
      <c r="AH482" s="405"/>
      <c r="AI482" s="405"/>
      <c r="AJ482" s="405"/>
      <c r="AK482" s="405"/>
      <c r="AL482" s="405"/>
      <c r="AM482" s="405"/>
      <c r="AN482" s="405"/>
      <c r="AO482" s="405"/>
      <c r="AP482" s="405"/>
      <c r="AQ482" s="405"/>
      <c r="AR482" s="405"/>
      <c r="AS482" s="405"/>
      <c r="AT482" s="405"/>
      <c r="AU482" s="405"/>
      <c r="AV482" s="405"/>
      <c r="AW482" s="405"/>
      <c r="AX482" s="405"/>
      <c r="AY482" s="405"/>
      <c r="AZ482" s="405"/>
      <c r="BA482" s="405"/>
      <c r="BB482" s="405"/>
      <c r="BC482" s="405"/>
      <c r="BD482" s="405"/>
      <c r="BE482" s="405"/>
      <c r="BF482" s="405"/>
      <c r="BG482" s="405"/>
      <c r="BH482" s="405"/>
      <c r="BI482" s="405"/>
      <c r="BJ482" s="405"/>
      <c r="BK482" s="405"/>
      <c r="BL482" s="405"/>
      <c r="BM482" s="405"/>
      <c r="BN482" s="405"/>
      <c r="BO482" s="405"/>
      <c r="BP482" s="405"/>
      <c r="BQ482" s="405"/>
      <c r="BR482" s="405"/>
      <c r="BS482" s="405"/>
      <c r="BT482" s="405"/>
      <c r="BU482" s="405"/>
      <c r="BV482" s="405"/>
      <c r="BW482" s="405"/>
      <c r="BX482" s="405"/>
      <c r="BY482" s="405"/>
      <c r="BZ482" s="405"/>
      <c r="CA482" s="405"/>
      <c r="CB482" s="405"/>
      <c r="CC482" s="405"/>
      <c r="CD482" s="405"/>
      <c r="CE482" s="405"/>
      <c r="CF482" s="405"/>
      <c r="CG482" s="405"/>
      <c r="CH482" s="405"/>
      <c r="CI482" s="405"/>
      <c r="CJ482" s="405"/>
      <c r="CK482" s="405"/>
      <c r="CL482" s="405"/>
      <c r="CM482" s="405"/>
      <c r="CN482" s="405"/>
      <c r="CO482" s="405"/>
      <c r="CP482" s="405"/>
      <c r="CQ482" s="405"/>
      <c r="CR482" s="405"/>
      <c r="CS482" s="405"/>
      <c r="CT482" s="405"/>
      <c r="CU482" s="405"/>
      <c r="CV482" s="405"/>
      <c r="CW482" s="405"/>
      <c r="CX482" s="405"/>
      <c r="CY482" s="405"/>
      <c r="CZ482" s="405"/>
      <c r="DA482" s="405"/>
      <c r="DB482" s="405"/>
      <c r="DC482" s="405"/>
      <c r="DD482" s="405"/>
      <c r="DE482" s="405"/>
      <c r="DF482" s="405"/>
      <c r="DG482" s="405"/>
      <c r="DH482" s="405"/>
      <c r="DI482" s="405"/>
      <c r="DJ482" s="405"/>
      <c r="DK482" s="405"/>
      <c r="DL482" s="405"/>
      <c r="DM482" s="405"/>
      <c r="DN482" s="405"/>
      <c r="DO482" s="405"/>
      <c r="DP482" s="405"/>
      <c r="DQ482" s="405"/>
    </row>
    <row r="483" spans="1:121" s="6" customFormat="1">
      <c r="A483" s="405"/>
      <c r="B483" s="405"/>
      <c r="D483" s="7"/>
      <c r="E483" s="7"/>
      <c r="H483" s="8"/>
      <c r="I483" s="8"/>
      <c r="J483" s="8"/>
      <c r="K483" s="8"/>
      <c r="L483" s="8"/>
      <c r="M483" s="8"/>
      <c r="N483" s="8"/>
      <c r="O483" s="12"/>
      <c r="P483" s="8"/>
      <c r="Q483" s="8"/>
      <c r="S483" s="8"/>
      <c r="T483" s="8"/>
      <c r="U483" s="8"/>
      <c r="Y483" s="12"/>
      <c r="Z483" s="12"/>
      <c r="AA483" s="12"/>
      <c r="AB483" s="405"/>
      <c r="AC483" s="405"/>
      <c r="AD483" s="405"/>
      <c r="AE483" s="405"/>
      <c r="AF483" s="405"/>
      <c r="AG483" s="405"/>
      <c r="AH483" s="405"/>
      <c r="AI483" s="405"/>
      <c r="AJ483" s="405"/>
      <c r="AK483" s="405"/>
      <c r="AL483" s="405"/>
      <c r="AM483" s="405"/>
      <c r="AN483" s="405"/>
      <c r="AO483" s="405"/>
      <c r="AP483" s="405"/>
      <c r="AQ483" s="405"/>
      <c r="AR483" s="405"/>
      <c r="AS483" s="405"/>
      <c r="AT483" s="405"/>
      <c r="AU483" s="405"/>
      <c r="AV483" s="405"/>
      <c r="AW483" s="405"/>
      <c r="AX483" s="405"/>
      <c r="AY483" s="405"/>
      <c r="AZ483" s="405"/>
      <c r="BA483" s="405"/>
      <c r="BB483" s="405"/>
      <c r="BC483" s="405"/>
      <c r="BD483" s="405"/>
      <c r="BE483" s="405"/>
      <c r="BF483" s="405"/>
      <c r="BG483" s="405"/>
      <c r="BH483" s="405"/>
      <c r="BI483" s="405"/>
      <c r="BJ483" s="405"/>
      <c r="BK483" s="405"/>
      <c r="BL483" s="405"/>
      <c r="BM483" s="405"/>
      <c r="BN483" s="405"/>
      <c r="BO483" s="405"/>
      <c r="BP483" s="405"/>
      <c r="BQ483" s="405"/>
      <c r="BR483" s="405"/>
      <c r="BS483" s="405"/>
      <c r="BT483" s="405"/>
      <c r="BU483" s="405"/>
      <c r="BV483" s="405"/>
      <c r="BW483" s="405"/>
      <c r="BX483" s="405"/>
      <c r="BY483" s="405"/>
      <c r="BZ483" s="405"/>
      <c r="CA483" s="405"/>
      <c r="CB483" s="405"/>
      <c r="CC483" s="405"/>
      <c r="CD483" s="405"/>
      <c r="CE483" s="405"/>
      <c r="CF483" s="405"/>
      <c r="CG483" s="405"/>
      <c r="CH483" s="405"/>
      <c r="CI483" s="405"/>
      <c r="CJ483" s="405"/>
      <c r="CK483" s="405"/>
      <c r="CL483" s="405"/>
      <c r="CM483" s="405"/>
      <c r="CN483" s="405"/>
      <c r="CO483" s="405"/>
      <c r="CP483" s="405"/>
      <c r="CQ483" s="405"/>
      <c r="CR483" s="405"/>
      <c r="CS483" s="405"/>
      <c r="CT483" s="405"/>
      <c r="CU483" s="405"/>
      <c r="CV483" s="405"/>
      <c r="CW483" s="405"/>
      <c r="CX483" s="405"/>
      <c r="CY483" s="405"/>
      <c r="CZ483" s="405"/>
      <c r="DA483" s="405"/>
      <c r="DB483" s="405"/>
      <c r="DC483" s="405"/>
      <c r="DD483" s="405"/>
      <c r="DE483" s="405"/>
      <c r="DF483" s="405"/>
      <c r="DG483" s="405"/>
      <c r="DH483" s="405"/>
      <c r="DI483" s="405"/>
      <c r="DJ483" s="405"/>
      <c r="DK483" s="405"/>
      <c r="DL483" s="405"/>
      <c r="DM483" s="405"/>
      <c r="DN483" s="405"/>
      <c r="DO483" s="405"/>
      <c r="DP483" s="405"/>
      <c r="DQ483" s="405"/>
    </row>
    <row r="484" spans="1:121" s="6" customFormat="1">
      <c r="A484" s="405"/>
      <c r="B484" s="405"/>
      <c r="D484" s="7"/>
      <c r="E484" s="7"/>
      <c r="H484" s="8"/>
      <c r="I484" s="8"/>
      <c r="J484" s="8"/>
      <c r="K484" s="8"/>
      <c r="L484" s="8"/>
      <c r="M484" s="8"/>
      <c r="N484" s="8"/>
      <c r="O484" s="12"/>
      <c r="P484" s="8"/>
      <c r="Q484" s="8"/>
      <c r="S484" s="8"/>
      <c r="T484" s="8"/>
      <c r="U484" s="8"/>
      <c r="Y484" s="12"/>
      <c r="Z484" s="12"/>
      <c r="AA484" s="12"/>
      <c r="AB484" s="405"/>
      <c r="AC484" s="405"/>
      <c r="AD484" s="405"/>
      <c r="AE484" s="405"/>
      <c r="AF484" s="405"/>
      <c r="AG484" s="405"/>
      <c r="AH484" s="405"/>
      <c r="AI484" s="405"/>
      <c r="AJ484" s="405"/>
      <c r="AK484" s="405"/>
      <c r="AL484" s="405"/>
      <c r="AM484" s="405"/>
      <c r="AN484" s="405"/>
      <c r="AO484" s="405"/>
      <c r="AP484" s="405"/>
      <c r="AQ484" s="405"/>
      <c r="AR484" s="405"/>
      <c r="AS484" s="405"/>
      <c r="AT484" s="405"/>
      <c r="AU484" s="405"/>
      <c r="AV484" s="405"/>
      <c r="AW484" s="405"/>
      <c r="AX484" s="405"/>
      <c r="AY484" s="405"/>
      <c r="AZ484" s="405"/>
      <c r="BA484" s="405"/>
      <c r="BB484" s="405"/>
      <c r="BC484" s="405"/>
      <c r="BD484" s="405"/>
      <c r="BE484" s="405"/>
      <c r="BF484" s="405"/>
      <c r="BG484" s="405"/>
      <c r="BH484" s="405"/>
      <c r="BI484" s="405"/>
      <c r="BJ484" s="405"/>
      <c r="BK484" s="405"/>
      <c r="BL484" s="405"/>
      <c r="BM484" s="405"/>
      <c r="BN484" s="405"/>
      <c r="BO484" s="405"/>
      <c r="BP484" s="405"/>
      <c r="BQ484" s="405"/>
      <c r="BR484" s="405"/>
      <c r="BS484" s="405"/>
      <c r="BT484" s="405"/>
      <c r="BU484" s="405"/>
      <c r="BV484" s="405"/>
      <c r="BW484" s="405"/>
      <c r="BX484" s="405"/>
      <c r="BY484" s="405"/>
      <c r="BZ484" s="405"/>
      <c r="CA484" s="405"/>
      <c r="CB484" s="405"/>
      <c r="CC484" s="405"/>
      <c r="CD484" s="405"/>
      <c r="CE484" s="405"/>
      <c r="CF484" s="405"/>
      <c r="CG484" s="405"/>
      <c r="CH484" s="405"/>
      <c r="CI484" s="405"/>
      <c r="CJ484" s="405"/>
      <c r="CK484" s="405"/>
      <c r="CL484" s="405"/>
      <c r="CM484" s="405"/>
      <c r="CN484" s="405"/>
      <c r="CO484" s="405"/>
      <c r="CP484" s="405"/>
      <c r="CQ484" s="405"/>
      <c r="CR484" s="405"/>
      <c r="CS484" s="405"/>
      <c r="CT484" s="405"/>
      <c r="CU484" s="405"/>
      <c r="CV484" s="405"/>
      <c r="CW484" s="405"/>
      <c r="CX484" s="405"/>
      <c r="CY484" s="405"/>
      <c r="CZ484" s="405"/>
      <c r="DA484" s="405"/>
      <c r="DB484" s="405"/>
      <c r="DC484" s="405"/>
      <c r="DD484" s="405"/>
      <c r="DE484" s="405"/>
      <c r="DF484" s="405"/>
      <c r="DG484" s="405"/>
      <c r="DH484" s="405"/>
      <c r="DI484" s="405"/>
      <c r="DJ484" s="405"/>
      <c r="DK484" s="405"/>
      <c r="DL484" s="405"/>
      <c r="DM484" s="405"/>
      <c r="DN484" s="405"/>
      <c r="DO484" s="405"/>
      <c r="DP484" s="405"/>
      <c r="DQ484" s="405"/>
    </row>
    <row r="485" spans="1:121" s="6" customFormat="1">
      <c r="A485" s="405"/>
      <c r="B485" s="405"/>
      <c r="D485" s="7"/>
      <c r="E485" s="7"/>
      <c r="H485" s="8"/>
      <c r="I485" s="8"/>
      <c r="J485" s="8"/>
      <c r="K485" s="8"/>
      <c r="L485" s="8"/>
      <c r="M485" s="8"/>
      <c r="N485" s="8"/>
      <c r="O485" s="12"/>
      <c r="P485" s="8"/>
      <c r="Q485" s="8"/>
      <c r="S485" s="8"/>
      <c r="T485" s="8"/>
      <c r="U485" s="8"/>
      <c r="Y485" s="12"/>
      <c r="Z485" s="12"/>
      <c r="AA485" s="12"/>
      <c r="AB485" s="405"/>
      <c r="AC485" s="405"/>
      <c r="AD485" s="405"/>
      <c r="AE485" s="405"/>
      <c r="AF485" s="405"/>
      <c r="AG485" s="405"/>
      <c r="AH485" s="405"/>
      <c r="AI485" s="405"/>
      <c r="AJ485" s="405"/>
      <c r="AK485" s="405"/>
      <c r="AL485" s="405"/>
      <c r="AM485" s="405"/>
      <c r="AN485" s="405"/>
      <c r="AO485" s="405"/>
      <c r="AP485" s="405"/>
      <c r="AQ485" s="405"/>
      <c r="AR485" s="405"/>
      <c r="AS485" s="405"/>
      <c r="AT485" s="405"/>
      <c r="AU485" s="405"/>
      <c r="AV485" s="405"/>
      <c r="AW485" s="405"/>
      <c r="AX485" s="405"/>
      <c r="AY485" s="405"/>
      <c r="AZ485" s="405"/>
      <c r="BA485" s="405"/>
      <c r="BB485" s="405"/>
      <c r="BC485" s="405"/>
      <c r="BD485" s="405"/>
      <c r="BE485" s="405"/>
      <c r="BF485" s="405"/>
      <c r="BG485" s="405"/>
      <c r="BH485" s="405"/>
      <c r="BI485" s="405"/>
      <c r="BJ485" s="405"/>
      <c r="BK485" s="405"/>
      <c r="BL485" s="405"/>
      <c r="BM485" s="405"/>
      <c r="BN485" s="405"/>
      <c r="BO485" s="405"/>
      <c r="BP485" s="405"/>
      <c r="BQ485" s="405"/>
      <c r="BR485" s="405"/>
      <c r="BS485" s="405"/>
      <c r="BT485" s="405"/>
      <c r="BU485" s="405"/>
      <c r="BV485" s="405"/>
      <c r="BW485" s="405"/>
      <c r="BX485" s="405"/>
      <c r="BY485" s="405"/>
      <c r="BZ485" s="405"/>
      <c r="CA485" s="405"/>
      <c r="CB485" s="405"/>
      <c r="CC485" s="405"/>
      <c r="CD485" s="405"/>
      <c r="CE485" s="405"/>
      <c r="CF485" s="405"/>
      <c r="CG485" s="405"/>
      <c r="CH485" s="405"/>
      <c r="CI485" s="405"/>
      <c r="CJ485" s="405"/>
      <c r="CK485" s="405"/>
      <c r="CL485" s="405"/>
      <c r="CM485" s="405"/>
      <c r="CN485" s="405"/>
      <c r="CO485" s="405"/>
      <c r="CP485" s="405"/>
      <c r="CQ485" s="405"/>
      <c r="CR485" s="405"/>
      <c r="CS485" s="405"/>
      <c r="CT485" s="405"/>
      <c r="CU485" s="405"/>
      <c r="CV485" s="405"/>
      <c r="CW485" s="405"/>
      <c r="CX485" s="405"/>
      <c r="CY485" s="405"/>
      <c r="CZ485" s="405"/>
      <c r="DA485" s="405"/>
      <c r="DB485" s="405"/>
      <c r="DC485" s="405"/>
      <c r="DD485" s="405"/>
      <c r="DE485" s="405"/>
      <c r="DF485" s="405"/>
      <c r="DG485" s="405"/>
      <c r="DH485" s="405"/>
      <c r="DI485" s="405"/>
      <c r="DJ485" s="405"/>
      <c r="DK485" s="405"/>
      <c r="DL485" s="405"/>
      <c r="DM485" s="405"/>
      <c r="DN485" s="405"/>
      <c r="DO485" s="405"/>
      <c r="DP485" s="405"/>
      <c r="DQ485" s="405"/>
    </row>
    <row r="486" spans="1:121" s="6" customFormat="1">
      <c r="A486" s="405"/>
      <c r="B486" s="405"/>
      <c r="D486" s="7"/>
      <c r="E486" s="7"/>
      <c r="H486" s="8"/>
      <c r="I486" s="8"/>
      <c r="J486" s="8"/>
      <c r="K486" s="8"/>
      <c r="L486" s="8"/>
      <c r="M486" s="8"/>
      <c r="N486" s="8"/>
      <c r="O486" s="12"/>
      <c r="P486" s="8"/>
      <c r="Q486" s="8"/>
      <c r="S486" s="8"/>
      <c r="T486" s="8"/>
      <c r="U486" s="8"/>
      <c r="Y486" s="12"/>
      <c r="Z486" s="12"/>
      <c r="AA486" s="12"/>
      <c r="AB486" s="405"/>
      <c r="AC486" s="405"/>
      <c r="AD486" s="405"/>
      <c r="AE486" s="405"/>
      <c r="AF486" s="405"/>
      <c r="AG486" s="405"/>
      <c r="AH486" s="405"/>
      <c r="AI486" s="405"/>
      <c r="AJ486" s="405"/>
      <c r="AK486" s="405"/>
      <c r="AL486" s="405"/>
      <c r="AM486" s="405"/>
      <c r="AN486" s="405"/>
      <c r="AO486" s="405"/>
      <c r="AP486" s="405"/>
      <c r="AQ486" s="405"/>
      <c r="AR486" s="405"/>
      <c r="AS486" s="405"/>
      <c r="AT486" s="405"/>
      <c r="AU486" s="405"/>
      <c r="AV486" s="405"/>
      <c r="AW486" s="405"/>
      <c r="AX486" s="405"/>
      <c r="AY486" s="405"/>
      <c r="AZ486" s="405"/>
      <c r="BA486" s="405"/>
      <c r="BB486" s="405"/>
      <c r="BC486" s="405"/>
      <c r="BD486" s="405"/>
      <c r="BE486" s="405"/>
      <c r="BF486" s="405"/>
      <c r="BG486" s="405"/>
      <c r="BH486" s="405"/>
      <c r="BI486" s="405"/>
      <c r="BJ486" s="405"/>
      <c r="BK486" s="405"/>
      <c r="BL486" s="405"/>
      <c r="BM486" s="405"/>
      <c r="BN486" s="405"/>
      <c r="BO486" s="405"/>
      <c r="BP486" s="405"/>
      <c r="BQ486" s="405"/>
      <c r="BR486" s="405"/>
      <c r="BS486" s="405"/>
      <c r="BT486" s="405"/>
      <c r="BU486" s="405"/>
      <c r="BV486" s="405"/>
      <c r="BW486" s="405"/>
      <c r="BX486" s="405"/>
      <c r="BY486" s="405"/>
      <c r="BZ486" s="405"/>
      <c r="CA486" s="405"/>
      <c r="CB486" s="405"/>
      <c r="CC486" s="405"/>
      <c r="CD486" s="405"/>
      <c r="CE486" s="405"/>
      <c r="CF486" s="405"/>
      <c r="CG486" s="405"/>
      <c r="CH486" s="405"/>
      <c r="CI486" s="405"/>
      <c r="CJ486" s="405"/>
      <c r="CK486" s="405"/>
      <c r="CL486" s="405"/>
      <c r="CM486" s="405"/>
      <c r="CN486" s="405"/>
      <c r="CO486" s="405"/>
      <c r="CP486" s="405"/>
      <c r="CQ486" s="405"/>
      <c r="CR486" s="405"/>
      <c r="CS486" s="405"/>
      <c r="CT486" s="405"/>
      <c r="CU486" s="405"/>
      <c r="CV486" s="405"/>
      <c r="CW486" s="405"/>
      <c r="CX486" s="405"/>
      <c r="CY486" s="405"/>
      <c r="CZ486" s="405"/>
      <c r="DA486" s="405"/>
      <c r="DB486" s="405"/>
      <c r="DC486" s="405"/>
      <c r="DD486" s="405"/>
      <c r="DE486" s="405"/>
      <c r="DF486" s="405"/>
      <c r="DG486" s="405"/>
      <c r="DH486" s="405"/>
      <c r="DI486" s="405"/>
      <c r="DJ486" s="405"/>
      <c r="DK486" s="405"/>
      <c r="DL486" s="405"/>
      <c r="DM486" s="405"/>
      <c r="DN486" s="405"/>
      <c r="DO486" s="405"/>
      <c r="DP486" s="405"/>
      <c r="DQ486" s="405"/>
    </row>
    <row r="487" spans="1:121" s="6" customFormat="1">
      <c r="A487" s="405"/>
      <c r="B487" s="405"/>
      <c r="D487" s="7"/>
      <c r="E487" s="7"/>
      <c r="H487" s="8"/>
      <c r="I487" s="8"/>
      <c r="J487" s="8"/>
      <c r="K487" s="8"/>
      <c r="L487" s="8"/>
      <c r="M487" s="8"/>
      <c r="N487" s="8"/>
      <c r="O487" s="12"/>
      <c r="P487" s="8"/>
      <c r="Q487" s="8"/>
      <c r="S487" s="8"/>
      <c r="T487" s="8"/>
      <c r="U487" s="8"/>
      <c r="Y487" s="12"/>
      <c r="Z487" s="12"/>
      <c r="AA487" s="12"/>
      <c r="AB487" s="405"/>
      <c r="AC487" s="405"/>
      <c r="AD487" s="405"/>
      <c r="AE487" s="405"/>
      <c r="AF487" s="405"/>
      <c r="AG487" s="405"/>
      <c r="AH487" s="405"/>
      <c r="AI487" s="405"/>
      <c r="AJ487" s="405"/>
      <c r="AK487" s="405"/>
      <c r="AL487" s="405"/>
      <c r="AM487" s="405"/>
      <c r="AN487" s="405"/>
      <c r="AO487" s="405"/>
      <c r="AP487" s="405"/>
      <c r="AQ487" s="405"/>
      <c r="AR487" s="405"/>
      <c r="AS487" s="405"/>
      <c r="AT487" s="405"/>
      <c r="AU487" s="405"/>
      <c r="AV487" s="405"/>
      <c r="AW487" s="405"/>
      <c r="AX487" s="405"/>
      <c r="AY487" s="405"/>
      <c r="AZ487" s="405"/>
      <c r="BA487" s="405"/>
      <c r="BB487" s="405"/>
      <c r="BC487" s="405"/>
      <c r="BD487" s="405"/>
      <c r="BE487" s="405"/>
      <c r="BF487" s="405"/>
      <c r="BG487" s="405"/>
      <c r="BH487" s="405"/>
      <c r="BI487" s="405"/>
      <c r="BJ487" s="405"/>
      <c r="BK487" s="405"/>
      <c r="BL487" s="405"/>
      <c r="BM487" s="405"/>
      <c r="BN487" s="405"/>
      <c r="BO487" s="405"/>
      <c r="BP487" s="405"/>
      <c r="BQ487" s="405"/>
      <c r="BR487" s="405"/>
      <c r="BS487" s="405"/>
      <c r="BT487" s="405"/>
      <c r="BU487" s="405"/>
      <c r="BV487" s="405"/>
      <c r="BW487" s="405"/>
      <c r="BX487" s="405"/>
      <c r="BY487" s="405"/>
      <c r="BZ487" s="405"/>
      <c r="CA487" s="405"/>
      <c r="CB487" s="405"/>
      <c r="CC487" s="405"/>
      <c r="CD487" s="405"/>
      <c r="CE487" s="405"/>
      <c r="CF487" s="405"/>
      <c r="CG487" s="405"/>
      <c r="CH487" s="405"/>
      <c r="CI487" s="405"/>
      <c r="CJ487" s="405"/>
      <c r="CK487" s="405"/>
      <c r="CL487" s="405"/>
      <c r="CM487" s="405"/>
      <c r="CN487" s="405"/>
      <c r="CO487" s="405"/>
      <c r="CP487" s="405"/>
      <c r="CQ487" s="405"/>
      <c r="CR487" s="405"/>
      <c r="CS487" s="405"/>
      <c r="CT487" s="405"/>
      <c r="CU487" s="405"/>
      <c r="CV487" s="405"/>
      <c r="CW487" s="405"/>
      <c r="CX487" s="405"/>
      <c r="CY487" s="405"/>
      <c r="CZ487" s="405"/>
      <c r="DA487" s="405"/>
      <c r="DB487" s="405"/>
      <c r="DC487" s="405"/>
      <c r="DD487" s="405"/>
      <c r="DE487" s="405"/>
      <c r="DF487" s="405"/>
      <c r="DG487" s="405"/>
      <c r="DH487" s="405"/>
      <c r="DI487" s="405"/>
      <c r="DJ487" s="405"/>
      <c r="DK487" s="405"/>
      <c r="DL487" s="405"/>
      <c r="DM487" s="405"/>
      <c r="DN487" s="405"/>
      <c r="DO487" s="405"/>
      <c r="DP487" s="405"/>
      <c r="DQ487" s="405"/>
    </row>
  </sheetData>
  <mergeCells count="124">
    <mergeCell ref="AR105:AT105"/>
    <mergeCell ref="G1:G3"/>
    <mergeCell ref="H2:H3"/>
    <mergeCell ref="I2:I3"/>
    <mergeCell ref="J2:J3"/>
    <mergeCell ref="K2:K3"/>
    <mergeCell ref="L2:L3"/>
    <mergeCell ref="X1:X3"/>
    <mergeCell ref="V1:V3"/>
    <mergeCell ref="W1:W3"/>
    <mergeCell ref="Y1:Y3"/>
    <mergeCell ref="Z1:Z3"/>
    <mergeCell ref="U1:U3"/>
    <mergeCell ref="Q1:Q3"/>
    <mergeCell ref="R1:R3"/>
    <mergeCell ref="S1:S3"/>
    <mergeCell ref="T1:T3"/>
    <mergeCell ref="P1:P3"/>
    <mergeCell ref="M1:M3"/>
    <mergeCell ref="N1:N3"/>
    <mergeCell ref="O1:O3"/>
    <mergeCell ref="H100:L100"/>
    <mergeCell ref="H96:L96"/>
    <mergeCell ref="H98:L98"/>
    <mergeCell ref="B252:F252"/>
    <mergeCell ref="B253:F253"/>
    <mergeCell ref="B254:F254"/>
    <mergeCell ref="B255:F255"/>
    <mergeCell ref="B191:F191"/>
    <mergeCell ref="B247:F247"/>
    <mergeCell ref="B248:F248"/>
    <mergeCell ref="B249:F249"/>
    <mergeCell ref="B250:F250"/>
    <mergeCell ref="B251:F251"/>
    <mergeCell ref="B242:F242"/>
    <mergeCell ref="B243:F243"/>
    <mergeCell ref="B244:F244"/>
    <mergeCell ref="B245:F245"/>
    <mergeCell ref="B246:F246"/>
    <mergeCell ref="B237:F237"/>
    <mergeCell ref="B238:F238"/>
    <mergeCell ref="B239:F239"/>
    <mergeCell ref="B240:F240"/>
    <mergeCell ref="B241:F241"/>
    <mergeCell ref="B232:F232"/>
    <mergeCell ref="B233:F233"/>
    <mergeCell ref="B234:F234"/>
    <mergeCell ref="B235:F235"/>
    <mergeCell ref="B236:F236"/>
    <mergeCell ref="B227:F227"/>
    <mergeCell ref="B228:F228"/>
    <mergeCell ref="B229:F229"/>
    <mergeCell ref="B230:F230"/>
    <mergeCell ref="B231:F231"/>
    <mergeCell ref="B222:F222"/>
    <mergeCell ref="B223:F223"/>
    <mergeCell ref="B224:F224"/>
    <mergeCell ref="B225:F225"/>
    <mergeCell ref="B226:F226"/>
    <mergeCell ref="B217:F217"/>
    <mergeCell ref="B218:F218"/>
    <mergeCell ref="B219:F219"/>
    <mergeCell ref="B220:F220"/>
    <mergeCell ref="B221:F221"/>
    <mergeCell ref="B212:F212"/>
    <mergeCell ref="B213:F213"/>
    <mergeCell ref="B214:F214"/>
    <mergeCell ref="B215:F215"/>
    <mergeCell ref="B216:F216"/>
    <mergeCell ref="B209:F209"/>
    <mergeCell ref="B210:F210"/>
    <mergeCell ref="B211:F211"/>
    <mergeCell ref="B192:F192"/>
    <mergeCell ref="H82:L82"/>
    <mergeCell ref="H83:L83"/>
    <mergeCell ref="H84:L84"/>
    <mergeCell ref="H85:L85"/>
    <mergeCell ref="H86:L86"/>
    <mergeCell ref="H87:L87"/>
    <mergeCell ref="H88:L88"/>
    <mergeCell ref="B202:F202"/>
    <mergeCell ref="B203:F203"/>
    <mergeCell ref="B204:F204"/>
    <mergeCell ref="B205:F205"/>
    <mergeCell ref="B206:F206"/>
    <mergeCell ref="H90:L90"/>
    <mergeCell ref="H93:L93"/>
    <mergeCell ref="H94:L94"/>
    <mergeCell ref="H89:L89"/>
    <mergeCell ref="B198:F198"/>
    <mergeCell ref="B199:F199"/>
    <mergeCell ref="H45:L45"/>
    <mergeCell ref="H49:L49"/>
    <mergeCell ref="H51:L51"/>
    <mergeCell ref="H33:L33"/>
    <mergeCell ref="H52:L52"/>
    <mergeCell ref="H56:L56"/>
    <mergeCell ref="H59:L59"/>
    <mergeCell ref="B207:F207"/>
    <mergeCell ref="B208:F208"/>
    <mergeCell ref="H76:L76"/>
    <mergeCell ref="D5:F5"/>
    <mergeCell ref="B200:F200"/>
    <mergeCell ref="B201:F201"/>
    <mergeCell ref="D101:N101"/>
    <mergeCell ref="H91:L91"/>
    <mergeCell ref="H92:L92"/>
    <mergeCell ref="D4:F4"/>
    <mergeCell ref="D25:F25"/>
    <mergeCell ref="D40:F40"/>
    <mergeCell ref="D54:F54"/>
    <mergeCell ref="D81:F81"/>
    <mergeCell ref="D24:N24"/>
    <mergeCell ref="D39:N39"/>
    <mergeCell ref="D53:N53"/>
    <mergeCell ref="D79:N79"/>
    <mergeCell ref="H8:L8"/>
    <mergeCell ref="H18:L18"/>
    <mergeCell ref="H30:L30"/>
    <mergeCell ref="H38:L38"/>
    <mergeCell ref="H32:L32"/>
    <mergeCell ref="H78:L78"/>
    <mergeCell ref="H61:L61"/>
    <mergeCell ref="H19:L19"/>
  </mergeCells>
  <phoneticPr fontId="16" type="noConversion"/>
  <conditionalFormatting sqref="M8">
    <cfRule type="expression" dxfId="268" priority="35">
      <formula>E8="YES"</formula>
    </cfRule>
  </conditionalFormatting>
  <conditionalFormatting sqref="M18">
    <cfRule type="expression" dxfId="267" priority="34">
      <formula>E18="YES"</formula>
    </cfRule>
  </conditionalFormatting>
  <conditionalFormatting sqref="M19">
    <cfRule type="expression" dxfId="266" priority="33">
      <formula>E19="YES"</formula>
    </cfRule>
  </conditionalFormatting>
  <conditionalFormatting sqref="M32">
    <cfRule type="expression" dxfId="265" priority="32">
      <formula>E32="YES"</formula>
    </cfRule>
  </conditionalFormatting>
  <conditionalFormatting sqref="M33">
    <cfRule type="expression" dxfId="264" priority="31">
      <formula>E33="YES"</formula>
    </cfRule>
  </conditionalFormatting>
  <conditionalFormatting sqref="M38">
    <cfRule type="expression" dxfId="263" priority="30">
      <formula>E38="YES"</formula>
    </cfRule>
  </conditionalFormatting>
  <conditionalFormatting sqref="M49">
    <cfRule type="expression" dxfId="262" priority="28">
      <formula>E49="YES"</formula>
    </cfRule>
  </conditionalFormatting>
  <conditionalFormatting sqref="M51">
    <cfRule type="expression" dxfId="261" priority="27">
      <formula>E51="YES"</formula>
    </cfRule>
  </conditionalFormatting>
  <conditionalFormatting sqref="M59">
    <cfRule type="expression" dxfId="260" priority="26">
      <formula>E59="YES"</formula>
    </cfRule>
  </conditionalFormatting>
  <conditionalFormatting sqref="M76">
    <cfRule type="expression" dxfId="259" priority="25">
      <formula>E76="YES"</formula>
    </cfRule>
  </conditionalFormatting>
  <conditionalFormatting sqref="M78">
    <cfRule type="expression" dxfId="258" priority="24">
      <formula>E78="YES"</formula>
    </cfRule>
  </conditionalFormatting>
  <conditionalFormatting sqref="M96">
    <cfRule type="expression" dxfId="257" priority="23">
      <formula>E96="YES"</formula>
    </cfRule>
  </conditionalFormatting>
  <conditionalFormatting sqref="M98">
    <cfRule type="expression" dxfId="256" priority="22">
      <formula>E98="YES"</formula>
    </cfRule>
  </conditionalFormatting>
  <conditionalFormatting sqref="M100">
    <cfRule type="expression" dxfId="255" priority="21">
      <formula>E100="YES"</formula>
    </cfRule>
  </conditionalFormatting>
  <conditionalFormatting sqref="E8">
    <cfRule type="expression" dxfId="254" priority="1205">
      <formula>XFA8="YES"</formula>
    </cfRule>
  </conditionalFormatting>
  <conditionalFormatting sqref="M30">
    <cfRule type="expression" dxfId="253" priority="20">
      <formula>E30="YES"</formula>
    </cfRule>
  </conditionalFormatting>
  <conditionalFormatting sqref="W7">
    <cfRule type="cellIs" dxfId="252" priority="19" operator="equal">
      <formula>1</formula>
    </cfRule>
  </conditionalFormatting>
  <conditionalFormatting sqref="W20">
    <cfRule type="cellIs" dxfId="251" priority="18" operator="equal">
      <formula>1</formula>
    </cfRule>
  </conditionalFormatting>
  <conditionalFormatting sqref="W26">
    <cfRule type="cellIs" dxfId="250" priority="17" operator="equal">
      <formula>1</formula>
    </cfRule>
  </conditionalFormatting>
  <conditionalFormatting sqref="W35">
    <cfRule type="cellIs" dxfId="249" priority="16" operator="equal">
      <formula>1</formula>
    </cfRule>
  </conditionalFormatting>
  <conditionalFormatting sqref="W36">
    <cfRule type="cellIs" dxfId="248" priority="15" operator="equal">
      <formula>1</formula>
    </cfRule>
  </conditionalFormatting>
  <conditionalFormatting sqref="W37">
    <cfRule type="cellIs" dxfId="247" priority="14" operator="equal">
      <formula>1</formula>
    </cfRule>
  </conditionalFormatting>
  <conditionalFormatting sqref="W44">
    <cfRule type="cellIs" dxfId="246" priority="13" operator="equal">
      <formula>1</formula>
    </cfRule>
  </conditionalFormatting>
  <conditionalFormatting sqref="W50">
    <cfRule type="cellIs" dxfId="245" priority="12" operator="equal">
      <formula>1</formula>
    </cfRule>
  </conditionalFormatting>
  <conditionalFormatting sqref="W55">
    <cfRule type="cellIs" dxfId="244" priority="11" operator="equal">
      <formula>1</formula>
    </cfRule>
  </conditionalFormatting>
  <conditionalFormatting sqref="W60">
    <cfRule type="cellIs" dxfId="243" priority="10" operator="equal">
      <formula>1</formula>
    </cfRule>
  </conditionalFormatting>
  <conditionalFormatting sqref="W63">
    <cfRule type="cellIs" dxfId="242" priority="9" operator="equal">
      <formula>1</formula>
    </cfRule>
  </conditionalFormatting>
  <conditionalFormatting sqref="W65">
    <cfRule type="cellIs" dxfId="241" priority="8" operator="equal">
      <formula>1</formula>
    </cfRule>
  </conditionalFormatting>
  <conditionalFormatting sqref="W12">
    <cfRule type="cellIs" dxfId="240" priority="4" operator="equal">
      <formula>1</formula>
    </cfRule>
  </conditionalFormatting>
  <conditionalFormatting sqref="W41">
    <cfRule type="cellIs" dxfId="239" priority="2" operator="equal">
      <formula>1</formula>
    </cfRule>
  </conditionalFormatting>
  <conditionalFormatting sqref="W6">
    <cfRule type="cellIs" dxfId="0" priority="1" operator="equal">
      <formula>1</formula>
    </cfRule>
  </conditionalFormatting>
  <dataValidations count="53">
    <dataValidation type="list" allowBlank="1" showInputMessage="1" showErrorMessage="1" sqref="M10" xr:uid="{309D4D0B-5957-4A9D-B2A7-E58CBC413765}">
      <formula1>$H$10:$J$10</formula1>
    </dataValidation>
    <dataValidation type="list" allowBlank="1" showInputMessage="1" showErrorMessage="1" sqref="M12" xr:uid="{7435C3CE-DA76-4738-A12C-F058BB6B03F6}">
      <formula1>$H$12:$I$12</formula1>
    </dataValidation>
    <dataValidation type="list" allowBlank="1" showInputMessage="1" showErrorMessage="1" sqref="M21" xr:uid="{1AEF456A-8282-4FAA-B9B7-1508899F7006}">
      <formula1>$H$21:$I$21</formula1>
    </dataValidation>
    <dataValidation type="list" allowBlank="1" showInputMessage="1" showErrorMessage="1" sqref="M23" xr:uid="{81DF6858-6260-4175-9C9C-BB7A3C02318C}">
      <formula1>$H$23:$K$23</formula1>
    </dataValidation>
    <dataValidation type="list" allowBlank="1" showInputMessage="1" showErrorMessage="1" sqref="M35" xr:uid="{AE2C983B-47D4-4B91-A467-4EC9467AC83D}">
      <formula1>$H$35:$K$35</formula1>
    </dataValidation>
    <dataValidation type="list" allowBlank="1" showInputMessage="1" showErrorMessage="1" sqref="M36" xr:uid="{03318864-4D7B-4548-B1E0-72666917324D}">
      <formula1>$H$36:$J$36</formula1>
    </dataValidation>
    <dataValidation type="list" allowBlank="1" showInputMessage="1" showErrorMessage="1" sqref="M37" xr:uid="{4FA38D92-6B08-4783-807A-7618BCC47E49}">
      <formula1>$H$37:$J$37</formula1>
    </dataValidation>
    <dataValidation type="list" allowBlank="1" showInputMessage="1" showErrorMessage="1" sqref="M43" xr:uid="{A557540D-8E6C-4DA0-B1D4-43992D9172E2}">
      <formula1>$H$43:$J$43</formula1>
    </dataValidation>
    <dataValidation type="list" allowBlank="1" showInputMessage="1" showErrorMessage="1" sqref="M64" xr:uid="{810A5D15-2428-4225-BF09-F8686D2B7F2E}">
      <formula1>$H$64:$J$64</formula1>
    </dataValidation>
    <dataValidation type="list" allowBlank="1" showInputMessage="1" showErrorMessage="1" sqref="M73" xr:uid="{E066BAF5-A369-4C3F-8EF5-FB211C31A77E}">
      <formula1>$H$73:$J$73</formula1>
    </dataValidation>
    <dataValidation type="list" allowBlank="1" showInputMessage="1" showErrorMessage="1" sqref="M7" xr:uid="{FB0B2C74-881D-4441-BAD0-8958BAFB1663}">
      <formula1>$H$7:$L$7</formula1>
    </dataValidation>
    <dataValidation type="list" allowBlank="1" showInputMessage="1" showErrorMessage="1" sqref="M20" xr:uid="{19385BBF-7B89-4A5D-A7C9-350CFF47ACED}">
      <formula1>$H$20:$L$20</formula1>
    </dataValidation>
    <dataValidation type="list" allowBlank="1" showInputMessage="1" showErrorMessage="1" sqref="T41:T52 T26:T38 T7:T23 T82:T100 T55:T78" xr:uid="{990B09B9-050F-4F04-BDE6-29DCF2AFD6E0}">
      <formula1>"Significant (5), Major (4), Minor (3), Management Practice (2), Positive (-2)"</formula1>
    </dataValidation>
    <dataValidation type="list" allowBlank="1" showInputMessage="1" showErrorMessage="1" sqref="M26" xr:uid="{E9191F57-0898-465D-9676-3C9C9B58B025}">
      <formula1>$H$26:$L$26</formula1>
    </dataValidation>
    <dataValidation type="list" allowBlank="1" showInputMessage="1" showErrorMessage="1" sqref="M55" xr:uid="{6F82AACF-3CED-45EB-B0E3-0E7F3A1CB9D5}">
      <formula1>$H$55:$K$55</formula1>
    </dataValidation>
    <dataValidation type="list" allowBlank="1" showInputMessage="1" showErrorMessage="1" sqref="M60" xr:uid="{68EF1770-6607-413F-9667-6ADCC69243EB}">
      <formula1>$H$60:$L$60</formula1>
    </dataValidation>
    <dataValidation type="list" allowBlank="1" showInputMessage="1" showErrorMessage="1" sqref="M65" xr:uid="{56252118-F897-4F9C-B8E7-9BE5AA23A573}">
      <formula1>$H$65:$L$65</formula1>
    </dataValidation>
    <dataValidation type="list" allowBlank="1" showInputMessage="1" showErrorMessage="1" sqref="M34" xr:uid="{E09CEF72-96EA-4969-AD2C-A40E761F4C71}">
      <formula1>$H$34:$J$34</formula1>
    </dataValidation>
    <dataValidation type="list" allowBlank="1" showInputMessage="1" showErrorMessage="1" sqref="M41" xr:uid="{B57E3FC8-2D89-4305-A171-0F9AE39DA246}">
      <formula1>$H$41:$K$41</formula1>
    </dataValidation>
    <dataValidation type="list" allowBlank="1" showInputMessage="1" showErrorMessage="1" sqref="M42" xr:uid="{6BF4DC4B-3150-4F89-B369-4CB24E4A5ECA}">
      <formula1>$H$42:$I$42</formula1>
    </dataValidation>
    <dataValidation type="list" allowBlank="1" showInputMessage="1" showErrorMessage="1" sqref="M44" xr:uid="{43E098CC-C3C4-4CCE-8934-279E52EDF51E}">
      <formula1>$H$44:$K$44</formula1>
    </dataValidation>
    <dataValidation type="list" allowBlank="1" showInputMessage="1" showErrorMessage="1" sqref="M57" xr:uid="{64FFBBAC-EB82-4D52-B506-359ECAA927C1}">
      <formula1>$H$57:$I$57</formula1>
    </dataValidation>
    <dataValidation type="list" allowBlank="1" showInputMessage="1" showErrorMessage="1" sqref="M62" xr:uid="{D09FE53E-89CC-4179-9196-CD19EB157F1F}">
      <formula1>$H$62:$L$62</formula1>
    </dataValidation>
    <dataValidation type="list" allowBlank="1" showInputMessage="1" showErrorMessage="1" sqref="M9" xr:uid="{AF1ADB62-819F-4B17-9B8E-5B657C99BA35}">
      <formula1>$H$9:$K$9</formula1>
    </dataValidation>
    <dataValidation type="list" allowBlank="1" showInputMessage="1" showErrorMessage="1" sqref="M11 M6" xr:uid="{33F471E7-64BC-4CB1-ABE4-211244D30C54}">
      <formula1>$H$11:$I$11</formula1>
    </dataValidation>
    <dataValidation type="list" allowBlank="1" showInputMessage="1" showErrorMessage="1" sqref="M31" xr:uid="{4F21EF2D-7910-471D-98BB-416AE00291DA}">
      <formula1>$H$31:$K$31</formula1>
    </dataValidation>
    <dataValidation type="list" allowBlank="1" showInputMessage="1" showErrorMessage="1" sqref="M50" xr:uid="{2E4C141F-4942-4CEC-AF71-609137D2D0B6}">
      <formula1>$H$50:$I$50</formula1>
    </dataValidation>
    <dataValidation type="list" allowBlank="1" showInputMessage="1" showErrorMessage="1" sqref="M67" xr:uid="{F2D54D2B-3E80-47A9-902F-25730D7C50A6}">
      <formula1>$H$67:$I$67</formula1>
    </dataValidation>
    <dataValidation type="list" allowBlank="1" showInputMessage="1" showErrorMessage="1" sqref="M13" xr:uid="{5BDDEAB6-F087-4E9F-AD70-5CD2B6C937A0}">
      <formula1>$H$13:$I$13</formula1>
    </dataValidation>
    <dataValidation type="list" allowBlank="1" showInputMessage="1" showErrorMessage="1" sqref="M14" xr:uid="{08F0A254-A529-41F4-A00B-6AF5C4A0B749}">
      <formula1>$H$14:$I$14</formula1>
    </dataValidation>
    <dataValidation type="list" allowBlank="1" showInputMessage="1" showErrorMessage="1" sqref="M15" xr:uid="{3AD8FCA2-E4D9-4D59-BCE1-38B5E0412677}">
      <formula1>$H$15:$I$15</formula1>
    </dataValidation>
    <dataValidation type="list" allowBlank="1" showInputMessage="1" showErrorMessage="1" sqref="M16" xr:uid="{B2BE7819-1128-4D3B-9B04-AEE369941D27}">
      <formula1>$H$16:$I$16</formula1>
    </dataValidation>
    <dataValidation type="list" allowBlank="1" showInputMessage="1" showErrorMessage="1" sqref="M17" xr:uid="{AAFBCFFE-1145-47D9-9A7A-49EE79CCD380}">
      <formula1>$H$17:$J$17</formula1>
    </dataValidation>
    <dataValidation type="list" allowBlank="1" showInputMessage="1" showErrorMessage="1" sqref="M22" xr:uid="{14815A83-2F1D-4707-88FA-6C66475A7FD6}">
      <formula1>$H$22:$I$22</formula1>
    </dataValidation>
    <dataValidation type="list" allowBlank="1" showInputMessage="1" showErrorMessage="1" sqref="M27" xr:uid="{937F0A36-2BD2-4F16-ABF9-FC9E83291D00}">
      <formula1>$H$27:$I$27</formula1>
    </dataValidation>
    <dataValidation type="list" allowBlank="1" showInputMessage="1" showErrorMessage="1" sqref="M28" xr:uid="{F202BB44-23A7-49CA-A844-33E819339D8E}">
      <formula1>$H$28:$I$28</formula1>
    </dataValidation>
    <dataValidation type="list" allowBlank="1" showInputMessage="1" showErrorMessage="1" sqref="M29" xr:uid="{7B301133-D55D-4F91-B7B8-1F5BEE04D2F0}">
      <formula1>$H$29:$I$29</formula1>
    </dataValidation>
    <dataValidation type="list" allowBlank="1" showInputMessage="1" showErrorMessage="1" sqref="M46" xr:uid="{0AAF6931-70C9-4F9D-9E3B-FECDF9D06CBA}">
      <formula1>$H$46:$I$46</formula1>
    </dataValidation>
    <dataValidation type="list" allowBlank="1" showInputMessage="1" showErrorMessage="1" sqref="M47" xr:uid="{BA45D052-0A64-4783-8810-7F4D91CCBCBC}">
      <formula1>$H$47:$I$47</formula1>
    </dataValidation>
    <dataValidation type="list" allowBlank="1" showInputMessage="1" showErrorMessage="1" sqref="M48" xr:uid="{D44081C9-3C12-41FE-8FBA-320EB1224189}">
      <formula1>$H$48:$J$48</formula1>
    </dataValidation>
    <dataValidation type="list" allowBlank="1" showInputMessage="1" showErrorMessage="1" sqref="M58" xr:uid="{285E86E7-F56D-4314-BB69-B0388338DC0B}">
      <formula1>$H$58:$I$58</formula1>
    </dataValidation>
    <dataValidation type="list" allowBlank="1" showInputMessage="1" showErrorMessage="1" sqref="M66" xr:uid="{D1544069-5EE3-4ECE-A175-9046B1CDD9B3}">
      <formula1>$H$66:$I$66</formula1>
    </dataValidation>
    <dataValidation type="list" allowBlank="1" showInputMessage="1" showErrorMessage="1" sqref="M68" xr:uid="{918B0923-02FD-44C4-85A3-B3E672F4F9F0}">
      <formula1>$H$68:$I$68</formula1>
    </dataValidation>
    <dataValidation type="list" allowBlank="1" showInputMessage="1" showErrorMessage="1" sqref="M69" xr:uid="{6101FC53-6FBB-48C4-8A31-320F21245AF4}">
      <formula1>$H$69:$I$69</formula1>
    </dataValidation>
    <dataValidation type="list" allowBlank="1" showInputMessage="1" showErrorMessage="1" sqref="M70:M71" xr:uid="{8904D503-0E84-4C78-AD10-5B4A7C2541EF}">
      <formula1>$H$70:$I$70</formula1>
    </dataValidation>
    <dataValidation type="list" allowBlank="1" showInputMessage="1" showErrorMessage="1" sqref="M74" xr:uid="{B7F69C3E-283C-4C3B-A469-3722DE76DB11}">
      <formula1>$H$74:$I$74</formula1>
    </dataValidation>
    <dataValidation type="list" allowBlank="1" showInputMessage="1" showErrorMessage="1" sqref="M75" xr:uid="{36CDCD7D-E5AC-445D-B50E-9ED4ED265F1D}">
      <formula1>$H$75:$I$75</formula1>
    </dataValidation>
    <dataValidation type="list" allowBlank="1" showInputMessage="1" showErrorMessage="1" sqref="M77" xr:uid="{BCE7AC0A-EA11-421B-A65A-D9A79A6916E7}">
      <formula1>$H$77:$I$77</formula1>
    </dataValidation>
    <dataValidation type="list" allowBlank="1" showInputMessage="1" showErrorMessage="1" sqref="M95" xr:uid="{42C50AD1-1A41-494F-827F-962FA678FF16}">
      <formula1>$H$95:$I$95</formula1>
    </dataValidation>
    <dataValidation type="list" allowBlank="1" showInputMessage="1" showErrorMessage="1" sqref="M97" xr:uid="{56BFC322-4CD6-462E-B9DA-B07672506E08}">
      <formula1>$H$97:$I$97</formula1>
    </dataValidation>
    <dataValidation type="list" allowBlank="1" showInputMessage="1" showErrorMessage="1" sqref="M99" xr:uid="{DE3637B5-E93E-44FB-81ED-EC84517C5245}">
      <formula1>$H$99:$I$99</formula1>
    </dataValidation>
    <dataValidation type="list" allowBlank="1" showInputMessage="1" showErrorMessage="1" sqref="M63" xr:uid="{E4FED111-9D5F-4BFC-ACA4-7FD021DC97DA}">
      <formula1>$H$63:$K$63</formula1>
    </dataValidation>
    <dataValidation type="list" allowBlank="1" showInputMessage="1" showErrorMessage="1" sqref="M72" xr:uid="{BB136302-48CD-4C11-966D-92A3BD345C0A}">
      <formula1>$H$72:$J$72</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Button 1">
              <controlPr locked="0" defaultSize="0" print="0" autoFill="0" autoPict="0" macro="[0]!Sheet11.Diagnostic_Assessment_NEW_Info_Data_Reset" altText="Reset Data Entry Key - Press this key to reset all the data entry fields on this worksheet.  When this key is depressed all fields will be reset to the original text which includes direction on what to enter offset by brackets.">
                <anchor moveWithCells="1" sizeWithCells="1">
                  <from>
                    <xdr:col>5</xdr:col>
                    <xdr:colOff>2924175</xdr:colOff>
                    <xdr:row>0</xdr:row>
                    <xdr:rowOff>57150</xdr:rowOff>
                  </from>
                  <to>
                    <xdr:col>5</xdr:col>
                    <xdr:colOff>3390900</xdr:colOff>
                    <xdr:row>2</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C4B63-A334-4832-9595-7FCE6503597F}">
  <sheetPr codeName="Sheet13">
    <tabColor rgb="FF5E9732"/>
    <pageSetUpPr fitToPage="1"/>
  </sheetPr>
  <dimension ref="A1:EV246"/>
  <sheetViews>
    <sheetView showGridLines="0" showRowColHeaders="0" zoomScale="90" zoomScaleNormal="90" workbookViewId="0">
      <selection activeCell="L6" sqref="L6:L7"/>
    </sheetView>
  </sheetViews>
  <sheetFormatPr defaultRowHeight="15"/>
  <cols>
    <col min="1" max="1" width="2.42578125" style="102" customWidth="1"/>
    <col min="2" max="2" width="35.85546875" customWidth="1"/>
    <col min="3" max="3" width="2.42578125" customWidth="1"/>
    <col min="4" max="4" width="30.7109375" customWidth="1"/>
    <col min="5" max="5" width="40.7109375" customWidth="1"/>
    <col min="6" max="6" width="9" customWidth="1"/>
    <col min="7" max="7" width="40.7109375" customWidth="1"/>
    <col min="8" max="8" width="31" customWidth="1"/>
    <col min="9" max="9" width="12.140625" customWidth="1"/>
    <col min="10" max="10" width="16.42578125" customWidth="1"/>
    <col min="11" max="11" width="19.5703125" customWidth="1"/>
    <col min="12" max="12" width="33.7109375" customWidth="1"/>
    <col min="13" max="51" width="9.140625" style="102" customWidth="1"/>
    <col min="52" max="52" width="18" style="102" customWidth="1"/>
    <col min="53" max="53" width="21" style="102" customWidth="1"/>
    <col min="54" max="57" width="10.7109375" style="102" customWidth="1"/>
    <col min="58" max="60" width="9.140625" style="102" customWidth="1"/>
    <col min="61" max="88" width="9.140625" customWidth="1"/>
    <col min="89" max="152" width="9.140625" style="102"/>
  </cols>
  <sheetData>
    <row r="1" spans="2:57" ht="16.5" thickBot="1">
      <c r="B1" s="716" t="s">
        <v>526</v>
      </c>
      <c r="C1" s="1008"/>
      <c r="D1" s="1579" t="s">
        <v>526</v>
      </c>
      <c r="E1" s="1579"/>
      <c r="F1" s="1579"/>
      <c r="G1" s="1579"/>
      <c r="H1" s="1579"/>
      <c r="I1" s="715"/>
      <c r="J1" s="715"/>
      <c r="K1" s="715"/>
      <c r="L1" s="715"/>
    </row>
    <row r="2" spans="2:57" ht="15" customHeight="1">
      <c r="B2" s="1177" t="s">
        <v>1798</v>
      </c>
      <c r="C2" s="1008"/>
      <c r="D2" s="1593" t="s">
        <v>1829</v>
      </c>
      <c r="E2" s="1594"/>
      <c r="F2" s="1594"/>
      <c r="G2" s="1594"/>
      <c r="H2" s="1595"/>
      <c r="I2" s="408"/>
      <c r="J2" s="1582" t="s">
        <v>1254</v>
      </c>
      <c r="K2" s="1583"/>
      <c r="L2" s="1584"/>
      <c r="AZ2" s="1582" t="s">
        <v>1739</v>
      </c>
      <c r="BA2" s="1650"/>
      <c r="BB2" s="1650"/>
      <c r="BC2" s="1650"/>
      <c r="BD2" s="1650"/>
      <c r="BE2" s="1651"/>
    </row>
    <row r="3" spans="2:57" ht="26.25" customHeight="1">
      <c r="B3" s="1179"/>
      <c r="C3" s="1008"/>
      <c r="D3" s="1596"/>
      <c r="E3" s="1597"/>
      <c r="F3" s="1597"/>
      <c r="G3" s="1597"/>
      <c r="H3" s="1598"/>
      <c r="I3" s="408"/>
      <c r="J3" s="1585"/>
      <c r="K3" s="1586"/>
      <c r="L3" s="1587"/>
      <c r="AZ3" s="1652"/>
      <c r="BA3" s="1653"/>
      <c r="BB3" s="1653"/>
      <c r="BC3" s="1653"/>
      <c r="BD3" s="1653"/>
      <c r="BE3" s="1654"/>
    </row>
    <row r="4" spans="2:57" ht="15" customHeight="1">
      <c r="B4" s="1179"/>
      <c r="C4" s="1008"/>
      <c r="D4" s="1174" t="s">
        <v>166</v>
      </c>
      <c r="E4" s="1581" t="str">
        <f>'Administrative Info'!F6&amp;"               "&amp;'Administrative Info'!F7&amp;"               "&amp;'Administrative Info'!F11</f>
        <v>&lt;enter community name here&gt;               &lt;enter county here&gt;               &lt;enter 2-letter state ID here&gt;</v>
      </c>
      <c r="F4" s="1581"/>
      <c r="G4" s="1581"/>
      <c r="H4" s="1206" t="str">
        <f>'Administrative Info'!E12&amp;'Administrative Info'!F12</f>
        <v>CID:&lt;enter 6-digit CID here&gt;</v>
      </c>
      <c r="I4" s="408"/>
      <c r="J4" s="1588" t="s">
        <v>1653</v>
      </c>
      <c r="K4" s="1589"/>
      <c r="L4" s="1590"/>
      <c r="AZ4" s="1655" t="s">
        <v>1257</v>
      </c>
      <c r="BA4" s="1656"/>
      <c r="BB4" s="1659" t="s">
        <v>1740</v>
      </c>
      <c r="BC4" s="1660"/>
      <c r="BD4" s="1659" t="s">
        <v>1742</v>
      </c>
      <c r="BE4" s="1590"/>
    </row>
    <row r="5" spans="2:57" ht="15" customHeight="1">
      <c r="B5" s="1179"/>
      <c r="C5" s="1008"/>
      <c r="D5" s="1174" t="s">
        <v>167</v>
      </c>
      <c r="E5" s="234" t="str">
        <f>'Administrative Info'!F13</f>
        <v>&lt;Enter FPA Name Here&gt;</v>
      </c>
      <c r="F5" s="1203" t="s">
        <v>1848</v>
      </c>
      <c r="G5" s="1205" t="str">
        <f>'Administrative Info'!F14</f>
        <v>&lt;enter FPA phone number&gt;</v>
      </c>
      <c r="H5" s="1207" t="str">
        <f>'Administrative Info'!F15</f>
        <v>&lt;enter FPA email address&gt;</v>
      </c>
      <c r="I5" s="408"/>
      <c r="J5" s="1591" t="s">
        <v>1257</v>
      </c>
      <c r="K5" s="1592"/>
      <c r="L5" s="1037" t="s">
        <v>1826</v>
      </c>
      <c r="AZ5" s="1657"/>
      <c r="BA5" s="1658"/>
      <c r="BB5" s="1108" t="s">
        <v>1743</v>
      </c>
      <c r="BC5" s="1108" t="s">
        <v>1741</v>
      </c>
      <c r="BD5" s="1108" t="s">
        <v>1743</v>
      </c>
      <c r="BE5" s="1109" t="s">
        <v>1741</v>
      </c>
    </row>
    <row r="6" spans="2:57" ht="15" customHeight="1">
      <c r="B6" s="1179"/>
      <c r="C6" s="1008"/>
      <c r="D6" s="1174" t="s">
        <v>195</v>
      </c>
      <c r="E6" s="1581" t="str">
        <f>'Administrative Info'!F21</f>
        <v>&lt;enter name of agency&gt;</v>
      </c>
      <c r="F6" s="1581"/>
      <c r="G6" s="1581"/>
      <c r="H6" s="1175"/>
      <c r="I6" s="408"/>
      <c r="J6" s="1599" t="s">
        <v>1827</v>
      </c>
      <c r="K6" s="1600"/>
      <c r="L6" s="1603" t="str">
        <f>IF('Diagnostic Assessment NEW'!X24=0, "Complete","Incomplete")</f>
        <v>Incomplete</v>
      </c>
      <c r="AZ6" s="1640" t="s">
        <v>1827</v>
      </c>
      <c r="BA6" s="1641"/>
      <c r="BB6" s="1613">
        <v>3</v>
      </c>
      <c r="BC6" s="1613">
        <f>'Diagnostic Assessment NEW'!V24</f>
        <v>0</v>
      </c>
      <c r="BD6" s="1613">
        <v>2</v>
      </c>
      <c r="BE6" s="1608">
        <f>'Diagnostic Assessment NEW'!W24</f>
        <v>0</v>
      </c>
    </row>
    <row r="7" spans="2:57" ht="15" customHeight="1">
      <c r="B7" s="152"/>
      <c r="C7" s="411"/>
      <c r="D7" s="1174" t="s">
        <v>1847</v>
      </c>
      <c r="E7" s="234" t="str">
        <f>'Administrative Info'!F22</f>
        <v>&lt;enter name of auditor and title&gt;</v>
      </c>
      <c r="F7" s="1203" t="s">
        <v>1848</v>
      </c>
      <c r="G7" s="1205" t="str">
        <f>'Administrative Info'!F23</f>
        <v>&lt;enter auditor phone&gt;</v>
      </c>
      <c r="H7" s="1207" t="str">
        <f>'Administrative Info'!F24</f>
        <v>&lt;enter auditor email address&gt;</v>
      </c>
      <c r="I7" s="408"/>
      <c r="J7" s="1601"/>
      <c r="K7" s="1602"/>
      <c r="L7" s="1604"/>
      <c r="AZ7" s="1640"/>
      <c r="BA7" s="1641"/>
      <c r="BB7" s="1613"/>
      <c r="BC7" s="1613"/>
      <c r="BD7" s="1613"/>
      <c r="BE7" s="1608"/>
    </row>
    <row r="8" spans="2:57" ht="15" customHeight="1">
      <c r="B8" s="152"/>
      <c r="C8" s="411"/>
      <c r="D8" s="1174" t="s">
        <v>1846</v>
      </c>
      <c r="E8" s="234" t="str">
        <f>'Administrative Info'!F25</f>
        <v>&lt;enter audit reviewer name&gt;</v>
      </c>
      <c r="F8" s="1203" t="s">
        <v>1848</v>
      </c>
      <c r="G8" s="1205" t="str">
        <f>'Administrative Info'!F26</f>
        <v>&lt;enter audit reviewer phone number&gt;</v>
      </c>
      <c r="H8" s="1207" t="str">
        <f>'Administrative Info'!F27</f>
        <v>&lt;enter audit reviewer email address&gt;</v>
      </c>
      <c r="I8" s="408"/>
      <c r="J8" s="1599" t="s">
        <v>1259</v>
      </c>
      <c r="K8" s="1600"/>
      <c r="L8" s="1608" t="str">
        <f>IF('Diagnostic Assessment NEW'!X39=0,"Complete","Incomplete")</f>
        <v>Incomplete</v>
      </c>
      <c r="AZ8" s="1640" t="s">
        <v>1259</v>
      </c>
      <c r="BA8" s="1641"/>
      <c r="BB8" s="1613">
        <v>1</v>
      </c>
      <c r="BC8" s="1613">
        <f>'Diagnostic Assessment NEW'!V39</f>
        <v>0</v>
      </c>
      <c r="BD8" s="1613">
        <v>4</v>
      </c>
      <c r="BE8" s="1608">
        <f>'Diagnostic Assessment NEW'!W39</f>
        <v>0</v>
      </c>
    </row>
    <row r="9" spans="2:57" ht="15" customHeight="1">
      <c r="B9" s="152"/>
      <c r="C9" s="411"/>
      <c r="D9" s="1174" t="s">
        <v>1389</v>
      </c>
      <c r="E9" s="1605" t="str">
        <f>'Administrative Info'!F9</f>
        <v>&lt;enter date of community contact MM/DD/YYYY&gt;</v>
      </c>
      <c r="F9" s="1605"/>
      <c r="G9" s="1204" t="s">
        <v>1390</v>
      </c>
      <c r="H9" s="1208" t="str">
        <f>'Administrative Info'!F8</f>
        <v>&lt;enter diagnostic date MM/DD/YYYY&gt;</v>
      </c>
      <c r="I9" s="408"/>
      <c r="J9" s="1606"/>
      <c r="K9" s="1607"/>
      <c r="L9" s="1608"/>
      <c r="AZ9" s="1640"/>
      <c r="BA9" s="1641"/>
      <c r="BB9" s="1613"/>
      <c r="BC9" s="1613"/>
      <c r="BD9" s="1613"/>
      <c r="BE9" s="1608"/>
    </row>
    <row r="10" spans="2:57" ht="15" customHeight="1">
      <c r="B10" s="152"/>
      <c r="C10" s="411"/>
      <c r="D10" s="1174" t="s">
        <v>501</v>
      </c>
      <c r="E10" s="1616" t="str">
        <f>'Administrative Info'!F31</f>
        <v>&lt;enter date audit closed&gt;</v>
      </c>
      <c r="F10" s="1616"/>
      <c r="G10" s="1204" t="s">
        <v>1387</v>
      </c>
      <c r="H10" s="1209">
        <f>'Diagnostic Assessment NEW'!Q80</f>
        <v>0</v>
      </c>
      <c r="I10" s="408"/>
      <c r="J10" s="1612" t="s">
        <v>1260</v>
      </c>
      <c r="K10" s="1613"/>
      <c r="L10" s="1608" t="str">
        <f>IF('Diagnostic Assessment NEW'!X53=0,"Complete","Incomplete")</f>
        <v>Incomplete</v>
      </c>
      <c r="AZ10" s="1640" t="s">
        <v>1260</v>
      </c>
      <c r="BA10" s="1641"/>
      <c r="BB10" s="1613">
        <v>1</v>
      </c>
      <c r="BC10" s="1613">
        <f>'Diagnostic Assessment NEW'!V53</f>
        <v>0</v>
      </c>
      <c r="BD10" s="1613">
        <v>2</v>
      </c>
      <c r="BE10" s="1608">
        <f>'Diagnostic Assessment NEW'!W53</f>
        <v>0</v>
      </c>
    </row>
    <row r="11" spans="2:57" ht="15" customHeight="1">
      <c r="B11" s="152"/>
      <c r="C11" s="1036"/>
      <c r="D11" s="1176" t="s">
        <v>1720</v>
      </c>
      <c r="E11" s="1617" t="str">
        <f>'Administrative Info'!F32</f>
        <v>&lt;enter Yes/No&gt;</v>
      </c>
      <c r="F11" s="1617"/>
      <c r="G11" s="1204" t="s">
        <v>1388</v>
      </c>
      <c r="H11" s="1209">
        <f>'Evaluation Tool'!M74</f>
        <v>0</v>
      </c>
      <c r="I11" s="408"/>
      <c r="J11" s="1612"/>
      <c r="K11" s="1613"/>
      <c r="L11" s="1608"/>
      <c r="AZ11" s="1640"/>
      <c r="BA11" s="1641"/>
      <c r="BB11" s="1613"/>
      <c r="BC11" s="1613"/>
      <c r="BD11" s="1613"/>
      <c r="BE11" s="1608"/>
    </row>
    <row r="12" spans="2:57" ht="15.75" customHeight="1">
      <c r="B12" s="102"/>
      <c r="C12" s="1036"/>
      <c r="D12" s="1632" t="s">
        <v>1828</v>
      </c>
      <c r="E12" s="1633"/>
      <c r="F12" s="1633"/>
      <c r="G12" s="1633"/>
      <c r="H12" s="1634"/>
      <c r="I12" s="408"/>
      <c r="J12" s="1599" t="s">
        <v>1261</v>
      </c>
      <c r="K12" s="1600"/>
      <c r="L12" s="1603" t="str">
        <f>IF('Diagnostic Assessment NEW'!X79=0,"Complete","Incomplete")</f>
        <v>Incomplete</v>
      </c>
      <c r="AZ12" s="1640" t="s">
        <v>1261</v>
      </c>
      <c r="BA12" s="1641"/>
      <c r="BB12" s="1613">
        <v>4</v>
      </c>
      <c r="BC12" s="1613">
        <f>'Diagnostic Assessment NEW'!V79</f>
        <v>0</v>
      </c>
      <c r="BD12" s="1613">
        <v>6</v>
      </c>
      <c r="BE12" s="1608">
        <f>'Diagnostic Assessment NEW'!W79</f>
        <v>0</v>
      </c>
    </row>
    <row r="13" spans="2:57" ht="15.75" customHeight="1">
      <c r="B13" s="103"/>
      <c r="C13" s="1036"/>
      <c r="D13" s="1632"/>
      <c r="E13" s="1633"/>
      <c r="F13" s="1633"/>
      <c r="G13" s="1633"/>
      <c r="H13" s="1634"/>
      <c r="I13" s="408"/>
      <c r="J13" s="1601"/>
      <c r="K13" s="1602"/>
      <c r="L13" s="1604"/>
      <c r="AZ13" s="1640"/>
      <c r="BA13" s="1641"/>
      <c r="BB13" s="1613"/>
      <c r="BC13" s="1613"/>
      <c r="BD13" s="1613"/>
      <c r="BE13" s="1608"/>
    </row>
    <row r="14" spans="2:57" ht="15" customHeight="1">
      <c r="B14" s="1081"/>
      <c r="C14" s="1036"/>
      <c r="D14" s="1063" t="s">
        <v>1659</v>
      </c>
      <c r="E14" s="1040"/>
      <c r="F14" s="1040"/>
      <c r="G14" s="1040" t="s">
        <v>1660</v>
      </c>
      <c r="H14" s="1064"/>
      <c r="I14" s="408"/>
      <c r="J14" s="1599" t="s">
        <v>1652</v>
      </c>
      <c r="K14" s="1600"/>
      <c r="L14" s="1603" t="str">
        <f>IF('Diagnostic Assessment NEW'!X101=0,"Complete","Incomplete")</f>
        <v>Incomplete</v>
      </c>
      <c r="AZ14" s="1642" t="s">
        <v>1738</v>
      </c>
      <c r="BA14" s="1643"/>
      <c r="BB14" s="1613">
        <f>SUM(BB6:BB13)</f>
        <v>9</v>
      </c>
      <c r="BC14" s="1613">
        <f t="shared" ref="BC14:BE14" si="0">SUM(BC6:BC13)</f>
        <v>0</v>
      </c>
      <c r="BD14" s="1613">
        <f t="shared" si="0"/>
        <v>14</v>
      </c>
      <c r="BE14" s="1613">
        <f t="shared" si="0"/>
        <v>0</v>
      </c>
    </row>
    <row r="15" spans="2:57" ht="16.5" thickBot="1">
      <c r="B15" s="1081"/>
      <c r="C15" s="1036"/>
      <c r="D15" s="1063" t="s">
        <v>1655</v>
      </c>
      <c r="E15" s="1040"/>
      <c r="F15" s="1040"/>
      <c r="G15" s="1618"/>
      <c r="H15" s="1619"/>
      <c r="I15" s="408"/>
      <c r="J15" s="1609"/>
      <c r="K15" s="1610"/>
      <c r="L15" s="1611"/>
      <c r="AZ15" s="1644"/>
      <c r="BA15" s="1645"/>
      <c r="BB15" s="1646"/>
      <c r="BC15" s="1646"/>
      <c r="BD15" s="1646"/>
      <c r="BE15" s="1646"/>
    </row>
    <row r="16" spans="2:57" ht="15.75">
      <c r="B16" s="1081"/>
      <c r="C16" s="1036"/>
      <c r="D16" s="1063" t="s">
        <v>1656</v>
      </c>
      <c r="E16" s="115"/>
      <c r="F16" s="164"/>
      <c r="G16" s="1620"/>
      <c r="H16" s="1621"/>
      <c r="I16" s="408"/>
      <c r="J16" s="409"/>
      <c r="K16" s="409"/>
      <c r="L16" s="410"/>
    </row>
    <row r="17" spans="2:55" ht="15.75">
      <c r="B17" s="1062"/>
      <c r="C17" s="411"/>
      <c r="D17" s="1063" t="s">
        <v>1657</v>
      </c>
      <c r="E17" s="115"/>
      <c r="F17" s="164"/>
      <c r="G17" s="1620"/>
      <c r="H17" s="1621"/>
      <c r="I17" s="408"/>
      <c r="J17" s="408"/>
      <c r="K17" s="408"/>
      <c r="L17" s="410"/>
      <c r="AZ17" s="170" t="s">
        <v>1742</v>
      </c>
      <c r="BA17" s="170" t="s">
        <v>1750</v>
      </c>
    </row>
    <row r="18" spans="2:55" ht="15.75">
      <c r="B18" s="1062"/>
      <c r="C18" s="411"/>
      <c r="D18" s="1063" t="s">
        <v>1658</v>
      </c>
      <c r="E18" s="115"/>
      <c r="F18" s="164"/>
      <c r="G18" s="1622"/>
      <c r="H18" s="1623"/>
      <c r="I18" s="408"/>
      <c r="J18" s="408"/>
      <c r="K18" s="408"/>
      <c r="L18" s="410"/>
      <c r="AZ18" s="462">
        <v>1.1000000000000001</v>
      </c>
      <c r="BA18" s="462">
        <f>IF('Diagnostic Assessment NEW'!W7=1,1,0)</f>
        <v>0</v>
      </c>
      <c r="BB18" s="462" t="s">
        <v>1751</v>
      </c>
      <c r="BC18" s="422" t="s">
        <v>1799</v>
      </c>
    </row>
    <row r="19" spans="2:55">
      <c r="B19" s="103"/>
      <c r="C19" s="411"/>
      <c r="D19" s="1063" t="s">
        <v>1664</v>
      </c>
      <c r="E19" s="1038"/>
      <c r="F19" s="1038"/>
      <c r="G19" s="1040" t="s">
        <v>1660</v>
      </c>
      <c r="H19" s="1065"/>
      <c r="I19" s="408"/>
      <c r="J19" s="408"/>
      <c r="K19" s="408"/>
      <c r="L19" s="410"/>
      <c r="AZ19" s="462">
        <v>1.3</v>
      </c>
      <c r="BA19" s="462">
        <f>IF('Diagnostic Assessment NEW'!W12=1,1,0)</f>
        <v>0</v>
      </c>
      <c r="BB19" s="462" t="s">
        <v>1777</v>
      </c>
      <c r="BC19" s="422" t="s">
        <v>1803</v>
      </c>
    </row>
    <row r="20" spans="2:55">
      <c r="B20" s="103"/>
      <c r="C20" s="411"/>
      <c r="D20" s="1066" t="s">
        <v>1661</v>
      </c>
      <c r="E20" s="115"/>
      <c r="F20" s="1038"/>
      <c r="G20" s="1618"/>
      <c r="H20" s="1619"/>
      <c r="I20" s="408"/>
      <c r="J20" s="408"/>
      <c r="K20" s="1039"/>
      <c r="L20" s="1580"/>
      <c r="AZ20" s="462">
        <v>1.9</v>
      </c>
      <c r="BA20" s="462">
        <f>IF('Diagnostic Assessment NEW'!W20=1,1,0)</f>
        <v>0</v>
      </c>
      <c r="BB20" s="462" t="s">
        <v>1752</v>
      </c>
      <c r="BC20" s="422" t="s">
        <v>1804</v>
      </c>
    </row>
    <row r="21" spans="2:55">
      <c r="B21" s="103"/>
      <c r="C21" s="411"/>
      <c r="D21" s="1066" t="s">
        <v>1662</v>
      </c>
      <c r="E21" s="115"/>
      <c r="F21" s="1038"/>
      <c r="G21" s="1620"/>
      <c r="H21" s="1621"/>
      <c r="I21" s="408"/>
      <c r="J21" s="408"/>
      <c r="K21" s="1039"/>
      <c r="L21" s="1580"/>
      <c r="AZ21" s="462">
        <v>2.1</v>
      </c>
      <c r="BA21" s="462">
        <f>IF('Diagnostic Assessment NEW'!W26=1,1,0)</f>
        <v>0</v>
      </c>
      <c r="BB21" s="462" t="s">
        <v>1753</v>
      </c>
      <c r="BC21" s="422" t="s">
        <v>1805</v>
      </c>
    </row>
    <row r="22" spans="2:55">
      <c r="B22" s="103"/>
      <c r="C22" s="411"/>
      <c r="D22" s="1066" t="s">
        <v>1800</v>
      </c>
      <c r="E22" s="115"/>
      <c r="F22" s="1038"/>
      <c r="G22" s="1620"/>
      <c r="H22" s="1621"/>
      <c r="I22" s="408"/>
      <c r="J22" s="408"/>
      <c r="K22" s="1039"/>
      <c r="L22" s="1580"/>
      <c r="AZ22" s="462">
        <v>2.7</v>
      </c>
      <c r="BA22" s="462">
        <f>IF('Diagnostic Assessment NEW'!W35=1,1,0)</f>
        <v>0</v>
      </c>
      <c r="BB22" s="462" t="s">
        <v>1754</v>
      </c>
      <c r="BC22" s="422" t="s">
        <v>1806</v>
      </c>
    </row>
    <row r="23" spans="2:55">
      <c r="B23" s="103"/>
      <c r="C23" s="411"/>
      <c r="D23" s="1066" t="s">
        <v>1663</v>
      </c>
      <c r="E23" s="115"/>
      <c r="F23" s="1038"/>
      <c r="G23" s="1622"/>
      <c r="H23" s="1623"/>
      <c r="I23" s="408"/>
      <c r="J23" s="408"/>
      <c r="K23" s="1039"/>
      <c r="L23" s="1580"/>
      <c r="AZ23" s="462">
        <v>2.8</v>
      </c>
      <c r="BA23" s="462">
        <f>IF('Diagnostic Assessment NEW'!W36=1,1,0)</f>
        <v>0</v>
      </c>
      <c r="BB23" s="462" t="s">
        <v>1755</v>
      </c>
      <c r="BC23" s="422" t="s">
        <v>1807</v>
      </c>
    </row>
    <row r="24" spans="2:55" ht="32.25" customHeight="1">
      <c r="B24" s="103"/>
      <c r="C24" s="411"/>
      <c r="D24" s="1635" t="s">
        <v>1773</v>
      </c>
      <c r="E24" s="1636"/>
      <c r="F24" s="1636"/>
      <c r="G24" s="447" t="s">
        <v>1660</v>
      </c>
      <c r="H24" s="1065"/>
      <c r="I24" s="408"/>
      <c r="J24" s="408"/>
      <c r="K24" s="1081"/>
      <c r="L24" s="1580"/>
      <c r="AZ24" s="462">
        <v>2.9</v>
      </c>
      <c r="BA24" s="462">
        <f>IF('Diagnostic Assessment NEW'!W37=1,1,0)</f>
        <v>0</v>
      </c>
      <c r="BB24" s="462" t="s">
        <v>1756</v>
      </c>
      <c r="BC24" s="422" t="s">
        <v>1808</v>
      </c>
    </row>
    <row r="25" spans="2:55" ht="15.75">
      <c r="B25" s="103"/>
      <c r="C25" s="411"/>
      <c r="D25" s="1067" t="s">
        <v>1665</v>
      </c>
      <c r="E25" s="1062"/>
      <c r="F25" s="1038"/>
      <c r="G25" s="1624"/>
      <c r="H25" s="1625"/>
      <c r="I25" s="408"/>
      <c r="J25" s="408"/>
      <c r="K25" s="1081"/>
      <c r="L25" s="1580"/>
      <c r="AZ25" s="462">
        <v>3.1</v>
      </c>
      <c r="BA25" s="462">
        <f>IF('Diagnostic Assessment NEW'!W41=1,1,0)</f>
        <v>0</v>
      </c>
      <c r="BB25" s="462" t="s">
        <v>1782</v>
      </c>
      <c r="BC25" s="102" t="s">
        <v>1809</v>
      </c>
    </row>
    <row r="26" spans="2:55" ht="15.75">
      <c r="B26" s="103"/>
      <c r="C26" s="411"/>
      <c r="D26" s="1067" t="s">
        <v>1666</v>
      </c>
      <c r="E26" s="1062"/>
      <c r="F26" s="1038"/>
      <c r="G26" s="1626"/>
      <c r="H26" s="1627"/>
      <c r="I26" s="408"/>
      <c r="J26" s="408"/>
      <c r="K26" s="1081"/>
      <c r="L26" s="1580"/>
      <c r="AZ26" s="462">
        <v>3.4</v>
      </c>
      <c r="BA26" s="462">
        <f>IF('Diagnostic Assessment NEW'!W44=1,1,0)</f>
        <v>0</v>
      </c>
      <c r="BB26" s="462" t="s">
        <v>1232</v>
      </c>
      <c r="BC26" s="422" t="s">
        <v>1815</v>
      </c>
    </row>
    <row r="27" spans="2:55">
      <c r="B27" s="103"/>
      <c r="C27" s="411"/>
      <c r="D27" s="1067"/>
      <c r="E27" s="1062"/>
      <c r="F27" s="1038"/>
      <c r="G27" s="1039"/>
      <c r="H27" s="1065"/>
      <c r="I27" s="408"/>
      <c r="J27" s="408"/>
      <c r="K27" s="1039"/>
      <c r="L27" s="1580"/>
      <c r="AZ27" s="462">
        <v>3.7</v>
      </c>
      <c r="BA27" s="462">
        <f>IF('Diagnostic Assessment NEW'!W50=1,1,0)</f>
        <v>0</v>
      </c>
      <c r="BB27" s="462" t="s">
        <v>1757</v>
      </c>
      <c r="BC27" s="422" t="s">
        <v>1810</v>
      </c>
    </row>
    <row r="28" spans="2:55" ht="15.75" thickBot="1">
      <c r="B28" s="103"/>
      <c r="C28" s="411"/>
      <c r="D28" s="1647" t="s">
        <v>1732</v>
      </c>
      <c r="E28" s="1648"/>
      <c r="F28" s="1648"/>
      <c r="G28" s="1648"/>
      <c r="H28" s="1649"/>
      <c r="I28" s="408"/>
      <c r="J28" s="408"/>
      <c r="K28" s="1039"/>
      <c r="L28" s="1580"/>
      <c r="AZ28" s="462">
        <v>4.0999999999999996</v>
      </c>
      <c r="BA28" s="462">
        <f>IF('Diagnostic Assessment NEW'!W55=1,1,0)</f>
        <v>0</v>
      </c>
      <c r="BB28" s="462" t="s">
        <v>1758</v>
      </c>
      <c r="BC28" s="422" t="s">
        <v>1811</v>
      </c>
    </row>
    <row r="29" spans="2:55" ht="16.5" thickBot="1">
      <c r="B29" s="1179"/>
      <c r="C29" s="411"/>
      <c r="D29" s="1126" t="s">
        <v>12</v>
      </c>
      <c r="E29" s="1127" t="s">
        <v>1748</v>
      </c>
      <c r="F29" s="1127" t="s">
        <v>1744</v>
      </c>
      <c r="G29" s="1127" t="s">
        <v>1767</v>
      </c>
      <c r="H29" s="1191" t="s">
        <v>1747</v>
      </c>
      <c r="I29" s="408"/>
      <c r="J29" s="408"/>
      <c r="K29" s="1039"/>
      <c r="L29" s="1580"/>
      <c r="AZ29" s="462">
        <v>4.4000000000000004</v>
      </c>
      <c r="BA29" s="462">
        <f>IF('Diagnostic Assessment NEW'!W60=1,1,0)</f>
        <v>0</v>
      </c>
      <c r="BB29" s="462" t="s">
        <v>1759</v>
      </c>
      <c r="BC29" s="102" t="s">
        <v>1812</v>
      </c>
    </row>
    <row r="30" spans="2:55" ht="30" customHeight="1" thickBot="1">
      <c r="B30" s="1179"/>
      <c r="C30" s="411"/>
      <c r="D30" s="1170" t="s">
        <v>1825</v>
      </c>
      <c r="E30" s="1171">
        <f>'Diagnostic Assessment NEW'!Q80</f>
        <v>0</v>
      </c>
      <c r="F30" s="1171">
        <f>0.7*'Diagnostic Assessment NEW'!S80</f>
        <v>70.055894999999992</v>
      </c>
      <c r="G30" s="1172" t="str">
        <f>_xlfn.TEXTJOIN(" ",TRUE,BB50,"out of 14")</f>
        <v>0 out of 14</v>
      </c>
      <c r="H30" s="1173" t="str">
        <f>IF(BB50=0,"No Concern",IF(BB50&lt;=5,"Low Concern",IF(BB50&lt;=7,"Moderate Concern",IF(BB50&lt;=9,"High Concern", "Very High Concern"))))</f>
        <v>No Concern</v>
      </c>
      <c r="I30" s="408"/>
      <c r="J30" s="408"/>
      <c r="K30" s="1179"/>
      <c r="L30" s="1580"/>
      <c r="AZ30" s="462">
        <v>4.5999999999999996</v>
      </c>
      <c r="BA30" s="462">
        <f>IF('Diagnostic Assessment NEW'!W63=1,1,0)</f>
        <v>0</v>
      </c>
      <c r="BB30" s="462" t="s">
        <v>1760</v>
      </c>
      <c r="BC30" s="422" t="s">
        <v>1813</v>
      </c>
    </row>
    <row r="31" spans="2:55" ht="30" customHeight="1">
      <c r="B31" s="1179"/>
      <c r="C31" s="411"/>
      <c r="D31" s="1168" t="s">
        <v>1769</v>
      </c>
      <c r="E31" s="1136">
        <f>'Diagnostic Assessment NEW'!Q24</f>
        <v>0</v>
      </c>
      <c r="F31" s="1136">
        <f>0.7*'Diagnostic Assessment NEW'!S24</f>
        <v>10.34586</v>
      </c>
      <c r="G31" s="1137" t="str">
        <f>_xlfn.TEXTJOIN(" ",TRUE,BB35,"out of 3")</f>
        <v>0 out of 3</v>
      </c>
      <c r="H31" s="1169" t="str">
        <f>IFERROR(_xlfn.TEXTJOIN(" ",TRUE,_xlfn.ANCHORARRAY(AZ35)),"None Identified")</f>
        <v>None Identified</v>
      </c>
      <c r="I31" s="408"/>
      <c r="J31" s="408"/>
      <c r="K31" s="1179"/>
      <c r="L31" s="1039"/>
      <c r="AZ31" s="462">
        <v>4.8</v>
      </c>
      <c r="BA31" s="462">
        <f>IF('Diagnostic Assessment NEW'!W65=1,1,0)</f>
        <v>0</v>
      </c>
      <c r="BB31" s="462" t="s">
        <v>1761</v>
      </c>
      <c r="BC31" s="422" t="s">
        <v>1814</v>
      </c>
    </row>
    <row r="32" spans="2:55" ht="30" customHeight="1">
      <c r="B32" s="1179"/>
      <c r="C32" s="411"/>
      <c r="D32" s="1159" t="s">
        <v>752</v>
      </c>
      <c r="E32" s="1125">
        <f>'Diagnostic Assessment NEW'!Q39</f>
        <v>0</v>
      </c>
      <c r="F32" s="1125">
        <f>0.7*'Diagnostic Assessment NEW'!S39</f>
        <v>10.281599999999999</v>
      </c>
      <c r="G32" s="1129" t="str">
        <f>_xlfn.TEXTJOIN(" ",TRUE,BB39,"out of 4")</f>
        <v>0 out of 4</v>
      </c>
      <c r="H32" s="1160" t="str">
        <f>IFERROR(_xlfn.TEXTJOIN(" ",TRUE,_xlfn.ANCHORARRAY(AZ39)),"None Identified")</f>
        <v>None Identified</v>
      </c>
      <c r="I32" s="408"/>
      <c r="J32" s="408"/>
      <c r="K32" s="1179"/>
      <c r="L32" s="1039"/>
      <c r="AZ32" s="462"/>
      <c r="BA32" s="462"/>
      <c r="BB32" s="462"/>
      <c r="BC32" s="422"/>
    </row>
    <row r="33" spans="2:58" ht="30" customHeight="1">
      <c r="B33" s="1179"/>
      <c r="C33" s="411"/>
      <c r="D33" s="1159" t="s">
        <v>1768</v>
      </c>
      <c r="E33" s="1125">
        <f>'Diagnostic Assessment NEW'!Q53</f>
        <v>0</v>
      </c>
      <c r="F33" s="1125">
        <f>0.7*'Diagnostic Assessment NEW'!S53</f>
        <v>28.217279999999999</v>
      </c>
      <c r="G33" s="1129" t="str">
        <f>_xlfn.TEXTJOIN(" ",TRUE,BB44,"out of 3")</f>
        <v>0 out of 3</v>
      </c>
      <c r="H33" s="1160" t="str">
        <f>IFERROR(_xlfn.TEXTJOIN(" ",TRUE,_xlfn.ANCHORARRAY(AZ44)),"None Identified")</f>
        <v>None Identified</v>
      </c>
      <c r="I33" s="408"/>
      <c r="J33" s="408"/>
      <c r="K33" s="1179"/>
      <c r="L33" s="1039"/>
    </row>
    <row r="34" spans="2:58" ht="30" customHeight="1">
      <c r="B34" s="1179"/>
      <c r="C34" s="411"/>
      <c r="D34" s="1159" t="s">
        <v>1770</v>
      </c>
      <c r="E34" s="1125">
        <f>'Diagnostic Assessment NEW'!Q79</f>
        <v>0</v>
      </c>
      <c r="F34" s="1125">
        <f>0.7*'Diagnostic Assessment NEW'!S79</f>
        <v>21.211154999999998</v>
      </c>
      <c r="G34" s="1129" t="str">
        <f>_xlfn.TEXTJOIN(" ",TRUE,BB49,"out of 4")</f>
        <v>0 out of 4</v>
      </c>
      <c r="H34" s="1160" t="str">
        <f>IFERROR(_xlfn.TEXTJOIN(" ",TRUE,_xlfn.ANCHORARRAY(AZ49)),"None Identified")</f>
        <v>None Identified</v>
      </c>
      <c r="I34" s="408"/>
      <c r="J34" s="408"/>
      <c r="K34" s="152"/>
      <c r="L34" s="1039"/>
      <c r="AZ34" s="373" t="s">
        <v>1762</v>
      </c>
      <c r="BA34" s="373" t="s">
        <v>1766</v>
      </c>
      <c r="BB34" s="373" t="s">
        <v>491</v>
      </c>
    </row>
    <row r="35" spans="2:58" ht="30" customHeight="1">
      <c r="B35" s="1179"/>
      <c r="C35" s="411"/>
      <c r="D35" s="1161"/>
      <c r="E35" s="1134"/>
      <c r="F35" s="1134"/>
      <c r="G35" s="1135"/>
      <c r="H35" s="1162"/>
      <c r="I35" s="408"/>
      <c r="J35" s="408"/>
      <c r="K35" s="152"/>
      <c r="L35" s="1039"/>
      <c r="AZ35" s="115" t="e" cm="1" vm="1">
        <f t="array" ref="AZ35">_xlfn._xlws.FILTER(BB18:BB20,BA18:BA20=1)</f>
        <v>#VALUE!</v>
      </c>
      <c r="BA35" s="102" t="e" cm="1" vm="1">
        <f t="array" ref="BA35">_xlfn._xlws.FILTER(BC18:BC20,BA18:BA20=1)</f>
        <v>#VALUE!</v>
      </c>
      <c r="BB35" s="462">
        <f>SUM(BA18:BA20)</f>
        <v>0</v>
      </c>
    </row>
    <row r="36" spans="2:58" ht="30" customHeight="1">
      <c r="B36" s="1179"/>
      <c r="C36" s="411"/>
      <c r="D36" s="1163"/>
      <c r="E36" s="1130"/>
      <c r="F36" s="1130"/>
      <c r="G36" s="1131"/>
      <c r="H36" s="1065"/>
      <c r="I36" s="408"/>
      <c r="J36" s="408"/>
      <c r="K36" s="152"/>
      <c r="L36" s="1039"/>
    </row>
    <row r="37" spans="2:58" ht="30" customHeight="1">
      <c r="B37" s="1179"/>
      <c r="C37" s="411"/>
      <c r="D37" s="1163"/>
      <c r="E37" s="1130"/>
      <c r="F37" s="1130"/>
      <c r="G37" s="1131"/>
      <c r="H37" s="1065"/>
      <c r="I37" s="408"/>
      <c r="J37" s="408"/>
      <c r="K37" s="152"/>
      <c r="L37" s="1039"/>
    </row>
    <row r="38" spans="2:58" ht="30" customHeight="1">
      <c r="B38" s="1179"/>
      <c r="C38" s="411"/>
      <c r="D38" s="1163"/>
      <c r="E38" s="1130"/>
      <c r="F38" s="1130"/>
      <c r="G38" s="1131"/>
      <c r="H38" s="1065"/>
      <c r="I38" s="408"/>
      <c r="J38" s="408"/>
      <c r="K38" s="152"/>
      <c r="L38" s="1039"/>
      <c r="AZ38" s="373" t="s">
        <v>1763</v>
      </c>
      <c r="BA38" s="373" t="s">
        <v>1766</v>
      </c>
      <c r="BB38" s="373" t="s">
        <v>491</v>
      </c>
      <c r="BD38" s="1124" t="s">
        <v>1769</v>
      </c>
      <c r="BE38" s="373">
        <f>BB35</f>
        <v>0</v>
      </c>
      <c r="BF38" s="373">
        <v>3</v>
      </c>
    </row>
    <row r="39" spans="2:58" ht="30" customHeight="1">
      <c r="B39" s="1179"/>
      <c r="C39" s="411"/>
      <c r="D39" s="1163"/>
      <c r="E39" s="1038"/>
      <c r="F39" s="1038"/>
      <c r="G39" s="1128"/>
      <c r="H39" s="1065"/>
      <c r="I39" s="408"/>
      <c r="J39" s="408"/>
      <c r="K39" s="115"/>
      <c r="L39" s="1039"/>
      <c r="AZ39" s="115" t="e" cm="1" vm="1">
        <f t="array" ref="AZ39">_xlfn._xlws.FILTER(BB21:BB24,BA21:BA24=1)</f>
        <v>#VALUE!</v>
      </c>
      <c r="BA39" s="102" t="e" cm="1" vm="1">
        <f t="array" ref="BA39">_xlfn._xlws.FILTER(BC21:BC24,BA21:BA24=1)</f>
        <v>#VALUE!</v>
      </c>
      <c r="BB39" s="462">
        <f>SUM(BA21:BA24)</f>
        <v>0</v>
      </c>
      <c r="BD39" s="1124" t="s">
        <v>752</v>
      </c>
      <c r="BE39" s="373">
        <f>BB39</f>
        <v>0</v>
      </c>
      <c r="BF39" s="373">
        <v>4</v>
      </c>
    </row>
    <row r="40" spans="2:58" ht="40.5">
      <c r="B40" s="1179"/>
      <c r="C40" s="411"/>
      <c r="D40" s="1164"/>
      <c r="E40" s="1038"/>
      <c r="F40" s="1038"/>
      <c r="G40" s="1039"/>
      <c r="H40" s="1065"/>
      <c r="I40" s="408"/>
      <c r="J40" s="408"/>
      <c r="K40" s="1039"/>
      <c r="L40" s="1039"/>
      <c r="AZ40" s="115"/>
      <c r="BD40" s="1124" t="s">
        <v>1768</v>
      </c>
      <c r="BE40" s="373">
        <f>BB44</f>
        <v>0</v>
      </c>
      <c r="BF40" s="373">
        <v>3</v>
      </c>
    </row>
    <row r="41" spans="2:58" ht="15.75">
      <c r="B41" s="1179"/>
      <c r="C41" s="411"/>
      <c r="D41" s="1164"/>
      <c r="E41" s="1038"/>
      <c r="F41" s="1038"/>
      <c r="G41" s="1039"/>
      <c r="H41" s="1065"/>
      <c r="I41" s="408"/>
      <c r="J41" s="408"/>
      <c r="K41" s="1039"/>
      <c r="L41" s="1039"/>
      <c r="AZ41" s="115"/>
      <c r="BD41" s="1124" t="s">
        <v>1770</v>
      </c>
      <c r="BE41" s="373">
        <f>BB49</f>
        <v>0</v>
      </c>
      <c r="BF41" s="373">
        <v>4</v>
      </c>
    </row>
    <row r="42" spans="2:58" ht="27">
      <c r="B42" s="1179"/>
      <c r="C42" s="411"/>
      <c r="D42" s="1164"/>
      <c r="E42" s="1038"/>
      <c r="F42" s="1038"/>
      <c r="G42" s="1039"/>
      <c r="H42" s="1065"/>
      <c r="I42" s="408"/>
      <c r="J42" s="408"/>
      <c r="K42" s="1039"/>
      <c r="L42" s="1039"/>
      <c r="AZ42" s="115"/>
      <c r="BD42" s="1124" t="s">
        <v>1771</v>
      </c>
      <c r="BE42" s="373">
        <f>BB50</f>
        <v>0</v>
      </c>
      <c r="BF42" s="373">
        <f>SUM(BF38:BF41)</f>
        <v>14</v>
      </c>
    </row>
    <row r="43" spans="2:58" ht="15.75">
      <c r="B43" s="1179"/>
      <c r="C43" s="411"/>
      <c r="D43" s="1164"/>
      <c r="E43" s="1038"/>
      <c r="F43" s="1038"/>
      <c r="G43" s="1039"/>
      <c r="H43" s="1065"/>
      <c r="I43" s="408"/>
      <c r="J43" s="408"/>
      <c r="K43" s="1039"/>
      <c r="L43" s="1039"/>
      <c r="AZ43" s="373" t="s">
        <v>1764</v>
      </c>
      <c r="BA43" s="373" t="s">
        <v>1766</v>
      </c>
      <c r="BB43" s="373" t="s">
        <v>491</v>
      </c>
    </row>
    <row r="44" spans="2:58" ht="16.5" thickBot="1">
      <c r="B44" s="1179"/>
      <c r="C44" s="411"/>
      <c r="D44" s="1165"/>
      <c r="E44" s="1068"/>
      <c r="F44" s="1068"/>
      <c r="G44" s="1166"/>
      <c r="H44" s="1167"/>
      <c r="I44" s="408"/>
      <c r="J44" s="408"/>
      <c r="K44" s="408"/>
      <c r="L44" s="408"/>
      <c r="AZ44" s="115" t="e" cm="1" vm="1">
        <f t="array" ref="AZ44">_xlfn._xlws.FILTER(BB25:BB27,BA25:BA27=1)</f>
        <v>#VALUE!</v>
      </c>
      <c r="BA44" s="102" t="e" cm="1" vm="1">
        <f t="array" ref="BA44">_xlfn._xlws.FILTER(BC25:BC27,BA25:BA27=1)</f>
        <v>#VALUE!</v>
      </c>
      <c r="BB44" s="462">
        <f>SUM(BA25:BA27)</f>
        <v>0</v>
      </c>
    </row>
    <row r="45" spans="2:58" ht="15.75" thickBot="1">
      <c r="B45" s="405"/>
      <c r="C45" s="411"/>
      <c r="D45" s="1628" t="s">
        <v>173</v>
      </c>
      <c r="E45" s="1629"/>
      <c r="F45" s="1629"/>
      <c r="G45" s="1069" t="s">
        <v>204</v>
      </c>
      <c r="H45" s="1070">
        <f>'Diagnostic Assessment NEW'!Q24</f>
        <v>0</v>
      </c>
      <c r="I45" s="408"/>
      <c r="J45" s="408"/>
      <c r="K45" s="408"/>
      <c r="L45" s="408"/>
      <c r="AZ45" s="115"/>
    </row>
    <row r="46" spans="2:58" ht="15.75" thickBot="1">
      <c r="B46" s="405"/>
      <c r="C46" s="411"/>
      <c r="D46" s="1033" t="s">
        <v>11</v>
      </c>
      <c r="E46" s="1034" t="s">
        <v>169</v>
      </c>
      <c r="F46" s="1034" t="s">
        <v>170</v>
      </c>
      <c r="G46" s="1034" t="s">
        <v>1680</v>
      </c>
      <c r="H46" s="1035" t="s">
        <v>172</v>
      </c>
      <c r="I46" s="408"/>
      <c r="J46" s="408"/>
      <c r="K46" s="409"/>
      <c r="L46" s="410"/>
    </row>
    <row r="47" spans="2:58" ht="30" customHeight="1" thickBot="1">
      <c r="B47" s="405"/>
      <c r="C47" s="411"/>
      <c r="D47" s="1071" t="s">
        <v>1686</v>
      </c>
      <c r="E47" s="1106">
        <f>'Diagnostic Assessment NEW'!M7</f>
        <v>0</v>
      </c>
      <c r="F47" s="1072" t="str">
        <f>'Diagnostic Assessment NEW'!Q7</f>
        <v/>
      </c>
      <c r="G47" s="1187">
        <f>IF(BA18=1,BC18,'Diagnostic Assessment NEW'!O7)</f>
        <v>0</v>
      </c>
      <c r="H47" s="1180">
        <f>'Diagnostic Assessment NEW'!Y7</f>
        <v>0</v>
      </c>
      <c r="I47" s="408"/>
      <c r="J47" s="408"/>
      <c r="K47" s="409"/>
      <c r="L47" s="410"/>
    </row>
    <row r="48" spans="2:58" ht="54.75" thickBot="1">
      <c r="B48" s="405"/>
      <c r="C48" s="411"/>
      <c r="D48" s="1073" t="s">
        <v>1681</v>
      </c>
      <c r="E48" s="1106" t="str">
        <f>IF('Diagnostic Assessment NEW'!E8="YES",'Diagnostic Assessment NEW'!M8,"Answer Not Required")</f>
        <v>Answer Not Required</v>
      </c>
      <c r="F48" s="1074"/>
      <c r="G48" s="1187">
        <f>'Diagnostic Assessment NEW'!O8</f>
        <v>0</v>
      </c>
      <c r="H48" s="1180">
        <f>'Diagnostic Assessment NEW'!Y8</f>
        <v>0</v>
      </c>
      <c r="I48" s="408"/>
      <c r="J48" s="408"/>
      <c r="K48" s="409"/>
      <c r="L48" s="410"/>
      <c r="AZ48" s="373" t="s">
        <v>1765</v>
      </c>
      <c r="BA48" s="373" t="s">
        <v>1766</v>
      </c>
      <c r="BB48" s="373" t="s">
        <v>491</v>
      </c>
      <c r="BC48" s="102" t="s">
        <v>256</v>
      </c>
    </row>
    <row r="49" spans="2:58" ht="41.25" thickBot="1">
      <c r="B49" s="405"/>
      <c r="C49" s="411"/>
      <c r="D49" s="1073" t="s">
        <v>1426</v>
      </c>
      <c r="E49" s="1106" t="str">
        <f>IF('Diagnostic Assessment NEW'!E9="YES",'Diagnostic Assessment NEW'!M9,"Answer Not Required")</f>
        <v>Answer Not Required</v>
      </c>
      <c r="F49" s="1074"/>
      <c r="G49" s="1187">
        <f>'Diagnostic Assessment NEW'!O9</f>
        <v>0</v>
      </c>
      <c r="H49" s="1180">
        <f>'Diagnostic Assessment NEW'!Y9</f>
        <v>0</v>
      </c>
      <c r="I49" s="408"/>
      <c r="J49" s="408"/>
      <c r="K49" s="409"/>
      <c r="L49" s="410"/>
      <c r="AZ49" s="115" t="e" cm="1" vm="1">
        <f t="array" ref="AZ49">_xlfn._xlws.FILTER(BB28:BB31,BA28:BA31=1)</f>
        <v>#VALUE!</v>
      </c>
      <c r="BA49" s="102" t="e" cm="1" vm="1">
        <f t="array" ref="BA49">_xlfn._xlws.FILTER(BB28:BB32,BA28:BA32=1)</f>
        <v>#VALUE!</v>
      </c>
      <c r="BB49" s="462">
        <f>SUM(BA28:BA31)</f>
        <v>0</v>
      </c>
    </row>
    <row r="50" spans="2:58" ht="27.75" thickBot="1">
      <c r="B50" s="405"/>
      <c r="C50" s="411"/>
      <c r="D50" s="1073" t="s">
        <v>1687</v>
      </c>
      <c r="E50" s="1106">
        <f>'Diagnostic Assessment NEW'!M10</f>
        <v>0</v>
      </c>
      <c r="F50" s="1072" t="str">
        <f>'Diagnostic Assessment NEW'!Q10</f>
        <v/>
      </c>
      <c r="G50" s="1187">
        <f>'Diagnostic Assessment NEW'!O10</f>
        <v>0</v>
      </c>
      <c r="H50" s="1180">
        <f>'Diagnostic Assessment NEW'!Y10</f>
        <v>0</v>
      </c>
      <c r="I50" s="408"/>
      <c r="J50" s="408"/>
      <c r="K50" s="409"/>
      <c r="L50" s="410"/>
      <c r="AZ50" s="115"/>
      <c r="BB50" s="462">
        <f>SUM(BB35,BB39,BB44,BB49)</f>
        <v>0</v>
      </c>
    </row>
    <row r="51" spans="2:58" ht="81.75" thickBot="1">
      <c r="B51" s="405"/>
      <c r="C51" s="411"/>
      <c r="D51" s="1073" t="s">
        <v>1718</v>
      </c>
      <c r="E51" s="1106" t="str">
        <f>IF('Diagnostic Assessment NEW'!E11="YES",'Diagnostic Assessment NEW'!M11,"Answer Not Required")</f>
        <v>Answer Not Required</v>
      </c>
      <c r="F51" s="1072" t="str">
        <f>'Diagnostic Assessment NEW'!Q11</f>
        <v/>
      </c>
      <c r="G51" s="1187">
        <f>'Diagnostic Assessment NEW'!O11</f>
        <v>0</v>
      </c>
      <c r="H51" s="1180">
        <f>'Diagnostic Assessment NEW'!Y11</f>
        <v>0</v>
      </c>
      <c r="I51" s="408"/>
      <c r="J51" s="408"/>
      <c r="K51" s="409"/>
      <c r="L51" s="410"/>
    </row>
    <row r="52" spans="2:58" ht="54.75" thickBot="1">
      <c r="B52" s="405"/>
      <c r="C52" s="411"/>
      <c r="D52" s="1073" t="s">
        <v>1421</v>
      </c>
      <c r="E52" s="1106">
        <f>'Diagnostic Assessment NEW'!M12</f>
        <v>0</v>
      </c>
      <c r="F52" s="1072" t="str">
        <f>'Diagnostic Assessment NEW'!Q12</f>
        <v/>
      </c>
      <c r="G52" s="1187">
        <f>IF(BA19=1,BC19,'Diagnostic Assessment NEW'!O12)</f>
        <v>0</v>
      </c>
      <c r="H52" s="1180">
        <f>'Diagnostic Assessment NEW'!Y12</f>
        <v>0</v>
      </c>
      <c r="I52" s="408"/>
      <c r="J52" s="408"/>
      <c r="K52" s="409"/>
      <c r="L52" s="410"/>
    </row>
    <row r="53" spans="2:58" ht="41.25" thickBot="1">
      <c r="B53" s="405"/>
      <c r="C53" s="411"/>
      <c r="D53" s="1073" t="s">
        <v>1575</v>
      </c>
      <c r="E53" s="1106">
        <f>'Diagnostic Assessment NEW'!M13</f>
        <v>0</v>
      </c>
      <c r="F53" s="1072" t="str">
        <f>'Diagnostic Assessment NEW'!Q13</f>
        <v/>
      </c>
      <c r="G53" s="1187">
        <f>'Diagnostic Assessment NEW'!O13</f>
        <v>0</v>
      </c>
      <c r="H53" s="1180">
        <f>'Diagnostic Assessment NEW'!Y13</f>
        <v>0</v>
      </c>
      <c r="I53" s="408"/>
      <c r="J53" s="408"/>
      <c r="K53" s="409"/>
      <c r="L53" s="410"/>
    </row>
    <row r="54" spans="2:58" ht="41.25" thickBot="1">
      <c r="B54" s="405"/>
      <c r="C54" s="411"/>
      <c r="D54" s="1073" t="s">
        <v>1552</v>
      </c>
      <c r="E54" s="1106">
        <f>'Diagnostic Assessment NEW'!M14</f>
        <v>0</v>
      </c>
      <c r="F54" s="1072" t="str">
        <f>'Diagnostic Assessment NEW'!Q14</f>
        <v/>
      </c>
      <c r="G54" s="1187">
        <f>'Diagnostic Assessment NEW'!O14</f>
        <v>0</v>
      </c>
      <c r="H54" s="1180">
        <f>'Diagnostic Assessment NEW'!Y14</f>
        <v>0</v>
      </c>
      <c r="I54" s="408"/>
      <c r="J54" s="408"/>
      <c r="K54" s="409"/>
      <c r="L54" s="410"/>
      <c r="AZ54" s="1310" t="s">
        <v>338</v>
      </c>
      <c r="BA54" s="1310"/>
      <c r="BB54" s="1310"/>
      <c r="BC54" s="1310"/>
      <c r="BD54" s="1310"/>
      <c r="BE54" s="1310"/>
      <c r="BF54" s="1310"/>
    </row>
    <row r="55" spans="2:58" ht="41.25" thickBot="1">
      <c r="B55" s="405"/>
      <c r="C55" s="411"/>
      <c r="D55" s="1073" t="s">
        <v>1688</v>
      </c>
      <c r="E55" s="1106">
        <f>'Diagnostic Assessment NEW'!M15</f>
        <v>0</v>
      </c>
      <c r="F55" s="1072" t="str">
        <f>'Diagnostic Assessment NEW'!Q15</f>
        <v/>
      </c>
      <c r="G55" s="1187">
        <f>'Diagnostic Assessment NEW'!O15</f>
        <v>0</v>
      </c>
      <c r="H55" s="1180">
        <f>'Diagnostic Assessment NEW'!Y15</f>
        <v>0</v>
      </c>
      <c r="I55" s="408"/>
      <c r="J55" s="408"/>
      <c r="K55" s="409"/>
      <c r="L55" s="410"/>
      <c r="AZ55" s="1181" t="s">
        <v>1818</v>
      </c>
      <c r="BA55" s="1181" t="s">
        <v>221</v>
      </c>
      <c r="BC55" s="1084"/>
      <c r="BD55" s="1084"/>
      <c r="BE55" s="1084"/>
    </row>
    <row r="56" spans="2:58" ht="41.25" thickBot="1">
      <c r="B56" s="405"/>
      <c r="C56" s="410"/>
      <c r="D56" s="1073" t="s">
        <v>1843</v>
      </c>
      <c r="E56" s="1106">
        <f>'Diagnostic Assessment NEW'!M16</f>
        <v>0</v>
      </c>
      <c r="F56" s="1072" t="str">
        <f>'Diagnostic Assessment NEW'!Q16</f>
        <v/>
      </c>
      <c r="G56" s="1187">
        <f>'Diagnostic Assessment NEW'!O16</f>
        <v>0</v>
      </c>
      <c r="H56" s="1180">
        <f>'Diagnostic Assessment NEW'!Y16</f>
        <v>0</v>
      </c>
      <c r="I56" s="410"/>
      <c r="J56" s="410"/>
      <c r="K56" s="410"/>
      <c r="L56" s="410"/>
      <c r="AZ56" s="690" t="s">
        <v>1816</v>
      </c>
      <c r="BA56" s="610" t="b">
        <v>0</v>
      </c>
      <c r="BB56" s="1182"/>
      <c r="BC56" s="1183"/>
      <c r="BD56" s="1184"/>
      <c r="BE56" s="1185"/>
      <c r="BF56" s="1186"/>
    </row>
    <row r="57" spans="2:58" ht="83.25" customHeight="1" thickBot="1">
      <c r="B57" s="405"/>
      <c r="C57" s="410"/>
      <c r="D57" s="1073" t="s">
        <v>1682</v>
      </c>
      <c r="E57" s="1106">
        <f>'Diagnostic Assessment NEW'!M17</f>
        <v>0</v>
      </c>
      <c r="F57" s="1072" t="str">
        <f>'Diagnostic Assessment NEW'!Q17</f>
        <v/>
      </c>
      <c r="G57" s="1187">
        <f>'Diagnostic Assessment NEW'!O17</f>
        <v>0</v>
      </c>
      <c r="H57" s="1180">
        <f>'Diagnostic Assessment NEW'!Y17</f>
        <v>0</v>
      </c>
      <c r="I57" s="410"/>
      <c r="J57" s="410"/>
      <c r="K57" s="410"/>
      <c r="L57" s="410"/>
      <c r="AZ57" s="690" t="s">
        <v>1817</v>
      </c>
      <c r="BA57" s="610" t="b">
        <v>0</v>
      </c>
      <c r="BB57" s="1182"/>
      <c r="BC57" s="1183"/>
      <c r="BD57" s="1184"/>
      <c r="BE57" s="1185"/>
      <c r="BF57" s="1186"/>
    </row>
    <row r="58" spans="2:58" ht="54.75" thickBot="1">
      <c r="B58" s="405"/>
      <c r="C58" s="410"/>
      <c r="D58" s="1073" t="s">
        <v>1844</v>
      </c>
      <c r="E58" s="1106" t="str">
        <f>IF('Diagnostic Assessment NEW'!E18="YES",'Diagnostic Assessment NEW'!M18,"Answer Not Required")</f>
        <v>Answer Not Required</v>
      </c>
      <c r="F58" s="1074"/>
      <c r="G58" s="1187">
        <f>'Diagnostic Assessment NEW'!O18</f>
        <v>0</v>
      </c>
      <c r="H58" s="1180">
        <f>'Diagnostic Assessment NEW'!Y18</f>
        <v>0</v>
      </c>
      <c r="I58" s="410"/>
      <c r="J58" s="410"/>
      <c r="K58" s="410"/>
      <c r="L58" s="410"/>
      <c r="AZ58" s="690" t="s">
        <v>631</v>
      </c>
      <c r="BA58" s="610" t="b">
        <v>0</v>
      </c>
      <c r="BB58" s="1182"/>
      <c r="BC58" s="1183"/>
      <c r="BD58" s="1184"/>
      <c r="BE58" s="1185"/>
      <c r="BF58" s="1186"/>
    </row>
    <row r="59" spans="2:58" ht="68.25" thickBot="1">
      <c r="B59" s="405"/>
      <c r="C59" s="410"/>
      <c r="D59" s="1073" t="s">
        <v>1683</v>
      </c>
      <c r="E59" s="1106" t="str">
        <f>IF('Diagnostic Assessment NEW'!E19="YES",'Diagnostic Assessment NEW'!M19,"Answer Not Required")</f>
        <v>Answer Not Required</v>
      </c>
      <c r="F59" s="1074"/>
      <c r="G59" s="1187">
        <f>'Diagnostic Assessment NEW'!O19</f>
        <v>0</v>
      </c>
      <c r="H59" s="1180">
        <f>'Diagnostic Assessment NEW'!Y19</f>
        <v>0</v>
      </c>
      <c r="I59" s="410"/>
      <c r="J59" s="410"/>
      <c r="K59" s="410"/>
      <c r="L59" s="410"/>
      <c r="AZ59" s="690" t="s">
        <v>238</v>
      </c>
      <c r="BA59" s="610" t="b">
        <v>0</v>
      </c>
      <c r="BB59" s="1182"/>
      <c r="BC59" s="1183"/>
      <c r="BD59" s="1184"/>
      <c r="BE59" s="1185"/>
      <c r="BF59" s="1186"/>
    </row>
    <row r="60" spans="2:58" ht="53.25" customHeight="1" thickBot="1">
      <c r="B60" s="405"/>
      <c r="C60" s="410"/>
      <c r="D60" s="1073" t="s">
        <v>1845</v>
      </c>
      <c r="E60" s="1106">
        <f>'Diagnostic Assessment NEW'!M20</f>
        <v>0</v>
      </c>
      <c r="F60" s="1072" t="str">
        <f>'Diagnostic Assessment NEW'!Q20</f>
        <v/>
      </c>
      <c r="G60" s="370">
        <f>IF(BA20=1,BC20,'Diagnostic Assessment NEW'!O20)</f>
        <v>0</v>
      </c>
      <c r="H60" s="1180">
        <f>'Diagnostic Assessment NEW'!Y20</f>
        <v>0</v>
      </c>
      <c r="I60" s="410"/>
      <c r="J60" s="410"/>
      <c r="K60" s="410"/>
      <c r="L60" s="410"/>
      <c r="AZ60" s="1181" t="s">
        <v>631</v>
      </c>
      <c r="BA60" s="1181" t="s">
        <v>221</v>
      </c>
      <c r="BB60" s="1182"/>
      <c r="BC60" s="1183"/>
      <c r="BD60" s="1184"/>
      <c r="BE60" s="1185"/>
      <c r="BF60" s="1186"/>
    </row>
    <row r="61" spans="2:58" ht="54.75" thickBot="1">
      <c r="B61" s="405"/>
      <c r="C61" s="410"/>
      <c r="D61" s="1073" t="s">
        <v>1684</v>
      </c>
      <c r="E61" s="1106">
        <f>'Diagnostic Assessment NEW'!M21</f>
        <v>0</v>
      </c>
      <c r="F61" s="1074"/>
      <c r="G61" s="1187">
        <f>'Diagnostic Assessment NEW'!O21</f>
        <v>0</v>
      </c>
      <c r="H61" s="1180">
        <f>'Diagnostic Assessment NEW'!Y21</f>
        <v>0</v>
      </c>
      <c r="I61" s="410"/>
      <c r="J61" s="410"/>
      <c r="K61" s="410"/>
      <c r="L61" s="410"/>
      <c r="AZ61" s="690" t="s">
        <v>1819</v>
      </c>
      <c r="BA61" s="610" t="b">
        <v>0</v>
      </c>
      <c r="BB61" s="1182"/>
      <c r="BC61" s="1183"/>
      <c r="BD61" s="1184"/>
      <c r="BE61" s="1185"/>
      <c r="BF61" s="1186"/>
    </row>
    <row r="62" spans="2:58" ht="68.25" thickBot="1">
      <c r="B62" s="405"/>
      <c r="C62" s="410"/>
      <c r="D62" s="1073" t="s">
        <v>1424</v>
      </c>
      <c r="E62" s="1106">
        <f>'Diagnostic Assessment NEW'!M22</f>
        <v>0</v>
      </c>
      <c r="F62" s="1074"/>
      <c r="G62" s="1187">
        <f>'Diagnostic Assessment NEW'!O22</f>
        <v>0</v>
      </c>
      <c r="H62" s="1180">
        <f>'Diagnostic Assessment NEW'!Y22</f>
        <v>0</v>
      </c>
      <c r="I62" s="410"/>
      <c r="J62" s="410"/>
      <c r="K62" s="410"/>
      <c r="L62" s="410"/>
      <c r="AZ62" s="690" t="s">
        <v>1820</v>
      </c>
      <c r="BA62" s="610" t="b">
        <v>0</v>
      </c>
      <c r="BB62" s="1182"/>
      <c r="BC62" s="1183"/>
      <c r="BD62" s="1184"/>
      <c r="BE62" s="1185"/>
      <c r="BF62" s="1186"/>
    </row>
    <row r="63" spans="2:58" ht="41.25" thickBot="1">
      <c r="B63" s="405"/>
      <c r="C63" s="410"/>
      <c r="D63" s="1073" t="s">
        <v>1685</v>
      </c>
      <c r="E63" s="1106">
        <f>'Diagnostic Assessment NEW'!M23</f>
        <v>0</v>
      </c>
      <c r="F63" s="1074"/>
      <c r="G63" s="1187">
        <f>'Diagnostic Assessment NEW'!O23</f>
        <v>0</v>
      </c>
      <c r="H63" s="1180">
        <f>'Diagnostic Assessment NEW'!Y23</f>
        <v>0</v>
      </c>
      <c r="I63" s="410"/>
      <c r="J63" s="410"/>
      <c r="K63" s="410"/>
      <c r="L63" s="410"/>
      <c r="AZ63" s="690" t="s">
        <v>1821</v>
      </c>
      <c r="BA63" s="610" t="b">
        <v>0</v>
      </c>
      <c r="BB63" s="1182"/>
      <c r="BC63" s="1183"/>
      <c r="BD63" s="1184"/>
      <c r="BE63" s="1185"/>
      <c r="BF63" s="1186"/>
    </row>
    <row r="64" spans="2:58" ht="15.75" thickBot="1">
      <c r="B64" s="405"/>
      <c r="C64" s="410"/>
      <c r="D64" s="1614" t="s">
        <v>13</v>
      </c>
      <c r="E64" s="1615"/>
      <c r="F64" s="1615"/>
      <c r="G64" s="1031" t="s">
        <v>204</v>
      </c>
      <c r="H64" s="1032">
        <f>'Diagnostic Assessment NEW'!Q39</f>
        <v>0</v>
      </c>
      <c r="I64" s="410"/>
      <c r="J64" s="410"/>
      <c r="K64" s="410"/>
      <c r="L64" s="410"/>
      <c r="AZ64" s="690" t="s">
        <v>1822</v>
      </c>
      <c r="BA64" s="610" t="b">
        <v>0</v>
      </c>
      <c r="BB64" s="1182"/>
      <c r="BC64" s="1183"/>
      <c r="BD64" s="1184"/>
      <c r="BE64" s="1185"/>
      <c r="BF64" s="1186"/>
    </row>
    <row r="65" spans="2:58" ht="15.75" thickBot="1">
      <c r="B65" s="405"/>
      <c r="C65" s="410"/>
      <c r="D65" s="1033" t="s">
        <v>11</v>
      </c>
      <c r="E65" s="1033" t="s">
        <v>169</v>
      </c>
      <c r="F65" s="1033" t="s">
        <v>170</v>
      </c>
      <c r="G65" s="1034" t="s">
        <v>1680</v>
      </c>
      <c r="H65" s="1192" t="s">
        <v>172</v>
      </c>
      <c r="I65" s="410"/>
      <c r="J65" s="410"/>
      <c r="K65" s="410"/>
      <c r="L65" s="410"/>
      <c r="AZ65" s="690" t="s">
        <v>1823</v>
      </c>
      <c r="BA65" s="610"/>
      <c r="BB65" s="1182"/>
      <c r="BC65" s="1183"/>
      <c r="BD65" s="1184"/>
      <c r="BE65" s="1185"/>
      <c r="BF65" s="1186"/>
    </row>
    <row r="66" spans="2:58" ht="54.75" thickBot="1">
      <c r="B66" s="405"/>
      <c r="C66" s="410"/>
      <c r="D66" s="1071" t="s">
        <v>1689</v>
      </c>
      <c r="E66" s="1107">
        <f>'Diagnostic Assessment NEW'!M26</f>
        <v>0</v>
      </c>
      <c r="F66" s="1075" t="str">
        <f>'Diagnostic Assessment NEW'!Q26</f>
        <v/>
      </c>
      <c r="G66" s="370">
        <f>IF(BA21=1,BC21,'Diagnostic Assessment NEW'!O26)</f>
        <v>0</v>
      </c>
      <c r="H66" s="1202">
        <f>'Diagnostic Assessment NEW'!Y26</f>
        <v>0</v>
      </c>
      <c r="I66" s="410"/>
      <c r="J66" s="410"/>
      <c r="K66" s="410"/>
      <c r="L66" s="410"/>
      <c r="AZ66" s="610" t="s">
        <v>2</v>
      </c>
      <c r="BA66" s="610" t="b">
        <v>0</v>
      </c>
      <c r="BB66" s="1182"/>
      <c r="BC66" s="1183"/>
      <c r="BD66" s="1184"/>
      <c r="BE66" s="1185"/>
      <c r="BF66" s="1186"/>
    </row>
    <row r="67" spans="2:58" ht="81.75" thickBot="1">
      <c r="B67" s="405"/>
      <c r="C67" s="410"/>
      <c r="D67" s="1071" t="s">
        <v>1427</v>
      </c>
      <c r="E67" s="1107">
        <f>'Diagnostic Assessment NEW'!M27</f>
        <v>0</v>
      </c>
      <c r="F67" s="1075" t="str">
        <f>'Diagnostic Assessment NEW'!Q27</f>
        <v/>
      </c>
      <c r="G67" s="1187">
        <f>'Diagnostic Assessment NEW'!O27</f>
        <v>0</v>
      </c>
      <c r="H67" s="1202">
        <f>'Diagnostic Assessment NEW'!Y27</f>
        <v>0</v>
      </c>
      <c r="I67" s="410"/>
      <c r="J67" s="410"/>
      <c r="K67" s="410"/>
      <c r="L67" s="410"/>
      <c r="AZ67" s="610" t="s">
        <v>3</v>
      </c>
      <c r="BA67" s="610" t="b">
        <v>0</v>
      </c>
      <c r="BB67" s="1182"/>
      <c r="BC67" s="1183"/>
      <c r="BD67" s="1184"/>
      <c r="BE67" s="1185"/>
      <c r="BF67" s="1186"/>
    </row>
    <row r="68" spans="2:58" ht="81.75" thickBot="1">
      <c r="B68" s="405"/>
      <c r="C68" s="410"/>
      <c r="D68" s="1071" t="s">
        <v>1428</v>
      </c>
      <c r="E68" s="1107">
        <f>'Diagnostic Assessment NEW'!M28</f>
        <v>0</v>
      </c>
      <c r="F68" s="1075" t="str">
        <f>'Diagnostic Assessment NEW'!Q28</f>
        <v/>
      </c>
      <c r="G68" s="1187">
        <f>'Diagnostic Assessment NEW'!O28</f>
        <v>0</v>
      </c>
      <c r="H68" s="1202">
        <f>'Diagnostic Assessment NEW'!Y28</f>
        <v>0</v>
      </c>
      <c r="I68" s="410"/>
      <c r="J68" s="410"/>
      <c r="K68" s="410"/>
      <c r="L68" s="410"/>
    </row>
    <row r="69" spans="2:58" ht="41.25" thickBot="1">
      <c r="B69" s="405"/>
      <c r="C69" s="410"/>
      <c r="D69" s="1071" t="s">
        <v>1583</v>
      </c>
      <c r="E69" s="1107">
        <f>'Diagnostic Assessment NEW'!M29</f>
        <v>0</v>
      </c>
      <c r="F69" s="1074"/>
      <c r="G69" s="1187">
        <f>'Diagnostic Assessment NEW'!O29</f>
        <v>0</v>
      </c>
      <c r="H69" s="1202">
        <f>'Diagnostic Assessment NEW'!Y29</f>
        <v>0</v>
      </c>
      <c r="I69" s="410"/>
      <c r="J69" s="410"/>
      <c r="K69" s="410"/>
      <c r="L69" s="410"/>
    </row>
    <row r="70" spans="2:58" ht="54.75" thickBot="1">
      <c r="B70" s="405"/>
      <c r="C70" s="410"/>
      <c r="D70" s="1071" t="s">
        <v>1690</v>
      </c>
      <c r="E70" s="1106" t="str">
        <f>IF('Diagnostic Assessment NEW'!E30="YES",'Diagnostic Assessment NEW'!M30,"Answer Not Required")</f>
        <v>Answer Not Required</v>
      </c>
      <c r="F70" s="1074"/>
      <c r="G70" s="1187">
        <f>'Diagnostic Assessment NEW'!O30</f>
        <v>0</v>
      </c>
      <c r="H70" s="1202">
        <f>'Diagnostic Assessment NEW'!Y30</f>
        <v>0</v>
      </c>
      <c r="I70" s="410"/>
      <c r="J70" s="410"/>
      <c r="K70" s="410"/>
      <c r="L70" s="410"/>
    </row>
    <row r="71" spans="2:58" ht="27.75" thickBot="1">
      <c r="B71" s="405"/>
      <c r="C71" s="410"/>
      <c r="D71" s="1071" t="s">
        <v>1691</v>
      </c>
      <c r="E71" s="1107">
        <f>'Diagnostic Assessment NEW'!M31</f>
        <v>0</v>
      </c>
      <c r="F71" s="1074"/>
      <c r="G71" s="1187">
        <f>'Diagnostic Assessment NEW'!O31</f>
        <v>0</v>
      </c>
      <c r="H71" s="1202">
        <f>'Diagnostic Assessment NEW'!Y31</f>
        <v>0</v>
      </c>
      <c r="I71" s="410"/>
      <c r="J71" s="410"/>
      <c r="K71" s="410"/>
      <c r="L71" s="410"/>
    </row>
    <row r="72" spans="2:58" ht="41.25" thickBot="1">
      <c r="B72" s="405"/>
      <c r="C72" s="410"/>
      <c r="D72" s="1071" t="s">
        <v>1692</v>
      </c>
      <c r="E72" s="1188" t="str">
        <f>IF('Diagnostic Assessment NEW'!E32="YES",'Diagnostic Assessment NEW'!M32,"Answer Not Required")</f>
        <v>Answer Not Required</v>
      </c>
      <c r="F72" s="1074"/>
      <c r="G72" s="1187">
        <f>'Diagnostic Assessment NEW'!O32</f>
        <v>0</v>
      </c>
      <c r="H72" s="1202">
        <f>'Diagnostic Assessment NEW'!Y32</f>
        <v>0</v>
      </c>
      <c r="I72" s="410"/>
      <c r="J72" s="410"/>
      <c r="K72" s="410"/>
      <c r="L72" s="410"/>
    </row>
    <row r="73" spans="2:58" ht="27.75" thickBot="1">
      <c r="B73" s="405"/>
      <c r="C73" s="410"/>
      <c r="D73" s="1071" t="s">
        <v>1693</v>
      </c>
      <c r="E73" s="1188" t="str">
        <f>IF('Diagnostic Assessment NEW'!E33="YES",'Diagnostic Assessment NEW'!M33,"Answer Not Required")</f>
        <v>Answer Not Required</v>
      </c>
      <c r="F73" s="1074"/>
      <c r="G73" s="1187">
        <f>'Diagnostic Assessment NEW'!O33</f>
        <v>0</v>
      </c>
      <c r="H73" s="1202">
        <f>'Diagnostic Assessment NEW'!Y33</f>
        <v>0</v>
      </c>
      <c r="I73" s="410"/>
      <c r="J73" s="410"/>
      <c r="K73" s="410"/>
      <c r="L73" s="410"/>
    </row>
    <row r="74" spans="2:58" ht="68.25" thickBot="1">
      <c r="B74" s="405"/>
      <c r="C74" s="410"/>
      <c r="D74" s="1071" t="s">
        <v>1654</v>
      </c>
      <c r="E74" s="1107">
        <f>'Diagnostic Assessment NEW'!M34</f>
        <v>0</v>
      </c>
      <c r="F74" s="1074"/>
      <c r="G74" s="1187">
        <f>'Diagnostic Assessment NEW'!O34</f>
        <v>0</v>
      </c>
      <c r="H74" s="1202">
        <f>'Diagnostic Assessment NEW'!Y34</f>
        <v>0</v>
      </c>
      <c r="I74" s="410"/>
      <c r="J74" s="410"/>
      <c r="K74" s="410"/>
      <c r="L74" s="410"/>
    </row>
    <row r="75" spans="2:58" ht="54.75" customHeight="1" thickBot="1">
      <c r="B75" s="405"/>
      <c r="C75" s="410"/>
      <c r="D75" s="1071" t="s">
        <v>1694</v>
      </c>
      <c r="E75" s="1107">
        <f>'Diagnostic Assessment NEW'!M35</f>
        <v>0</v>
      </c>
      <c r="F75" s="1074"/>
      <c r="G75" s="370">
        <f>IF(BA22=1,BC22,'Diagnostic Assessment NEW'!O35)</f>
        <v>0</v>
      </c>
      <c r="H75" s="1202">
        <f>'Diagnostic Assessment NEW'!Y35</f>
        <v>0</v>
      </c>
      <c r="I75" s="410"/>
      <c r="J75" s="410"/>
      <c r="K75" s="410"/>
      <c r="L75" s="410"/>
    </row>
    <row r="76" spans="2:58" ht="64.5" customHeight="1" thickBot="1">
      <c r="B76" s="405"/>
      <c r="C76" s="410"/>
      <c r="D76" s="1071" t="s">
        <v>1695</v>
      </c>
      <c r="E76" s="1107">
        <f>'Diagnostic Assessment NEW'!M36</f>
        <v>0</v>
      </c>
      <c r="F76" s="1074"/>
      <c r="G76" s="1187">
        <f>IF(BA23=1,BC23,'Diagnostic Assessment NEW'!O36)</f>
        <v>0</v>
      </c>
      <c r="H76" s="1202">
        <f>'Diagnostic Assessment NEW'!Y36</f>
        <v>0</v>
      </c>
      <c r="I76" s="410"/>
      <c r="J76" s="410"/>
      <c r="K76" s="410"/>
      <c r="L76" s="410"/>
    </row>
    <row r="77" spans="2:58" ht="41.25" thickBot="1">
      <c r="B77" s="405"/>
      <c r="C77" s="410"/>
      <c r="D77" s="1071" t="s">
        <v>1620</v>
      </c>
      <c r="E77" s="1107">
        <f>'Diagnostic Assessment NEW'!M37</f>
        <v>0</v>
      </c>
      <c r="F77" s="1075" t="str">
        <f>'Diagnostic Assessment NEW'!Q37</f>
        <v/>
      </c>
      <c r="G77" s="1187">
        <f>IF(BA24=1,BC24,'Diagnostic Assessment NEW'!O37)</f>
        <v>0</v>
      </c>
      <c r="H77" s="1202">
        <f>'Diagnostic Assessment NEW'!Y37</f>
        <v>0</v>
      </c>
      <c r="I77" s="410"/>
      <c r="J77" s="410"/>
      <c r="K77" s="410"/>
      <c r="L77" s="410"/>
    </row>
    <row r="78" spans="2:58" ht="41.25" thickBot="1">
      <c r="B78" s="405"/>
      <c r="C78" s="410"/>
      <c r="D78" s="1071" t="s">
        <v>1696</v>
      </c>
      <c r="E78" s="1188" t="str">
        <f>IF('Diagnostic Assessment NEW'!E38="YES",'Diagnostic Assessment NEW'!M38,"Answer Not Required")</f>
        <v>Answer Not Required</v>
      </c>
      <c r="F78" s="1074"/>
      <c r="G78" s="1187">
        <f>'Diagnostic Assessment NEW'!O38</f>
        <v>0</v>
      </c>
      <c r="H78" s="1202">
        <f>'Diagnostic Assessment NEW'!Y38</f>
        <v>0</v>
      </c>
      <c r="I78" s="410"/>
      <c r="J78" s="410"/>
      <c r="K78" s="410"/>
      <c r="L78" s="410"/>
    </row>
    <row r="79" spans="2:58" ht="15.75" thickBot="1">
      <c r="B79" s="405"/>
      <c r="C79" s="410"/>
      <c r="D79" s="1630" t="s">
        <v>14</v>
      </c>
      <c r="E79" s="1631"/>
      <c r="F79" s="1631"/>
      <c r="G79" s="1069" t="s">
        <v>204</v>
      </c>
      <c r="H79" s="1070">
        <f>'Diagnostic Assessment NEW'!Q53</f>
        <v>0</v>
      </c>
      <c r="I79" s="410"/>
      <c r="J79" s="410"/>
      <c r="K79" s="410"/>
      <c r="L79" s="410"/>
    </row>
    <row r="80" spans="2:58" ht="15.75" thickBot="1">
      <c r="B80" s="405"/>
      <c r="C80" s="410"/>
      <c r="D80" s="1033" t="s">
        <v>11</v>
      </c>
      <c r="E80" s="1033" t="s">
        <v>169</v>
      </c>
      <c r="F80" s="1033" t="s">
        <v>170</v>
      </c>
      <c r="G80" s="1034" t="s">
        <v>1680</v>
      </c>
      <c r="H80" s="1192" t="s">
        <v>172</v>
      </c>
      <c r="I80" s="410"/>
      <c r="J80" s="410"/>
      <c r="K80" s="410"/>
      <c r="L80" s="410"/>
    </row>
    <row r="81" spans="2:12" ht="41.25" thickBot="1">
      <c r="B81" s="405"/>
      <c r="C81" s="410"/>
      <c r="D81" s="1073" t="s">
        <v>1789</v>
      </c>
      <c r="E81" s="1106">
        <f>'Diagnostic Assessment NEW'!M41</f>
        <v>0</v>
      </c>
      <c r="F81" s="1076" t="str">
        <f>'Diagnostic Assessment NEW'!Q41</f>
        <v/>
      </c>
      <c r="G81" s="1187">
        <f>IF(BA25=1,BC25,'Diagnostic Assessment NEW'!O41)</f>
        <v>0</v>
      </c>
      <c r="H81" s="1180">
        <f>'Diagnostic Assessment NEW'!Y41</f>
        <v>0</v>
      </c>
      <c r="I81" s="410"/>
      <c r="J81" s="410"/>
      <c r="K81" s="410"/>
      <c r="L81" s="410"/>
    </row>
    <row r="82" spans="2:12" ht="41.25" thickBot="1">
      <c r="B82" s="405"/>
      <c r="C82" s="410"/>
      <c r="D82" s="1073" t="s">
        <v>1697</v>
      </c>
      <c r="E82" s="1106">
        <f>'Diagnostic Assessment NEW'!M42</f>
        <v>0</v>
      </c>
      <c r="F82" s="1076" t="str">
        <f>'Diagnostic Assessment NEW'!Q42</f>
        <v/>
      </c>
      <c r="G82" s="1187">
        <f>'Diagnostic Assessment NEW'!O42</f>
        <v>0</v>
      </c>
      <c r="H82" s="1180">
        <f>'Diagnostic Assessment NEW'!Y42</f>
        <v>0</v>
      </c>
      <c r="I82" s="410"/>
      <c r="J82" s="410"/>
      <c r="K82" s="410"/>
      <c r="L82" s="410"/>
    </row>
    <row r="83" spans="2:12" ht="54.75" thickBot="1">
      <c r="B83" s="405"/>
      <c r="C83" s="410"/>
      <c r="D83" s="1073" t="s">
        <v>1608</v>
      </c>
      <c r="E83" s="1106">
        <f>'Diagnostic Assessment NEW'!M43</f>
        <v>0</v>
      </c>
      <c r="F83" s="1076" t="str">
        <f>'Diagnostic Assessment NEW'!Q43</f>
        <v/>
      </c>
      <c r="G83" s="1187">
        <f>'Diagnostic Assessment NEW'!O43</f>
        <v>0</v>
      </c>
      <c r="H83" s="1180">
        <f>'Diagnostic Assessment NEW'!Y43</f>
        <v>0</v>
      </c>
      <c r="I83" s="410"/>
      <c r="J83" s="410"/>
      <c r="K83" s="410"/>
      <c r="L83" s="410"/>
    </row>
    <row r="84" spans="2:12" ht="77.25" customHeight="1" thickBot="1">
      <c r="B84" s="405"/>
      <c r="C84" s="410"/>
      <c r="D84" s="1073" t="s">
        <v>1698</v>
      </c>
      <c r="E84" s="1106">
        <f>'Diagnostic Assessment NEW'!M44</f>
        <v>0</v>
      </c>
      <c r="F84" s="1076" t="str">
        <f>'Diagnostic Assessment NEW'!Q44</f>
        <v/>
      </c>
      <c r="G84" s="1187">
        <f>IF(BA26=1,BC26,'Diagnostic Assessment NEW'!O44)</f>
        <v>0</v>
      </c>
      <c r="H84" s="1180">
        <f>'Diagnostic Assessment NEW'!Y44</f>
        <v>0</v>
      </c>
      <c r="I84" s="410"/>
      <c r="J84" s="410"/>
      <c r="K84" s="410"/>
      <c r="L84" s="410"/>
    </row>
    <row r="85" spans="2:12" ht="27.75" thickBot="1">
      <c r="B85" s="405"/>
      <c r="C85" s="410"/>
      <c r="D85" s="1073" t="s">
        <v>1699</v>
      </c>
      <c r="E85" s="1106">
        <f>'Diagnostic Assessment NEW'!M45</f>
        <v>0</v>
      </c>
      <c r="F85" s="1074"/>
      <c r="G85" s="1187">
        <f>'Diagnostic Assessment NEW'!O45</f>
        <v>0</v>
      </c>
      <c r="H85" s="1180">
        <f>'Diagnostic Assessment NEW'!Y45</f>
        <v>0</v>
      </c>
      <c r="I85" s="410"/>
      <c r="J85" s="410"/>
      <c r="K85" s="410"/>
      <c r="L85" s="410"/>
    </row>
    <row r="86" spans="2:12" ht="41.25" thickBot="1">
      <c r="B86" s="405"/>
      <c r="C86" s="410"/>
      <c r="D86" s="1073" t="s">
        <v>1700</v>
      </c>
      <c r="E86" s="1106">
        <f>'Diagnostic Assessment NEW'!M46</f>
        <v>0</v>
      </c>
      <c r="F86" s="1074"/>
      <c r="G86" s="1187">
        <f>'Diagnostic Assessment NEW'!O46</f>
        <v>0</v>
      </c>
      <c r="H86" s="1180">
        <f>'Diagnostic Assessment NEW'!Y46</f>
        <v>0</v>
      </c>
      <c r="I86" s="410"/>
      <c r="J86" s="410"/>
      <c r="K86" s="410"/>
      <c r="L86" s="410"/>
    </row>
    <row r="87" spans="2:12" ht="41.25" thickBot="1">
      <c r="B87" s="405"/>
      <c r="C87" s="410"/>
      <c r="D87" s="1073" t="s">
        <v>1701</v>
      </c>
      <c r="E87" s="1189" t="str">
        <f>IF('Diagnostic Assessment NEW'!E47="YES",'Diagnostic Assessment NEW'!M47,"Answer Not Required")</f>
        <v>Answer Not Required</v>
      </c>
      <c r="F87" s="1074"/>
      <c r="G87" s="1187">
        <f>'Diagnostic Assessment NEW'!O47</f>
        <v>0</v>
      </c>
      <c r="H87" s="1180">
        <f>'Diagnostic Assessment NEW'!Y47</f>
        <v>0</v>
      </c>
      <c r="I87" s="410"/>
      <c r="J87" s="410"/>
      <c r="K87" s="410"/>
      <c r="L87" s="410"/>
    </row>
    <row r="88" spans="2:12" ht="41.25" thickBot="1">
      <c r="B88" s="405"/>
      <c r="C88" s="410"/>
      <c r="D88" s="1073" t="s">
        <v>1429</v>
      </c>
      <c r="E88" s="1106">
        <f>'Diagnostic Assessment NEW'!M48</f>
        <v>0</v>
      </c>
      <c r="F88" s="1074"/>
      <c r="G88" s="1187">
        <f>'Diagnostic Assessment NEW'!O48</f>
        <v>0</v>
      </c>
      <c r="H88" s="1180">
        <f>'Diagnostic Assessment NEW'!Y48</f>
        <v>0</v>
      </c>
      <c r="I88" s="410"/>
      <c r="J88" s="410"/>
      <c r="K88" s="410"/>
      <c r="L88" s="410"/>
    </row>
    <row r="89" spans="2:12" ht="41.25" thickBot="1">
      <c r="B89" s="405"/>
      <c r="C89" s="410"/>
      <c r="D89" s="1073" t="s">
        <v>1702</v>
      </c>
      <c r="E89" s="1189" t="str">
        <f>IF('Diagnostic Assessment NEW'!E49="YES",'Diagnostic Assessment NEW'!M49,"Answer Not Required")</f>
        <v>Answer Not Required</v>
      </c>
      <c r="F89" s="1074"/>
      <c r="G89" s="1187">
        <f>'Diagnostic Assessment NEW'!O49</f>
        <v>0</v>
      </c>
      <c r="H89" s="1180">
        <f>'Diagnostic Assessment NEW'!Y49</f>
        <v>0</v>
      </c>
      <c r="I89" s="410"/>
      <c r="J89" s="410"/>
      <c r="K89" s="410"/>
      <c r="L89" s="410"/>
    </row>
    <row r="90" spans="2:12" ht="54.75" thickBot="1">
      <c r="B90" s="405"/>
      <c r="C90" s="410"/>
      <c r="D90" s="1073" t="s">
        <v>1841</v>
      </c>
      <c r="E90" s="1106">
        <f>'Diagnostic Assessment NEW'!M50</f>
        <v>0</v>
      </c>
      <c r="F90" s="1076" t="str">
        <f>'Diagnostic Assessment NEW'!Q50</f>
        <v/>
      </c>
      <c r="G90" s="1187">
        <f>IF(BA27=1,BC27,'Diagnostic Assessment NEW'!O50)</f>
        <v>0</v>
      </c>
      <c r="H90" s="1180">
        <f>'Diagnostic Assessment NEW'!Y50</f>
        <v>0</v>
      </c>
      <c r="I90" s="410"/>
      <c r="J90" s="410"/>
      <c r="K90" s="410"/>
      <c r="L90" s="410"/>
    </row>
    <row r="91" spans="2:12" ht="27.75" thickBot="1">
      <c r="B91" s="405"/>
      <c r="C91" s="410"/>
      <c r="D91" s="1073" t="s">
        <v>1703</v>
      </c>
      <c r="E91" s="1189" t="str">
        <f>IF('Diagnostic Assessment NEW'!E51="YES",'Diagnostic Assessment NEW'!M51,"Answer Not Required")</f>
        <v>Answer Not Required</v>
      </c>
      <c r="F91" s="1074"/>
      <c r="G91" s="1187">
        <f>'Diagnostic Assessment NEW'!O51</f>
        <v>0</v>
      </c>
      <c r="H91" s="1180">
        <f>'Diagnostic Assessment NEW'!Y51</f>
        <v>0</v>
      </c>
      <c r="I91" s="410"/>
      <c r="J91" s="410"/>
      <c r="K91" s="410"/>
      <c r="L91" s="410"/>
    </row>
    <row r="92" spans="2:12" ht="54.75" thickBot="1">
      <c r="B92" s="405"/>
      <c r="C92" s="410"/>
      <c r="D92" s="1073" t="s">
        <v>1704</v>
      </c>
      <c r="E92" s="1190">
        <f>'Diagnostic Assessment NEW'!M52</f>
        <v>0</v>
      </c>
      <c r="F92" s="1074"/>
      <c r="G92" s="1187">
        <f>'Diagnostic Assessment NEW'!O52</f>
        <v>0</v>
      </c>
      <c r="H92" s="1180">
        <f>'Diagnostic Assessment NEW'!Y52</f>
        <v>0</v>
      </c>
      <c r="I92" s="410"/>
      <c r="J92" s="410"/>
      <c r="K92" s="410"/>
      <c r="L92" s="410"/>
    </row>
    <row r="93" spans="2:12" ht="15.75" thickBot="1">
      <c r="B93" s="405"/>
      <c r="C93" s="410"/>
      <c r="D93" s="1614" t="s">
        <v>1</v>
      </c>
      <c r="E93" s="1615"/>
      <c r="F93" s="1615"/>
      <c r="G93" s="1031" t="s">
        <v>204</v>
      </c>
      <c r="H93" s="1032">
        <f>'Diagnostic Assessment NEW'!Q79</f>
        <v>0</v>
      </c>
      <c r="I93" s="410"/>
      <c r="J93" s="410"/>
      <c r="K93" s="410"/>
      <c r="L93" s="410"/>
    </row>
    <row r="94" spans="2:12" ht="15.75" thickBot="1">
      <c r="B94" s="405"/>
      <c r="C94" s="410"/>
      <c r="D94" s="1033" t="s">
        <v>11</v>
      </c>
      <c r="E94" s="1034" t="s">
        <v>169</v>
      </c>
      <c r="F94" s="1034" t="s">
        <v>170</v>
      </c>
      <c r="G94" s="1034" t="s">
        <v>171</v>
      </c>
      <c r="H94" s="1035" t="s">
        <v>172</v>
      </c>
      <c r="I94" s="410"/>
      <c r="J94" s="410"/>
      <c r="K94" s="410"/>
      <c r="L94" s="410"/>
    </row>
    <row r="95" spans="2:12" ht="36.75" customHeight="1" thickBot="1">
      <c r="B95" s="405"/>
      <c r="C95" s="410"/>
      <c r="D95" s="1071" t="s">
        <v>1705</v>
      </c>
      <c r="E95" s="1106">
        <f>'Diagnostic Assessment NEW'!M55</f>
        <v>0</v>
      </c>
      <c r="F95" s="1076" t="str">
        <f>'Diagnostic Assessment NEW'!Q55</f>
        <v/>
      </c>
      <c r="G95" s="370">
        <f>IF(BA28=1,BC28,'Diagnostic Assessment NEW'!O55)</f>
        <v>0</v>
      </c>
      <c r="H95" s="1180">
        <f>'Diagnostic Assessment NEW'!Y55</f>
        <v>0</v>
      </c>
      <c r="I95" s="410"/>
      <c r="J95" s="410"/>
      <c r="K95" s="410"/>
      <c r="L95" s="410"/>
    </row>
    <row r="96" spans="2:12" ht="27.75" thickBot="1">
      <c r="B96" s="405"/>
      <c r="C96" s="410"/>
      <c r="D96" s="1071" t="s">
        <v>1706</v>
      </c>
      <c r="E96" s="1106">
        <f>'Diagnostic Assessment NEW'!M56</f>
        <v>0</v>
      </c>
      <c r="F96" s="1074"/>
      <c r="G96" s="1187">
        <f>'Diagnostic Assessment NEW'!O56</f>
        <v>0</v>
      </c>
      <c r="H96" s="1180">
        <f>'Diagnostic Assessment NEW'!Y56</f>
        <v>0</v>
      </c>
      <c r="I96" s="410"/>
      <c r="J96" s="410"/>
      <c r="K96" s="410"/>
      <c r="L96" s="410"/>
    </row>
    <row r="97" spans="2:12" ht="68.25" thickBot="1">
      <c r="B97" s="405"/>
      <c r="C97" s="410"/>
      <c r="D97" s="1071" t="s">
        <v>1707</v>
      </c>
      <c r="E97" s="1106">
        <f>'Diagnostic Assessment NEW'!M57</f>
        <v>0</v>
      </c>
      <c r="F97" s="1076" t="str">
        <f>'Diagnostic Assessment NEW'!Q57</f>
        <v/>
      </c>
      <c r="G97" s="1187">
        <f>'Diagnostic Assessment NEW'!O57</f>
        <v>0</v>
      </c>
      <c r="H97" s="1180">
        <f>'Diagnostic Assessment NEW'!Y57</f>
        <v>0</v>
      </c>
      <c r="I97" s="410"/>
      <c r="J97" s="410"/>
      <c r="K97" s="410"/>
      <c r="L97" s="410"/>
    </row>
    <row r="98" spans="2:12" ht="81.75" thickBot="1">
      <c r="B98" s="405"/>
      <c r="C98" s="410"/>
      <c r="D98" s="1071" t="s">
        <v>1708</v>
      </c>
      <c r="E98" s="1106">
        <f>'Diagnostic Assessment NEW'!M58</f>
        <v>0</v>
      </c>
      <c r="F98" s="1076" t="str">
        <f>'Diagnostic Assessment NEW'!Q58</f>
        <v/>
      </c>
      <c r="G98" s="1187">
        <f>'Diagnostic Assessment NEW'!O58</f>
        <v>0</v>
      </c>
      <c r="H98" s="1180">
        <f>'Diagnostic Assessment NEW'!Y58</f>
        <v>0</v>
      </c>
      <c r="I98" s="410"/>
      <c r="J98" s="410"/>
      <c r="K98" s="410"/>
      <c r="L98" s="410"/>
    </row>
    <row r="99" spans="2:12" ht="27.75" thickBot="1">
      <c r="B99" s="405"/>
      <c r="C99" s="410"/>
      <c r="D99" s="1071" t="s">
        <v>1709</v>
      </c>
      <c r="E99" s="1106" t="str">
        <f>IF('Diagnostic Assessment NEW'!E59="YES",'Diagnostic Assessment NEW'!M59,"Answer Not Required")</f>
        <v>Answer Not Required</v>
      </c>
      <c r="F99" s="1074"/>
      <c r="G99" s="1187">
        <f>'Diagnostic Assessment NEW'!O59</f>
        <v>0</v>
      </c>
      <c r="H99" s="1180">
        <f>'Diagnostic Assessment NEW'!Y59</f>
        <v>0</v>
      </c>
      <c r="I99" s="410"/>
      <c r="J99" s="410"/>
      <c r="K99" s="410"/>
      <c r="L99" s="410"/>
    </row>
    <row r="100" spans="2:12" ht="66.75" customHeight="1" thickBot="1">
      <c r="B100" s="405"/>
      <c r="C100" s="410"/>
      <c r="D100" s="1071" t="s">
        <v>1435</v>
      </c>
      <c r="E100" s="1106">
        <f>'Diagnostic Assessment NEW'!M60</f>
        <v>0</v>
      </c>
      <c r="F100" s="1076" t="str">
        <f>'Diagnostic Assessment NEW'!Q60</f>
        <v/>
      </c>
      <c r="G100" s="1187">
        <f>IF(BA29=1,BC29,'Diagnostic Assessment NEW'!O60)</f>
        <v>0</v>
      </c>
      <c r="H100" s="1180">
        <f>'Diagnostic Assessment NEW'!Y60</f>
        <v>0</v>
      </c>
      <c r="I100" s="410"/>
      <c r="J100" s="410"/>
      <c r="K100" s="410"/>
      <c r="L100" s="410"/>
    </row>
    <row r="101" spans="2:12" ht="27.75" thickBot="1">
      <c r="B101" s="405"/>
      <c r="C101" s="410"/>
      <c r="D101" s="1071" t="s">
        <v>1710</v>
      </c>
      <c r="E101" s="1106">
        <f>'Diagnostic Assessment NEW'!M61</f>
        <v>0</v>
      </c>
      <c r="F101" s="1074"/>
      <c r="G101" s="1187">
        <f>'Diagnostic Assessment NEW'!O61</f>
        <v>0</v>
      </c>
      <c r="H101" s="1180">
        <f>'Diagnostic Assessment NEW'!Y61</f>
        <v>0</v>
      </c>
      <c r="I101" s="410"/>
      <c r="J101" s="410"/>
      <c r="K101" s="410"/>
      <c r="L101" s="410"/>
    </row>
    <row r="102" spans="2:12" ht="68.25" thickBot="1">
      <c r="B102" s="405"/>
      <c r="C102" s="410"/>
      <c r="D102" s="1071" t="s">
        <v>1711</v>
      </c>
      <c r="E102" s="1106">
        <f>'Diagnostic Assessment NEW'!M62</f>
        <v>0</v>
      </c>
      <c r="F102" s="1074"/>
      <c r="G102" s="1187">
        <f>'Diagnostic Assessment NEW'!O62</f>
        <v>0</v>
      </c>
      <c r="H102" s="1180">
        <f>'Diagnostic Assessment NEW'!Y62</f>
        <v>0</v>
      </c>
      <c r="I102" s="410"/>
      <c r="J102" s="410"/>
      <c r="K102" s="410"/>
      <c r="L102" s="410"/>
    </row>
    <row r="103" spans="2:12" ht="41.25" thickBot="1">
      <c r="B103" s="405"/>
      <c r="C103" s="410"/>
      <c r="D103" s="1071" t="s">
        <v>1712</v>
      </c>
      <c r="E103" s="1106">
        <f>'Diagnostic Assessment NEW'!M63</f>
        <v>0</v>
      </c>
      <c r="F103" s="1076" t="str">
        <f>'Diagnostic Assessment NEW'!Q63</f>
        <v/>
      </c>
      <c r="G103" s="1187">
        <f>IF(BA30=1,BC30,'Diagnostic Assessment NEW'!O63)</f>
        <v>0</v>
      </c>
      <c r="H103" s="1180">
        <f>'Diagnostic Assessment NEW'!Y63</f>
        <v>0</v>
      </c>
      <c r="I103" s="410"/>
      <c r="J103" s="410"/>
      <c r="K103" s="410"/>
      <c r="L103" s="410"/>
    </row>
    <row r="104" spans="2:12" ht="95.25" thickBot="1">
      <c r="B104" s="405"/>
      <c r="C104" s="410"/>
      <c r="D104" s="1071" t="s">
        <v>1623</v>
      </c>
      <c r="E104" s="1106">
        <f>'Diagnostic Assessment NEW'!M64</f>
        <v>0</v>
      </c>
      <c r="F104" s="1076" t="str">
        <f>'Diagnostic Assessment NEW'!Q64</f>
        <v/>
      </c>
      <c r="G104" s="1187">
        <f>'Diagnostic Assessment NEW'!O64</f>
        <v>0</v>
      </c>
      <c r="H104" s="1180">
        <f>'Diagnostic Assessment NEW'!Y64</f>
        <v>0</v>
      </c>
      <c r="I104" s="410"/>
      <c r="J104" s="410"/>
      <c r="K104" s="410"/>
      <c r="L104" s="410"/>
    </row>
    <row r="105" spans="2:12" ht="41.25" thickBot="1">
      <c r="B105" s="405"/>
      <c r="C105" s="410"/>
      <c r="D105" s="1071" t="s">
        <v>1713</v>
      </c>
      <c r="E105" s="1106">
        <f>'Diagnostic Assessment NEW'!M65</f>
        <v>0</v>
      </c>
      <c r="F105" s="1076" t="str">
        <f>'Diagnostic Assessment NEW'!Q65</f>
        <v/>
      </c>
      <c r="G105" s="1187">
        <f>IF(BA31=1,BC31,'Diagnostic Assessment NEW'!O65)</f>
        <v>0</v>
      </c>
      <c r="H105" s="1180">
        <f>'Diagnostic Assessment NEW'!Y65</f>
        <v>0</v>
      </c>
      <c r="I105" s="410"/>
      <c r="J105" s="410"/>
      <c r="K105" s="410"/>
      <c r="L105" s="410"/>
    </row>
    <row r="106" spans="2:12" ht="41.25" thickBot="1">
      <c r="B106" s="405"/>
      <c r="C106" s="410"/>
      <c r="D106" s="1071" t="s">
        <v>1783</v>
      </c>
      <c r="E106" s="1106">
        <f>'Diagnostic Assessment NEW'!M66</f>
        <v>0</v>
      </c>
      <c r="F106" s="1076" t="str">
        <f>'Diagnostic Assessment NEW'!Q66</f>
        <v/>
      </c>
      <c r="G106" s="1187">
        <f>'Diagnostic Assessment NEW'!O66</f>
        <v>0</v>
      </c>
      <c r="H106" s="1180">
        <f>'Diagnostic Assessment NEW'!Y66</f>
        <v>0</v>
      </c>
      <c r="I106" s="410"/>
      <c r="J106" s="410"/>
      <c r="K106" s="410"/>
      <c r="L106" s="410"/>
    </row>
    <row r="107" spans="2:12" ht="68.25" thickBot="1">
      <c r="B107" s="405"/>
      <c r="C107" s="410"/>
      <c r="D107" s="1071" t="s">
        <v>1793</v>
      </c>
      <c r="E107" s="1106">
        <f>'Diagnostic Assessment NEW'!M67</f>
        <v>0</v>
      </c>
      <c r="F107" s="1074"/>
      <c r="G107" s="1187">
        <f>'Diagnostic Assessment NEW'!O66</f>
        <v>0</v>
      </c>
      <c r="H107" s="1180">
        <f>'Diagnostic Assessment NEW'!Y66</f>
        <v>0</v>
      </c>
      <c r="I107" s="410"/>
      <c r="J107" s="410"/>
      <c r="K107" s="410"/>
      <c r="L107" s="410"/>
    </row>
    <row r="108" spans="2:12" ht="68.25" thickBot="1">
      <c r="B108" s="405"/>
      <c r="C108" s="410"/>
      <c r="D108" s="1071" t="s">
        <v>1794</v>
      </c>
      <c r="E108" s="1106">
        <f>'Diagnostic Assessment NEW'!M68</f>
        <v>0</v>
      </c>
      <c r="F108" s="1074"/>
      <c r="G108" s="1187">
        <f>'Diagnostic Assessment NEW'!O67</f>
        <v>0</v>
      </c>
      <c r="H108" s="1180">
        <f>'Diagnostic Assessment NEW'!Y67</f>
        <v>0</v>
      </c>
      <c r="I108" s="410"/>
      <c r="J108" s="410"/>
      <c r="K108" s="410"/>
      <c r="L108" s="410"/>
    </row>
    <row r="109" spans="2:12" ht="54.75" thickBot="1">
      <c r="B109" s="405"/>
      <c r="C109" s="410"/>
      <c r="D109" s="1071" t="s">
        <v>1795</v>
      </c>
      <c r="E109" s="1106">
        <f>'Diagnostic Assessment NEW'!M69</f>
        <v>0</v>
      </c>
      <c r="F109" s="1074"/>
      <c r="G109" s="1187">
        <f>'Diagnostic Assessment NEW'!O68</f>
        <v>0</v>
      </c>
      <c r="H109" s="1180">
        <f>'Diagnostic Assessment NEW'!Y68</f>
        <v>0</v>
      </c>
      <c r="I109" s="410"/>
      <c r="J109" s="410"/>
      <c r="K109" s="410"/>
      <c r="L109" s="410"/>
    </row>
    <row r="110" spans="2:12" ht="54.75" thickBot="1">
      <c r="B110" s="405"/>
      <c r="C110" s="410"/>
      <c r="D110" s="1071" t="s">
        <v>1796</v>
      </c>
      <c r="E110" s="1106">
        <f>'Diagnostic Assessment NEW'!M70</f>
        <v>0</v>
      </c>
      <c r="F110" s="1074"/>
      <c r="G110" s="1187">
        <f>'Diagnostic Assessment NEW'!O69</f>
        <v>0</v>
      </c>
      <c r="H110" s="1180">
        <f>'Diagnostic Assessment NEW'!Y69</f>
        <v>0</v>
      </c>
      <c r="I110" s="410"/>
      <c r="J110" s="410"/>
      <c r="K110" s="410"/>
      <c r="L110" s="410"/>
    </row>
    <row r="111" spans="2:12" ht="81.75" thickBot="1">
      <c r="B111" s="405"/>
      <c r="C111" s="410"/>
      <c r="D111" s="1071" t="s">
        <v>1790</v>
      </c>
      <c r="E111" s="1106">
        <f>'Diagnostic Assessment NEW'!M72</f>
        <v>0</v>
      </c>
      <c r="F111" s="1076" t="str">
        <f>'Diagnostic Assessment NEW'!Q72</f>
        <v/>
      </c>
      <c r="G111" s="1187">
        <f>'Diagnostic Assessment NEW'!O70</f>
        <v>0</v>
      </c>
      <c r="H111" s="1180">
        <f>'Diagnostic Assessment NEW'!Y70</f>
        <v>0</v>
      </c>
      <c r="I111" s="410"/>
      <c r="J111" s="410"/>
      <c r="K111" s="410"/>
      <c r="L111" s="410"/>
    </row>
    <row r="112" spans="2:12" ht="108.75" thickBot="1">
      <c r="B112" s="405"/>
      <c r="C112" s="410"/>
      <c r="D112" s="1071" t="s">
        <v>1797</v>
      </c>
      <c r="E112" s="1106">
        <f>'Diagnostic Assessment NEW'!M73</f>
        <v>0</v>
      </c>
      <c r="F112" s="1074"/>
      <c r="G112" s="1187">
        <f>'Diagnostic Assessment NEW'!O72</f>
        <v>0</v>
      </c>
      <c r="H112" s="1180">
        <f>'Diagnostic Assessment NEW'!Y72</f>
        <v>0</v>
      </c>
      <c r="I112" s="410"/>
      <c r="J112" s="410"/>
      <c r="K112" s="410"/>
      <c r="L112" s="410"/>
    </row>
    <row r="113" spans="2:12" ht="54.75" thickBot="1">
      <c r="B113" s="405"/>
      <c r="C113" s="410"/>
      <c r="D113" s="1071" t="s">
        <v>1791</v>
      </c>
      <c r="E113" s="1106">
        <f>'Diagnostic Assessment NEW'!M74</f>
        <v>0</v>
      </c>
      <c r="F113" s="1074"/>
      <c r="G113" s="1187">
        <f>'Diagnostic Assessment NEW'!O73</f>
        <v>0</v>
      </c>
      <c r="H113" s="1180">
        <f>'Diagnostic Assessment NEW'!Y73</f>
        <v>0</v>
      </c>
      <c r="I113" s="410"/>
      <c r="J113" s="410"/>
      <c r="K113" s="410"/>
      <c r="L113" s="410"/>
    </row>
    <row r="114" spans="2:12" ht="68.25" thickBot="1">
      <c r="B114" s="405"/>
      <c r="C114" s="410"/>
      <c r="D114" s="1071" t="s">
        <v>1792</v>
      </c>
      <c r="E114" s="1106">
        <f>'Diagnostic Assessment NEW'!M75</f>
        <v>0</v>
      </c>
      <c r="F114" s="1074"/>
      <c r="G114" s="1187">
        <f>'Diagnostic Assessment NEW'!O74</f>
        <v>0</v>
      </c>
      <c r="H114" s="1180">
        <f>'Diagnostic Assessment NEW'!Y74</f>
        <v>0</v>
      </c>
      <c r="I114" s="410"/>
      <c r="J114" s="410"/>
      <c r="K114" s="410"/>
      <c r="L114" s="410"/>
    </row>
    <row r="115" spans="2:12" ht="81.75" customHeight="1" thickBot="1">
      <c r="B115" s="405"/>
      <c r="C115" s="410"/>
      <c r="D115" s="1071" t="s">
        <v>1785</v>
      </c>
      <c r="E115" s="1106" t="str">
        <f>IF('Diagnostic Assessment NEW'!E76="YES",'Diagnostic Assessment NEW'!M76,"Answer Not Required")</f>
        <v>Answer Not Required</v>
      </c>
      <c r="F115" s="1074"/>
      <c r="G115" s="1187">
        <f>'Diagnostic Assessment NEW'!O75</f>
        <v>0</v>
      </c>
      <c r="H115" s="1180">
        <f>'Diagnostic Assessment NEW'!Y75</f>
        <v>0</v>
      </c>
      <c r="I115" s="410"/>
      <c r="J115" s="410"/>
      <c r="K115" s="410"/>
      <c r="L115" s="410"/>
    </row>
    <row r="116" spans="2:12" ht="69.75" customHeight="1" thickBot="1">
      <c r="B116" s="405"/>
      <c r="C116" s="410"/>
      <c r="D116" s="1071" t="s">
        <v>1786</v>
      </c>
      <c r="E116" s="1106">
        <f>'Diagnostic Assessment NEW'!M77</f>
        <v>0</v>
      </c>
      <c r="F116" s="1074"/>
      <c r="G116" s="1187">
        <f>'Diagnostic Assessment NEW'!O76</f>
        <v>0</v>
      </c>
      <c r="H116" s="1180">
        <f>'Diagnostic Assessment NEW'!Y76</f>
        <v>0</v>
      </c>
      <c r="I116" s="410"/>
      <c r="J116" s="410"/>
      <c r="K116" s="410"/>
      <c r="L116" s="410"/>
    </row>
    <row r="117" spans="2:12" ht="81.75" thickBot="1">
      <c r="B117" s="405"/>
      <c r="C117" s="410"/>
      <c r="D117" s="1071" t="s">
        <v>1787</v>
      </c>
      <c r="E117" s="1106" t="str">
        <f>IF('Diagnostic Assessment NEW'!E78="YES",'Diagnostic Assessment NEW'!M78,"Answer Not Required")</f>
        <v>Answer Not Required</v>
      </c>
      <c r="F117" s="1074"/>
      <c r="G117" s="1187">
        <f>'Diagnostic Assessment NEW'!O77</f>
        <v>0</v>
      </c>
      <c r="H117" s="1180">
        <f>'Diagnostic Assessment NEW'!Y77</f>
        <v>0</v>
      </c>
      <c r="I117" s="410"/>
      <c r="J117" s="410"/>
      <c r="K117" s="410"/>
      <c r="L117" s="410"/>
    </row>
    <row r="118" spans="2:12" ht="15.75" thickBot="1">
      <c r="B118" s="405"/>
      <c r="C118" s="410"/>
      <c r="D118" s="1614"/>
      <c r="E118" s="1615"/>
      <c r="F118" s="1615"/>
      <c r="G118" s="1031"/>
      <c r="H118" s="1032" t="str">
        <f>'Diagnostic Assessment NEW'!Q97</f>
        <v/>
      </c>
      <c r="I118" s="410"/>
      <c r="J118" s="410"/>
      <c r="K118" s="410"/>
      <c r="L118" s="410"/>
    </row>
    <row r="119" spans="2:12" ht="15.75" thickBot="1">
      <c r="B119" s="405"/>
      <c r="C119" s="410"/>
      <c r="D119" s="1637"/>
      <c r="E119" s="1638"/>
      <c r="F119" s="1638"/>
      <c r="G119" s="1638"/>
      <c r="H119" s="1639"/>
      <c r="I119" s="410"/>
      <c r="J119" s="410"/>
      <c r="K119" s="410"/>
      <c r="L119" s="410"/>
    </row>
    <row r="120" spans="2:12" s="102" customFormat="1"/>
    <row r="121" spans="2:12" s="102" customFormat="1"/>
    <row r="122" spans="2:12" s="102" customFormat="1"/>
    <row r="123" spans="2:12" s="102" customFormat="1"/>
    <row r="124" spans="2:12" s="102" customFormat="1"/>
    <row r="125" spans="2:12" s="102" customFormat="1"/>
    <row r="126" spans="2:12" s="102" customFormat="1"/>
    <row r="127" spans="2:12" s="102" customFormat="1"/>
    <row r="128" spans="2:12" s="102" customFormat="1"/>
    <row r="129" s="102" customFormat="1"/>
    <row r="130" s="102" customFormat="1"/>
    <row r="131" s="102" customFormat="1"/>
    <row r="132" s="102" customFormat="1"/>
    <row r="133" s="102" customFormat="1"/>
    <row r="134" s="102" customFormat="1"/>
    <row r="135" s="102" customFormat="1"/>
    <row r="136" s="102" customFormat="1"/>
    <row r="137" s="102" customFormat="1"/>
    <row r="138" s="102" customFormat="1"/>
    <row r="139" s="102" customFormat="1"/>
    <row r="140" s="102" customFormat="1"/>
    <row r="141" s="102" customFormat="1"/>
    <row r="142" s="102" customFormat="1"/>
    <row r="143" s="102" customFormat="1"/>
    <row r="144"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102" customFormat="1"/>
    <row r="194" s="102" customFormat="1"/>
    <row r="195" s="102" customFormat="1"/>
    <row r="196" s="102" customFormat="1"/>
    <row r="197" s="102" customFormat="1"/>
    <row r="198" s="102" customFormat="1"/>
    <row r="199" s="102" customFormat="1"/>
    <row r="200" s="102" customFormat="1"/>
    <row r="201" s="102" customFormat="1"/>
    <row r="202" s="102" customFormat="1"/>
    <row r="203" s="102" customFormat="1"/>
    <row r="204" s="102" customFormat="1"/>
    <row r="205" s="102" customFormat="1"/>
    <row r="206" s="102" customFormat="1"/>
    <row r="207" s="102" customFormat="1"/>
    <row r="208" s="102" customFormat="1"/>
    <row r="209" s="102" customFormat="1"/>
    <row r="210" s="102" customFormat="1"/>
    <row r="211" s="102" customFormat="1"/>
    <row r="212" s="102" customFormat="1"/>
    <row r="213" s="102" customFormat="1"/>
    <row r="214" s="102" customFormat="1"/>
    <row r="215" s="102" customFormat="1"/>
    <row r="216" s="102" customFormat="1"/>
    <row r="217" s="102" customFormat="1"/>
    <row r="218" s="102" customFormat="1"/>
    <row r="219" s="102" customFormat="1"/>
    <row r="220" s="102" customFormat="1"/>
    <row r="221" s="102" customFormat="1"/>
    <row r="222" s="102" customFormat="1"/>
    <row r="223" s="102" customFormat="1"/>
    <row r="224" s="102" customFormat="1"/>
    <row r="225" s="102" customFormat="1"/>
    <row r="226" s="102" customFormat="1"/>
    <row r="227" s="102" customFormat="1"/>
    <row r="228" s="102" customFormat="1"/>
    <row r="229" s="102" customFormat="1"/>
    <row r="230" s="102" customFormat="1"/>
    <row r="231" s="102" customFormat="1"/>
    <row r="232" s="102" customFormat="1"/>
    <row r="233" s="102" customFormat="1"/>
    <row r="234" s="102" customFormat="1"/>
    <row r="235" s="102" customFormat="1"/>
    <row r="236" s="102" customFormat="1"/>
    <row r="237" s="102" customFormat="1"/>
    <row r="238" s="102" customFormat="1"/>
    <row r="239" s="102" customFormat="1"/>
    <row r="240" s="102" customFormat="1"/>
    <row r="241" spans="54:54" s="102" customFormat="1"/>
    <row r="242" spans="54:54" s="102" customFormat="1"/>
    <row r="243" spans="54:54" s="102" customFormat="1"/>
    <row r="244" spans="54:54" s="102" customFormat="1"/>
    <row r="245" spans="54:54" s="102" customFormat="1"/>
    <row r="246" spans="54:54" s="102" customFormat="1">
      <c r="BB246" s="102" t="b">
        <v>1</v>
      </c>
    </row>
  </sheetData>
  <mergeCells count="63">
    <mergeCell ref="BE12:BE13"/>
    <mergeCell ref="BC14:BC15"/>
    <mergeCell ref="BD14:BD15"/>
    <mergeCell ref="BE14:BE15"/>
    <mergeCell ref="AZ2:BE3"/>
    <mergeCell ref="AZ4:BA5"/>
    <mergeCell ref="BB4:BC4"/>
    <mergeCell ref="BD4:BE4"/>
    <mergeCell ref="BE6:BE7"/>
    <mergeCell ref="BD8:BD9"/>
    <mergeCell ref="BE8:BE9"/>
    <mergeCell ref="BD10:BD11"/>
    <mergeCell ref="BE10:BE11"/>
    <mergeCell ref="BC6:BC7"/>
    <mergeCell ref="BC8:BC9"/>
    <mergeCell ref="BC10:BC11"/>
    <mergeCell ref="BC12:BC13"/>
    <mergeCell ref="BD6:BD7"/>
    <mergeCell ref="BD12:BD13"/>
    <mergeCell ref="D119:H119"/>
    <mergeCell ref="AZ6:BA7"/>
    <mergeCell ref="BB6:BB7"/>
    <mergeCell ref="AZ8:BA9"/>
    <mergeCell ref="BB8:BB9"/>
    <mergeCell ref="AZ10:BA11"/>
    <mergeCell ref="BB10:BB11"/>
    <mergeCell ref="AZ12:BA13"/>
    <mergeCell ref="BB12:BB13"/>
    <mergeCell ref="AZ14:BA15"/>
    <mergeCell ref="BB14:BB15"/>
    <mergeCell ref="D28:H28"/>
    <mergeCell ref="D118:F118"/>
    <mergeCell ref="J10:K11"/>
    <mergeCell ref="L10:L11"/>
    <mergeCell ref="J12:K13"/>
    <mergeCell ref="L12:L13"/>
    <mergeCell ref="D93:F93"/>
    <mergeCell ref="E10:F10"/>
    <mergeCell ref="E11:F11"/>
    <mergeCell ref="G15:H18"/>
    <mergeCell ref="G20:H23"/>
    <mergeCell ref="G25:H26"/>
    <mergeCell ref="D45:F45"/>
    <mergeCell ref="D64:F64"/>
    <mergeCell ref="D79:F79"/>
    <mergeCell ref="D12:H13"/>
    <mergeCell ref="D24:F24"/>
    <mergeCell ref="AZ54:BF54"/>
    <mergeCell ref="D1:H1"/>
    <mergeCell ref="L20:L30"/>
    <mergeCell ref="E6:G6"/>
    <mergeCell ref="J2:L3"/>
    <mergeCell ref="E4:G4"/>
    <mergeCell ref="J4:L4"/>
    <mergeCell ref="J5:K5"/>
    <mergeCell ref="D2:H3"/>
    <mergeCell ref="J6:K7"/>
    <mergeCell ref="L6:L7"/>
    <mergeCell ref="E9:F9"/>
    <mergeCell ref="J8:K9"/>
    <mergeCell ref="L8:L9"/>
    <mergeCell ref="J14:K15"/>
    <mergeCell ref="L14:L15"/>
  </mergeCells>
  <conditionalFormatting sqref="L6:L8 L10 L14:L15 L12">
    <cfRule type="containsText" dxfId="238" priority="20" operator="containsText" text="Incomplete">
      <formula>NOT(ISERROR(SEARCH("Incomplete",L6)))</formula>
    </cfRule>
  </conditionalFormatting>
  <conditionalFormatting sqref="BB6:BB8 BB10 BB12 BB14:BE15">
    <cfRule type="containsText" dxfId="237" priority="19" operator="containsText" text="Incomplete">
      <formula>NOT(ISERROR(SEARCH("Incomplete",BB6)))</formula>
    </cfRule>
  </conditionalFormatting>
  <conditionalFormatting sqref="BC6:BE8 BC10:BE10 BC12:BE12">
    <cfRule type="containsText" dxfId="236" priority="17" operator="containsText" text="Incomplete">
      <formula>NOT(ISERROR(SEARCH("Incomplete",BC6)))</formula>
    </cfRule>
  </conditionalFormatting>
  <conditionalFormatting sqref="G47">
    <cfRule type="expression" dxfId="235" priority="15">
      <formula>$BA$18=1</formula>
    </cfRule>
  </conditionalFormatting>
  <conditionalFormatting sqref="G52">
    <cfRule type="expression" dxfId="234" priority="13">
      <formula>$BA$19=1</formula>
    </cfRule>
  </conditionalFormatting>
  <conditionalFormatting sqref="G60">
    <cfRule type="expression" dxfId="233" priority="12">
      <formula>$BA$20=1</formula>
    </cfRule>
  </conditionalFormatting>
  <conditionalFormatting sqref="G75">
    <cfRule type="expression" dxfId="232" priority="11">
      <formula>$BA$22=1</formula>
    </cfRule>
  </conditionalFormatting>
  <conditionalFormatting sqref="G66">
    <cfRule type="expression" dxfId="231" priority="10">
      <formula>$BA$21=1</formula>
    </cfRule>
  </conditionalFormatting>
  <conditionalFormatting sqref="G76">
    <cfRule type="expression" dxfId="230" priority="9">
      <formula>$BA$23=1</formula>
    </cfRule>
  </conditionalFormatting>
  <conditionalFormatting sqref="G77">
    <cfRule type="expression" dxfId="229" priority="8">
      <formula>$BA$24=1</formula>
    </cfRule>
  </conditionalFormatting>
  <conditionalFormatting sqref="G81">
    <cfRule type="expression" dxfId="228" priority="7">
      <formula>$BA$25=1</formula>
    </cfRule>
  </conditionalFormatting>
  <conditionalFormatting sqref="G84">
    <cfRule type="expression" dxfId="227" priority="6">
      <formula>$BA$26=1</formula>
    </cfRule>
  </conditionalFormatting>
  <conditionalFormatting sqref="G90">
    <cfRule type="expression" dxfId="226" priority="5">
      <formula>$BA$27=1</formula>
    </cfRule>
  </conditionalFormatting>
  <conditionalFormatting sqref="G95">
    <cfRule type="expression" dxfId="225" priority="4">
      <formula>$BA$28=1</formula>
    </cfRule>
  </conditionalFormatting>
  <conditionalFormatting sqref="G100">
    <cfRule type="expression" dxfId="224" priority="3">
      <formula>$BA$29=1</formula>
    </cfRule>
  </conditionalFormatting>
  <conditionalFormatting sqref="G103">
    <cfRule type="expression" dxfId="223" priority="2">
      <formula>$BA$30</formula>
    </cfRule>
  </conditionalFormatting>
  <conditionalFormatting sqref="G105">
    <cfRule type="expression" dxfId="222" priority="1">
      <formula>$BA$31=1</formula>
    </cfRule>
  </conditionalFormatting>
  <pageMargins left="0.5" right="0.2" top="0.4" bottom="0.4" header="0.2" footer="0.2"/>
  <pageSetup scale="65" fitToHeight="0" orientation="portrait" r:id="rId1"/>
  <headerFooter>
    <oddFooter>&amp;L&amp;P of &amp;N&amp;CDiagnostic Assessment Summary Report&amp;R&amp;G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5297" r:id="rId5" name="Button 1">
              <controlPr defaultSize="0" print="0" autoFill="0" autoPict="0" macro="[0]!Sheet7.PrintPDF" altText="Print as PDF - Press this button to print as PDF document">
                <anchor moveWithCells="1" sizeWithCells="1">
                  <from>
                    <xdr:col>8</xdr:col>
                    <xdr:colOff>95250</xdr:colOff>
                    <xdr:row>0</xdr:row>
                    <xdr:rowOff>161925</xdr:rowOff>
                  </from>
                  <to>
                    <xdr:col>8</xdr:col>
                    <xdr:colOff>714375</xdr:colOff>
                    <xdr:row>4</xdr:row>
                    <xdr:rowOff>95250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3</xdr:col>
                    <xdr:colOff>133350</xdr:colOff>
                    <xdr:row>14</xdr:row>
                    <xdr:rowOff>9525</xdr:rowOff>
                  </from>
                  <to>
                    <xdr:col>3</xdr:col>
                    <xdr:colOff>371475</xdr:colOff>
                    <xdr:row>14</xdr:row>
                    <xdr:rowOff>200025</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3</xdr:col>
                    <xdr:colOff>133350</xdr:colOff>
                    <xdr:row>15</xdr:row>
                    <xdr:rowOff>19050</xdr:rowOff>
                  </from>
                  <to>
                    <xdr:col>3</xdr:col>
                    <xdr:colOff>371475</xdr:colOff>
                    <xdr:row>16</xdr:row>
                    <xdr:rowOff>9525</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3</xdr:col>
                    <xdr:colOff>133350</xdr:colOff>
                    <xdr:row>17</xdr:row>
                    <xdr:rowOff>19050</xdr:rowOff>
                  </from>
                  <to>
                    <xdr:col>3</xdr:col>
                    <xdr:colOff>371475</xdr:colOff>
                    <xdr:row>18</xdr:row>
                    <xdr:rowOff>9525</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3</xdr:col>
                    <xdr:colOff>133350</xdr:colOff>
                    <xdr:row>16</xdr:row>
                    <xdr:rowOff>19050</xdr:rowOff>
                  </from>
                  <to>
                    <xdr:col>3</xdr:col>
                    <xdr:colOff>371475</xdr:colOff>
                    <xdr:row>17</xdr:row>
                    <xdr:rowOff>9525</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3</xdr:col>
                    <xdr:colOff>104775</xdr:colOff>
                    <xdr:row>18</xdr:row>
                    <xdr:rowOff>190500</xdr:rowOff>
                  </from>
                  <to>
                    <xdr:col>3</xdr:col>
                    <xdr:colOff>342900</xdr:colOff>
                    <xdr:row>20</xdr:row>
                    <xdr:rowOff>0</xdr:rowOff>
                  </to>
                </anchor>
              </controlPr>
            </control>
          </mc:Choice>
        </mc:AlternateContent>
        <mc:AlternateContent xmlns:mc="http://schemas.openxmlformats.org/markup-compatibility/2006">
          <mc:Choice Requires="x14">
            <control shapeId="55305" r:id="rId11" name="Check Box 9">
              <controlPr defaultSize="0" autoFill="0" autoLine="0" autoPict="0">
                <anchor moveWithCells="1">
                  <from>
                    <xdr:col>3</xdr:col>
                    <xdr:colOff>104775</xdr:colOff>
                    <xdr:row>21</xdr:row>
                    <xdr:rowOff>180975</xdr:rowOff>
                  </from>
                  <to>
                    <xdr:col>3</xdr:col>
                    <xdr:colOff>342900</xdr:colOff>
                    <xdr:row>22</xdr:row>
                    <xdr:rowOff>180975</xdr:rowOff>
                  </to>
                </anchor>
              </controlPr>
            </control>
          </mc:Choice>
        </mc:AlternateContent>
        <mc:AlternateContent xmlns:mc="http://schemas.openxmlformats.org/markup-compatibility/2006">
          <mc:Choice Requires="x14">
            <control shapeId="55306" r:id="rId12" name="Check Box 10">
              <controlPr defaultSize="0" autoFill="0" autoLine="0" autoPict="0">
                <anchor moveWithCells="1">
                  <from>
                    <xdr:col>3</xdr:col>
                    <xdr:colOff>104775</xdr:colOff>
                    <xdr:row>20</xdr:row>
                    <xdr:rowOff>190500</xdr:rowOff>
                  </from>
                  <to>
                    <xdr:col>3</xdr:col>
                    <xdr:colOff>342900</xdr:colOff>
                    <xdr:row>22</xdr:row>
                    <xdr:rowOff>0</xdr:rowOff>
                  </to>
                </anchor>
              </controlPr>
            </control>
          </mc:Choice>
        </mc:AlternateContent>
        <mc:AlternateContent xmlns:mc="http://schemas.openxmlformats.org/markup-compatibility/2006">
          <mc:Choice Requires="x14">
            <control shapeId="55307" r:id="rId13" name="Check Box 11">
              <controlPr defaultSize="0" autoFill="0" autoLine="0" autoPict="0">
                <anchor moveWithCells="1">
                  <from>
                    <xdr:col>3</xdr:col>
                    <xdr:colOff>104775</xdr:colOff>
                    <xdr:row>19</xdr:row>
                    <xdr:rowOff>190500</xdr:rowOff>
                  </from>
                  <to>
                    <xdr:col>3</xdr:col>
                    <xdr:colOff>342900</xdr:colOff>
                    <xdr:row>21</xdr:row>
                    <xdr:rowOff>0</xdr:rowOff>
                  </to>
                </anchor>
              </controlPr>
            </control>
          </mc:Choice>
        </mc:AlternateContent>
        <mc:AlternateContent xmlns:mc="http://schemas.openxmlformats.org/markup-compatibility/2006">
          <mc:Choice Requires="x14">
            <control shapeId="55309" r:id="rId14" name="Check Box 13">
              <controlPr defaultSize="0" autoFill="0" autoLine="0" autoPict="0">
                <anchor moveWithCells="1">
                  <from>
                    <xdr:col>3</xdr:col>
                    <xdr:colOff>104775</xdr:colOff>
                    <xdr:row>23</xdr:row>
                    <xdr:rowOff>400050</xdr:rowOff>
                  </from>
                  <to>
                    <xdr:col>3</xdr:col>
                    <xdr:colOff>342900</xdr:colOff>
                    <xdr:row>24</xdr:row>
                    <xdr:rowOff>180975</xdr:rowOff>
                  </to>
                </anchor>
              </controlPr>
            </control>
          </mc:Choice>
        </mc:AlternateContent>
        <mc:AlternateContent xmlns:mc="http://schemas.openxmlformats.org/markup-compatibility/2006">
          <mc:Choice Requires="x14">
            <control shapeId="55310" r:id="rId15" name="Check Box 14">
              <controlPr defaultSize="0" autoFill="0" autoLine="0" autoPict="0">
                <anchor moveWithCells="1">
                  <from>
                    <xdr:col>3</xdr:col>
                    <xdr:colOff>104775</xdr:colOff>
                    <xdr:row>24</xdr:row>
                    <xdr:rowOff>190500</xdr:rowOff>
                  </from>
                  <to>
                    <xdr:col>3</xdr:col>
                    <xdr:colOff>342900</xdr:colOff>
                    <xdr:row>25</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8653-136E-43FE-A11F-EC3722E462F7}">
  <sheetPr codeName="Sheet12">
    <tabColor rgb="FF5E9732"/>
  </sheetPr>
  <dimension ref="A1:AY237"/>
  <sheetViews>
    <sheetView showGridLines="0" showRowColHeaders="0" workbookViewId="0">
      <selection activeCell="AA26" sqref="AA26"/>
    </sheetView>
  </sheetViews>
  <sheetFormatPr defaultRowHeight="15"/>
  <cols>
    <col min="10" max="10" width="27.28515625" customWidth="1"/>
    <col min="11" max="11" width="23.140625" customWidth="1"/>
    <col min="12" max="12" width="27" customWidth="1"/>
    <col min="13" max="13" width="22" customWidth="1"/>
    <col min="14" max="14" width="21.140625" style="5" customWidth="1"/>
    <col min="15" max="15" width="14.42578125" style="5" customWidth="1"/>
    <col min="16" max="16" width="20.5703125" style="5" customWidth="1"/>
    <col min="17" max="17" width="18" style="5" hidden="1" customWidth="1"/>
    <col min="18" max="18" width="5.28515625" style="5" hidden="1" customWidth="1"/>
    <col min="19" max="19" width="17.42578125" style="5" hidden="1" customWidth="1"/>
    <col min="20" max="20" width="4.85546875" style="5" hidden="1" customWidth="1"/>
    <col min="21" max="21" width="4.5703125" style="5" hidden="1" customWidth="1"/>
    <col min="22" max="22" width="28" style="5" hidden="1" customWidth="1"/>
    <col min="23" max="23" width="9.140625" style="5" hidden="1" customWidth="1"/>
    <col min="24" max="24" width="9.140625" style="102" customWidth="1"/>
    <col min="25" max="51" width="9.140625" style="102"/>
  </cols>
  <sheetData>
    <row r="1" spans="1:23">
      <c r="A1" s="982"/>
      <c r="B1" s="982"/>
      <c r="C1" s="982"/>
      <c r="D1" s="982"/>
      <c r="E1" s="999" t="s">
        <v>526</v>
      </c>
      <c r="F1" s="982"/>
      <c r="G1" s="982"/>
      <c r="H1" s="982"/>
      <c r="I1" s="982"/>
      <c r="J1" s="982"/>
      <c r="K1" s="982"/>
      <c r="L1" s="982"/>
      <c r="M1" s="982"/>
      <c r="N1" s="982"/>
      <c r="O1" s="982"/>
      <c r="P1" s="102"/>
      <c r="Q1" s="102"/>
      <c r="R1" s="102"/>
      <c r="S1" s="102"/>
      <c r="T1" s="102"/>
      <c r="U1" s="102"/>
      <c r="V1" s="102"/>
      <c r="W1" s="102"/>
    </row>
    <row r="2" spans="1:23">
      <c r="A2" s="982"/>
      <c r="B2" s="982"/>
      <c r="C2" s="982"/>
      <c r="D2" s="1664" t="s">
        <v>503</v>
      </c>
      <c r="E2" s="1664"/>
      <c r="F2" s="1664"/>
      <c r="G2" s="1664"/>
      <c r="H2" s="1664"/>
      <c r="I2" s="1664"/>
      <c r="J2" s="1664"/>
      <c r="K2" s="1664"/>
      <c r="L2" s="1661" t="s">
        <v>1830</v>
      </c>
      <c r="M2" s="1661"/>
      <c r="N2" s="1661"/>
      <c r="O2" s="1661"/>
      <c r="P2" s="102"/>
      <c r="Q2" s="102"/>
      <c r="R2" s="102"/>
      <c r="S2" s="102"/>
      <c r="T2" s="102"/>
      <c r="U2" s="102"/>
      <c r="V2" s="102"/>
      <c r="W2" s="102"/>
    </row>
    <row r="3" spans="1:23">
      <c r="A3" s="982"/>
      <c r="B3" s="982"/>
      <c r="C3" s="982"/>
      <c r="D3" s="1664"/>
      <c r="E3" s="1664"/>
      <c r="F3" s="1664"/>
      <c r="G3" s="1664"/>
      <c r="H3" s="1664"/>
      <c r="I3" s="1664"/>
      <c r="J3" s="1664"/>
      <c r="K3" s="1664"/>
      <c r="L3" s="1661"/>
      <c r="M3" s="1661"/>
      <c r="N3" s="1661"/>
      <c r="O3" s="1661"/>
      <c r="P3" s="102"/>
      <c r="Q3" s="102"/>
      <c r="R3" s="102"/>
      <c r="S3" s="102"/>
      <c r="T3" s="102"/>
      <c r="U3" s="102"/>
      <c r="V3" s="102"/>
      <c r="W3" s="102"/>
    </row>
    <row r="4" spans="1:23">
      <c r="A4" s="982"/>
      <c r="B4" s="982"/>
      <c r="C4" s="982"/>
      <c r="D4" s="1664"/>
      <c r="E4" s="1664"/>
      <c r="F4" s="1664"/>
      <c r="G4" s="1664"/>
      <c r="H4" s="1664"/>
      <c r="I4" s="1664"/>
      <c r="J4" s="1664"/>
      <c r="K4" s="1664"/>
      <c r="L4" s="1661"/>
      <c r="M4" s="1661"/>
      <c r="N4" s="1661"/>
      <c r="O4" s="1661"/>
      <c r="P4" s="102"/>
      <c r="Q4" s="102"/>
      <c r="R4" s="102"/>
      <c r="S4" s="102"/>
      <c r="T4" s="102"/>
      <c r="U4" s="102"/>
      <c r="V4" s="102"/>
      <c r="W4" s="102"/>
    </row>
    <row r="5" spans="1:23" ht="15.75">
      <c r="A5" s="102"/>
      <c r="B5" s="102"/>
      <c r="C5" s="102"/>
      <c r="D5" s="102"/>
      <c r="E5" s="102"/>
      <c r="F5" s="102"/>
      <c r="G5" s="102"/>
      <c r="H5" s="102"/>
      <c r="I5" s="102"/>
      <c r="J5" s="377"/>
      <c r="K5" s="377"/>
      <c r="L5" s="377"/>
      <c r="M5" s="377"/>
      <c r="N5" s="377"/>
      <c r="O5" s="377"/>
      <c r="P5" s="102"/>
      <c r="Q5" s="102"/>
      <c r="R5" s="102"/>
      <c r="S5" s="102"/>
      <c r="T5" s="102"/>
      <c r="U5" s="102"/>
      <c r="V5" s="102"/>
      <c r="W5" s="102"/>
    </row>
    <row r="6" spans="1:23" ht="15.75">
      <c r="A6" s="102"/>
      <c r="B6" s="102"/>
      <c r="C6" s="1668"/>
      <c r="D6" s="1668"/>
      <c r="E6" s="1668"/>
      <c r="F6" s="1668"/>
      <c r="G6" s="1668"/>
      <c r="H6" s="102"/>
      <c r="I6" s="102"/>
      <c r="J6" s="394" t="s">
        <v>1801</v>
      </c>
      <c r="K6" s="377"/>
      <c r="L6" s="377"/>
      <c r="M6" s="377"/>
      <c r="N6" s="377"/>
      <c r="O6" s="377"/>
      <c r="P6" s="102"/>
      <c r="Q6" s="1662" t="s">
        <v>100</v>
      </c>
      <c r="R6" s="1662"/>
      <c r="S6" s="1662"/>
      <c r="T6" s="102"/>
      <c r="U6" s="102"/>
      <c r="V6" s="1662" t="s">
        <v>100</v>
      </c>
      <c r="W6" s="1662"/>
    </row>
    <row r="7" spans="1:23" ht="16.5" thickBot="1">
      <c r="A7" s="102"/>
      <c r="B7" s="102"/>
      <c r="C7" s="1668"/>
      <c r="D7" s="1668"/>
      <c r="E7" s="1668"/>
      <c r="F7" s="1668"/>
      <c r="G7" s="1668"/>
      <c r="H7" s="102"/>
      <c r="I7" s="102"/>
      <c r="J7" s="378"/>
      <c r="K7" s="377"/>
      <c r="L7" s="377"/>
      <c r="M7" s="377"/>
      <c r="N7" s="377"/>
      <c r="O7" s="377"/>
      <c r="P7" s="102"/>
      <c r="Q7" s="102"/>
      <c r="R7" s="102"/>
      <c r="S7" s="102"/>
      <c r="T7" s="102"/>
      <c r="U7" s="102"/>
      <c r="V7" s="102"/>
      <c r="W7" s="102"/>
    </row>
    <row r="8" spans="1:23" ht="27.75" thickBot="1">
      <c r="A8" s="102"/>
      <c r="B8" s="102"/>
      <c r="C8" s="1668"/>
      <c r="D8" s="1668"/>
      <c r="E8" s="1668"/>
      <c r="F8" s="1668"/>
      <c r="G8" s="1668"/>
      <c r="H8" s="102"/>
      <c r="I8" s="102"/>
      <c r="J8" s="1022" t="s">
        <v>1237</v>
      </c>
      <c r="K8" s="1023" t="s">
        <v>15</v>
      </c>
      <c r="L8" s="1023" t="s">
        <v>19</v>
      </c>
      <c r="M8" s="1023" t="s">
        <v>121</v>
      </c>
      <c r="N8" s="1023" t="s">
        <v>122</v>
      </c>
      <c r="O8" s="1024" t="s">
        <v>30</v>
      </c>
      <c r="P8" s="102"/>
      <c r="Q8" s="371" t="s">
        <v>71</v>
      </c>
      <c r="R8" s="102"/>
      <c r="S8" s="371" t="s">
        <v>189</v>
      </c>
      <c r="T8" s="102"/>
      <c r="U8" s="102"/>
      <c r="V8" s="372" t="s">
        <v>70</v>
      </c>
      <c r="W8" s="373">
        <v>1.02</v>
      </c>
    </row>
    <row r="9" spans="1:23" ht="40.5">
      <c r="A9" s="102"/>
      <c r="B9" s="102"/>
      <c r="C9" s="1668"/>
      <c r="D9" s="1668"/>
      <c r="E9" s="1668"/>
      <c r="F9" s="1668"/>
      <c r="G9" s="1668"/>
      <c r="H9" s="102"/>
      <c r="I9" s="102"/>
      <c r="J9" s="382" t="s">
        <v>0</v>
      </c>
      <c r="K9" s="383">
        <f>'Diagnostic Assessment NEW'!Q24</f>
        <v>0</v>
      </c>
      <c r="L9" s="383">
        <f>'Diagnostic Assessment NEW'!S24</f>
        <v>14.7798</v>
      </c>
      <c r="M9" s="384">
        <f>(L9/'Diagnostic Assessment NEW'!$S$80)</f>
        <v>0.14768007745814968</v>
      </c>
      <c r="N9" s="385">
        <v>0.15</v>
      </c>
      <c r="O9" s="383">
        <f>COUNTIF('Diagnostic Assessment NEW'!D7:D23,"&gt;0")</f>
        <v>17</v>
      </c>
      <c r="P9" s="102"/>
      <c r="Q9" s="375">
        <f>N9-M9</f>
        <v>2.3199225418503167E-3</v>
      </c>
      <c r="R9" s="102"/>
      <c r="S9" s="376">
        <v>0.42</v>
      </c>
      <c r="T9" s="102"/>
      <c r="U9" s="102"/>
      <c r="V9" s="102"/>
      <c r="W9" s="102"/>
    </row>
    <row r="10" spans="1:23" ht="15.75">
      <c r="A10" s="102"/>
      <c r="B10" s="102"/>
      <c r="C10" s="1668"/>
      <c r="D10" s="1668"/>
      <c r="E10" s="1668"/>
      <c r="F10" s="1668"/>
      <c r="G10" s="1668"/>
      <c r="H10" s="102"/>
      <c r="I10" s="102"/>
      <c r="J10" s="382" t="s">
        <v>13</v>
      </c>
      <c r="K10" s="383">
        <f>'Diagnostic Assessment NEW'!Q39</f>
        <v>0</v>
      </c>
      <c r="L10" s="383">
        <f>'Diagnostic Assessment NEW'!S39</f>
        <v>14.687999999999999</v>
      </c>
      <c r="M10" s="384">
        <f>(L10/'Diagnostic Assessment NEW'!$S$80)</f>
        <v>0.14676280989629781</v>
      </c>
      <c r="N10" s="385">
        <v>0.15</v>
      </c>
      <c r="O10" s="383">
        <f>COUNTIF('Diagnostic Assessment NEW'!D26:D38,"&gt;0")</f>
        <v>13</v>
      </c>
      <c r="P10" s="102"/>
      <c r="Q10" s="374">
        <f t="shared" ref="Q10:Q12" si="0">N10-M10</f>
        <v>3.2371901037021866E-3</v>
      </c>
      <c r="R10" s="102"/>
      <c r="S10" s="376">
        <v>0.6</v>
      </c>
      <c r="T10" s="102"/>
      <c r="U10" s="102"/>
      <c r="V10" s="102"/>
      <c r="W10" s="102"/>
    </row>
    <row r="11" spans="1:23" ht="27">
      <c r="A11" s="102"/>
      <c r="B11" s="102"/>
      <c r="C11" s="1668"/>
      <c r="D11" s="1668"/>
      <c r="E11" s="1668"/>
      <c r="F11" s="1668"/>
      <c r="G11" s="1668"/>
      <c r="H11" s="102"/>
      <c r="I11" s="102"/>
      <c r="J11" s="382" t="s">
        <v>14</v>
      </c>
      <c r="K11" s="383">
        <f>'Diagnostic Assessment NEW'!Q53</f>
        <v>0</v>
      </c>
      <c r="L11" s="383">
        <f>'Diagnostic Assessment NEW'!S53</f>
        <v>40.310400000000001</v>
      </c>
      <c r="M11" s="384">
        <f>(L11/'Diagnostic Assessment NEW'!$S$80)</f>
        <v>0.4027823782709507</v>
      </c>
      <c r="N11" s="385">
        <v>0.4</v>
      </c>
      <c r="O11" s="383">
        <f>COUNTIF('Diagnostic Assessment NEW'!D41:D52,"&gt;0")</f>
        <v>12</v>
      </c>
      <c r="P11" s="102"/>
      <c r="Q11" s="374">
        <f t="shared" si="0"/>
        <v>-2.7823782709506806E-3</v>
      </c>
      <c r="R11" s="102"/>
      <c r="S11" s="376">
        <v>1.52</v>
      </c>
      <c r="T11" s="102"/>
      <c r="U11" s="102"/>
      <c r="V11" s="102"/>
      <c r="W11" s="102"/>
    </row>
    <row r="12" spans="1:23" ht="15.75">
      <c r="A12" s="102"/>
      <c r="B12" s="102"/>
      <c r="C12" s="1668"/>
      <c r="D12" s="1668"/>
      <c r="E12" s="1668"/>
      <c r="F12" s="1668"/>
      <c r="G12" s="1668"/>
      <c r="H12" s="102"/>
      <c r="I12" s="102"/>
      <c r="J12" s="382" t="s">
        <v>1</v>
      </c>
      <c r="K12" s="383">
        <f>'Diagnostic Assessment NEW'!Q79</f>
        <v>0</v>
      </c>
      <c r="L12" s="383">
        <f>'Diagnostic Assessment NEW'!S79</f>
        <v>30.301649999999999</v>
      </c>
      <c r="M12" s="384">
        <f>(L12/'Diagnostic Assessment NEW'!$S$80)</f>
        <v>0.30277473437460189</v>
      </c>
      <c r="N12" s="385">
        <v>0.3</v>
      </c>
      <c r="O12" s="383">
        <f>COUNTIF('Diagnostic Assessment NEW'!D55:D78,"&gt;0")</f>
        <v>24</v>
      </c>
      <c r="P12" s="102"/>
      <c r="Q12" s="374">
        <f t="shared" si="0"/>
        <v>-2.774734374601906E-3</v>
      </c>
      <c r="R12" s="102"/>
      <c r="S12" s="376">
        <v>0.69899999999999995</v>
      </c>
      <c r="T12" s="102"/>
      <c r="U12" s="102"/>
      <c r="V12" s="102"/>
      <c r="W12" s="102"/>
    </row>
    <row r="13" spans="1:23" ht="16.5" thickBot="1">
      <c r="A13" s="102"/>
      <c r="B13" s="102"/>
      <c r="C13" s="1668"/>
      <c r="D13" s="1668"/>
      <c r="E13" s="1668"/>
      <c r="F13" s="1668"/>
      <c r="G13" s="1668"/>
      <c r="H13" s="102"/>
      <c r="I13" s="102"/>
      <c r="J13" s="1025" t="s">
        <v>16</v>
      </c>
      <c r="K13" s="1026">
        <f>SUM(K9:K12)</f>
        <v>0</v>
      </c>
      <c r="L13" s="1026">
        <f>SUM(L9:L12)</f>
        <v>100.07984999999999</v>
      </c>
      <c r="M13" s="1027">
        <f>SUM(M9:M12)</f>
        <v>1</v>
      </c>
      <c r="N13" s="1028">
        <f>SUM(N9:N12)</f>
        <v>1</v>
      </c>
      <c r="O13" s="1030">
        <f>SUM(O9:O12)</f>
        <v>66</v>
      </c>
      <c r="P13" s="102"/>
      <c r="Q13" s="102"/>
      <c r="R13" s="102"/>
      <c r="S13" s="102"/>
      <c r="T13" s="102"/>
      <c r="U13" s="102"/>
      <c r="V13" s="102"/>
      <c r="W13" s="102"/>
    </row>
    <row r="14" spans="1:23" ht="15.75">
      <c r="A14" s="102"/>
      <c r="B14" s="102"/>
      <c r="C14" s="1668"/>
      <c r="D14" s="1668"/>
      <c r="E14" s="1668"/>
      <c r="F14" s="1668"/>
      <c r="G14" s="1668"/>
      <c r="H14" s="102"/>
      <c r="I14" s="102"/>
      <c r="J14" s="860"/>
      <c r="K14" s="1663"/>
      <c r="L14" s="1663"/>
      <c r="M14" s="152"/>
      <c r="N14" s="152"/>
      <c r="O14" s="377"/>
      <c r="P14" s="102"/>
      <c r="Q14" s="102"/>
      <c r="R14" s="102"/>
      <c r="S14" s="102"/>
      <c r="T14" s="102"/>
      <c r="U14" s="102"/>
      <c r="V14" s="102"/>
      <c r="W14" s="102"/>
    </row>
    <row r="15" spans="1:23" ht="15.75">
      <c r="A15" s="102"/>
      <c r="B15" s="102"/>
      <c r="C15" s="1668"/>
      <c r="D15" s="1668"/>
      <c r="E15" s="1668"/>
      <c r="F15" s="1668"/>
      <c r="G15" s="1668"/>
      <c r="H15" s="102"/>
      <c r="I15" s="102"/>
      <c r="J15" s="860"/>
      <c r="K15" s="1663"/>
      <c r="L15" s="1663"/>
      <c r="M15" s="152"/>
      <c r="N15" s="152"/>
      <c r="O15" s="377"/>
      <c r="P15" s="102"/>
      <c r="Q15" s="102"/>
      <c r="R15" s="102"/>
      <c r="S15" s="102"/>
      <c r="T15" s="102"/>
      <c r="U15" s="102"/>
      <c r="V15" s="102"/>
      <c r="W15" s="102"/>
    </row>
    <row r="16" spans="1:23" ht="16.5" thickBot="1">
      <c r="A16" s="102"/>
      <c r="B16" s="102"/>
      <c r="C16" s="1668"/>
      <c r="D16" s="1668"/>
      <c r="E16" s="1668"/>
      <c r="F16" s="1668"/>
      <c r="G16" s="1668"/>
      <c r="H16" s="102"/>
      <c r="I16" s="102"/>
      <c r="J16" s="394" t="s">
        <v>1802</v>
      </c>
      <c r="K16" s="377"/>
      <c r="L16" s="377"/>
      <c r="M16" s="377"/>
      <c r="N16" s="377"/>
      <c r="O16" s="377"/>
      <c r="P16" s="102"/>
      <c r="Q16" s="102"/>
      <c r="R16" s="102"/>
      <c r="S16" s="102"/>
      <c r="T16" s="102"/>
      <c r="U16" s="102"/>
      <c r="V16" s="102"/>
      <c r="W16" s="102"/>
    </row>
    <row r="17" spans="1:23" ht="16.5" thickBot="1">
      <c r="A17" s="102"/>
      <c r="B17" s="102"/>
      <c r="C17" s="1668"/>
      <c r="D17" s="1668"/>
      <c r="E17" s="1668"/>
      <c r="F17" s="1668"/>
      <c r="G17" s="1668"/>
      <c r="H17" s="102"/>
      <c r="I17" s="102"/>
      <c r="J17" s="1669" t="str">
        <f>J8</f>
        <v>Theme</v>
      </c>
      <c r="K17" s="1669"/>
      <c r="L17" s="1029" t="str">
        <f t="shared" ref="L17:M22" si="1">K8</f>
        <v>Your Community's Score</v>
      </c>
      <c r="M17" s="1029" t="str">
        <f t="shared" si="1"/>
        <v>Max Score</v>
      </c>
      <c r="N17" s="1029" t="s">
        <v>205</v>
      </c>
      <c r="O17" s="377"/>
      <c r="P17" s="102"/>
      <c r="Q17" s="483">
        <v>0.9</v>
      </c>
      <c r="R17" s="483">
        <v>0.8</v>
      </c>
      <c r="S17" s="483">
        <v>0.7</v>
      </c>
      <c r="T17" s="483">
        <v>0.6</v>
      </c>
      <c r="U17" s="483">
        <v>0.5</v>
      </c>
      <c r="V17" s="102"/>
      <c r="W17" s="102"/>
    </row>
    <row r="18" spans="1:23" ht="16.5" thickBot="1">
      <c r="A18" s="102"/>
      <c r="B18" s="102"/>
      <c r="C18" s="1668"/>
      <c r="D18" s="1668"/>
      <c r="E18" s="1668"/>
      <c r="F18" s="1668"/>
      <c r="G18" s="1668"/>
      <c r="H18" s="102"/>
      <c r="I18" s="102"/>
      <c r="J18" s="1665" t="str">
        <f t="shared" ref="J18:J22" si="2">J9</f>
        <v>Floodplain Administrator Capability, Capacity, and Institutional Support</v>
      </c>
      <c r="K18" s="1665"/>
      <c r="L18" s="393">
        <f t="shared" si="1"/>
        <v>0</v>
      </c>
      <c r="M18" s="393">
        <f t="shared" si="1"/>
        <v>14.7798</v>
      </c>
      <c r="N18" s="487">
        <f>IFERROR(L18/M18, "Section Incomplete")</f>
        <v>0</v>
      </c>
      <c r="O18" s="377"/>
      <c r="P18" s="102"/>
      <c r="Q18" s="484">
        <f>M18*0.9</f>
        <v>13.301819999999999</v>
      </c>
      <c r="R18" s="485">
        <f>0.8*M18</f>
        <v>11.823840000000001</v>
      </c>
      <c r="S18" s="486">
        <f>0.7*M18</f>
        <v>10.34586</v>
      </c>
      <c r="T18" s="485">
        <f>0.6*M18</f>
        <v>8.8678799999999995</v>
      </c>
      <c r="U18" s="485">
        <f>0.5*M18</f>
        <v>7.3898999999999999</v>
      </c>
      <c r="V18" s="102"/>
      <c r="W18" s="102"/>
    </row>
    <row r="19" spans="1:23" ht="16.5" thickBot="1">
      <c r="A19" s="102"/>
      <c r="B19" s="102"/>
      <c r="C19" s="102"/>
      <c r="D19" s="102"/>
      <c r="E19" s="102"/>
      <c r="F19" s="102"/>
      <c r="G19" s="102"/>
      <c r="H19" s="102"/>
      <c r="I19" s="102"/>
      <c r="J19" s="1665" t="str">
        <f t="shared" si="2"/>
        <v>Map Availability and Accuracy</v>
      </c>
      <c r="K19" s="1665"/>
      <c r="L19" s="393">
        <f t="shared" si="1"/>
        <v>0</v>
      </c>
      <c r="M19" s="393">
        <f t="shared" si="1"/>
        <v>14.687999999999999</v>
      </c>
      <c r="N19" s="487">
        <f>IFERROR(L19/M19, "Section Incomplete")</f>
        <v>0</v>
      </c>
      <c r="O19" s="377"/>
      <c r="P19" s="102"/>
      <c r="Q19" s="484">
        <f t="shared" ref="Q19:Q21" si="3">M19*0.9</f>
        <v>13.219199999999999</v>
      </c>
      <c r="R19" s="485">
        <f t="shared" ref="R19:R21" si="4">0.8*M19</f>
        <v>11.750399999999999</v>
      </c>
      <c r="S19" s="486">
        <f t="shared" ref="S19:S21" si="5">0.7*M19</f>
        <v>10.281599999999999</v>
      </c>
      <c r="T19" s="485">
        <f t="shared" ref="T19:T21" si="6">0.6*M19</f>
        <v>8.8127999999999993</v>
      </c>
      <c r="U19" s="485">
        <f t="shared" ref="U19:U21" si="7">0.5*M19</f>
        <v>7.3439999999999994</v>
      </c>
      <c r="V19" s="102"/>
      <c r="W19" s="102"/>
    </row>
    <row r="20" spans="1:23" ht="16.5" thickBot="1">
      <c r="A20" s="102"/>
      <c r="B20" s="102"/>
      <c r="C20" s="102"/>
      <c r="D20" s="102"/>
      <c r="E20" s="102"/>
      <c r="F20" s="102"/>
      <c r="G20" s="102"/>
      <c r="H20" s="102"/>
      <c r="I20" s="102"/>
      <c r="J20" s="1665" t="str">
        <f t="shared" si="2"/>
        <v>Floodplain Management Regulations</v>
      </c>
      <c r="K20" s="1665"/>
      <c r="L20" s="393">
        <f t="shared" si="1"/>
        <v>0</v>
      </c>
      <c r="M20" s="393">
        <f t="shared" si="1"/>
        <v>40.310400000000001</v>
      </c>
      <c r="N20" s="487">
        <f>IFERROR(L20/M20, "Section Incomplete")</f>
        <v>0</v>
      </c>
      <c r="O20" s="377"/>
      <c r="P20" s="102"/>
      <c r="Q20" s="484">
        <f t="shared" si="3"/>
        <v>36.279360000000004</v>
      </c>
      <c r="R20" s="485">
        <f t="shared" si="4"/>
        <v>32.24832</v>
      </c>
      <c r="S20" s="486">
        <f t="shared" si="5"/>
        <v>28.217279999999999</v>
      </c>
      <c r="T20" s="485">
        <f t="shared" si="6"/>
        <v>24.186240000000002</v>
      </c>
      <c r="U20" s="485">
        <f t="shared" si="7"/>
        <v>20.155200000000001</v>
      </c>
      <c r="V20" s="102"/>
      <c r="W20" s="102"/>
    </row>
    <row r="21" spans="1:23" ht="16.5" thickBot="1">
      <c r="A21" s="102"/>
      <c r="B21" s="102"/>
      <c r="C21" s="102"/>
      <c r="D21" s="102"/>
      <c r="E21" s="102"/>
      <c r="F21" s="102"/>
      <c r="G21" s="102"/>
      <c r="H21" s="102"/>
      <c r="I21" s="102"/>
      <c r="J21" s="1665" t="str">
        <f t="shared" si="2"/>
        <v>Standardized Processes</v>
      </c>
      <c r="K21" s="1665"/>
      <c r="L21" s="393">
        <f t="shared" si="1"/>
        <v>0</v>
      </c>
      <c r="M21" s="393">
        <f t="shared" si="1"/>
        <v>30.301649999999999</v>
      </c>
      <c r="N21" s="487">
        <f>IFERROR(L21/M21, "Section Incomplete")</f>
        <v>0</v>
      </c>
      <c r="O21" s="377"/>
      <c r="P21" s="102"/>
      <c r="Q21" s="484">
        <f t="shared" si="3"/>
        <v>27.271484999999998</v>
      </c>
      <c r="R21" s="485">
        <f t="shared" si="4"/>
        <v>24.241320000000002</v>
      </c>
      <c r="S21" s="486">
        <f t="shared" si="5"/>
        <v>21.211154999999998</v>
      </c>
      <c r="T21" s="485">
        <f t="shared" si="6"/>
        <v>18.180989999999998</v>
      </c>
      <c r="U21" s="485">
        <f t="shared" si="7"/>
        <v>15.150824999999999</v>
      </c>
      <c r="V21" s="102"/>
      <c r="W21" s="102"/>
    </row>
    <row r="22" spans="1:23" ht="16.5" thickBot="1">
      <c r="A22" s="102"/>
      <c r="B22" s="102"/>
      <c r="C22" s="102"/>
      <c r="D22" s="102"/>
      <c r="E22" s="102"/>
      <c r="F22" s="102"/>
      <c r="G22" s="102"/>
      <c r="H22" s="102"/>
      <c r="I22" s="102"/>
      <c r="J22" s="1666" t="str">
        <f t="shared" si="2"/>
        <v>Total Score</v>
      </c>
      <c r="K22" s="1667"/>
      <c r="L22" s="393">
        <f t="shared" si="1"/>
        <v>0</v>
      </c>
      <c r="M22" s="393">
        <f t="shared" si="1"/>
        <v>100.07984999999999</v>
      </c>
      <c r="N22" s="487">
        <f t="shared" ref="N22" si="8">L22/M22</f>
        <v>0</v>
      </c>
      <c r="O22" s="377"/>
      <c r="P22" s="102"/>
      <c r="Q22" s="485"/>
      <c r="R22" s="485"/>
      <c r="S22" s="485"/>
      <c r="T22" s="485"/>
      <c r="U22" s="485"/>
      <c r="V22" s="102"/>
      <c r="W22" s="102"/>
    </row>
    <row r="23" spans="1:23" ht="15.75">
      <c r="A23" s="102"/>
      <c r="B23" s="102"/>
      <c r="C23" s="102"/>
      <c r="D23" s="102"/>
      <c r="E23" s="102"/>
      <c r="F23" s="102"/>
      <c r="G23" s="102"/>
      <c r="H23" s="102"/>
      <c r="I23" s="102"/>
      <c r="J23" s="377"/>
      <c r="K23" s="377"/>
      <c r="L23" s="377"/>
      <c r="M23" s="377"/>
      <c r="N23" s="377"/>
      <c r="O23" s="377"/>
      <c r="P23" s="102"/>
      <c r="Q23" s="102"/>
      <c r="R23" s="102"/>
      <c r="S23" s="102"/>
      <c r="T23" s="102"/>
      <c r="U23" s="102"/>
      <c r="V23" s="102"/>
      <c r="W23" s="102"/>
    </row>
    <row r="24" spans="1:23" ht="15.75">
      <c r="A24" s="102"/>
      <c r="B24" s="102"/>
      <c r="C24" s="102"/>
      <c r="D24" s="102"/>
      <c r="E24" s="102"/>
      <c r="F24" s="102"/>
      <c r="G24" s="102"/>
      <c r="H24" s="102"/>
      <c r="I24" s="102"/>
      <c r="J24" s="377"/>
      <c r="K24" s="377"/>
      <c r="L24" s="377"/>
      <c r="M24" s="377"/>
      <c r="N24" s="377"/>
      <c r="O24" s="377"/>
      <c r="P24" s="102"/>
      <c r="Q24" s="102"/>
      <c r="R24" s="102"/>
      <c r="S24" s="102"/>
      <c r="T24" s="102"/>
      <c r="U24" s="102"/>
      <c r="V24" s="102"/>
      <c r="W24" s="102"/>
    </row>
    <row r="25" spans="1:23" ht="15.75">
      <c r="A25" s="102"/>
      <c r="B25" s="102"/>
      <c r="C25" s="102"/>
      <c r="D25" s="102"/>
      <c r="E25" s="102"/>
      <c r="F25" s="102"/>
      <c r="G25" s="102"/>
      <c r="H25" s="102"/>
      <c r="I25" s="102"/>
      <c r="J25" s="377"/>
      <c r="K25" s="377"/>
      <c r="L25" s="377"/>
      <c r="M25" s="377"/>
      <c r="N25" s="377"/>
      <c r="O25" s="377"/>
      <c r="P25" s="102"/>
      <c r="Q25" s="102"/>
      <c r="R25" s="102"/>
      <c r="S25" s="102"/>
      <c r="T25" s="102"/>
      <c r="U25" s="102"/>
      <c r="V25" s="102"/>
      <c r="W25" s="102"/>
    </row>
    <row r="26" spans="1:23" ht="15.75">
      <c r="A26" s="102"/>
      <c r="B26" s="102"/>
      <c r="C26" s="102"/>
      <c r="D26" s="102"/>
      <c r="E26" s="102"/>
      <c r="F26" s="102"/>
      <c r="G26" s="102"/>
      <c r="H26" s="102"/>
      <c r="I26" s="102"/>
      <c r="J26" s="377"/>
      <c r="K26" s="377"/>
      <c r="L26" s="377"/>
      <c r="M26" s="377"/>
      <c r="N26" s="377"/>
      <c r="O26" s="377"/>
      <c r="P26" s="102"/>
      <c r="Q26" s="102"/>
      <c r="R26" s="102"/>
      <c r="S26" s="102"/>
      <c r="T26" s="102"/>
      <c r="U26" s="102"/>
      <c r="V26" s="102"/>
      <c r="W26" s="102"/>
    </row>
    <row r="27" spans="1:23" ht="15.75">
      <c r="A27" s="102"/>
      <c r="B27" s="102"/>
      <c r="C27" s="102"/>
      <c r="D27" s="102"/>
      <c r="E27" s="102"/>
      <c r="F27" s="102"/>
      <c r="G27" s="102"/>
      <c r="H27" s="102"/>
      <c r="I27" s="102"/>
      <c r="J27" s="377"/>
      <c r="K27" s="377"/>
      <c r="L27" s="377"/>
      <c r="M27" s="377"/>
      <c r="N27" s="377"/>
      <c r="O27" s="377"/>
      <c r="P27" s="102"/>
      <c r="Q27" s="102"/>
      <c r="R27" s="102"/>
      <c r="S27" s="102"/>
      <c r="T27" s="102"/>
      <c r="U27" s="102"/>
      <c r="V27" s="102"/>
      <c r="W27" s="102"/>
    </row>
    <row r="28" spans="1:23" ht="15.75">
      <c r="A28" s="102"/>
      <c r="B28" s="102"/>
      <c r="C28" s="102"/>
      <c r="D28" s="102"/>
      <c r="E28" s="102"/>
      <c r="F28" s="102"/>
      <c r="G28" s="102"/>
      <c r="H28" s="102"/>
      <c r="I28" s="102"/>
      <c r="J28" s="377"/>
      <c r="K28" s="377"/>
      <c r="L28" s="377"/>
      <c r="M28" s="377"/>
      <c r="N28" s="377"/>
      <c r="O28" s="377"/>
      <c r="P28" s="102"/>
      <c r="Q28" s="102"/>
      <c r="R28" s="102"/>
      <c r="S28" s="102"/>
      <c r="T28" s="102"/>
      <c r="U28" s="102"/>
      <c r="V28" s="102"/>
      <c r="W28" s="102"/>
    </row>
    <row r="29" spans="1:23" ht="15.75">
      <c r="A29" s="102"/>
      <c r="B29" s="102"/>
      <c r="C29" s="102"/>
      <c r="D29" s="102"/>
      <c r="E29" s="102"/>
      <c r="F29" s="102"/>
      <c r="G29" s="102"/>
      <c r="H29" s="102"/>
      <c r="I29" s="102"/>
      <c r="J29" s="377"/>
      <c r="K29" s="377"/>
      <c r="L29" s="377"/>
      <c r="M29" s="377"/>
      <c r="N29" s="377"/>
      <c r="O29" s="377"/>
      <c r="P29" s="102"/>
      <c r="Q29" s="102"/>
      <c r="R29" s="102"/>
      <c r="S29" s="102"/>
      <c r="T29" s="102"/>
      <c r="U29" s="102"/>
      <c r="V29" s="102"/>
      <c r="W29" s="102"/>
    </row>
    <row r="30" spans="1:23" ht="15.75">
      <c r="A30" s="102"/>
      <c r="B30" s="102"/>
      <c r="C30" s="102"/>
      <c r="D30" s="102"/>
      <c r="E30" s="102"/>
      <c r="F30" s="102"/>
      <c r="G30" s="102"/>
      <c r="H30" s="102"/>
      <c r="I30" s="102"/>
      <c r="J30" s="377"/>
      <c r="K30" s="377"/>
      <c r="L30" s="377"/>
      <c r="M30" s="377"/>
      <c r="N30" s="377"/>
      <c r="O30" s="377"/>
      <c r="P30" s="102"/>
      <c r="Q30" s="102"/>
      <c r="R30" s="102"/>
      <c r="S30" s="102"/>
      <c r="T30" s="102"/>
      <c r="U30" s="102"/>
      <c r="V30" s="102"/>
      <c r="W30" s="102"/>
    </row>
    <row r="31" spans="1:23" ht="15.75">
      <c r="A31" s="102"/>
      <c r="B31" s="102"/>
      <c r="C31" s="102"/>
      <c r="D31" s="102"/>
      <c r="E31" s="102"/>
      <c r="F31" s="102"/>
      <c r="G31" s="102"/>
      <c r="H31" s="102"/>
      <c r="I31" s="102"/>
      <c r="J31" s="377"/>
      <c r="K31" s="377"/>
      <c r="L31" s="377"/>
      <c r="M31" s="377"/>
      <c r="N31" s="377"/>
      <c r="O31" s="377"/>
      <c r="P31" s="102"/>
      <c r="Q31" s="102"/>
      <c r="R31" s="102"/>
      <c r="S31" s="102"/>
      <c r="T31" s="102"/>
      <c r="U31" s="102"/>
      <c r="V31" s="102"/>
      <c r="W31" s="102"/>
    </row>
    <row r="32" spans="1:23" ht="15.75">
      <c r="A32" s="102"/>
      <c r="B32" s="102"/>
      <c r="C32" s="102"/>
      <c r="D32" s="102"/>
      <c r="E32" s="102"/>
      <c r="F32" s="102"/>
      <c r="G32" s="102"/>
      <c r="H32" s="102"/>
      <c r="I32" s="102"/>
      <c r="J32" s="377"/>
      <c r="K32" s="377"/>
      <c r="L32" s="377"/>
      <c r="M32" s="377"/>
      <c r="N32" s="377"/>
      <c r="O32" s="377"/>
      <c r="P32" s="102"/>
      <c r="Q32" s="102"/>
      <c r="R32" s="102"/>
      <c r="S32" s="102"/>
      <c r="T32" s="102"/>
      <c r="U32" s="102"/>
      <c r="V32" s="102"/>
      <c r="W32" s="102"/>
    </row>
    <row r="33" spans="1:23" ht="15.75">
      <c r="A33" s="102"/>
      <c r="B33" s="102"/>
      <c r="C33" s="102"/>
      <c r="D33" s="102"/>
      <c r="E33" s="102"/>
      <c r="F33" s="102"/>
      <c r="G33" s="102"/>
      <c r="H33" s="102"/>
      <c r="I33" s="102"/>
      <c r="J33" s="377"/>
      <c r="K33" s="377"/>
      <c r="L33" s="377"/>
      <c r="M33" s="377"/>
      <c r="N33" s="377"/>
      <c r="O33" s="377"/>
      <c r="P33" s="102"/>
      <c r="Q33" s="102"/>
      <c r="R33" s="102"/>
      <c r="S33" s="102"/>
      <c r="T33" s="102"/>
      <c r="U33" s="102"/>
      <c r="V33" s="102"/>
      <c r="W33" s="102"/>
    </row>
    <row r="34" spans="1:23" ht="15.75">
      <c r="A34" s="102"/>
      <c r="B34" s="102"/>
      <c r="C34" s="102"/>
      <c r="D34" s="102"/>
      <c r="E34" s="102"/>
      <c r="F34" s="102"/>
      <c r="G34" s="102"/>
      <c r="H34" s="102"/>
      <c r="I34" s="102"/>
      <c r="J34" s="377"/>
      <c r="K34" s="377"/>
      <c r="L34" s="377"/>
      <c r="M34" s="377"/>
      <c r="N34" s="377"/>
      <c r="O34" s="377"/>
      <c r="P34" s="102"/>
      <c r="Q34" s="102"/>
      <c r="R34" s="102"/>
      <c r="S34" s="102"/>
      <c r="T34" s="102"/>
      <c r="U34" s="102"/>
      <c r="V34" s="102"/>
      <c r="W34" s="102"/>
    </row>
    <row r="35" spans="1:23" ht="15.75">
      <c r="A35" s="102"/>
      <c r="B35" s="102"/>
      <c r="C35" s="102"/>
      <c r="D35" s="102"/>
      <c r="E35" s="102"/>
      <c r="F35" s="102"/>
      <c r="G35" s="102"/>
      <c r="H35" s="102"/>
      <c r="I35" s="102"/>
      <c r="J35" s="377"/>
      <c r="K35" s="377"/>
      <c r="L35" s="377"/>
      <c r="M35" s="377"/>
      <c r="N35" s="377"/>
      <c r="O35" s="377"/>
      <c r="P35" s="102"/>
      <c r="Q35" s="102"/>
      <c r="R35" s="102"/>
      <c r="S35" s="102"/>
      <c r="T35" s="102"/>
      <c r="U35" s="102"/>
      <c r="V35" s="102"/>
      <c r="W35" s="102"/>
    </row>
    <row r="36" spans="1:23" ht="15.75">
      <c r="A36" s="102"/>
      <c r="B36" s="102"/>
      <c r="C36" s="102"/>
      <c r="D36" s="102"/>
      <c r="E36" s="102"/>
      <c r="F36" s="102"/>
      <c r="G36" s="102"/>
      <c r="H36" s="102"/>
      <c r="I36" s="102"/>
      <c r="J36" s="377"/>
      <c r="K36" s="377"/>
      <c r="L36" s="377"/>
      <c r="M36" s="377"/>
      <c r="N36" s="377"/>
      <c r="O36" s="377"/>
      <c r="P36" s="102"/>
      <c r="Q36" s="102"/>
      <c r="R36" s="102"/>
      <c r="S36" s="102"/>
      <c r="T36" s="102"/>
      <c r="U36" s="102"/>
      <c r="V36" s="102"/>
      <c r="W36" s="102"/>
    </row>
    <row r="37" spans="1:23">
      <c r="A37" s="102"/>
      <c r="B37" s="102"/>
      <c r="C37" s="102"/>
      <c r="D37" s="102"/>
      <c r="E37" s="102"/>
      <c r="F37" s="102"/>
      <c r="G37" s="102"/>
      <c r="H37" s="102"/>
      <c r="I37" s="102"/>
      <c r="J37" s="102"/>
      <c r="K37" s="102"/>
      <c r="L37" s="102"/>
      <c r="M37" s="102"/>
      <c r="N37" s="102"/>
      <c r="O37" s="102"/>
      <c r="P37" s="102"/>
      <c r="Q37" s="102"/>
      <c r="R37" s="102"/>
      <c r="S37" s="102"/>
      <c r="T37" s="102"/>
      <c r="U37" s="102"/>
      <c r="V37" s="102"/>
      <c r="W37" s="102"/>
    </row>
    <row r="38" spans="1:23">
      <c r="A38" s="102"/>
      <c r="B38" s="102"/>
      <c r="C38" s="102"/>
      <c r="D38" s="102"/>
      <c r="E38" s="102"/>
      <c r="F38" s="102"/>
      <c r="G38" s="102"/>
      <c r="H38" s="102"/>
      <c r="I38" s="102"/>
      <c r="J38" s="102"/>
      <c r="K38" s="102"/>
      <c r="L38" s="102"/>
      <c r="M38" s="102"/>
      <c r="N38" s="102"/>
      <c r="O38" s="102"/>
      <c r="P38" s="102"/>
      <c r="Q38" s="102"/>
      <c r="R38" s="102"/>
      <c r="S38" s="102"/>
      <c r="T38" s="102"/>
      <c r="U38" s="102"/>
      <c r="V38" s="102"/>
      <c r="W38" s="102"/>
    </row>
    <row r="39" spans="1:23">
      <c r="A39" s="102"/>
      <c r="B39" s="102"/>
      <c r="C39" s="102"/>
      <c r="D39" s="102"/>
      <c r="E39" s="102"/>
      <c r="F39" s="102"/>
      <c r="G39" s="102"/>
      <c r="H39" s="102"/>
      <c r="I39" s="102"/>
      <c r="J39" s="102"/>
      <c r="K39" s="102"/>
      <c r="L39" s="102"/>
      <c r="M39" s="102"/>
      <c r="N39" s="102"/>
      <c r="O39" s="102"/>
      <c r="P39" s="102"/>
      <c r="Q39" s="102"/>
      <c r="R39" s="102"/>
      <c r="S39" s="102"/>
      <c r="T39" s="102"/>
      <c r="U39" s="102"/>
      <c r="V39" s="102"/>
      <c r="W39" s="102"/>
    </row>
    <row r="40" spans="1:23">
      <c r="A40" s="102"/>
      <c r="B40" s="102"/>
      <c r="C40" s="102"/>
      <c r="D40" s="102"/>
      <c r="E40" s="102"/>
      <c r="F40" s="102"/>
      <c r="G40" s="102"/>
      <c r="H40" s="102"/>
      <c r="I40" s="102"/>
      <c r="J40" s="102"/>
      <c r="K40" s="102"/>
      <c r="L40" s="102"/>
      <c r="M40" s="102"/>
      <c r="N40" s="102"/>
      <c r="O40" s="102"/>
      <c r="P40" s="102"/>
      <c r="Q40" s="102"/>
      <c r="R40" s="102"/>
      <c r="S40" s="102"/>
      <c r="T40" s="102"/>
      <c r="U40" s="102"/>
      <c r="V40" s="102"/>
      <c r="W40" s="102"/>
    </row>
    <row r="41" spans="1:23">
      <c r="A41" s="102"/>
      <c r="B41" s="102"/>
      <c r="C41" s="102"/>
      <c r="D41" s="102"/>
      <c r="E41" s="102"/>
      <c r="F41" s="102"/>
      <c r="G41" s="102"/>
      <c r="H41" s="102"/>
      <c r="I41" s="102"/>
      <c r="J41" s="102"/>
      <c r="K41" s="102"/>
      <c r="L41" s="102"/>
      <c r="M41" s="102"/>
      <c r="N41" s="102"/>
      <c r="O41" s="102"/>
      <c r="P41" s="102"/>
      <c r="Q41" s="102"/>
      <c r="R41" s="102"/>
      <c r="S41" s="102"/>
      <c r="T41" s="102"/>
      <c r="U41" s="102"/>
      <c r="V41" s="102"/>
      <c r="W41" s="102"/>
    </row>
    <row r="42" spans="1:23">
      <c r="A42" s="102"/>
      <c r="B42" s="102"/>
      <c r="C42" s="102"/>
      <c r="D42" s="102"/>
      <c r="E42" s="102"/>
      <c r="F42" s="102"/>
      <c r="G42" s="102"/>
      <c r="H42" s="102"/>
      <c r="I42" s="102"/>
      <c r="J42" s="102"/>
      <c r="K42" s="102"/>
      <c r="L42" s="102"/>
      <c r="M42" s="102"/>
      <c r="N42" s="102"/>
      <c r="O42" s="102"/>
      <c r="P42" s="102"/>
      <c r="Q42" s="102"/>
      <c r="R42" s="102"/>
      <c r="S42" s="102"/>
      <c r="T42" s="102"/>
      <c r="U42" s="102"/>
      <c r="V42" s="102"/>
      <c r="W42" s="102"/>
    </row>
    <row r="43" spans="1:23">
      <c r="A43" s="102"/>
      <c r="B43" s="102"/>
      <c r="C43" s="102"/>
      <c r="D43" s="102"/>
      <c r="E43" s="102"/>
      <c r="F43" s="102"/>
      <c r="G43" s="102"/>
      <c r="H43" s="102"/>
      <c r="I43" s="102"/>
      <c r="J43" s="102"/>
      <c r="K43" s="102"/>
      <c r="L43" s="102"/>
      <c r="M43" s="102"/>
      <c r="N43" s="102"/>
      <c r="O43" s="102"/>
      <c r="P43" s="102"/>
      <c r="Q43" s="102"/>
      <c r="R43" s="102"/>
      <c r="S43" s="102"/>
      <c r="T43" s="102"/>
      <c r="U43" s="102"/>
      <c r="V43" s="102"/>
      <c r="W43" s="102"/>
    </row>
    <row r="44" spans="1:23">
      <c r="A44" s="102"/>
      <c r="B44" s="102"/>
      <c r="C44" s="102"/>
      <c r="D44" s="102"/>
      <c r="E44" s="102"/>
      <c r="F44" s="102"/>
      <c r="G44" s="102"/>
      <c r="H44" s="102"/>
      <c r="I44" s="102"/>
      <c r="J44" s="102"/>
      <c r="K44" s="102"/>
      <c r="L44" s="102"/>
      <c r="M44" s="102"/>
      <c r="N44" s="102"/>
      <c r="O44" s="102"/>
      <c r="P44" s="102"/>
      <c r="Q44" s="102"/>
      <c r="R44" s="102"/>
      <c r="S44" s="102"/>
      <c r="T44" s="102"/>
      <c r="U44" s="102"/>
      <c r="V44" s="102"/>
      <c r="W44" s="102"/>
    </row>
    <row r="45" spans="1:23">
      <c r="A45" s="102"/>
      <c r="B45" s="102"/>
      <c r="C45" s="102"/>
      <c r="D45" s="102"/>
      <c r="E45" s="102"/>
      <c r="F45" s="102"/>
      <c r="G45" s="102"/>
      <c r="H45" s="102"/>
      <c r="I45" s="102"/>
      <c r="J45" s="102"/>
      <c r="K45" s="102"/>
      <c r="L45" s="102"/>
      <c r="M45" s="102"/>
      <c r="N45" s="102"/>
      <c r="O45" s="102"/>
      <c r="P45" s="102"/>
      <c r="Q45" s="102"/>
      <c r="R45" s="102"/>
      <c r="S45" s="102"/>
      <c r="T45" s="102"/>
      <c r="U45" s="102"/>
      <c r="V45" s="102"/>
      <c r="W45" s="102"/>
    </row>
    <row r="46" spans="1:23">
      <c r="A46" s="102"/>
      <c r="B46" s="102"/>
      <c r="C46" s="102"/>
      <c r="D46" s="102"/>
      <c r="E46" s="102"/>
      <c r="F46" s="102"/>
      <c r="G46" s="102"/>
      <c r="H46" s="102"/>
      <c r="I46" s="102"/>
      <c r="J46" s="102"/>
      <c r="K46" s="102"/>
      <c r="L46" s="102"/>
      <c r="M46" s="102"/>
      <c r="N46" s="102"/>
      <c r="O46" s="102"/>
      <c r="P46" s="102"/>
      <c r="Q46" s="102"/>
      <c r="R46" s="102"/>
      <c r="S46" s="102"/>
      <c r="T46" s="102"/>
      <c r="U46" s="102"/>
      <c r="V46" s="102"/>
      <c r="W46" s="102"/>
    </row>
    <row r="47" spans="1:23">
      <c r="A47" s="102"/>
      <c r="B47" s="102"/>
      <c r="C47" s="102"/>
      <c r="D47" s="102"/>
      <c r="E47" s="102"/>
      <c r="F47" s="102"/>
      <c r="G47" s="102"/>
      <c r="H47" s="102"/>
      <c r="I47" s="102"/>
      <c r="J47" s="102"/>
      <c r="K47" s="102"/>
      <c r="L47" s="102"/>
      <c r="M47" s="102"/>
      <c r="N47" s="102"/>
      <c r="O47" s="102"/>
      <c r="P47" s="102"/>
      <c r="Q47" s="102"/>
      <c r="R47" s="102"/>
      <c r="S47" s="102"/>
      <c r="T47" s="102"/>
      <c r="U47" s="102"/>
      <c r="V47" s="102"/>
      <c r="W47" s="102"/>
    </row>
    <row r="48" spans="1:23">
      <c r="A48" s="102"/>
      <c r="B48" s="102"/>
      <c r="C48" s="102"/>
      <c r="D48" s="102"/>
      <c r="E48" s="102"/>
      <c r="F48" s="102"/>
      <c r="G48" s="102"/>
      <c r="H48" s="102"/>
      <c r="I48" s="102"/>
      <c r="J48" s="102"/>
      <c r="K48" s="102"/>
      <c r="L48" s="102"/>
      <c r="M48" s="102"/>
      <c r="N48" s="102"/>
      <c r="O48" s="102"/>
      <c r="P48" s="102"/>
      <c r="Q48" s="102"/>
      <c r="R48" s="102"/>
      <c r="S48" s="102"/>
      <c r="T48" s="102"/>
      <c r="U48" s="102"/>
      <c r="V48" s="102"/>
      <c r="W48" s="102"/>
    </row>
    <row r="49" spans="1:23">
      <c r="A49" s="102"/>
      <c r="B49" s="102"/>
      <c r="C49" s="102"/>
      <c r="D49" s="102"/>
      <c r="E49" s="102"/>
      <c r="F49" s="102"/>
      <c r="G49" s="102"/>
      <c r="H49" s="102"/>
      <c r="I49" s="102"/>
      <c r="J49" s="102"/>
      <c r="K49" s="102"/>
      <c r="L49" s="102"/>
      <c r="M49" s="102"/>
      <c r="N49" s="102"/>
      <c r="O49" s="102"/>
      <c r="P49" s="102"/>
      <c r="Q49" s="102"/>
      <c r="R49" s="102"/>
      <c r="S49" s="102"/>
      <c r="T49" s="102"/>
      <c r="U49" s="102"/>
      <c r="V49" s="102"/>
      <c r="W49" s="102"/>
    </row>
    <row r="50" spans="1:23">
      <c r="A50" s="102"/>
      <c r="B50" s="102"/>
      <c r="C50" s="102"/>
      <c r="D50" s="102"/>
      <c r="E50" s="102"/>
      <c r="F50" s="102"/>
      <c r="G50" s="102"/>
      <c r="H50" s="102"/>
      <c r="I50" s="102"/>
      <c r="J50" s="102"/>
      <c r="K50" s="102"/>
      <c r="L50" s="102"/>
      <c r="M50" s="102"/>
      <c r="N50" s="102"/>
      <c r="O50" s="102"/>
      <c r="P50" s="102"/>
      <c r="Q50" s="102"/>
      <c r="R50" s="102"/>
      <c r="S50" s="102"/>
      <c r="T50" s="102"/>
      <c r="U50" s="102"/>
      <c r="V50" s="102"/>
      <c r="W50" s="102"/>
    </row>
    <row r="51" spans="1:23">
      <c r="A51" s="102"/>
      <c r="B51" s="102"/>
      <c r="C51" s="102"/>
      <c r="D51" s="102"/>
      <c r="E51" s="102"/>
      <c r="F51" s="102"/>
      <c r="G51" s="102"/>
      <c r="H51" s="102"/>
      <c r="I51" s="102"/>
      <c r="J51" s="102"/>
      <c r="K51" s="102"/>
      <c r="L51" s="102"/>
      <c r="M51" s="102"/>
      <c r="N51" s="102"/>
      <c r="O51" s="102"/>
      <c r="P51" s="102"/>
      <c r="Q51" s="102"/>
      <c r="R51" s="102"/>
      <c r="S51" s="102"/>
      <c r="T51" s="102"/>
      <c r="U51" s="102"/>
      <c r="V51" s="102"/>
      <c r="W51" s="102"/>
    </row>
    <row r="52" spans="1:23">
      <c r="A52" s="102"/>
      <c r="B52" s="102"/>
      <c r="C52" s="102"/>
      <c r="D52" s="102"/>
      <c r="E52" s="102"/>
      <c r="F52" s="102"/>
      <c r="G52" s="102"/>
      <c r="H52" s="102"/>
      <c r="I52" s="102"/>
      <c r="J52" s="102"/>
      <c r="K52" s="102"/>
      <c r="L52" s="102"/>
      <c r="M52" s="102"/>
      <c r="N52" s="102"/>
      <c r="O52" s="102"/>
      <c r="P52" s="102"/>
      <c r="Q52" s="102"/>
      <c r="R52" s="102"/>
      <c r="S52" s="102"/>
      <c r="T52" s="102"/>
      <c r="U52" s="102"/>
      <c r="V52" s="102"/>
      <c r="W52" s="102"/>
    </row>
    <row r="53" spans="1:23">
      <c r="A53" s="102"/>
      <c r="B53" s="102"/>
      <c r="C53" s="102"/>
      <c r="D53" s="102"/>
      <c r="E53" s="102"/>
      <c r="F53" s="102"/>
      <c r="G53" s="102"/>
      <c r="H53" s="102"/>
      <c r="I53" s="102"/>
      <c r="J53" s="102"/>
      <c r="K53" s="102"/>
      <c r="L53" s="102"/>
      <c r="M53" s="102"/>
      <c r="N53" s="102"/>
      <c r="O53" s="102"/>
      <c r="P53" s="102"/>
      <c r="Q53" s="102"/>
      <c r="R53" s="102"/>
      <c r="S53" s="102"/>
      <c r="T53" s="102"/>
      <c r="U53" s="102"/>
      <c r="V53" s="102"/>
      <c r="W53" s="102"/>
    </row>
    <row r="54" spans="1:23">
      <c r="A54" s="102"/>
      <c r="B54" s="102"/>
      <c r="C54" s="102"/>
      <c r="D54" s="102"/>
      <c r="E54" s="102"/>
      <c r="F54" s="102"/>
      <c r="G54" s="102"/>
      <c r="H54" s="102"/>
      <c r="I54" s="102"/>
      <c r="J54" s="102"/>
      <c r="K54" s="102"/>
      <c r="L54" s="102"/>
      <c r="M54" s="102"/>
      <c r="N54" s="102"/>
      <c r="O54" s="102"/>
      <c r="P54" s="102"/>
      <c r="Q54" s="102"/>
      <c r="R54" s="102"/>
      <c r="S54" s="102"/>
      <c r="T54" s="102"/>
      <c r="U54" s="102"/>
      <c r="V54" s="102"/>
      <c r="W54" s="102"/>
    </row>
    <row r="55" spans="1:23">
      <c r="A55" s="102"/>
      <c r="B55" s="102"/>
      <c r="C55" s="102"/>
      <c r="D55" s="102"/>
      <c r="E55" s="102"/>
      <c r="F55" s="102"/>
      <c r="G55" s="102"/>
      <c r="H55" s="102"/>
      <c r="I55" s="102"/>
      <c r="J55" s="102"/>
      <c r="K55" s="102"/>
      <c r="L55" s="102"/>
      <c r="M55" s="102"/>
      <c r="N55" s="102"/>
      <c r="O55" s="102"/>
      <c r="P55" s="102"/>
      <c r="Q55" s="102"/>
      <c r="R55" s="102"/>
      <c r="S55" s="102"/>
      <c r="T55" s="102"/>
      <c r="U55" s="102"/>
      <c r="V55" s="102"/>
      <c r="W55" s="102"/>
    </row>
    <row r="56" spans="1:23">
      <c r="A56" s="102"/>
      <c r="B56" s="102"/>
      <c r="C56" s="102"/>
      <c r="D56" s="102"/>
      <c r="E56" s="102"/>
      <c r="F56" s="102"/>
      <c r="G56" s="102"/>
      <c r="H56" s="102"/>
      <c r="I56" s="102"/>
      <c r="J56" s="102"/>
      <c r="K56" s="102"/>
      <c r="L56" s="102"/>
      <c r="M56" s="102"/>
      <c r="N56" s="102"/>
      <c r="O56" s="102"/>
      <c r="P56" s="102"/>
      <c r="Q56" s="102"/>
      <c r="R56" s="102"/>
      <c r="S56" s="102"/>
      <c r="T56" s="102"/>
      <c r="U56" s="102"/>
      <c r="V56" s="102"/>
      <c r="W56" s="102"/>
    </row>
    <row r="57" spans="1:23">
      <c r="A57" s="102"/>
      <c r="B57" s="102"/>
      <c r="C57" s="102"/>
      <c r="D57" s="102"/>
      <c r="E57" s="102"/>
      <c r="F57" s="102"/>
      <c r="G57" s="102"/>
      <c r="H57" s="102"/>
      <c r="I57" s="102"/>
      <c r="J57" s="102"/>
      <c r="K57" s="102"/>
      <c r="L57" s="102"/>
      <c r="M57" s="102"/>
      <c r="N57" s="102"/>
      <c r="O57" s="102"/>
      <c r="P57" s="102"/>
      <c r="Q57" s="102"/>
      <c r="R57" s="102"/>
      <c r="S57" s="102"/>
      <c r="T57" s="102"/>
      <c r="U57" s="102"/>
      <c r="V57" s="102"/>
      <c r="W57" s="102"/>
    </row>
    <row r="58" spans="1:23">
      <c r="A58" s="102"/>
      <c r="B58" s="102"/>
      <c r="C58" s="102"/>
      <c r="D58" s="102"/>
      <c r="E58" s="102"/>
      <c r="F58" s="102"/>
      <c r="G58" s="102"/>
      <c r="H58" s="102"/>
      <c r="I58" s="102"/>
      <c r="J58" s="102"/>
      <c r="K58" s="102"/>
      <c r="L58" s="102"/>
      <c r="M58" s="102"/>
      <c r="N58" s="102"/>
      <c r="O58" s="102"/>
      <c r="P58" s="102"/>
      <c r="Q58" s="102"/>
      <c r="R58" s="102"/>
      <c r="S58" s="102"/>
      <c r="T58" s="102"/>
      <c r="U58" s="102"/>
      <c r="V58" s="102"/>
      <c r="W58" s="102"/>
    </row>
    <row r="59" spans="1:23">
      <c r="A59" s="102"/>
      <c r="B59" s="102"/>
      <c r="C59" s="102"/>
      <c r="D59" s="102"/>
      <c r="E59" s="102"/>
      <c r="F59" s="102"/>
      <c r="G59" s="102"/>
      <c r="H59" s="102"/>
      <c r="I59" s="102"/>
      <c r="J59" s="102"/>
      <c r="K59" s="102"/>
      <c r="L59" s="102"/>
      <c r="M59" s="102"/>
      <c r="N59" s="102"/>
      <c r="O59" s="102"/>
      <c r="P59" s="102"/>
      <c r="Q59" s="102"/>
      <c r="R59" s="102"/>
      <c r="S59" s="102"/>
      <c r="T59" s="102"/>
      <c r="U59" s="102"/>
      <c r="V59" s="102"/>
      <c r="W59" s="102"/>
    </row>
    <row r="60" spans="1:23">
      <c r="A60" s="102"/>
      <c r="B60" s="102"/>
      <c r="C60" s="102"/>
      <c r="D60" s="102"/>
      <c r="E60" s="102"/>
      <c r="F60" s="102"/>
      <c r="G60" s="102"/>
      <c r="H60" s="102"/>
      <c r="I60" s="102"/>
      <c r="J60" s="102"/>
      <c r="K60" s="102"/>
      <c r="L60" s="102"/>
      <c r="M60" s="102"/>
      <c r="N60" s="102"/>
      <c r="O60" s="102"/>
      <c r="P60" s="102"/>
      <c r="Q60" s="102"/>
      <c r="R60" s="102"/>
      <c r="S60" s="102"/>
      <c r="T60" s="102"/>
      <c r="U60" s="102"/>
      <c r="V60" s="102"/>
      <c r="W60" s="102"/>
    </row>
    <row r="61" spans="1:23">
      <c r="A61" s="102"/>
      <c r="B61" s="102"/>
      <c r="C61" s="102"/>
      <c r="D61" s="102"/>
      <c r="E61" s="102"/>
      <c r="F61" s="102"/>
      <c r="G61" s="102"/>
      <c r="H61" s="102"/>
      <c r="I61" s="102"/>
      <c r="J61" s="102"/>
      <c r="K61" s="102"/>
      <c r="L61" s="102"/>
      <c r="M61" s="102"/>
      <c r="N61" s="102"/>
      <c r="O61" s="102"/>
      <c r="P61" s="102"/>
      <c r="Q61" s="102"/>
      <c r="R61" s="102"/>
      <c r="S61" s="102"/>
      <c r="T61" s="102"/>
      <c r="U61" s="102"/>
      <c r="V61" s="102"/>
      <c r="W61" s="102"/>
    </row>
    <row r="62" spans="1:23">
      <c r="A62" s="102"/>
      <c r="B62" s="102"/>
      <c r="C62" s="102"/>
      <c r="D62" s="102"/>
      <c r="E62" s="102"/>
      <c r="F62" s="102"/>
      <c r="G62" s="102"/>
      <c r="H62" s="102"/>
      <c r="I62" s="102"/>
      <c r="J62" s="102"/>
      <c r="K62" s="102"/>
      <c r="L62" s="102"/>
      <c r="M62" s="102"/>
      <c r="N62" s="102"/>
      <c r="O62" s="102"/>
      <c r="P62" s="102"/>
      <c r="Q62" s="102"/>
      <c r="R62" s="102"/>
      <c r="S62" s="102"/>
      <c r="T62" s="102"/>
      <c r="U62" s="102"/>
      <c r="V62" s="102"/>
      <c r="W62" s="102"/>
    </row>
    <row r="63" spans="1:23">
      <c r="A63" s="102"/>
      <c r="B63" s="102"/>
      <c r="C63" s="102"/>
      <c r="D63" s="102"/>
      <c r="E63" s="102"/>
      <c r="F63" s="102"/>
      <c r="G63" s="102"/>
      <c r="H63" s="102"/>
      <c r="I63" s="102"/>
      <c r="J63" s="102"/>
      <c r="K63" s="102"/>
      <c r="L63" s="102"/>
      <c r="M63" s="102"/>
      <c r="N63" s="102"/>
      <c r="O63" s="102"/>
      <c r="P63" s="102"/>
      <c r="Q63" s="102"/>
      <c r="R63" s="102"/>
      <c r="S63" s="102"/>
      <c r="T63" s="102"/>
      <c r="U63" s="102"/>
      <c r="V63" s="102"/>
      <c r="W63" s="102"/>
    </row>
    <row r="64" spans="1:23">
      <c r="A64" s="102"/>
      <c r="B64" s="102"/>
      <c r="C64" s="102"/>
      <c r="D64" s="102"/>
      <c r="E64" s="102"/>
      <c r="F64" s="102"/>
      <c r="G64" s="102"/>
      <c r="H64" s="102"/>
      <c r="I64" s="102"/>
      <c r="J64" s="102"/>
      <c r="K64" s="102"/>
      <c r="L64" s="102"/>
      <c r="M64" s="102"/>
      <c r="N64" s="102"/>
      <c r="O64" s="102"/>
      <c r="P64" s="102"/>
      <c r="Q64" s="102"/>
      <c r="R64" s="102"/>
      <c r="S64" s="102"/>
      <c r="T64" s="102"/>
      <c r="U64" s="102"/>
      <c r="V64" s="102"/>
      <c r="W64" s="102"/>
    </row>
    <row r="65" spans="1:23">
      <c r="A65" s="102"/>
      <c r="B65" s="102"/>
      <c r="C65" s="102"/>
      <c r="D65" s="102"/>
      <c r="E65" s="102"/>
      <c r="F65" s="102"/>
      <c r="G65" s="102"/>
      <c r="H65" s="102"/>
      <c r="I65" s="102"/>
      <c r="J65" s="102"/>
      <c r="K65" s="102"/>
      <c r="L65" s="102"/>
      <c r="M65" s="102"/>
      <c r="N65" s="102"/>
      <c r="O65" s="102"/>
      <c r="P65" s="102"/>
      <c r="Q65" s="102"/>
      <c r="R65" s="102"/>
      <c r="S65" s="102"/>
      <c r="T65" s="102"/>
      <c r="U65" s="102"/>
      <c r="V65" s="102"/>
      <c r="W65" s="102"/>
    </row>
    <row r="66" spans="1:23">
      <c r="A66" s="102"/>
      <c r="B66" s="102"/>
      <c r="C66" s="102"/>
      <c r="D66" s="102"/>
      <c r="E66" s="102"/>
      <c r="F66" s="102"/>
      <c r="G66" s="102"/>
      <c r="H66" s="102"/>
      <c r="I66" s="102"/>
      <c r="J66" s="102"/>
      <c r="K66" s="102"/>
      <c r="L66" s="102"/>
      <c r="M66" s="102"/>
      <c r="N66" s="102"/>
      <c r="O66" s="102"/>
      <c r="P66" s="102"/>
      <c r="Q66" s="102"/>
      <c r="R66" s="102"/>
      <c r="S66" s="102"/>
      <c r="T66" s="102"/>
      <c r="U66" s="102"/>
      <c r="V66" s="102"/>
      <c r="W66" s="102"/>
    </row>
    <row r="67" spans="1:23">
      <c r="A67" s="102"/>
      <c r="B67" s="102"/>
      <c r="C67" s="102"/>
      <c r="D67" s="102"/>
      <c r="E67" s="102"/>
      <c r="F67" s="102"/>
      <c r="G67" s="102"/>
      <c r="H67" s="102"/>
      <c r="I67" s="102"/>
      <c r="J67" s="102"/>
      <c r="K67" s="102"/>
      <c r="L67" s="102"/>
      <c r="M67" s="102"/>
      <c r="N67" s="102"/>
      <c r="O67" s="102"/>
      <c r="P67" s="102"/>
      <c r="Q67" s="102"/>
      <c r="R67" s="102"/>
      <c r="S67" s="102"/>
      <c r="T67" s="102"/>
      <c r="U67" s="102"/>
      <c r="V67" s="102"/>
      <c r="W67" s="102"/>
    </row>
    <row r="68" spans="1:23">
      <c r="A68" s="102"/>
      <c r="B68" s="102"/>
      <c r="C68" s="102"/>
      <c r="D68" s="102"/>
      <c r="E68" s="102"/>
      <c r="F68" s="102"/>
      <c r="G68" s="102"/>
      <c r="H68" s="102"/>
      <c r="I68" s="102"/>
      <c r="J68" s="102"/>
      <c r="K68" s="102"/>
      <c r="L68" s="102"/>
      <c r="M68" s="102"/>
      <c r="N68" s="102"/>
      <c r="O68" s="102"/>
      <c r="P68" s="102"/>
      <c r="Q68" s="102"/>
      <c r="R68" s="102"/>
      <c r="S68" s="102"/>
      <c r="T68" s="102"/>
      <c r="U68" s="102"/>
      <c r="V68" s="102"/>
      <c r="W68" s="102"/>
    </row>
    <row r="69" spans="1:23">
      <c r="A69" s="102"/>
      <c r="B69" s="102"/>
      <c r="C69" s="102"/>
      <c r="D69" s="102"/>
      <c r="E69" s="102"/>
      <c r="F69" s="102"/>
      <c r="G69" s="102"/>
      <c r="H69" s="102"/>
      <c r="I69" s="102"/>
      <c r="J69" s="102"/>
      <c r="K69" s="102"/>
      <c r="L69" s="102"/>
      <c r="M69" s="102"/>
      <c r="N69" s="102"/>
      <c r="O69" s="102"/>
      <c r="P69" s="102"/>
      <c r="Q69" s="102"/>
      <c r="R69" s="102"/>
      <c r="S69" s="102"/>
      <c r="T69" s="102"/>
      <c r="U69" s="102"/>
      <c r="V69" s="102"/>
      <c r="W69" s="102"/>
    </row>
    <row r="70" spans="1:23">
      <c r="A70" s="102"/>
      <c r="B70" s="102"/>
      <c r="C70" s="102"/>
      <c r="D70" s="102"/>
      <c r="E70" s="102"/>
      <c r="F70" s="102"/>
      <c r="G70" s="102"/>
      <c r="H70" s="102"/>
      <c r="I70" s="102"/>
      <c r="J70" s="5"/>
      <c r="K70" s="5"/>
      <c r="L70" s="5"/>
      <c r="M70" s="5"/>
    </row>
    <row r="71" spans="1:23">
      <c r="A71" s="102"/>
      <c r="B71" s="102"/>
      <c r="C71" s="102"/>
      <c r="D71" s="102"/>
      <c r="E71" s="102"/>
      <c r="F71" s="102"/>
      <c r="G71" s="102"/>
      <c r="H71" s="102"/>
      <c r="I71" s="102"/>
      <c r="J71" s="5"/>
      <c r="K71" s="5"/>
      <c r="L71" s="5"/>
      <c r="M71" s="5"/>
    </row>
    <row r="72" spans="1:23">
      <c r="A72" s="102"/>
      <c r="B72" s="102"/>
      <c r="C72" s="102"/>
      <c r="D72" s="102"/>
      <c r="E72" s="102"/>
      <c r="F72" s="102"/>
      <c r="G72" s="102"/>
      <c r="H72" s="102"/>
      <c r="I72" s="102"/>
      <c r="J72" s="5"/>
      <c r="K72" s="5"/>
      <c r="L72" s="5"/>
      <c r="M72" s="5"/>
    </row>
    <row r="73" spans="1:23">
      <c r="A73" s="102"/>
      <c r="B73" s="102"/>
      <c r="C73" s="102"/>
      <c r="D73" s="102"/>
      <c r="E73" s="102"/>
      <c r="F73" s="102"/>
      <c r="G73" s="102"/>
      <c r="H73" s="102"/>
      <c r="I73" s="102"/>
      <c r="J73" s="5"/>
      <c r="K73" s="5"/>
      <c r="L73" s="5"/>
      <c r="M73" s="5"/>
    </row>
    <row r="74" spans="1:23">
      <c r="A74" s="102"/>
      <c r="B74" s="102"/>
      <c r="C74" s="102"/>
      <c r="D74" s="102"/>
      <c r="E74" s="102"/>
      <c r="F74" s="102"/>
      <c r="G74" s="102"/>
      <c r="H74" s="102"/>
      <c r="I74" s="102"/>
      <c r="J74" s="5"/>
      <c r="K74" s="5"/>
      <c r="L74" s="5"/>
      <c r="M74" s="5"/>
    </row>
    <row r="75" spans="1:23">
      <c r="A75" s="102"/>
      <c r="B75" s="102"/>
      <c r="C75" s="102"/>
      <c r="D75" s="102"/>
      <c r="E75" s="102"/>
      <c r="F75" s="102"/>
      <c r="G75" s="102"/>
      <c r="H75" s="102"/>
      <c r="I75" s="102"/>
      <c r="J75" s="5"/>
      <c r="K75" s="5"/>
      <c r="L75" s="5"/>
      <c r="M75" s="5"/>
    </row>
    <row r="76" spans="1:23">
      <c r="A76" s="102"/>
      <c r="B76" s="102"/>
      <c r="C76" s="102"/>
      <c r="D76" s="102"/>
      <c r="E76" s="102"/>
      <c r="F76" s="102"/>
      <c r="G76" s="102"/>
      <c r="H76" s="102"/>
      <c r="I76" s="102"/>
      <c r="J76" s="5"/>
      <c r="K76" s="5"/>
      <c r="L76" s="5"/>
      <c r="M76" s="5"/>
    </row>
    <row r="77" spans="1:23">
      <c r="A77" s="102"/>
      <c r="B77" s="102"/>
      <c r="C77" s="102"/>
      <c r="D77" s="102"/>
      <c r="E77" s="102"/>
      <c r="F77" s="102"/>
      <c r="G77" s="102"/>
      <c r="H77" s="102"/>
      <c r="I77" s="102"/>
      <c r="J77" s="5"/>
      <c r="K77" s="5"/>
      <c r="L77" s="5"/>
      <c r="M77" s="5"/>
    </row>
    <row r="78" spans="1:23">
      <c r="A78" s="102"/>
      <c r="B78" s="102"/>
      <c r="C78" s="102"/>
      <c r="D78" s="102"/>
      <c r="E78" s="102"/>
      <c r="F78" s="102"/>
      <c r="G78" s="102"/>
      <c r="H78" s="102"/>
      <c r="I78" s="102"/>
      <c r="J78" s="5"/>
      <c r="K78" s="5"/>
      <c r="L78" s="5"/>
      <c r="M78" s="5"/>
    </row>
    <row r="79" spans="1:23">
      <c r="A79" s="102"/>
      <c r="B79" s="102"/>
      <c r="C79" s="102"/>
      <c r="D79" s="102"/>
      <c r="E79" s="102"/>
      <c r="F79" s="102"/>
      <c r="G79" s="102"/>
      <c r="H79" s="102"/>
      <c r="I79" s="102"/>
      <c r="J79" s="5"/>
      <c r="K79" s="5"/>
      <c r="L79" s="5"/>
      <c r="M79" s="5"/>
    </row>
    <row r="80" spans="1:23">
      <c r="A80" s="102"/>
      <c r="B80" s="102"/>
      <c r="C80" s="102"/>
      <c r="D80" s="102"/>
      <c r="E80" s="102"/>
      <c r="F80" s="102"/>
      <c r="G80" s="102"/>
      <c r="H80" s="102"/>
      <c r="I80" s="102"/>
      <c r="J80" s="5"/>
      <c r="K80" s="5"/>
      <c r="L80" s="5"/>
      <c r="M80" s="5"/>
    </row>
    <row r="81" spans="1:23">
      <c r="A81" s="102"/>
      <c r="B81" s="102"/>
      <c r="C81" s="102"/>
      <c r="D81" s="102"/>
      <c r="E81" s="102"/>
      <c r="F81" s="102"/>
      <c r="G81" s="102"/>
      <c r="H81" s="102"/>
      <c r="I81" s="102"/>
      <c r="J81" s="5"/>
      <c r="K81" s="5"/>
      <c r="L81" s="5"/>
      <c r="M81" s="5"/>
    </row>
    <row r="82" spans="1:23">
      <c r="A82" s="102"/>
      <c r="B82" s="102"/>
      <c r="C82" s="102"/>
      <c r="D82" s="102"/>
      <c r="E82" s="102"/>
      <c r="F82" s="102"/>
      <c r="G82" s="102"/>
      <c r="H82" s="102"/>
      <c r="I82" s="102"/>
      <c r="J82" s="5"/>
      <c r="K82" s="5"/>
      <c r="L82" s="5"/>
      <c r="M82" s="5"/>
    </row>
    <row r="83" spans="1:23">
      <c r="A83" s="102"/>
      <c r="B83" s="102"/>
      <c r="C83" s="102"/>
      <c r="D83" s="102"/>
      <c r="E83" s="102"/>
      <c r="F83" s="102"/>
      <c r="G83" s="102"/>
      <c r="H83" s="102"/>
      <c r="I83" s="102"/>
      <c r="J83" s="5"/>
      <c r="K83" s="5"/>
      <c r="L83" s="5"/>
      <c r="M83" s="5"/>
    </row>
    <row r="84" spans="1:23">
      <c r="A84" s="102"/>
      <c r="B84" s="102"/>
      <c r="C84" s="102"/>
      <c r="D84" s="102"/>
      <c r="E84" s="102"/>
      <c r="F84" s="102"/>
      <c r="G84" s="102"/>
      <c r="H84" s="102"/>
      <c r="I84" s="102"/>
      <c r="J84" s="5"/>
      <c r="K84" s="5"/>
      <c r="L84" s="5"/>
      <c r="M84" s="5"/>
    </row>
    <row r="85" spans="1:23">
      <c r="A85" s="102"/>
      <c r="B85" s="102"/>
      <c r="C85" s="102"/>
      <c r="D85" s="102"/>
      <c r="E85" s="102"/>
      <c r="F85" s="102"/>
      <c r="G85" s="102"/>
      <c r="H85" s="102"/>
      <c r="I85" s="102"/>
      <c r="J85" s="5"/>
      <c r="K85" s="5"/>
      <c r="L85" s="5"/>
      <c r="M85" s="5"/>
    </row>
    <row r="86" spans="1:23">
      <c r="A86" s="102"/>
      <c r="B86" s="102"/>
      <c r="C86" s="102"/>
      <c r="D86" s="102"/>
      <c r="E86" s="102"/>
      <c r="F86" s="102"/>
      <c r="G86" s="102"/>
      <c r="H86" s="102"/>
      <c r="I86" s="102"/>
      <c r="J86" s="102"/>
      <c r="K86" s="102"/>
      <c r="L86" s="102"/>
      <c r="M86" s="102"/>
      <c r="N86" s="102"/>
      <c r="O86" s="102"/>
      <c r="P86" s="102"/>
      <c r="Q86" s="102"/>
      <c r="R86" s="102"/>
      <c r="S86" s="102"/>
      <c r="T86" s="102"/>
      <c r="U86" s="102"/>
      <c r="V86" s="102"/>
      <c r="W86" s="102"/>
    </row>
    <row r="87" spans="1:23">
      <c r="A87" s="102"/>
      <c r="B87" s="102"/>
      <c r="C87" s="102"/>
      <c r="D87" s="102"/>
      <c r="E87" s="102"/>
      <c r="F87" s="102"/>
      <c r="G87" s="102"/>
      <c r="H87" s="102"/>
      <c r="I87" s="102"/>
      <c r="J87" s="102"/>
      <c r="K87" s="102"/>
      <c r="L87" s="102"/>
      <c r="M87" s="102"/>
      <c r="N87" s="102"/>
      <c r="O87" s="102"/>
      <c r="P87" s="102"/>
      <c r="Q87" s="102"/>
      <c r="R87" s="102"/>
      <c r="S87" s="102"/>
      <c r="T87" s="102"/>
      <c r="U87" s="102"/>
      <c r="V87" s="102"/>
      <c r="W87" s="102"/>
    </row>
    <row r="88" spans="1:23">
      <c r="A88" s="102"/>
      <c r="B88" s="102"/>
      <c r="C88" s="102"/>
      <c r="D88" s="102"/>
      <c r="E88" s="102"/>
      <c r="F88" s="102"/>
      <c r="G88" s="102"/>
      <c r="H88" s="102"/>
      <c r="I88" s="102"/>
      <c r="J88" s="102"/>
      <c r="K88" s="102"/>
      <c r="L88" s="102"/>
      <c r="M88" s="102"/>
      <c r="N88" s="102"/>
      <c r="O88" s="102"/>
      <c r="P88" s="102"/>
      <c r="Q88" s="102"/>
      <c r="R88" s="102"/>
      <c r="S88" s="102"/>
      <c r="T88" s="102"/>
      <c r="U88" s="102"/>
      <c r="V88" s="102"/>
      <c r="W88" s="102"/>
    </row>
    <row r="89" spans="1:23">
      <c r="A89" s="102"/>
      <c r="B89" s="102"/>
      <c r="C89" s="102"/>
      <c r="D89" s="102"/>
      <c r="E89" s="102"/>
      <c r="F89" s="102"/>
      <c r="G89" s="102"/>
      <c r="H89" s="102"/>
      <c r="I89" s="102"/>
      <c r="J89" s="102"/>
      <c r="K89" s="102"/>
      <c r="L89" s="102"/>
      <c r="M89" s="102"/>
      <c r="N89" s="102"/>
      <c r="O89" s="102"/>
      <c r="P89" s="102"/>
      <c r="Q89" s="102"/>
      <c r="R89" s="102"/>
      <c r="S89" s="102"/>
      <c r="T89" s="102"/>
      <c r="U89" s="102"/>
      <c r="V89" s="102"/>
      <c r="W89" s="102"/>
    </row>
    <row r="90" spans="1:23">
      <c r="A90" s="102"/>
      <c r="B90" s="102"/>
      <c r="C90" s="102"/>
      <c r="D90" s="102"/>
      <c r="E90" s="102"/>
      <c r="F90" s="102"/>
      <c r="G90" s="102"/>
      <c r="H90" s="102"/>
      <c r="I90" s="102"/>
      <c r="J90" s="102"/>
      <c r="K90" s="102"/>
      <c r="L90" s="102"/>
      <c r="M90" s="102"/>
      <c r="N90" s="102"/>
      <c r="O90" s="102"/>
      <c r="P90" s="102"/>
      <c r="Q90" s="102"/>
      <c r="R90" s="102"/>
      <c r="S90" s="102"/>
      <c r="T90" s="102"/>
      <c r="U90" s="102"/>
      <c r="V90" s="102"/>
      <c r="W90" s="102"/>
    </row>
    <row r="91" spans="1:23">
      <c r="A91" s="102"/>
      <c r="B91" s="102"/>
      <c r="C91" s="102"/>
      <c r="D91" s="102"/>
      <c r="E91" s="102"/>
      <c r="F91" s="102"/>
      <c r="G91" s="102"/>
      <c r="H91" s="102"/>
      <c r="I91" s="102"/>
      <c r="J91" s="102"/>
      <c r="K91" s="102"/>
      <c r="L91" s="102"/>
      <c r="M91" s="102"/>
      <c r="N91" s="102"/>
      <c r="O91" s="102"/>
      <c r="P91" s="102"/>
      <c r="Q91" s="102"/>
      <c r="R91" s="102"/>
      <c r="S91" s="102"/>
      <c r="T91" s="102"/>
      <c r="U91" s="102"/>
      <c r="V91" s="102"/>
      <c r="W91" s="102"/>
    </row>
    <row r="92" spans="1:23">
      <c r="A92" s="102"/>
      <c r="B92" s="102"/>
      <c r="C92" s="102"/>
      <c r="D92" s="102"/>
      <c r="E92" s="102"/>
      <c r="F92" s="102"/>
      <c r="G92" s="102"/>
      <c r="H92" s="102"/>
      <c r="I92" s="102"/>
      <c r="J92" s="102"/>
      <c r="K92" s="102"/>
      <c r="L92" s="102"/>
      <c r="M92" s="102"/>
      <c r="N92" s="102"/>
      <c r="O92" s="102"/>
      <c r="P92" s="102"/>
      <c r="Q92" s="102"/>
      <c r="R92" s="102"/>
      <c r="S92" s="102"/>
      <c r="T92" s="102"/>
      <c r="U92" s="102"/>
      <c r="V92" s="102"/>
      <c r="W92" s="102"/>
    </row>
    <row r="93" spans="1:23">
      <c r="A93" s="102"/>
      <c r="B93" s="102"/>
      <c r="C93" s="102"/>
      <c r="D93" s="102"/>
      <c r="E93" s="102"/>
      <c r="F93" s="102"/>
      <c r="G93" s="102"/>
      <c r="H93" s="102"/>
      <c r="I93" s="102"/>
      <c r="J93" s="102"/>
      <c r="K93" s="102"/>
      <c r="L93" s="102"/>
      <c r="M93" s="102"/>
      <c r="N93" s="102"/>
      <c r="O93" s="102"/>
      <c r="P93" s="102"/>
      <c r="Q93" s="102"/>
      <c r="R93" s="102"/>
      <c r="S93" s="102"/>
      <c r="T93" s="102"/>
      <c r="U93" s="102"/>
      <c r="V93" s="102"/>
      <c r="W93" s="102"/>
    </row>
    <row r="94" spans="1:23">
      <c r="A94" s="102"/>
      <c r="B94" s="102"/>
      <c r="C94" s="102"/>
      <c r="D94" s="102"/>
      <c r="E94" s="102"/>
      <c r="F94" s="102"/>
      <c r="G94" s="102"/>
      <c r="H94" s="102"/>
      <c r="I94" s="102"/>
      <c r="J94" s="102"/>
      <c r="K94" s="102"/>
      <c r="L94" s="102"/>
      <c r="M94" s="102"/>
      <c r="N94" s="102"/>
      <c r="O94" s="102"/>
      <c r="P94" s="102"/>
      <c r="Q94" s="102"/>
      <c r="R94" s="102"/>
      <c r="S94" s="102"/>
      <c r="T94" s="102"/>
      <c r="U94" s="102"/>
      <c r="V94" s="102"/>
      <c r="W94" s="102"/>
    </row>
    <row r="95" spans="1:23">
      <c r="A95" s="102"/>
      <c r="B95" s="102"/>
      <c r="C95" s="102"/>
      <c r="D95" s="102"/>
      <c r="E95" s="102"/>
      <c r="F95" s="102"/>
      <c r="G95" s="102"/>
      <c r="H95" s="102"/>
      <c r="I95" s="102"/>
      <c r="J95" s="102"/>
      <c r="K95" s="102"/>
      <c r="L95" s="102"/>
      <c r="M95" s="102"/>
      <c r="N95" s="102"/>
      <c r="O95" s="102"/>
      <c r="P95" s="102"/>
      <c r="Q95" s="102"/>
      <c r="R95" s="102"/>
      <c r="S95" s="102"/>
      <c r="T95" s="102"/>
      <c r="U95" s="102"/>
      <c r="V95" s="102"/>
      <c r="W95" s="102"/>
    </row>
    <row r="96" spans="1:23">
      <c r="A96" s="102"/>
      <c r="B96" s="102"/>
      <c r="C96" s="102"/>
      <c r="D96" s="102"/>
      <c r="E96" s="102"/>
      <c r="F96" s="102"/>
      <c r="G96" s="102"/>
      <c r="H96" s="102"/>
      <c r="I96" s="102"/>
      <c r="J96" s="102"/>
      <c r="K96" s="102"/>
      <c r="L96" s="102"/>
      <c r="M96" s="102"/>
      <c r="N96" s="102"/>
      <c r="O96" s="102"/>
      <c r="P96" s="102"/>
      <c r="Q96" s="102"/>
      <c r="R96" s="102"/>
      <c r="S96" s="102"/>
      <c r="T96" s="102"/>
      <c r="U96" s="102"/>
      <c r="V96" s="102"/>
      <c r="W96" s="102"/>
    </row>
    <row r="97" spans="1:23">
      <c r="A97" s="102"/>
      <c r="B97" s="102"/>
      <c r="C97" s="102"/>
      <c r="D97" s="102"/>
      <c r="E97" s="102"/>
      <c r="F97" s="102"/>
      <c r="G97" s="102"/>
      <c r="H97" s="102"/>
      <c r="I97" s="102"/>
      <c r="J97" s="102"/>
      <c r="K97" s="102"/>
      <c r="L97" s="102"/>
      <c r="M97" s="102"/>
      <c r="N97" s="102"/>
      <c r="O97" s="102"/>
      <c r="P97" s="102"/>
      <c r="Q97" s="102"/>
      <c r="R97" s="102"/>
      <c r="S97" s="102"/>
      <c r="T97" s="102"/>
      <c r="U97" s="102"/>
      <c r="V97" s="102"/>
      <c r="W97" s="102"/>
    </row>
    <row r="98" spans="1:23">
      <c r="A98" s="102"/>
      <c r="B98" s="102"/>
      <c r="C98" s="102"/>
      <c r="D98" s="102"/>
      <c r="E98" s="102"/>
      <c r="F98" s="102"/>
      <c r="G98" s="102"/>
      <c r="H98" s="102"/>
      <c r="I98" s="102"/>
      <c r="J98" s="102"/>
      <c r="K98" s="102"/>
      <c r="L98" s="102"/>
      <c r="M98" s="102"/>
      <c r="N98" s="102"/>
      <c r="O98" s="102"/>
      <c r="P98" s="102"/>
      <c r="Q98" s="102"/>
      <c r="R98" s="102"/>
      <c r="S98" s="102"/>
      <c r="T98" s="102"/>
      <c r="U98" s="102"/>
      <c r="V98" s="102"/>
      <c r="W98" s="102"/>
    </row>
    <row r="99" spans="1:23">
      <c r="A99" s="102"/>
      <c r="B99" s="102"/>
      <c r="C99" s="102"/>
      <c r="D99" s="102"/>
      <c r="E99" s="102"/>
      <c r="F99" s="102"/>
      <c r="G99" s="102"/>
      <c r="H99" s="102"/>
      <c r="I99" s="102"/>
      <c r="J99" s="102"/>
      <c r="K99" s="102"/>
      <c r="L99" s="102"/>
      <c r="M99" s="102"/>
      <c r="N99" s="102"/>
      <c r="O99" s="102"/>
      <c r="P99" s="102"/>
      <c r="Q99" s="102"/>
      <c r="R99" s="102"/>
      <c r="S99" s="102"/>
      <c r="T99" s="102"/>
      <c r="U99" s="102"/>
      <c r="V99" s="102"/>
      <c r="W99" s="102"/>
    </row>
    <row r="100" spans="1:23">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row>
    <row r="101" spans="1:23">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row>
    <row r="102" spans="1:23">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row>
    <row r="103" spans="1:23">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row>
    <row r="104" spans="1:23">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row>
    <row r="105" spans="1:23">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row>
    <row r="106" spans="1:23">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row>
    <row r="107" spans="1:23">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row>
    <row r="108" spans="1:23">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row>
    <row r="109" spans="1:23">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row>
    <row r="110" spans="1:23">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row>
    <row r="111" spans="1:23">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row>
    <row r="112" spans="1:23">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row>
    <row r="113" spans="1:23">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row>
    <row r="114" spans="1:23">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row>
    <row r="115" spans="1:23">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row>
    <row r="116" spans="1:23">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row>
    <row r="117" spans="1:23">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row>
    <row r="118" spans="1:23">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row>
    <row r="119" spans="1:23">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row>
    <row r="120" spans="1:23">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row>
    <row r="121" spans="1:23">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row>
    <row r="122" spans="1:23">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row>
    <row r="123" spans="1:23">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row>
    <row r="124" spans="1:23">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row>
    <row r="125" spans="1:23">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row>
    <row r="126" spans="1:23">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row>
    <row r="127" spans="1:23">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row>
    <row r="128" spans="1:23">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row>
    <row r="129" spans="1:23">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row>
    <row r="130" spans="1:23">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row>
    <row r="131" spans="1:23">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row>
    <row r="132" spans="1:23">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row>
    <row r="133" spans="1:23">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row>
    <row r="134" spans="1:23">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row>
    <row r="135" spans="1:23">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row>
    <row r="136" spans="1:23">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row>
    <row r="137" spans="1:23">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row>
    <row r="138" spans="1:23">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row>
    <row r="139" spans="1:23">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row>
    <row r="140" spans="1:23">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row>
    <row r="141" spans="1:23">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row>
    <row r="142" spans="1:23">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row>
    <row r="143" spans="1:23">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row>
    <row r="144" spans="1:23">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row>
    <row r="145" spans="1:23">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row>
    <row r="146" spans="1:23">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row>
    <row r="147" spans="1:23">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row>
    <row r="148" spans="1:23">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row>
    <row r="149" spans="1:23">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row>
    <row r="150" spans="1:23">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row>
    <row r="151" spans="1:23">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row>
    <row r="152" spans="1:23">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row>
    <row r="153" spans="1:23">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row>
    <row r="154" spans="1:23">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row>
    <row r="155" spans="1:23">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row>
    <row r="156" spans="1:23">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row>
    <row r="157" spans="1:23">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row>
    <row r="158" spans="1:23">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row>
    <row r="159" spans="1:23">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row>
    <row r="160" spans="1:23">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row>
    <row r="161" spans="1:23">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row>
    <row r="162" spans="1:23">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row>
    <row r="163" spans="1:23">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row>
    <row r="164" spans="1:23">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row>
    <row r="165" spans="1:23">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row>
    <row r="166" spans="1:23">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row>
    <row r="167" spans="1:23">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row>
    <row r="168" spans="1:23">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row>
    <row r="169" spans="1:23">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row>
    <row r="170" spans="1:23">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row>
    <row r="171" spans="1:23">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row>
    <row r="172" spans="1:23">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row>
    <row r="173" spans="1:23">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row>
    <row r="174" spans="1:23">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row>
    <row r="175" spans="1:23">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row>
    <row r="176" spans="1:23">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row>
    <row r="177" spans="1:23">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row>
    <row r="178" spans="1:23">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row>
    <row r="179" spans="1:23">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row>
    <row r="180" spans="1:23">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row>
    <row r="181" spans="1:23">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row>
    <row r="182" spans="1:23">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row>
    <row r="183" spans="1:23">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row>
    <row r="184" spans="1:23">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row>
    <row r="185" spans="1:23">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row>
    <row r="186" spans="1:23">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row>
    <row r="187" spans="1:23">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row>
    <row r="188" spans="1:23">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row>
    <row r="189" spans="1:23">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row>
    <row r="190" spans="1:23">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row>
    <row r="191" spans="1:23">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row>
    <row r="192" spans="1:23">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row>
    <row r="193" spans="1:23">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row>
    <row r="194" spans="1:23">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row>
    <row r="195" spans="1:23">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row>
    <row r="196" spans="1:23">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row>
    <row r="197" spans="1:23">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row>
    <row r="198" spans="1:23">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row>
    <row r="199" spans="1:23">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row>
    <row r="200" spans="1:23">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row>
    <row r="201" spans="1:23">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row>
    <row r="202" spans="1:23">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row>
    <row r="203" spans="1:23">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row>
    <row r="204" spans="1:23">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row>
    <row r="205" spans="1:23">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row>
    <row r="206" spans="1:23">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row>
    <row r="207" spans="1:23">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row>
    <row r="208" spans="1:23">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row>
    <row r="209" spans="1:23">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row>
    <row r="210" spans="1:23">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row>
    <row r="211" spans="1:23">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row>
    <row r="212" spans="1:23">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row>
    <row r="213" spans="1:23">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row>
    <row r="214" spans="1:23">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row>
    <row r="215" spans="1:23">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row>
    <row r="216" spans="1:23">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row>
    <row r="217" spans="1:23">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row>
    <row r="218" spans="1:23">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row>
    <row r="219" spans="1:23">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row>
    <row r="220" spans="1:23">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row>
    <row r="221" spans="1:23">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row>
    <row r="222" spans="1:23">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row>
    <row r="223" spans="1:23">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row>
    <row r="224" spans="1:23">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row>
    <row r="225" spans="1:23">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row>
    <row r="226" spans="1:23">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row>
    <row r="227" spans="1:23">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row>
    <row r="228" spans="1:23">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row>
    <row r="229" spans="1:23">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row>
    <row r="230" spans="1:23">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row>
    <row r="231" spans="1:23">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row>
    <row r="232" spans="1:23">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row>
    <row r="233" spans="1:23">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row>
    <row r="234" spans="1:23">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row>
    <row r="235" spans="1:23">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row>
    <row r="236" spans="1:23">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row>
    <row r="237" spans="1:23">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row>
  </sheetData>
  <mergeCells count="13">
    <mergeCell ref="J19:K19"/>
    <mergeCell ref="J20:K20"/>
    <mergeCell ref="J21:K21"/>
    <mergeCell ref="J22:K22"/>
    <mergeCell ref="C6:G18"/>
    <mergeCell ref="J17:K17"/>
    <mergeCell ref="J18:K18"/>
    <mergeCell ref="L2:O4"/>
    <mergeCell ref="Q6:S6"/>
    <mergeCell ref="V6:W6"/>
    <mergeCell ref="K14:L14"/>
    <mergeCell ref="K15:L15"/>
    <mergeCell ref="D2:K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DEB2C-AE69-4CE4-A80C-A64DD5640E93}">
  <sheetPr codeName="Sheet6">
    <tabColor theme="4" tint="-0.249977111117893"/>
  </sheetPr>
  <dimension ref="A1:DJ458"/>
  <sheetViews>
    <sheetView showGridLines="0" zoomScale="90" zoomScaleNormal="90" workbookViewId="0">
      <pane xSplit="10" ySplit="2" topLeftCell="K63" activePane="bottomRight" state="frozen"/>
      <selection pane="topRight" activeCell="K1" sqref="K1"/>
      <selection pane="bottomLeft" activeCell="A3" sqref="A3"/>
      <selection pane="bottomRight" activeCell="K26" sqref="K26"/>
    </sheetView>
  </sheetViews>
  <sheetFormatPr defaultColWidth="8.85546875" defaultRowHeight="12.75"/>
  <cols>
    <col min="1" max="1" width="0.5703125" style="405" customWidth="1"/>
    <col min="2" max="2" width="1.7109375" style="6" customWidth="1"/>
    <col min="3" max="3" width="3.7109375" style="1" customWidth="1"/>
    <col min="4" max="4" width="4.85546875" style="1" hidden="1" customWidth="1"/>
    <col min="5" max="5" width="61.42578125" style="2" customWidth="1"/>
    <col min="6" max="6" width="20" style="3" hidden="1" customWidth="1"/>
    <col min="7" max="7" width="18.42578125" style="3" hidden="1" customWidth="1"/>
    <col min="8" max="8" width="16.28515625" style="3" hidden="1" customWidth="1"/>
    <col min="9" max="9" width="20.85546875" style="3" hidden="1" customWidth="1"/>
    <col min="10" max="10" width="21.28515625" style="3" hidden="1" customWidth="1"/>
    <col min="11" max="11" width="56" style="3" customWidth="1"/>
    <col min="12" max="13" width="12.140625" style="3" hidden="1" customWidth="1"/>
    <col min="14" max="14" width="16.28515625" style="3" customWidth="1"/>
    <col min="15" max="15" width="12.140625" style="2" customWidth="1"/>
    <col min="16" max="16" width="50.7109375" style="14" customWidth="1"/>
    <col min="17" max="17" width="45.7109375" style="14" customWidth="1"/>
    <col min="18" max="18" width="50.7109375" style="14" customWidth="1"/>
    <col min="19" max="19" width="22" style="14" customWidth="1"/>
    <col min="20" max="20" width="3.140625" style="12" customWidth="1"/>
    <col min="21" max="25" width="8.85546875" style="405" customWidth="1"/>
    <col min="26" max="114" width="8.85546875" style="405"/>
    <col min="115" max="16384" width="8.85546875" style="2"/>
  </cols>
  <sheetData>
    <row r="1" spans="2:20" s="103" customFormat="1" ht="27" customHeight="1">
      <c r="B1" s="312"/>
      <c r="C1" s="751" t="s">
        <v>1831</v>
      </c>
      <c r="D1" s="750"/>
      <c r="E1" s="396"/>
      <c r="F1" s="731">
        <v>4</v>
      </c>
      <c r="G1" s="731">
        <v>3</v>
      </c>
      <c r="H1" s="731">
        <v>2</v>
      </c>
      <c r="I1" s="731">
        <v>1</v>
      </c>
      <c r="J1" s="731">
        <v>0</v>
      </c>
      <c r="K1" s="314"/>
      <c r="L1" s="314"/>
      <c r="M1" s="314"/>
      <c r="N1" s="314"/>
      <c r="O1" s="313"/>
      <c r="P1" s="315"/>
      <c r="Q1" s="315"/>
      <c r="R1" s="315"/>
      <c r="S1" s="315"/>
      <c r="T1" s="316"/>
    </row>
    <row r="2" spans="2:20" ht="50.25" customHeight="1">
      <c r="B2" s="317"/>
      <c r="C2" s="317" t="s">
        <v>494</v>
      </c>
      <c r="D2" s="932" t="s">
        <v>1237</v>
      </c>
      <c r="E2" s="318" t="s">
        <v>11</v>
      </c>
      <c r="F2" s="317" t="s">
        <v>60</v>
      </c>
      <c r="G2" s="317" t="s">
        <v>56</v>
      </c>
      <c r="H2" s="317" t="s">
        <v>59</v>
      </c>
      <c r="I2" s="317" t="s">
        <v>57</v>
      </c>
      <c r="J2" s="317" t="s">
        <v>58</v>
      </c>
      <c r="K2" s="317" t="s">
        <v>62</v>
      </c>
      <c r="L2" s="317" t="s">
        <v>31</v>
      </c>
      <c r="M2" s="735" t="s">
        <v>18</v>
      </c>
      <c r="N2" s="317" t="s">
        <v>54</v>
      </c>
      <c r="O2" s="317" t="s">
        <v>55</v>
      </c>
      <c r="P2" s="319" t="s">
        <v>63</v>
      </c>
      <c r="Q2" s="319" t="s">
        <v>64</v>
      </c>
      <c r="R2" s="319" t="s">
        <v>65</v>
      </c>
      <c r="S2" s="319" t="s">
        <v>160</v>
      </c>
      <c r="T2" s="316"/>
    </row>
    <row r="3" spans="2:20" ht="54.75" customHeight="1">
      <c r="B3" s="317"/>
      <c r="C3" s="1678" t="s">
        <v>1477</v>
      </c>
      <c r="D3" s="1678"/>
      <c r="E3" s="1678"/>
      <c r="F3" s="317"/>
      <c r="G3" s="317"/>
      <c r="H3" s="317"/>
      <c r="I3" s="317"/>
      <c r="J3" s="317"/>
      <c r="K3" s="317"/>
      <c r="L3" s="317"/>
      <c r="M3" s="735"/>
      <c r="N3" s="317"/>
      <c r="O3" s="317"/>
      <c r="P3" s="319"/>
      <c r="Q3" s="319"/>
      <c r="R3" s="319"/>
      <c r="S3" s="319"/>
      <c r="T3" s="316"/>
    </row>
    <row r="4" spans="2:20" ht="75" customHeight="1">
      <c r="B4" s="311"/>
      <c r="C4" s="804">
        <v>1</v>
      </c>
      <c r="D4" s="1670" t="s">
        <v>161</v>
      </c>
      <c r="E4" s="281" t="s">
        <v>1892</v>
      </c>
      <c r="F4" s="256" t="s">
        <v>5</v>
      </c>
      <c r="G4" s="256" t="s">
        <v>6</v>
      </c>
      <c r="H4" s="256" t="s">
        <v>61</v>
      </c>
      <c r="I4" s="256" t="s">
        <v>32</v>
      </c>
      <c r="J4" s="256" t="s">
        <v>33</v>
      </c>
      <c r="K4" s="305"/>
      <c r="L4" s="309" t="e">
        <f>(_xlfn.IFS(K4="More than 10 years",4,K4="5-10 years",3,K4="2-5 years",2,K4="Less than 2 years and at least 5 years total relevant experience",2,K4="Less than 2 years",1,K4="No one is currently in this role",0))</f>
        <v>#N/A</v>
      </c>
      <c r="M4" s="257" t="e">
        <f>L4*O4</f>
        <v>#N/A</v>
      </c>
      <c r="N4" s="309">
        <f>4*O4</f>
        <v>4</v>
      </c>
      <c r="O4" s="309">
        <v>1</v>
      </c>
      <c r="P4" s="258"/>
      <c r="Q4" s="259"/>
      <c r="R4" s="259"/>
      <c r="S4" s="260"/>
      <c r="T4" s="311"/>
    </row>
    <row r="5" spans="2:20" ht="75" customHeight="1">
      <c r="B5" s="311"/>
      <c r="C5" s="804">
        <v>2</v>
      </c>
      <c r="D5" s="1671"/>
      <c r="E5" s="282" t="s">
        <v>50</v>
      </c>
      <c r="F5" s="261" t="s">
        <v>2</v>
      </c>
      <c r="G5" s="261" t="s">
        <v>3</v>
      </c>
      <c r="H5" s="262"/>
      <c r="I5" s="262"/>
      <c r="J5" s="262"/>
      <c r="K5" s="306"/>
      <c r="L5" s="298" t="e">
        <f>(_xlfn.IFS(K5="Yes",4,K5="No",3))</f>
        <v>#N/A</v>
      </c>
      <c r="M5" s="263" t="e">
        <f>L5*O5</f>
        <v>#N/A</v>
      </c>
      <c r="N5" s="298">
        <f>4*O5</f>
        <v>2</v>
      </c>
      <c r="O5" s="298">
        <v>0.5</v>
      </c>
      <c r="P5" s="264"/>
      <c r="Q5" s="265"/>
      <c r="R5" s="265"/>
      <c r="S5" s="266"/>
      <c r="T5" s="311"/>
    </row>
    <row r="6" spans="2:20" ht="75" customHeight="1">
      <c r="B6" s="311"/>
      <c r="C6" s="804">
        <v>3</v>
      </c>
      <c r="D6" s="1671"/>
      <c r="E6" s="1213" t="s">
        <v>1384</v>
      </c>
      <c r="F6" s="262"/>
      <c r="G6" s="262"/>
      <c r="H6" s="262"/>
      <c r="I6" s="262"/>
      <c r="J6" s="262"/>
      <c r="K6" s="255"/>
      <c r="L6" s="255" t="s">
        <v>31</v>
      </c>
      <c r="M6" s="255" t="s">
        <v>18</v>
      </c>
      <c r="N6" s="254"/>
      <c r="O6" s="254"/>
      <c r="P6" s="254"/>
      <c r="Q6" s="254"/>
      <c r="R6" s="254"/>
      <c r="S6" s="254"/>
      <c r="T6" s="311"/>
    </row>
    <row r="7" spans="2:20" ht="35.1" customHeight="1">
      <c r="B7" s="311"/>
      <c r="C7" s="1212"/>
      <c r="D7" s="1679" t="s">
        <v>161</v>
      </c>
      <c r="E7" s="1211" t="s">
        <v>1380</v>
      </c>
      <c r="F7" s="1210" t="s">
        <v>2</v>
      </c>
      <c r="G7" s="262"/>
      <c r="H7" s="262"/>
      <c r="I7" s="262"/>
      <c r="J7" s="261" t="s">
        <v>3</v>
      </c>
      <c r="K7" s="306"/>
      <c r="L7" s="298" t="b">
        <f>IF(K7="Yes",4,IF(K7="No",0))</f>
        <v>0</v>
      </c>
      <c r="M7" s="263">
        <f>L7*O7</f>
        <v>0</v>
      </c>
      <c r="N7" s="298">
        <f>4*O7</f>
        <v>2</v>
      </c>
      <c r="O7" s="298">
        <v>0.5</v>
      </c>
      <c r="P7" s="264"/>
      <c r="Q7" s="267"/>
      <c r="R7" s="265"/>
      <c r="S7" s="266"/>
      <c r="T7" s="311"/>
    </row>
    <row r="8" spans="2:20" ht="35.1" customHeight="1">
      <c r="B8" s="311"/>
      <c r="C8" s="1212"/>
      <c r="D8" s="1679"/>
      <c r="E8" s="1211" t="s">
        <v>1379</v>
      </c>
      <c r="F8" s="1210" t="s">
        <v>2</v>
      </c>
      <c r="G8" s="262"/>
      <c r="H8" s="262"/>
      <c r="I8" s="262"/>
      <c r="J8" s="261" t="s">
        <v>3</v>
      </c>
      <c r="K8" s="306"/>
      <c r="L8" s="786" t="b">
        <f t="shared" ref="L8:L11" si="0">IF(K8="Yes",4,IF(K8="No",0))</f>
        <v>0</v>
      </c>
      <c r="M8" s="263">
        <f>L8*O8</f>
        <v>0</v>
      </c>
      <c r="N8" s="298">
        <f>4*O8</f>
        <v>2</v>
      </c>
      <c r="O8" s="298">
        <v>0.5</v>
      </c>
      <c r="P8" s="264"/>
      <c r="Q8" s="265"/>
      <c r="R8" s="265"/>
      <c r="S8" s="266"/>
      <c r="T8" s="311"/>
    </row>
    <row r="9" spans="2:20" ht="35.1" customHeight="1">
      <c r="B9" s="311"/>
      <c r="C9" s="1212"/>
      <c r="D9" s="1679"/>
      <c r="E9" s="1211" t="s">
        <v>1381</v>
      </c>
      <c r="F9" s="1210" t="s">
        <v>2</v>
      </c>
      <c r="G9" s="262"/>
      <c r="H9" s="262"/>
      <c r="I9" s="262"/>
      <c r="J9" s="261" t="s">
        <v>3</v>
      </c>
      <c r="K9" s="306"/>
      <c r="L9" s="786" t="b">
        <f t="shared" si="0"/>
        <v>0</v>
      </c>
      <c r="M9" s="263">
        <f>L9*O9</f>
        <v>0</v>
      </c>
      <c r="N9" s="298">
        <f t="shared" ref="N9:N18" si="1">4*O9</f>
        <v>2</v>
      </c>
      <c r="O9" s="298">
        <v>0.5</v>
      </c>
      <c r="P9" s="264"/>
      <c r="Q9" s="265"/>
      <c r="R9" s="265"/>
      <c r="S9" s="266"/>
      <c r="T9" s="311"/>
    </row>
    <row r="10" spans="2:20" ht="35.1" customHeight="1">
      <c r="B10" s="311"/>
      <c r="C10" s="1212"/>
      <c r="D10" s="1679"/>
      <c r="E10" s="1211" t="s">
        <v>1382</v>
      </c>
      <c r="F10" s="1210" t="s">
        <v>2</v>
      </c>
      <c r="G10" s="262"/>
      <c r="H10" s="262"/>
      <c r="I10" s="262"/>
      <c r="J10" s="261" t="s">
        <v>3</v>
      </c>
      <c r="K10" s="306"/>
      <c r="L10" s="786" t="b">
        <f t="shared" si="0"/>
        <v>0</v>
      </c>
      <c r="M10" s="263">
        <f>L10*O10</f>
        <v>0</v>
      </c>
      <c r="N10" s="298">
        <f t="shared" ref="N10" si="2">4*O10</f>
        <v>2</v>
      </c>
      <c r="O10" s="298">
        <v>0.5</v>
      </c>
      <c r="P10" s="264"/>
      <c r="Q10" s="265"/>
      <c r="R10" s="265"/>
      <c r="S10" s="266"/>
      <c r="T10" s="311"/>
    </row>
    <row r="11" spans="2:20" ht="35.1" customHeight="1">
      <c r="B11" s="311"/>
      <c r="C11" s="1212"/>
      <c r="D11" s="1679"/>
      <c r="E11" s="1211" t="s">
        <v>1383</v>
      </c>
      <c r="F11" s="1210" t="s">
        <v>2</v>
      </c>
      <c r="G11" s="262"/>
      <c r="H11" s="262"/>
      <c r="I11" s="262"/>
      <c r="J11" s="261" t="s">
        <v>3</v>
      </c>
      <c r="K11" s="306"/>
      <c r="L11" s="786" t="b">
        <f t="shared" si="0"/>
        <v>0</v>
      </c>
      <c r="M11" s="263">
        <f>L11*O11</f>
        <v>0</v>
      </c>
      <c r="N11" s="298">
        <f t="shared" si="1"/>
        <v>2</v>
      </c>
      <c r="O11" s="298">
        <v>0.5</v>
      </c>
      <c r="P11" s="264"/>
      <c r="Q11" s="265"/>
      <c r="R11" s="265"/>
      <c r="S11" s="266"/>
      <c r="T11" s="311"/>
    </row>
    <row r="12" spans="2:20" ht="75" customHeight="1">
      <c r="B12" s="311"/>
      <c r="C12" s="804">
        <v>4</v>
      </c>
      <c r="D12" s="1679"/>
      <c r="E12" s="801" t="s">
        <v>76</v>
      </c>
      <c r="F12" s="1133"/>
      <c r="G12" s="262"/>
      <c r="H12" s="262"/>
      <c r="I12" s="262"/>
      <c r="J12" s="262"/>
      <c r="K12" s="255"/>
      <c r="L12" s="255" t="s">
        <v>31</v>
      </c>
      <c r="M12" s="255" t="s">
        <v>18</v>
      </c>
      <c r="N12" s="254"/>
      <c r="O12" s="254"/>
      <c r="P12" s="254"/>
      <c r="Q12" s="254"/>
      <c r="R12" s="254"/>
      <c r="S12" s="254"/>
      <c r="T12" s="311"/>
    </row>
    <row r="13" spans="2:20" ht="35.1" customHeight="1">
      <c r="B13" s="311"/>
      <c r="C13" s="1212"/>
      <c r="D13" s="1671" t="s">
        <v>0</v>
      </c>
      <c r="E13" s="281" t="s">
        <v>190</v>
      </c>
      <c r="F13" s="261" t="s">
        <v>73</v>
      </c>
      <c r="G13" s="262"/>
      <c r="H13" s="262"/>
      <c r="I13" s="262"/>
      <c r="J13" s="261" t="s">
        <v>74</v>
      </c>
      <c r="K13" s="307"/>
      <c r="L13" s="298" t="b">
        <f t="shared" ref="L13:L14" si="3">IF(K13="Yes uses these tools",4,IF(K13="No does not use these tools",0))</f>
        <v>0</v>
      </c>
      <c r="M13" s="263">
        <f t="shared" ref="M13:M18" si="4">L13*O13</f>
        <v>0</v>
      </c>
      <c r="N13" s="298">
        <f>4*O13</f>
        <v>2</v>
      </c>
      <c r="O13" s="298">
        <v>0.5</v>
      </c>
      <c r="P13" s="264"/>
      <c r="Q13" s="265"/>
      <c r="R13" s="265"/>
      <c r="S13" s="266"/>
      <c r="T13" s="311"/>
    </row>
    <row r="14" spans="2:20" ht="35.1" customHeight="1">
      <c r="B14" s="311"/>
      <c r="C14" s="1212"/>
      <c r="D14" s="1671"/>
      <c r="E14" s="282" t="s">
        <v>208</v>
      </c>
      <c r="F14" s="261" t="s">
        <v>73</v>
      </c>
      <c r="G14" s="262"/>
      <c r="H14" s="262"/>
      <c r="I14" s="262"/>
      <c r="J14" s="261" t="s">
        <v>74</v>
      </c>
      <c r="K14" s="307"/>
      <c r="L14" s="298" t="b">
        <f t="shared" si="3"/>
        <v>0</v>
      </c>
      <c r="M14" s="263">
        <f t="shared" si="4"/>
        <v>0</v>
      </c>
      <c r="N14" s="298">
        <f>4*O14</f>
        <v>2</v>
      </c>
      <c r="O14" s="298">
        <v>0.5</v>
      </c>
      <c r="P14" s="264"/>
      <c r="Q14" s="265"/>
      <c r="R14" s="265"/>
      <c r="S14" s="266"/>
      <c r="T14" s="311"/>
    </row>
    <row r="15" spans="2:20" ht="75" customHeight="1">
      <c r="B15" s="311"/>
      <c r="C15" s="804">
        <v>5</v>
      </c>
      <c r="D15" s="1671"/>
      <c r="E15" s="282" t="s">
        <v>28</v>
      </c>
      <c r="F15" s="261" t="s">
        <v>34</v>
      </c>
      <c r="G15" s="261" t="s">
        <v>35</v>
      </c>
      <c r="H15" s="261" t="s">
        <v>36</v>
      </c>
      <c r="I15" s="261" t="s">
        <v>37</v>
      </c>
      <c r="J15" s="261" t="s">
        <v>38</v>
      </c>
      <c r="K15" s="306"/>
      <c r="L15" s="298" t="e">
        <f>(_xlfn.IFS(K15="FPM is staffed to meet current and expected future needs",4,K15="FPM is staffed to meet current but not future needs",3,K15="FPM is staffed to meet periodic or emergent needs only",2,K15="FPM is rarely adequately staffed",1,K15="FPM is not adequately staffed ",0))</f>
        <v>#N/A</v>
      </c>
      <c r="M15" s="263" t="e">
        <f t="shared" si="4"/>
        <v>#N/A</v>
      </c>
      <c r="N15" s="298">
        <f t="shared" si="1"/>
        <v>4</v>
      </c>
      <c r="O15" s="298">
        <v>1</v>
      </c>
      <c r="P15" s="264"/>
      <c r="Q15" s="265"/>
      <c r="R15" s="265"/>
      <c r="S15" s="266"/>
      <c r="T15" s="311"/>
    </row>
    <row r="16" spans="2:20" ht="75" customHeight="1">
      <c r="B16" s="311"/>
      <c r="C16" s="804">
        <v>6</v>
      </c>
      <c r="D16" s="1671"/>
      <c r="E16" s="282" t="s">
        <v>29</v>
      </c>
      <c r="F16" s="261" t="s">
        <v>42</v>
      </c>
      <c r="G16" s="261" t="s">
        <v>43</v>
      </c>
      <c r="H16" s="261" t="s">
        <v>39</v>
      </c>
      <c r="I16" s="261" t="s">
        <v>40</v>
      </c>
      <c r="J16" s="261" t="s">
        <v>41</v>
      </c>
      <c r="K16" s="306"/>
      <c r="L16" s="298" t="e">
        <f>(_xlfn.IFS(K16="FPM is resourced to meet current and expected future needs",4,K16="FPM is resourced to meet current but not future needs",3,K16="FPM is resourced to meet periodic or emergent needs only",2,K16="FPM is rarely adequately resourced",1,K16="FPM is not adequately resourced",0))</f>
        <v>#N/A</v>
      </c>
      <c r="M16" s="263" t="e">
        <f t="shared" si="4"/>
        <v>#N/A</v>
      </c>
      <c r="N16" s="298">
        <f t="shared" si="1"/>
        <v>2</v>
      </c>
      <c r="O16" s="298">
        <v>0.5</v>
      </c>
      <c r="P16" s="264"/>
      <c r="Q16" s="265"/>
      <c r="R16" s="265"/>
      <c r="S16" s="266"/>
      <c r="T16" s="311"/>
    </row>
    <row r="17" spans="2:20" ht="75" customHeight="1">
      <c r="B17" s="311"/>
      <c r="C17" s="804">
        <v>7</v>
      </c>
      <c r="D17" s="1671"/>
      <c r="E17" s="282" t="s">
        <v>81</v>
      </c>
      <c r="F17" s="261" t="s">
        <v>2</v>
      </c>
      <c r="G17" s="268"/>
      <c r="H17" s="268"/>
      <c r="I17" s="268"/>
      <c r="J17" s="261" t="s">
        <v>3</v>
      </c>
      <c r="K17" s="306"/>
      <c r="L17" s="298" t="e">
        <f>(_xlfn.IFS(K17="Yes",4,K17="No",0))</f>
        <v>#N/A</v>
      </c>
      <c r="M17" s="263" t="e">
        <f t="shared" si="4"/>
        <v>#N/A</v>
      </c>
      <c r="N17" s="298">
        <f t="shared" si="1"/>
        <v>4</v>
      </c>
      <c r="O17" s="298">
        <v>1</v>
      </c>
      <c r="P17" s="264"/>
      <c r="Q17" s="265"/>
      <c r="R17" s="265"/>
      <c r="S17" s="266"/>
      <c r="T17" s="311"/>
    </row>
    <row r="18" spans="2:20" ht="75" customHeight="1">
      <c r="B18" s="311"/>
      <c r="C18" s="804">
        <v>8</v>
      </c>
      <c r="D18" s="1672"/>
      <c r="E18" s="282" t="s">
        <v>191</v>
      </c>
      <c r="F18" s="261" t="s">
        <v>2</v>
      </c>
      <c r="G18" s="268"/>
      <c r="H18" s="268"/>
      <c r="I18" s="268"/>
      <c r="J18" s="261" t="s">
        <v>3</v>
      </c>
      <c r="K18" s="306"/>
      <c r="L18" s="298" t="e">
        <f>(_xlfn.IFS(K18="Yes",4,K18="No",0))</f>
        <v>#N/A</v>
      </c>
      <c r="M18" s="263" t="e">
        <f t="shared" si="4"/>
        <v>#N/A</v>
      </c>
      <c r="N18" s="298">
        <f t="shared" si="1"/>
        <v>4</v>
      </c>
      <c r="O18" s="298">
        <v>1</v>
      </c>
      <c r="P18" s="264"/>
      <c r="Q18" s="265"/>
      <c r="R18" s="265"/>
      <c r="S18" s="266"/>
      <c r="T18" s="311"/>
    </row>
    <row r="19" spans="2:20" ht="24.95" customHeight="1">
      <c r="B19" s="311"/>
      <c r="C19" s="1680" t="s">
        <v>149</v>
      </c>
      <c r="D19" s="1681"/>
      <c r="E19" s="1682"/>
      <c r="F19" s="1682"/>
      <c r="G19" s="1682"/>
      <c r="H19" s="1682"/>
      <c r="I19" s="1682"/>
      <c r="J19" s="1682"/>
      <c r="K19" s="1682"/>
      <c r="L19" s="294" t="str">
        <f>_xlfn.IFNA(SUM(L4:L18),"Section Incomplete")</f>
        <v>Section Incomplete</v>
      </c>
      <c r="M19" s="295" t="str">
        <f>_xlfn.IFNA(SUM(M4:M18)*'Evaluation Tool Graphics'!S9*'Evaluation Tool Graphics'!W8,"Section Incomplete")</f>
        <v>Section Incomplete</v>
      </c>
      <c r="N19" s="295">
        <f>SUM(N4:N18)*'Evaluation Tool Graphics'!S9*'Evaluation Tool Graphics'!W8</f>
        <v>14.945040000000001</v>
      </c>
      <c r="O19" s="291"/>
      <c r="P19" s="292"/>
      <c r="Q19" s="293"/>
      <c r="R19" s="293"/>
      <c r="S19" s="293"/>
      <c r="T19" s="311"/>
    </row>
    <row r="20" spans="2:20" ht="51" customHeight="1">
      <c r="B20" s="317"/>
      <c r="C20" s="1678" t="s">
        <v>1478</v>
      </c>
      <c r="D20" s="1678"/>
      <c r="E20" s="1678"/>
      <c r="F20" s="317"/>
      <c r="G20" s="317"/>
      <c r="H20" s="317"/>
      <c r="I20" s="317"/>
      <c r="J20" s="317"/>
      <c r="K20" s="317"/>
      <c r="L20" s="317"/>
      <c r="M20" s="735"/>
      <c r="N20" s="317"/>
      <c r="O20" s="317"/>
      <c r="P20" s="319"/>
      <c r="Q20" s="319"/>
      <c r="R20" s="319"/>
      <c r="S20" s="319"/>
      <c r="T20" s="316"/>
    </row>
    <row r="21" spans="2:20" ht="75" customHeight="1">
      <c r="B21" s="311"/>
      <c r="C21" s="804">
        <v>9</v>
      </c>
      <c r="D21" s="1670" t="s">
        <v>13</v>
      </c>
      <c r="E21" s="282" t="s">
        <v>834</v>
      </c>
      <c r="F21" s="261" t="s">
        <v>3</v>
      </c>
      <c r="G21" s="268"/>
      <c r="H21" s="268"/>
      <c r="I21" s="268"/>
      <c r="J21" s="261" t="s">
        <v>2</v>
      </c>
      <c r="K21" s="306"/>
      <c r="L21" s="298" t="e">
        <f>(_xlfn.IFS(K21="No",4,K21="Yes",0))</f>
        <v>#N/A</v>
      </c>
      <c r="M21" s="263" t="e">
        <f>L21*O21</f>
        <v>#N/A</v>
      </c>
      <c r="N21" s="298">
        <f>4*O21</f>
        <v>2</v>
      </c>
      <c r="O21" s="298">
        <v>0.5</v>
      </c>
      <c r="P21" s="264"/>
      <c r="Q21" s="265"/>
      <c r="R21" s="265"/>
      <c r="S21" s="266"/>
      <c r="T21" s="311"/>
    </row>
    <row r="22" spans="2:20" ht="75" customHeight="1">
      <c r="B22" s="311"/>
      <c r="C22" s="804">
        <v>10</v>
      </c>
      <c r="D22" s="1671"/>
      <c r="E22" s="282" t="s">
        <v>180</v>
      </c>
      <c r="F22" s="261" t="s">
        <v>2</v>
      </c>
      <c r="G22" s="268"/>
      <c r="H22" s="268"/>
      <c r="I22" s="268"/>
      <c r="J22" s="261" t="s">
        <v>3</v>
      </c>
      <c r="K22" s="306"/>
      <c r="L22" s="298" t="e">
        <f>(_xlfn.IFS(K22="No",0,K22="Yes",4))</f>
        <v>#N/A</v>
      </c>
      <c r="M22" s="263" t="e">
        <f>L22*O22</f>
        <v>#N/A</v>
      </c>
      <c r="N22" s="298">
        <f>4*O22</f>
        <v>2</v>
      </c>
      <c r="O22" s="298">
        <v>0.5</v>
      </c>
      <c r="P22" s="264"/>
      <c r="Q22" s="265"/>
      <c r="R22" s="265"/>
      <c r="S22" s="266"/>
      <c r="T22" s="311"/>
    </row>
    <row r="23" spans="2:20" ht="75" customHeight="1">
      <c r="B23" s="311"/>
      <c r="C23" s="804">
        <v>11</v>
      </c>
      <c r="D23" s="1672"/>
      <c r="E23" s="284" t="s">
        <v>84</v>
      </c>
      <c r="F23" s="269" t="s">
        <v>83</v>
      </c>
      <c r="G23" s="270"/>
      <c r="H23" s="271"/>
      <c r="I23" s="270"/>
      <c r="J23" s="269" t="s">
        <v>3</v>
      </c>
      <c r="K23" s="308"/>
      <c r="L23" s="298" t="e">
        <f>(_xlfn.IFS(K23="Yes",4,K23="No",0,K23="NA no recent development pressure requiring LOMCs",4))</f>
        <v>#N/A</v>
      </c>
      <c r="M23" s="263" t="e">
        <f>L23*O23</f>
        <v>#N/A</v>
      </c>
      <c r="N23" s="298">
        <f>4*O23</f>
        <v>4</v>
      </c>
      <c r="O23" s="298">
        <v>1</v>
      </c>
      <c r="P23" s="264"/>
      <c r="Q23" s="265"/>
      <c r="R23" s="265"/>
      <c r="S23" s="266"/>
      <c r="T23" s="311"/>
    </row>
    <row r="24" spans="2:20" ht="24.95" customHeight="1">
      <c r="B24" s="311"/>
      <c r="C24" s="310"/>
      <c r="D24" s="1683" t="s">
        <v>150</v>
      </c>
      <c r="E24" s="1683"/>
      <c r="F24" s="1683"/>
      <c r="G24" s="1683"/>
      <c r="H24" s="1683"/>
      <c r="I24" s="1683"/>
      <c r="J24" s="1683"/>
      <c r="K24" s="1684"/>
      <c r="L24" s="294" t="str">
        <f>_xlfn.IFNA(SUM(L21:L23),"Section Incomplete")</f>
        <v>Section Incomplete</v>
      </c>
      <c r="M24" s="295" t="str">
        <f>_xlfn.IFNA(SUM(M21:M23)*'Evaluation Tool Graphics'!S10*'Evaluation Tool Graphics'!W8,"Section Incomplete")</f>
        <v>Section Incomplete</v>
      </c>
      <c r="N24" s="295">
        <f>SUM(N21:N23)*'Evaluation Tool Graphics'!S10*'Evaluation Tool Graphics'!W8</f>
        <v>15.024959999999998</v>
      </c>
      <c r="O24" s="294"/>
      <c r="P24" s="296"/>
      <c r="Q24" s="297"/>
      <c r="R24" s="297"/>
      <c r="S24" s="297"/>
      <c r="T24" s="311"/>
    </row>
    <row r="25" spans="2:20" ht="51" customHeight="1">
      <c r="B25" s="311"/>
      <c r="C25" s="317"/>
      <c r="D25" s="1678" t="s">
        <v>1479</v>
      </c>
      <c r="E25" s="1678"/>
      <c r="F25" s="1678"/>
      <c r="G25" s="317"/>
      <c r="H25" s="317"/>
      <c r="I25" s="317"/>
      <c r="J25" s="317"/>
      <c r="K25" s="317"/>
      <c r="L25" s="317"/>
      <c r="M25" s="317"/>
      <c r="N25" s="735"/>
      <c r="O25" s="317"/>
      <c r="P25" s="319"/>
      <c r="Q25" s="319"/>
      <c r="R25" s="319"/>
      <c r="S25" s="319"/>
      <c r="T25" s="311"/>
    </row>
    <row r="26" spans="2:20" ht="75" customHeight="1">
      <c r="B26" s="311"/>
      <c r="C26" s="804">
        <v>12</v>
      </c>
      <c r="D26" s="1670" t="s">
        <v>14</v>
      </c>
      <c r="E26" s="281" t="s">
        <v>835</v>
      </c>
      <c r="F26" s="256" t="s">
        <v>3</v>
      </c>
      <c r="G26" s="272"/>
      <c r="H26" s="272"/>
      <c r="I26" s="272"/>
      <c r="J26" s="256" t="s">
        <v>2</v>
      </c>
      <c r="K26" s="305" t="s">
        <v>2</v>
      </c>
      <c r="L26" s="298">
        <f>(_xlfn.IFS(K26="Yes",0,K26="No",4))</f>
        <v>0</v>
      </c>
      <c r="M26" s="263">
        <f>L26*O26</f>
        <v>0</v>
      </c>
      <c r="N26" s="298">
        <v>2</v>
      </c>
      <c r="O26" s="298">
        <v>0.5</v>
      </c>
      <c r="P26" s="264"/>
      <c r="Q26" s="265"/>
      <c r="R26" s="265"/>
      <c r="S26" s="266"/>
      <c r="T26" s="311"/>
    </row>
    <row r="27" spans="2:20" ht="75" customHeight="1">
      <c r="B27" s="311"/>
      <c r="C27" s="804">
        <v>13</v>
      </c>
      <c r="D27" s="1671"/>
      <c r="E27" s="282" t="s">
        <v>90</v>
      </c>
      <c r="F27" s="261" t="s">
        <v>88</v>
      </c>
      <c r="G27" s="273" t="s">
        <v>86</v>
      </c>
      <c r="H27" s="273" t="s">
        <v>91</v>
      </c>
      <c r="I27" s="261" t="s">
        <v>89</v>
      </c>
      <c r="J27" s="261" t="s">
        <v>87</v>
      </c>
      <c r="K27" s="306"/>
      <c r="L27" s="298" t="e">
        <f>(_xlfn.IFS(K27="Less than 10 or NA",4,K27="10 to 99",3,K27="100 to 499",2,K27="500 to 999",1,K27="1000 or more",0))</f>
        <v>#N/A</v>
      </c>
      <c r="M27" s="263" t="e">
        <f>L27*O27</f>
        <v>#N/A</v>
      </c>
      <c r="N27" s="298">
        <v>4</v>
      </c>
      <c r="O27" s="298">
        <v>1</v>
      </c>
      <c r="P27" s="264"/>
      <c r="Q27" s="265"/>
      <c r="R27" s="265"/>
      <c r="S27" s="266"/>
      <c r="T27" s="311"/>
    </row>
    <row r="28" spans="2:20" ht="75" customHeight="1">
      <c r="B28" s="311"/>
      <c r="C28" s="804">
        <v>14</v>
      </c>
      <c r="D28" s="1671"/>
      <c r="E28" s="282" t="s">
        <v>92</v>
      </c>
      <c r="F28" s="261" t="s">
        <v>94</v>
      </c>
      <c r="G28" s="268"/>
      <c r="H28" s="261" t="s">
        <v>95</v>
      </c>
      <c r="I28" s="268"/>
      <c r="J28" s="261" t="s">
        <v>93</v>
      </c>
      <c r="K28" s="306"/>
      <c r="L28" s="298" t="e">
        <f>(_xlfn.IFS(K28="As built data is maintained with ECs",4,K28="As built data is maintained but do not use ECs",2,K28="As built data not maintained or unknown",0))</f>
        <v>#N/A</v>
      </c>
      <c r="M28" s="263" t="e">
        <f>L28*O28</f>
        <v>#N/A</v>
      </c>
      <c r="N28" s="298">
        <v>4</v>
      </c>
      <c r="O28" s="298">
        <v>1</v>
      </c>
      <c r="P28" s="264"/>
      <c r="Q28" s="265"/>
      <c r="R28" s="265"/>
      <c r="S28" s="266"/>
      <c r="T28" s="311"/>
    </row>
    <row r="29" spans="2:20" ht="75" customHeight="1">
      <c r="B29" s="311"/>
      <c r="C29" s="804">
        <v>15</v>
      </c>
      <c r="D29" s="1671"/>
      <c r="E29" s="282" t="s">
        <v>374</v>
      </c>
      <c r="F29" s="261" t="s">
        <v>2</v>
      </c>
      <c r="G29" s="268"/>
      <c r="H29" s="268"/>
      <c r="I29" s="268"/>
      <c r="J29" s="261" t="s">
        <v>3</v>
      </c>
      <c r="K29" s="306"/>
      <c r="L29" s="298" t="e">
        <f>(_xlfn.IFS(K29="Yes",4,K29="No",0))</f>
        <v>#N/A</v>
      </c>
      <c r="M29" s="263" t="e">
        <f>L29*O29</f>
        <v>#N/A</v>
      </c>
      <c r="N29" s="298">
        <v>10</v>
      </c>
      <c r="O29" s="298">
        <v>2.5</v>
      </c>
      <c r="P29" s="264"/>
      <c r="Q29" s="265"/>
      <c r="R29" s="265"/>
      <c r="S29" s="266"/>
      <c r="T29" s="311"/>
    </row>
    <row r="30" spans="2:20" ht="75" customHeight="1">
      <c r="B30" s="311"/>
      <c r="C30" s="804">
        <v>16</v>
      </c>
      <c r="D30" s="1672"/>
      <c r="E30" s="282" t="s">
        <v>1236</v>
      </c>
      <c r="F30" s="274"/>
      <c r="G30" s="274"/>
      <c r="H30" s="274"/>
      <c r="I30" s="274"/>
      <c r="J30" s="274"/>
      <c r="K30" s="255" t="s">
        <v>67</v>
      </c>
      <c r="L30" s="298">
        <f>SUM(L31:L44)</f>
        <v>0</v>
      </c>
      <c r="M30" s="263">
        <f>MAX(M31+M32+M33+M34+M35+M36+M37+M38+M39+M40+M42+M43+M44+12,0)</f>
        <v>12</v>
      </c>
      <c r="N30" s="298">
        <v>12</v>
      </c>
      <c r="O30" s="298" t="s">
        <v>99</v>
      </c>
      <c r="P30" s="264"/>
      <c r="Q30" s="265"/>
      <c r="R30" s="265"/>
      <c r="S30" s="266"/>
      <c r="T30" s="311"/>
    </row>
    <row r="31" spans="2:20" ht="44.25" customHeight="1">
      <c r="B31" s="311"/>
      <c r="C31" s="1212"/>
      <c r="D31" s="1670" t="s">
        <v>14</v>
      </c>
      <c r="E31" s="282" t="s">
        <v>504</v>
      </c>
      <c r="F31" s="274"/>
      <c r="G31" s="274"/>
      <c r="H31" s="274"/>
      <c r="I31" s="274"/>
      <c r="J31" s="274"/>
      <c r="K31" s="306"/>
      <c r="L31" s="298">
        <f t="shared" ref="L31:L43" si="5">K31</f>
        <v>0</v>
      </c>
      <c r="M31" s="729">
        <f>L31*O31</f>
        <v>0</v>
      </c>
      <c r="N31" s="1674"/>
      <c r="O31" s="298">
        <v>-2</v>
      </c>
      <c r="P31" s="264"/>
      <c r="Q31" s="265"/>
      <c r="R31" s="265"/>
      <c r="S31" s="266"/>
      <c r="T31" s="311"/>
    </row>
    <row r="32" spans="2:20" ht="35.1" customHeight="1">
      <c r="B32" s="311"/>
      <c r="C32" s="1212"/>
      <c r="D32" s="1671"/>
      <c r="E32" s="282" t="s">
        <v>505</v>
      </c>
      <c r="F32" s="274"/>
      <c r="G32" s="274"/>
      <c r="H32" s="274"/>
      <c r="I32" s="274"/>
      <c r="J32" s="274"/>
      <c r="K32" s="306"/>
      <c r="L32" s="298">
        <f t="shared" si="5"/>
        <v>0</v>
      </c>
      <c r="M32" s="729">
        <f t="shared" ref="M32:M44" si="6">L32*O32</f>
        <v>0</v>
      </c>
      <c r="N32" s="1674"/>
      <c r="O32" s="298">
        <v>-2</v>
      </c>
      <c r="P32" s="264"/>
      <c r="Q32" s="265"/>
      <c r="R32" s="265"/>
      <c r="S32" s="266"/>
      <c r="T32" s="311"/>
    </row>
    <row r="33" spans="2:20" ht="35.1" customHeight="1">
      <c r="B33" s="311"/>
      <c r="C33" s="1212"/>
      <c r="D33" s="1671"/>
      <c r="E33" s="282" t="s">
        <v>506</v>
      </c>
      <c r="F33" s="274"/>
      <c r="G33" s="274"/>
      <c r="H33" s="274"/>
      <c r="I33" s="274"/>
      <c r="J33" s="274"/>
      <c r="K33" s="306"/>
      <c r="L33" s="298">
        <f t="shared" si="5"/>
        <v>0</v>
      </c>
      <c r="M33" s="729">
        <f t="shared" si="6"/>
        <v>0</v>
      </c>
      <c r="N33" s="1674"/>
      <c r="O33" s="298">
        <v>-1</v>
      </c>
      <c r="P33" s="264"/>
      <c r="Q33" s="265"/>
      <c r="R33" s="265"/>
      <c r="S33" s="266"/>
      <c r="T33" s="311"/>
    </row>
    <row r="34" spans="2:20" ht="35.1" customHeight="1">
      <c r="B34" s="311"/>
      <c r="C34" s="1212"/>
      <c r="D34" s="1671"/>
      <c r="E34" s="282" t="s">
        <v>507</v>
      </c>
      <c r="F34" s="274"/>
      <c r="G34" s="274"/>
      <c r="H34" s="274"/>
      <c r="I34" s="274"/>
      <c r="J34" s="274"/>
      <c r="K34" s="306"/>
      <c r="L34" s="298">
        <f t="shared" si="5"/>
        <v>0</v>
      </c>
      <c r="M34" s="729">
        <f t="shared" si="6"/>
        <v>0</v>
      </c>
      <c r="N34" s="1674"/>
      <c r="O34" s="298">
        <v>-1</v>
      </c>
      <c r="P34" s="264"/>
      <c r="Q34" s="265"/>
      <c r="R34" s="265"/>
      <c r="S34" s="266"/>
      <c r="T34" s="311"/>
    </row>
    <row r="35" spans="2:20" ht="35.1" customHeight="1">
      <c r="B35" s="311"/>
      <c r="C35" s="1212"/>
      <c r="D35" s="1671"/>
      <c r="E35" s="282" t="s">
        <v>508</v>
      </c>
      <c r="F35" s="274"/>
      <c r="G35" s="274"/>
      <c r="H35" s="274"/>
      <c r="I35" s="274"/>
      <c r="J35" s="274"/>
      <c r="K35" s="306"/>
      <c r="L35" s="298">
        <f t="shared" si="5"/>
        <v>0</v>
      </c>
      <c r="M35" s="729">
        <f t="shared" si="6"/>
        <v>0</v>
      </c>
      <c r="N35" s="1674"/>
      <c r="O35" s="298">
        <v>-1</v>
      </c>
      <c r="P35" s="264"/>
      <c r="Q35" s="265"/>
      <c r="R35" s="265"/>
      <c r="S35" s="266"/>
      <c r="T35" s="311"/>
    </row>
    <row r="36" spans="2:20" ht="35.1" customHeight="1">
      <c r="B36" s="311"/>
      <c r="C36" s="1212"/>
      <c r="D36" s="1671"/>
      <c r="E36" s="282" t="s">
        <v>509</v>
      </c>
      <c r="F36" s="274"/>
      <c r="G36" s="274"/>
      <c r="H36" s="274"/>
      <c r="I36" s="274"/>
      <c r="J36" s="274"/>
      <c r="K36" s="306"/>
      <c r="L36" s="298">
        <f t="shared" si="5"/>
        <v>0</v>
      </c>
      <c r="M36" s="729">
        <f t="shared" si="6"/>
        <v>0</v>
      </c>
      <c r="N36" s="1674"/>
      <c r="O36" s="298">
        <v>-1</v>
      </c>
      <c r="P36" s="264"/>
      <c r="Q36" s="265"/>
      <c r="R36" s="265"/>
      <c r="S36" s="266"/>
      <c r="T36" s="311"/>
    </row>
    <row r="37" spans="2:20" ht="35.1" customHeight="1">
      <c r="B37" s="311"/>
      <c r="C37" s="1212"/>
      <c r="D37" s="1671"/>
      <c r="E37" s="282" t="s">
        <v>510</v>
      </c>
      <c r="F37" s="274"/>
      <c r="G37" s="274"/>
      <c r="H37" s="274"/>
      <c r="I37" s="274"/>
      <c r="J37" s="274"/>
      <c r="K37" s="306"/>
      <c r="L37" s="298">
        <f t="shared" si="5"/>
        <v>0</v>
      </c>
      <c r="M37" s="729">
        <f t="shared" si="6"/>
        <v>0</v>
      </c>
      <c r="N37" s="1674"/>
      <c r="O37" s="298">
        <v>-0.5</v>
      </c>
      <c r="P37" s="264"/>
      <c r="Q37" s="265"/>
      <c r="R37" s="265"/>
      <c r="S37" s="266"/>
      <c r="T37" s="311"/>
    </row>
    <row r="38" spans="2:20" ht="35.1" customHeight="1">
      <c r="B38" s="311"/>
      <c r="C38" s="1212"/>
      <c r="D38" s="1671"/>
      <c r="E38" s="282" t="s">
        <v>511</v>
      </c>
      <c r="F38" s="274"/>
      <c r="G38" s="274"/>
      <c r="H38" s="274"/>
      <c r="I38" s="274"/>
      <c r="J38" s="274"/>
      <c r="K38" s="306"/>
      <c r="L38" s="298">
        <f t="shared" si="5"/>
        <v>0</v>
      </c>
      <c r="M38" s="729">
        <f t="shared" si="6"/>
        <v>0</v>
      </c>
      <c r="N38" s="1674"/>
      <c r="O38" s="298">
        <v>-0.5</v>
      </c>
      <c r="P38" s="264"/>
      <c r="Q38" s="265"/>
      <c r="R38" s="265"/>
      <c r="S38" s="266"/>
      <c r="T38" s="311"/>
    </row>
    <row r="39" spans="2:20" ht="42" customHeight="1">
      <c r="B39" s="311"/>
      <c r="C39" s="1212"/>
      <c r="D39" s="1671"/>
      <c r="E39" s="282" t="s">
        <v>512</v>
      </c>
      <c r="F39" s="274"/>
      <c r="G39" s="274"/>
      <c r="H39" s="274"/>
      <c r="I39" s="274"/>
      <c r="J39" s="274"/>
      <c r="K39" s="306"/>
      <c r="L39" s="298">
        <f t="shared" si="5"/>
        <v>0</v>
      </c>
      <c r="M39" s="729">
        <f t="shared" si="6"/>
        <v>0</v>
      </c>
      <c r="N39" s="1674"/>
      <c r="O39" s="298">
        <v>-0.25</v>
      </c>
      <c r="P39" s="264"/>
      <c r="Q39" s="265"/>
      <c r="R39" s="265"/>
      <c r="S39" s="266"/>
      <c r="T39" s="311"/>
    </row>
    <row r="40" spans="2:20" ht="35.1" customHeight="1">
      <c r="B40" s="311"/>
      <c r="C40" s="1212"/>
      <c r="D40" s="1671"/>
      <c r="E40" s="282" t="s">
        <v>836</v>
      </c>
      <c r="F40" s="274"/>
      <c r="G40" s="274"/>
      <c r="H40" s="274"/>
      <c r="I40" s="274"/>
      <c r="J40" s="274"/>
      <c r="K40" s="306"/>
      <c r="L40" s="298">
        <f t="shared" si="5"/>
        <v>0</v>
      </c>
      <c r="M40" s="729">
        <f t="shared" si="6"/>
        <v>0</v>
      </c>
      <c r="N40" s="1674"/>
      <c r="O40" s="298">
        <v>-0.25</v>
      </c>
      <c r="P40" s="264"/>
      <c r="Q40" s="265"/>
      <c r="R40" s="265"/>
      <c r="S40" s="266"/>
      <c r="T40" s="311"/>
    </row>
    <row r="41" spans="2:20" ht="35.1" customHeight="1">
      <c r="B41" s="311"/>
      <c r="C41" s="1212"/>
      <c r="D41" s="1671"/>
      <c r="E41" s="282" t="s">
        <v>837</v>
      </c>
      <c r="F41" s="274"/>
      <c r="G41" s="274"/>
      <c r="H41" s="274"/>
      <c r="I41" s="274"/>
      <c r="J41" s="274"/>
      <c r="K41" s="306"/>
      <c r="L41" s="298">
        <f t="shared" ref="L41" si="7">K41</f>
        <v>0</v>
      </c>
      <c r="M41" s="729">
        <f t="shared" ref="M41" si="8">L41*O41</f>
        <v>0</v>
      </c>
      <c r="N41" s="1674"/>
      <c r="O41" s="298">
        <v>-0.25</v>
      </c>
      <c r="P41" s="264"/>
      <c r="Q41" s="265"/>
      <c r="R41" s="265"/>
      <c r="S41" s="266"/>
      <c r="T41" s="311"/>
    </row>
    <row r="42" spans="2:20" ht="35.1" customHeight="1">
      <c r="B42" s="311"/>
      <c r="C42" s="1212"/>
      <c r="D42" s="1671"/>
      <c r="E42" s="282" t="s">
        <v>838</v>
      </c>
      <c r="F42" s="274"/>
      <c r="G42" s="274"/>
      <c r="H42" s="274"/>
      <c r="I42" s="274"/>
      <c r="J42" s="274"/>
      <c r="K42" s="306"/>
      <c r="L42" s="298">
        <f t="shared" si="5"/>
        <v>0</v>
      </c>
      <c r="M42" s="729">
        <f t="shared" si="6"/>
        <v>0</v>
      </c>
      <c r="N42" s="1674"/>
      <c r="O42" s="298">
        <v>-0.25</v>
      </c>
      <c r="P42" s="264"/>
      <c r="Q42" s="265"/>
      <c r="R42" s="265"/>
      <c r="S42" s="266"/>
      <c r="T42" s="311"/>
    </row>
    <row r="43" spans="2:20" ht="48" customHeight="1">
      <c r="B43" s="311"/>
      <c r="C43" s="1212"/>
      <c r="D43" s="1671"/>
      <c r="E43" s="282" t="s">
        <v>516</v>
      </c>
      <c r="F43" s="274"/>
      <c r="G43" s="274"/>
      <c r="H43" s="274"/>
      <c r="I43" s="274"/>
      <c r="J43" s="274"/>
      <c r="K43" s="306"/>
      <c r="L43" s="298">
        <f t="shared" si="5"/>
        <v>0</v>
      </c>
      <c r="M43" s="729">
        <f t="shared" si="6"/>
        <v>0</v>
      </c>
      <c r="N43" s="1674"/>
      <c r="O43" s="298">
        <v>-0.25</v>
      </c>
      <c r="P43" s="264"/>
      <c r="Q43" s="265"/>
      <c r="R43" s="265"/>
      <c r="S43" s="266"/>
      <c r="T43" s="311"/>
    </row>
    <row r="44" spans="2:20" ht="35.1" customHeight="1">
      <c r="B44" s="311"/>
      <c r="C44" s="1212"/>
      <c r="D44" s="1672"/>
      <c r="E44" s="282" t="s">
        <v>839</v>
      </c>
      <c r="F44" s="274"/>
      <c r="G44" s="274"/>
      <c r="H44" s="274"/>
      <c r="I44" s="274"/>
      <c r="J44" s="274"/>
      <c r="K44" s="306"/>
      <c r="L44" s="298">
        <f t="shared" ref="L44" si="9">K44</f>
        <v>0</v>
      </c>
      <c r="M44" s="729">
        <f t="shared" si="6"/>
        <v>0</v>
      </c>
      <c r="N44" s="1674"/>
      <c r="O44" s="298">
        <v>-0.25</v>
      </c>
      <c r="P44" s="264"/>
      <c r="Q44" s="265"/>
      <c r="R44" s="265"/>
      <c r="S44" s="266"/>
      <c r="T44" s="311"/>
    </row>
    <row r="45" spans="2:20" ht="75" customHeight="1">
      <c r="B45" s="311"/>
      <c r="C45" s="804">
        <v>17</v>
      </c>
      <c r="D45" s="1670" t="s">
        <v>14</v>
      </c>
      <c r="E45" s="282" t="s">
        <v>1911</v>
      </c>
      <c r="F45" s="1807"/>
      <c r="G45" s="1807"/>
      <c r="H45" s="1807"/>
      <c r="I45" s="1807"/>
      <c r="J45" s="1807"/>
      <c r="K45" s="306"/>
      <c r="L45" s="298">
        <v>0</v>
      </c>
      <c r="M45" s="263">
        <f>L45*O45</f>
        <v>0</v>
      </c>
      <c r="N45" s="298"/>
      <c r="O45" s="298">
        <v>-0.25</v>
      </c>
      <c r="P45" s="264"/>
      <c r="Q45" s="265"/>
      <c r="R45" s="265"/>
      <c r="S45" s="266"/>
      <c r="T45" s="311"/>
    </row>
    <row r="46" spans="2:20" ht="75" customHeight="1">
      <c r="B46" s="311"/>
      <c r="C46" s="804">
        <v>18</v>
      </c>
      <c r="D46" s="1671"/>
      <c r="E46" s="282" t="s">
        <v>521</v>
      </c>
      <c r="F46" s="261">
        <v>0</v>
      </c>
      <c r="G46" s="261">
        <v>1</v>
      </c>
      <c r="H46" s="261">
        <v>2</v>
      </c>
      <c r="I46" s="261">
        <v>3</v>
      </c>
      <c r="J46" s="261" t="s">
        <v>4</v>
      </c>
      <c r="K46" s="306"/>
      <c r="L46" s="298">
        <f>(IF(K46=0,4,IF(K46=1,3,IF(K46=2,2,IF(K46=3,1,0)))))</f>
        <v>4</v>
      </c>
      <c r="M46" s="263">
        <f>L46*O46</f>
        <v>4</v>
      </c>
      <c r="N46" s="298">
        <v>4</v>
      </c>
      <c r="O46" s="298">
        <v>1</v>
      </c>
      <c r="P46" s="264"/>
      <c r="Q46" s="265"/>
      <c r="R46" s="265"/>
      <c r="S46" s="266"/>
      <c r="T46" s="311"/>
    </row>
    <row r="47" spans="2:20" ht="75" customHeight="1">
      <c r="B47" s="311"/>
      <c r="C47" s="804">
        <v>19</v>
      </c>
      <c r="D47" s="1672"/>
      <c r="E47" s="282" t="s">
        <v>519</v>
      </c>
      <c r="F47" s="275" t="s">
        <v>2</v>
      </c>
      <c r="G47" s="268"/>
      <c r="H47" s="268"/>
      <c r="I47" s="268"/>
      <c r="J47" s="275" t="s">
        <v>3</v>
      </c>
      <c r="K47" s="306"/>
      <c r="L47" s="298" t="e">
        <f>(_xlfn.IFS(K47="Yes",4,K47="No",0))</f>
        <v>#N/A</v>
      </c>
      <c r="M47" s="263" t="e">
        <f t="shared" ref="M47" si="10">L47*O47</f>
        <v>#N/A</v>
      </c>
      <c r="N47" s="298">
        <f t="shared" ref="N47" si="11">4*O47</f>
        <v>4</v>
      </c>
      <c r="O47" s="298">
        <v>1</v>
      </c>
      <c r="P47" s="276"/>
      <c r="Q47" s="265"/>
      <c r="R47" s="265"/>
      <c r="S47" s="266"/>
      <c r="T47" s="311"/>
    </row>
    <row r="48" spans="2:20" ht="24.95" customHeight="1">
      <c r="B48" s="311"/>
      <c r="C48" s="1675" t="s">
        <v>151</v>
      </c>
      <c r="D48" s="1675"/>
      <c r="E48" s="1683"/>
      <c r="F48" s="1683"/>
      <c r="G48" s="1683"/>
      <c r="H48" s="1683"/>
      <c r="I48" s="1683"/>
      <c r="J48" s="1683"/>
      <c r="K48" s="1684"/>
      <c r="L48" s="294" t="str">
        <f>_xlfn.IFNA(SUM(L26:L30,L45:L47),"Section Incomplete")</f>
        <v>Section Incomplete</v>
      </c>
      <c r="M48" s="295" t="str">
        <f>_xlfn.IFNA(SUM(M26:M30,M45:M47)*'Evaluation Tool Graphics'!S11*'Evaluation Tool Graphics'!W8,"Section Incomplete")</f>
        <v>Section Incomplete</v>
      </c>
      <c r="N48" s="295">
        <f>SUM(N26:N30,N45:N47)*'Evaluation Tool Graphics'!S11*'Evaluation Tool Graphics'!W8</f>
        <v>33.166799999999995</v>
      </c>
      <c r="O48" s="294"/>
      <c r="P48" s="299"/>
      <c r="Q48" s="297"/>
      <c r="R48" s="297"/>
      <c r="S48" s="297"/>
      <c r="T48" s="311"/>
    </row>
    <row r="49" spans="2:20" ht="51" customHeight="1">
      <c r="B49" s="311"/>
      <c r="C49" s="317"/>
      <c r="D49" s="1678" t="s">
        <v>1480</v>
      </c>
      <c r="E49" s="1678"/>
      <c r="F49" s="1678"/>
      <c r="G49" s="317"/>
      <c r="H49" s="317"/>
      <c r="I49" s="317"/>
      <c r="J49" s="317"/>
      <c r="K49" s="317"/>
      <c r="L49" s="317"/>
      <c r="M49" s="317"/>
      <c r="N49" s="735"/>
      <c r="O49" s="317"/>
      <c r="P49" s="319"/>
      <c r="Q49" s="319"/>
      <c r="R49" s="319"/>
      <c r="S49" s="319"/>
      <c r="T49" s="311"/>
    </row>
    <row r="50" spans="2:20" ht="75" customHeight="1">
      <c r="B50" s="311"/>
      <c r="C50" s="804">
        <v>20</v>
      </c>
      <c r="D50" s="1670" t="s">
        <v>1</v>
      </c>
      <c r="E50" s="282" t="s">
        <v>840</v>
      </c>
      <c r="F50" s="262"/>
      <c r="G50" s="262"/>
      <c r="H50" s="262"/>
      <c r="I50" s="262"/>
      <c r="J50" s="262"/>
      <c r="K50" s="255" t="s">
        <v>66</v>
      </c>
      <c r="L50" s="298">
        <f>SUM(L51:L64)</f>
        <v>0</v>
      </c>
      <c r="M50" s="277">
        <f>SUM(M51:M64)</f>
        <v>0</v>
      </c>
      <c r="N50" s="298">
        <v>8</v>
      </c>
      <c r="O50" s="300"/>
      <c r="P50" s="264"/>
      <c r="Q50" s="265"/>
      <c r="R50" s="265"/>
      <c r="S50" s="266"/>
      <c r="T50" s="311"/>
    </row>
    <row r="51" spans="2:20" ht="35.1" customHeight="1">
      <c r="B51" s="311"/>
      <c r="C51" s="1212"/>
      <c r="D51" s="1671"/>
      <c r="E51" s="282" t="s">
        <v>105</v>
      </c>
      <c r="F51" s="262"/>
      <c r="G51" s="262"/>
      <c r="H51" s="262"/>
      <c r="I51" s="262"/>
      <c r="J51" s="262"/>
      <c r="K51" s="307"/>
      <c r="L51" s="298">
        <f>IF(OR(K51="yes", K51="N/A"),1,0)</f>
        <v>0</v>
      </c>
      <c r="M51" s="729">
        <f t="shared" ref="M51:M71" si="12">L51*O51</f>
        <v>0</v>
      </c>
      <c r="N51" s="1674"/>
      <c r="O51" s="298">
        <v>1</v>
      </c>
      <c r="P51" s="264"/>
      <c r="Q51" s="265"/>
      <c r="R51" s="265"/>
      <c r="S51" s="266"/>
      <c r="T51" s="311"/>
    </row>
    <row r="52" spans="2:20" ht="35.1" customHeight="1">
      <c r="B52" s="311"/>
      <c r="C52" s="1212"/>
      <c r="D52" s="1671"/>
      <c r="E52" s="282" t="s">
        <v>188</v>
      </c>
      <c r="F52" s="262"/>
      <c r="G52" s="262"/>
      <c r="H52" s="262"/>
      <c r="I52" s="262"/>
      <c r="J52" s="262"/>
      <c r="K52" s="307"/>
      <c r="L52" s="298">
        <f t="shared" ref="L52:L64" si="13">IF(OR(K52="yes", K52="N/A"),1,0)</f>
        <v>0</v>
      </c>
      <c r="M52" s="729">
        <f t="shared" si="12"/>
        <v>0</v>
      </c>
      <c r="N52" s="1674"/>
      <c r="O52" s="298">
        <v>1</v>
      </c>
      <c r="P52" s="264"/>
      <c r="Q52" s="265"/>
      <c r="R52" s="265"/>
      <c r="S52" s="266"/>
      <c r="T52" s="311"/>
    </row>
    <row r="53" spans="2:20" ht="35.1" customHeight="1">
      <c r="B53" s="311"/>
      <c r="C53" s="1212"/>
      <c r="D53" s="1671"/>
      <c r="E53" s="282" t="s">
        <v>51</v>
      </c>
      <c r="F53" s="262"/>
      <c r="G53" s="262"/>
      <c r="H53" s="262"/>
      <c r="I53" s="262"/>
      <c r="J53" s="262"/>
      <c r="K53" s="307"/>
      <c r="L53" s="298">
        <f t="shared" si="13"/>
        <v>0</v>
      </c>
      <c r="M53" s="729">
        <f t="shared" si="12"/>
        <v>0</v>
      </c>
      <c r="N53" s="1674"/>
      <c r="O53" s="298">
        <v>1</v>
      </c>
      <c r="P53" s="264"/>
      <c r="Q53" s="265"/>
      <c r="R53" s="265"/>
      <c r="S53" s="266"/>
      <c r="T53" s="311"/>
    </row>
    <row r="54" spans="2:20" ht="35.1" customHeight="1">
      <c r="B54" s="311"/>
      <c r="C54" s="1212"/>
      <c r="D54" s="1671"/>
      <c r="E54" s="282" t="s">
        <v>187</v>
      </c>
      <c r="F54" s="262"/>
      <c r="G54" s="262"/>
      <c r="H54" s="262"/>
      <c r="I54" s="262"/>
      <c r="J54" s="262"/>
      <c r="K54" s="307"/>
      <c r="L54" s="298">
        <f t="shared" si="13"/>
        <v>0</v>
      </c>
      <c r="M54" s="729">
        <f t="shared" si="12"/>
        <v>0</v>
      </c>
      <c r="N54" s="1674"/>
      <c r="O54" s="298">
        <v>1</v>
      </c>
      <c r="P54" s="264"/>
      <c r="Q54" s="265"/>
      <c r="R54" s="265"/>
      <c r="S54" s="266"/>
      <c r="T54" s="311"/>
    </row>
    <row r="55" spans="2:20" ht="35.1" customHeight="1">
      <c r="B55" s="311"/>
      <c r="C55" s="1212"/>
      <c r="D55" s="1671"/>
      <c r="E55" s="282" t="s">
        <v>53</v>
      </c>
      <c r="F55" s="262"/>
      <c r="G55" s="262"/>
      <c r="H55" s="262"/>
      <c r="I55" s="262"/>
      <c r="J55" s="262"/>
      <c r="K55" s="307"/>
      <c r="L55" s="298">
        <f t="shared" si="13"/>
        <v>0</v>
      </c>
      <c r="M55" s="729">
        <f t="shared" si="12"/>
        <v>0</v>
      </c>
      <c r="N55" s="1674"/>
      <c r="O55" s="298">
        <v>1</v>
      </c>
      <c r="P55" s="264"/>
      <c r="Q55" s="265"/>
      <c r="R55" s="265"/>
      <c r="S55" s="266"/>
      <c r="T55" s="311"/>
    </row>
    <row r="56" spans="2:20" ht="35.1" customHeight="1">
      <c r="B56" s="311"/>
      <c r="C56" s="1212"/>
      <c r="D56" s="1671"/>
      <c r="E56" s="282" t="s">
        <v>68</v>
      </c>
      <c r="F56" s="262"/>
      <c r="G56" s="262"/>
      <c r="H56" s="262"/>
      <c r="I56" s="262"/>
      <c r="J56" s="262"/>
      <c r="K56" s="307"/>
      <c r="L56" s="298">
        <f t="shared" si="13"/>
        <v>0</v>
      </c>
      <c r="M56" s="729">
        <f t="shared" si="12"/>
        <v>0</v>
      </c>
      <c r="N56" s="1674"/>
      <c r="O56" s="298">
        <v>1</v>
      </c>
      <c r="P56" s="264"/>
      <c r="Q56" s="265"/>
      <c r="R56" s="265"/>
      <c r="S56" s="266"/>
      <c r="T56" s="311"/>
    </row>
    <row r="57" spans="2:20" ht="35.1" customHeight="1">
      <c r="B57" s="311"/>
      <c r="C57" s="1212"/>
      <c r="D57" s="1671"/>
      <c r="E57" s="282" t="s">
        <v>101</v>
      </c>
      <c r="F57" s="262"/>
      <c r="G57" s="262"/>
      <c r="H57" s="262"/>
      <c r="I57" s="262"/>
      <c r="J57" s="262"/>
      <c r="K57" s="307"/>
      <c r="L57" s="298">
        <f t="shared" si="13"/>
        <v>0</v>
      </c>
      <c r="M57" s="729">
        <f t="shared" si="12"/>
        <v>0</v>
      </c>
      <c r="N57" s="1674"/>
      <c r="O57" s="298">
        <v>1</v>
      </c>
      <c r="P57" s="264"/>
      <c r="Q57" s="265"/>
      <c r="R57" s="265"/>
      <c r="S57" s="266"/>
      <c r="T57" s="311"/>
    </row>
    <row r="58" spans="2:20" ht="35.1" customHeight="1">
      <c r="B58" s="311"/>
      <c r="C58" s="1212"/>
      <c r="D58" s="1671"/>
      <c r="E58" s="282" t="s">
        <v>109</v>
      </c>
      <c r="F58" s="262"/>
      <c r="G58" s="262"/>
      <c r="H58" s="262"/>
      <c r="I58" s="262"/>
      <c r="J58" s="262"/>
      <c r="K58" s="307"/>
      <c r="L58" s="298">
        <f t="shared" si="13"/>
        <v>0</v>
      </c>
      <c r="M58" s="729">
        <f t="shared" si="12"/>
        <v>0</v>
      </c>
      <c r="N58" s="1674"/>
      <c r="O58" s="298">
        <v>0.14299999999999999</v>
      </c>
      <c r="P58" s="264"/>
      <c r="Q58" s="265"/>
      <c r="R58" s="265"/>
      <c r="S58" s="266"/>
      <c r="T58" s="311"/>
    </row>
    <row r="59" spans="2:20" ht="35.1" customHeight="1">
      <c r="B59" s="311"/>
      <c r="C59" s="1212"/>
      <c r="D59" s="1671"/>
      <c r="E59" s="282" t="s">
        <v>102</v>
      </c>
      <c r="F59" s="262"/>
      <c r="G59" s="262"/>
      <c r="H59" s="262"/>
      <c r="I59" s="262"/>
      <c r="J59" s="262"/>
      <c r="K59" s="307"/>
      <c r="L59" s="298">
        <f t="shared" si="13"/>
        <v>0</v>
      </c>
      <c r="M59" s="729">
        <f t="shared" si="12"/>
        <v>0</v>
      </c>
      <c r="N59" s="1674"/>
      <c r="O59" s="298">
        <v>0.14299999999999999</v>
      </c>
      <c r="P59" s="264"/>
      <c r="Q59" s="265"/>
      <c r="R59" s="265"/>
      <c r="S59" s="266"/>
      <c r="T59" s="311"/>
    </row>
    <row r="60" spans="2:20" ht="35.1" customHeight="1">
      <c r="B60" s="311"/>
      <c r="C60" s="1212"/>
      <c r="D60" s="1671"/>
      <c r="E60" s="282" t="s">
        <v>104</v>
      </c>
      <c r="F60" s="262"/>
      <c r="G60" s="262"/>
      <c r="H60" s="262"/>
      <c r="I60" s="262"/>
      <c r="J60" s="262"/>
      <c r="K60" s="307"/>
      <c r="L60" s="298">
        <f t="shared" si="13"/>
        <v>0</v>
      </c>
      <c r="M60" s="729">
        <f t="shared" si="12"/>
        <v>0</v>
      </c>
      <c r="N60" s="1674"/>
      <c r="O60" s="298">
        <v>0.14299999999999999</v>
      </c>
      <c r="P60" s="264"/>
      <c r="Q60" s="265"/>
      <c r="R60" s="265"/>
      <c r="S60" s="266"/>
      <c r="T60" s="311"/>
    </row>
    <row r="61" spans="2:20" ht="35.1" customHeight="1">
      <c r="B61" s="311"/>
      <c r="C61" s="1212"/>
      <c r="D61" s="1671"/>
      <c r="E61" s="282" t="s">
        <v>106</v>
      </c>
      <c r="F61" s="262"/>
      <c r="G61" s="262"/>
      <c r="H61" s="262"/>
      <c r="I61" s="262"/>
      <c r="J61" s="262"/>
      <c r="K61" s="307"/>
      <c r="L61" s="298">
        <f t="shared" ref="L61" si="14">IF(OR(K61="yes", K61="N/A"),1,0)</f>
        <v>0</v>
      </c>
      <c r="M61" s="729">
        <f t="shared" ref="M61" si="15">L61*O61</f>
        <v>0</v>
      </c>
      <c r="N61" s="1674"/>
      <c r="O61" s="298">
        <v>0.14299999999999999</v>
      </c>
      <c r="P61" s="264"/>
      <c r="Q61" s="265"/>
      <c r="R61" s="265"/>
      <c r="S61" s="266"/>
      <c r="T61" s="311"/>
    </row>
    <row r="62" spans="2:20" ht="35.1" customHeight="1">
      <c r="B62" s="311"/>
      <c r="C62" s="1212"/>
      <c r="D62" s="1671"/>
      <c r="E62" s="282" t="s">
        <v>841</v>
      </c>
      <c r="F62" s="262"/>
      <c r="G62" s="262"/>
      <c r="H62" s="262"/>
      <c r="I62" s="262"/>
      <c r="J62" s="262"/>
      <c r="K62" s="307"/>
      <c r="L62" s="298">
        <f t="shared" si="13"/>
        <v>0</v>
      </c>
      <c r="M62" s="729">
        <f t="shared" si="12"/>
        <v>0</v>
      </c>
      <c r="N62" s="1674"/>
      <c r="O62" s="298">
        <v>0.14299999999999999</v>
      </c>
      <c r="P62" s="264"/>
      <c r="Q62" s="265"/>
      <c r="R62" s="265"/>
      <c r="S62" s="266"/>
      <c r="T62" s="311"/>
    </row>
    <row r="63" spans="2:20" ht="39.75" customHeight="1">
      <c r="B63" s="311"/>
      <c r="C63" s="1212"/>
      <c r="D63" s="1671"/>
      <c r="E63" s="282" t="s">
        <v>1385</v>
      </c>
      <c r="F63" s="262"/>
      <c r="G63" s="262"/>
      <c r="H63" s="262"/>
      <c r="I63" s="262"/>
      <c r="J63" s="262"/>
      <c r="K63" s="307"/>
      <c r="L63" s="298">
        <f t="shared" si="13"/>
        <v>0</v>
      </c>
      <c r="M63" s="729">
        <f t="shared" si="12"/>
        <v>0</v>
      </c>
      <c r="N63" s="1674"/>
      <c r="O63" s="298">
        <v>0.14299999999999999</v>
      </c>
      <c r="P63" s="264"/>
      <c r="Q63" s="265"/>
      <c r="R63" s="265"/>
      <c r="S63" s="266"/>
      <c r="T63" s="311"/>
    </row>
    <row r="64" spans="2:20" ht="35.1" customHeight="1">
      <c r="B64" s="311"/>
      <c r="C64" s="1212"/>
      <c r="D64" s="1672"/>
      <c r="E64" s="282" t="s">
        <v>842</v>
      </c>
      <c r="F64" s="262"/>
      <c r="G64" s="262"/>
      <c r="H64" s="262"/>
      <c r="I64" s="262"/>
      <c r="J64" s="262"/>
      <c r="K64" s="307"/>
      <c r="L64" s="298">
        <f t="shared" si="13"/>
        <v>0</v>
      </c>
      <c r="M64" s="729">
        <f t="shared" si="12"/>
        <v>0</v>
      </c>
      <c r="N64" s="1674"/>
      <c r="O64" s="298">
        <v>0.14299999999999999</v>
      </c>
      <c r="P64" s="264"/>
      <c r="Q64" s="265"/>
      <c r="R64" s="265"/>
      <c r="S64" s="266"/>
      <c r="T64" s="311"/>
    </row>
    <row r="65" spans="1:114" ht="75" customHeight="1">
      <c r="B65" s="311"/>
      <c r="C65" s="804">
        <v>21</v>
      </c>
      <c r="D65" s="1670" t="s">
        <v>1</v>
      </c>
      <c r="E65" s="282" t="s">
        <v>182</v>
      </c>
      <c r="F65" s="261" t="s">
        <v>2</v>
      </c>
      <c r="G65" s="262"/>
      <c r="H65" s="275" t="s">
        <v>183</v>
      </c>
      <c r="I65" s="262"/>
      <c r="J65" s="261" t="s">
        <v>3</v>
      </c>
      <c r="K65" s="307"/>
      <c r="L65" s="298" t="e">
        <f>(_xlfn.IFS(K65="Yes",4,K65="Sometimes",2,K65="No",0))</f>
        <v>#N/A</v>
      </c>
      <c r="M65" s="263" t="e">
        <f t="shared" ref="M65:M66" si="16">L65*O65</f>
        <v>#N/A</v>
      </c>
      <c r="N65" s="298">
        <v>4</v>
      </c>
      <c r="O65" s="298">
        <v>1</v>
      </c>
      <c r="P65" s="264"/>
      <c r="Q65" s="265"/>
      <c r="R65" s="265"/>
      <c r="S65" s="266"/>
      <c r="T65" s="311"/>
    </row>
    <row r="66" spans="1:114" ht="75" customHeight="1">
      <c r="B66" s="311"/>
      <c r="C66" s="804">
        <v>22</v>
      </c>
      <c r="D66" s="1671"/>
      <c r="E66" s="282" t="s">
        <v>107</v>
      </c>
      <c r="F66" s="261" t="s">
        <v>115</v>
      </c>
      <c r="G66" s="261" t="s">
        <v>114</v>
      </c>
      <c r="H66" s="262"/>
      <c r="I66" s="261" t="s">
        <v>113</v>
      </c>
      <c r="J66" s="261" t="s">
        <v>98</v>
      </c>
      <c r="K66" s="307"/>
      <c r="L66" s="298" t="e">
        <f>(_xlfn.IFS(K66="BOTH at foundation completion before beginning vertical AND at as builts before certificate of occupancy",4,K66="At as builts before certificate of occupancy",3,K66="At foundation completion before beginning vertical",1,K66="Never",0))</f>
        <v>#N/A</v>
      </c>
      <c r="M66" s="263" t="e">
        <f t="shared" si="16"/>
        <v>#N/A</v>
      </c>
      <c r="N66" s="298">
        <v>4</v>
      </c>
      <c r="O66" s="298">
        <v>1</v>
      </c>
      <c r="P66" s="264"/>
      <c r="Q66" s="265"/>
      <c r="R66" s="265"/>
      <c r="S66" s="266"/>
      <c r="T66" s="311"/>
    </row>
    <row r="67" spans="1:114" ht="75" customHeight="1">
      <c r="B67" s="311"/>
      <c r="C67" s="804">
        <v>23</v>
      </c>
      <c r="D67" s="1671"/>
      <c r="E67" s="282" t="s">
        <v>110</v>
      </c>
      <c r="F67" s="261" t="s">
        <v>69</v>
      </c>
      <c r="G67" s="261" t="s">
        <v>44</v>
      </c>
      <c r="H67" s="268"/>
      <c r="I67" s="261" t="s">
        <v>45</v>
      </c>
      <c r="J67" s="261" t="s">
        <v>46</v>
      </c>
      <c r="K67" s="306"/>
      <c r="L67" s="298" t="e">
        <f>(_xlfn.IFS(K67="Used for all Activities",4,K67="Used for most activities with some gaps",3,K67="Not used for most activities",1,K67="Not used for any activities or unknown",0))</f>
        <v>#N/A</v>
      </c>
      <c r="M67" s="263" t="e">
        <f t="shared" si="12"/>
        <v>#N/A</v>
      </c>
      <c r="N67" s="298">
        <v>4</v>
      </c>
      <c r="O67" s="298">
        <v>1</v>
      </c>
      <c r="P67" s="264"/>
      <c r="Q67" s="265"/>
      <c r="R67" s="265"/>
      <c r="S67" s="266"/>
      <c r="T67" s="311"/>
    </row>
    <row r="68" spans="1:114" ht="75" customHeight="1">
      <c r="B68" s="311"/>
      <c r="C68" s="804">
        <v>24</v>
      </c>
      <c r="D68" s="1671"/>
      <c r="E68" s="282" t="s">
        <v>1371</v>
      </c>
      <c r="F68" s="261" t="s">
        <v>116</v>
      </c>
      <c r="G68" s="261" t="s">
        <v>117</v>
      </c>
      <c r="H68" s="268"/>
      <c r="I68" s="261" t="s">
        <v>118</v>
      </c>
      <c r="J68" s="261" t="s">
        <v>119</v>
      </c>
      <c r="K68" s="306"/>
      <c r="L68" s="298" t="e">
        <f>(_xlfn.IFS(K68="Permits are accessible within 1 business day",4,K68="Permits are accessible within 2-5 business days",3,K68="Permits are accessible within 6-10 business days",1,K68="Permits are accessible after 10 business days",0))</f>
        <v>#N/A</v>
      </c>
      <c r="M68" s="263" t="e">
        <f t="shared" si="12"/>
        <v>#N/A</v>
      </c>
      <c r="N68" s="298">
        <v>4</v>
      </c>
      <c r="O68" s="298">
        <v>1</v>
      </c>
      <c r="P68" s="264"/>
      <c r="Q68" s="265"/>
      <c r="R68" s="265"/>
      <c r="S68" s="266"/>
      <c r="T68" s="311"/>
    </row>
    <row r="69" spans="1:114" ht="75" customHeight="1">
      <c r="B69" s="311"/>
      <c r="C69" s="804">
        <v>25</v>
      </c>
      <c r="D69" s="1671"/>
      <c r="E69" s="282" t="s">
        <v>1376</v>
      </c>
      <c r="F69" s="261" t="s">
        <v>1372</v>
      </c>
      <c r="G69" s="261" t="s">
        <v>1373</v>
      </c>
      <c r="H69" s="268"/>
      <c r="I69" s="261" t="s">
        <v>1374</v>
      </c>
      <c r="J69" s="261" t="s">
        <v>1375</v>
      </c>
      <c r="K69" s="306"/>
      <c r="L69" s="786" t="e">
        <f>(_xlfn.IFS(K69="Variances are accessible within 1 business day",4,K69="Variances are accessible within 2-5 business days",3,K69="Variances are accessible within 6-10 business days",1,K69="Variances are accessible after 10 business days",0))</f>
        <v>#N/A</v>
      </c>
      <c r="M69" s="263" t="e">
        <f t="shared" ref="M69" si="17">L69*O69</f>
        <v>#N/A</v>
      </c>
      <c r="N69" s="786">
        <v>4</v>
      </c>
      <c r="O69" s="786">
        <v>1</v>
      </c>
      <c r="P69" s="264"/>
      <c r="Q69" s="265"/>
      <c r="R69" s="265"/>
      <c r="S69" s="266"/>
      <c r="T69" s="311"/>
    </row>
    <row r="70" spans="1:114" ht="75" customHeight="1">
      <c r="B70" s="311"/>
      <c r="C70" s="804">
        <v>26</v>
      </c>
      <c r="D70" s="1671"/>
      <c r="E70" s="282" t="s">
        <v>1377</v>
      </c>
      <c r="F70" s="261" t="s">
        <v>47</v>
      </c>
      <c r="G70" s="261" t="s">
        <v>48</v>
      </c>
      <c r="H70" s="268"/>
      <c r="I70" s="261" t="s">
        <v>49</v>
      </c>
      <c r="J70" s="278" t="s">
        <v>120</v>
      </c>
      <c r="K70" s="306"/>
      <c r="L70" s="298" t="e">
        <f>(_xlfn.IFS(K70="All undergo regular review and update",4,K70="Many undergo regular review and update",3,K70="Few undergo regular review and update or only update in response to a process change",1,K70="No SOPs exist or none undergo regular review and update",0))</f>
        <v>#N/A</v>
      </c>
      <c r="M70" s="263" t="e">
        <f t="shared" si="12"/>
        <v>#N/A</v>
      </c>
      <c r="N70" s="298">
        <v>4</v>
      </c>
      <c r="O70" s="298">
        <v>1</v>
      </c>
      <c r="P70" s="264"/>
      <c r="Q70" s="265"/>
      <c r="R70" s="265"/>
      <c r="S70" s="266"/>
      <c r="T70" s="311"/>
    </row>
    <row r="71" spans="1:114" ht="75" customHeight="1">
      <c r="B71" s="311"/>
      <c r="C71" s="804">
        <v>27</v>
      </c>
      <c r="D71" s="1672"/>
      <c r="E71" s="282" t="s">
        <v>1378</v>
      </c>
      <c r="F71" s="279" t="s">
        <v>176</v>
      </c>
      <c r="G71" s="268"/>
      <c r="H71" s="275" t="s">
        <v>178</v>
      </c>
      <c r="I71" s="268"/>
      <c r="J71" s="279" t="s">
        <v>177</v>
      </c>
      <c r="K71" s="306"/>
      <c r="L71" s="298" t="e">
        <f>(_xlfn.IFS(K71="Full coordination across all other departments",4,K71="Coordination across some but not all departments",2,K71="No coordination outside the planning department",0))</f>
        <v>#N/A</v>
      </c>
      <c r="M71" s="263" t="e">
        <f t="shared" si="12"/>
        <v>#N/A</v>
      </c>
      <c r="N71" s="298">
        <v>4</v>
      </c>
      <c r="O71" s="298">
        <v>1</v>
      </c>
      <c r="P71" s="264"/>
      <c r="Q71" s="265"/>
      <c r="R71" s="265"/>
      <c r="S71" s="266"/>
      <c r="T71" s="311"/>
    </row>
    <row r="72" spans="1:114" ht="24.95" customHeight="1">
      <c r="B72" s="311"/>
      <c r="C72" s="1675" t="s">
        <v>152</v>
      </c>
      <c r="D72" s="1675"/>
      <c r="E72" s="1676"/>
      <c r="F72" s="1676"/>
      <c r="G72" s="1676"/>
      <c r="H72" s="1676"/>
      <c r="I72" s="1676"/>
      <c r="J72" s="1676"/>
      <c r="K72" s="1677"/>
      <c r="L72" s="301" t="str">
        <f>_xlfn.IFNA(SUM(L50,L65:L71),"Section Incomplete")</f>
        <v>Section Incomplete</v>
      </c>
      <c r="M72" s="302" t="str">
        <f>_xlfn.IFNA(SUM(M50,M65:M71)*'Evaluation Tool Graphics'!S12*'Evaluation Tool Graphics'!W8,"Section Incomplete")</f>
        <v>Section Incomplete</v>
      </c>
      <c r="N72" s="302">
        <f>SUM(N50:N71)*'Evaluation Tool Graphics'!S12*'Evaluation Tool Graphics'!W8</f>
        <v>30.569399999999998</v>
      </c>
      <c r="O72" s="301"/>
      <c r="P72" s="303"/>
      <c r="Q72" s="304"/>
      <c r="R72" s="304"/>
      <c r="S72" s="304"/>
      <c r="T72" s="311"/>
    </row>
    <row r="73" spans="1:114" s="6" customFormat="1" ht="45" customHeight="1">
      <c r="A73" s="405"/>
      <c r="B73" s="730"/>
      <c r="C73" s="285" t="str" cm="1">
        <f t="array" aca="1" ref="C73" ca="1">MID(CELL("filename"),SEARCH("[",CELL("filename"))+1, SEARCH("]",CELL("filename"))-SEARCH("[",CELL("filename"))-1)</f>
        <v>NFIP Compliance Audit Tools V2.0-Final_Rev_06132022.xlsm</v>
      </c>
      <c r="D73" s="285"/>
      <c r="E73" s="285"/>
      <c r="F73" s="280"/>
      <c r="G73" s="280"/>
      <c r="H73" s="280"/>
      <c r="I73" s="280"/>
      <c r="J73" s="280"/>
      <c r="K73" s="1673" t="s">
        <v>207</v>
      </c>
      <c r="L73" s="1673"/>
      <c r="M73" s="286">
        <f>SUM(M72,M48,M24,M19)*'Evaluation Tool Graphics'!W8</f>
        <v>0</v>
      </c>
      <c r="N73" s="287">
        <f>SUM(N72,N48,N24,N19)*'Evaluation Tool Graphics'!W8</f>
        <v>93.612493799999996</v>
      </c>
      <c r="O73" s="288"/>
      <c r="P73" s="289"/>
      <c r="Q73" s="289"/>
      <c r="R73" s="289"/>
      <c r="S73" s="290"/>
      <c r="T73" s="311"/>
      <c r="U73" s="405"/>
      <c r="V73" s="405"/>
      <c r="W73" s="405"/>
      <c r="X73" s="405"/>
      <c r="Y73" s="405"/>
      <c r="Z73" s="405"/>
      <c r="AA73" s="405"/>
      <c r="AB73" s="405"/>
      <c r="AC73" s="405"/>
      <c r="AD73" s="405"/>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c r="BA73" s="405"/>
      <c r="BB73" s="405"/>
      <c r="BC73" s="405"/>
      <c r="BD73" s="405"/>
      <c r="BE73" s="405"/>
      <c r="BF73" s="405"/>
      <c r="BG73" s="405"/>
      <c r="BH73" s="405"/>
      <c r="BI73" s="405"/>
      <c r="BJ73" s="405"/>
      <c r="BK73" s="405"/>
      <c r="BL73" s="405"/>
      <c r="BM73" s="405"/>
      <c r="BN73" s="405"/>
      <c r="BO73" s="405"/>
      <c r="BP73" s="405"/>
      <c r="BQ73" s="405"/>
      <c r="BR73" s="405"/>
      <c r="BS73" s="405"/>
      <c r="BT73" s="405"/>
      <c r="BU73" s="405"/>
      <c r="BV73" s="405"/>
      <c r="BW73" s="405"/>
      <c r="BX73" s="405"/>
      <c r="BY73" s="405"/>
      <c r="BZ73" s="405"/>
      <c r="CA73" s="405"/>
      <c r="CB73" s="405"/>
      <c r="CC73" s="405"/>
      <c r="CD73" s="405"/>
      <c r="CE73" s="405"/>
      <c r="CF73" s="405"/>
      <c r="CG73" s="405"/>
      <c r="CH73" s="405"/>
      <c r="CI73" s="405"/>
      <c r="CJ73" s="405"/>
      <c r="CK73" s="405"/>
      <c r="CL73" s="405"/>
      <c r="CM73" s="405"/>
      <c r="CN73" s="405"/>
      <c r="CO73" s="405"/>
      <c r="CP73" s="405"/>
      <c r="CQ73" s="405"/>
      <c r="CR73" s="405"/>
      <c r="CS73" s="405"/>
      <c r="CT73" s="405"/>
      <c r="CU73" s="405"/>
      <c r="CV73" s="405"/>
      <c r="CW73" s="405"/>
      <c r="CX73" s="405"/>
      <c r="CY73" s="405"/>
      <c r="CZ73" s="405"/>
      <c r="DA73" s="405"/>
      <c r="DB73" s="405"/>
      <c r="DC73" s="405"/>
      <c r="DD73" s="405"/>
      <c r="DE73" s="405"/>
      <c r="DF73" s="405"/>
      <c r="DG73" s="405"/>
      <c r="DH73" s="405"/>
      <c r="DI73" s="405"/>
      <c r="DJ73" s="405"/>
    </row>
    <row r="74" spans="1:114" s="6" customFormat="1">
      <c r="A74" s="405"/>
      <c r="C74" s="7"/>
      <c r="D74" s="7"/>
      <c r="F74" s="8"/>
      <c r="G74" s="8"/>
      <c r="H74" s="8"/>
      <c r="I74" s="8"/>
      <c r="J74" s="8"/>
      <c r="K74" s="9"/>
      <c r="L74" s="10"/>
      <c r="M74" s="10"/>
      <c r="N74" s="10"/>
      <c r="P74" s="12"/>
      <c r="Q74" s="12"/>
      <c r="R74" s="12"/>
      <c r="U74" s="405"/>
      <c r="V74" s="405"/>
      <c r="W74" s="405"/>
      <c r="X74" s="405"/>
      <c r="Y74" s="405"/>
      <c r="Z74" s="405"/>
      <c r="AA74" s="405"/>
      <c r="AB74" s="405"/>
      <c r="AC74" s="405"/>
      <c r="AD74" s="405"/>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BS74" s="405"/>
      <c r="BT74" s="405"/>
      <c r="BU74" s="405"/>
      <c r="BV74" s="405"/>
      <c r="BW74" s="405"/>
      <c r="BX74" s="405"/>
      <c r="BY74" s="405"/>
      <c r="BZ74" s="405"/>
      <c r="CA74" s="405"/>
      <c r="CB74" s="405"/>
      <c r="CC74" s="405"/>
      <c r="CD74" s="405"/>
      <c r="CE74" s="405"/>
      <c r="CF74" s="405"/>
      <c r="CG74" s="405"/>
      <c r="CH74" s="405"/>
      <c r="CI74" s="405"/>
      <c r="CJ74" s="405"/>
      <c r="CK74" s="405"/>
      <c r="CL74" s="405"/>
      <c r="CM74" s="405"/>
      <c r="CN74" s="405"/>
      <c r="CO74" s="405"/>
      <c r="CP74" s="405"/>
      <c r="CQ74" s="405"/>
      <c r="CR74" s="405"/>
      <c r="CS74" s="405"/>
      <c r="CT74" s="405"/>
      <c r="CU74" s="405"/>
      <c r="CV74" s="405"/>
      <c r="CW74" s="405"/>
      <c r="CX74" s="405"/>
      <c r="CY74" s="405"/>
      <c r="CZ74" s="405"/>
      <c r="DA74" s="405"/>
      <c r="DB74" s="405"/>
      <c r="DC74" s="405"/>
      <c r="DD74" s="405"/>
      <c r="DE74" s="405"/>
      <c r="DF74" s="405"/>
      <c r="DG74" s="405"/>
      <c r="DH74" s="405"/>
      <c r="DI74" s="405"/>
      <c r="DJ74" s="405"/>
    </row>
    <row r="75" spans="1:114" s="6" customFormat="1">
      <c r="A75" s="405"/>
      <c r="C75" s="7"/>
      <c r="D75" s="7"/>
      <c r="F75" s="8"/>
      <c r="G75" s="8"/>
      <c r="H75" s="8"/>
      <c r="I75" s="8"/>
      <c r="J75" s="8"/>
      <c r="K75" s="8"/>
      <c r="L75" s="8"/>
      <c r="M75" s="8"/>
      <c r="N75" s="8"/>
      <c r="P75" s="12"/>
      <c r="Q75" s="12"/>
      <c r="R75" s="12"/>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5"/>
      <c r="BV75" s="405"/>
      <c r="BW75" s="405"/>
      <c r="BX75" s="405"/>
      <c r="BY75" s="405"/>
      <c r="BZ75" s="405"/>
      <c r="CA75" s="405"/>
      <c r="CB75" s="405"/>
      <c r="CC75" s="405"/>
      <c r="CD75" s="405"/>
      <c r="CE75" s="405"/>
      <c r="CF75" s="405"/>
      <c r="CG75" s="405"/>
      <c r="CH75" s="405"/>
      <c r="CI75" s="405"/>
      <c r="CJ75" s="405"/>
      <c r="CK75" s="405"/>
      <c r="CL75" s="405"/>
      <c r="CM75" s="405"/>
      <c r="CN75" s="405"/>
      <c r="CO75" s="405"/>
      <c r="CP75" s="405"/>
      <c r="CQ75" s="405"/>
      <c r="CR75" s="405"/>
      <c r="CS75" s="405"/>
      <c r="CT75" s="405"/>
      <c r="CU75" s="405"/>
      <c r="CV75" s="405"/>
      <c r="CW75" s="405"/>
      <c r="CX75" s="405"/>
      <c r="CY75" s="405"/>
      <c r="CZ75" s="405"/>
      <c r="DA75" s="405"/>
      <c r="DB75" s="405"/>
      <c r="DC75" s="405"/>
      <c r="DD75" s="405"/>
      <c r="DE75" s="405"/>
      <c r="DF75" s="405"/>
      <c r="DG75" s="405"/>
      <c r="DH75" s="405"/>
      <c r="DI75" s="405"/>
      <c r="DJ75" s="405"/>
    </row>
    <row r="76" spans="1:114" s="6" customFormat="1">
      <c r="A76" s="405"/>
      <c r="C76" s="7"/>
      <c r="D76" s="7"/>
      <c r="F76" s="8"/>
      <c r="G76" s="8"/>
      <c r="H76" s="8"/>
      <c r="I76" s="8"/>
      <c r="J76" s="8"/>
      <c r="K76" s="8"/>
      <c r="L76" s="8"/>
      <c r="M76" s="8"/>
      <c r="N76" s="8"/>
      <c r="P76" s="12"/>
      <c r="Q76" s="12"/>
      <c r="R76" s="12"/>
      <c r="S76" s="12"/>
      <c r="T76" s="12"/>
      <c r="U76" s="405"/>
      <c r="V76" s="405"/>
      <c r="W76" s="405"/>
      <c r="X76" s="405"/>
      <c r="Y76" s="405"/>
      <c r="Z76" s="405"/>
      <c r="AA76" s="405"/>
      <c r="AB76" s="405"/>
      <c r="AC76" s="405"/>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405"/>
      <c r="BK76" s="405"/>
      <c r="BL76" s="405"/>
      <c r="BM76" s="405"/>
      <c r="BN76" s="405"/>
      <c r="BO76" s="405"/>
      <c r="BP76" s="405"/>
      <c r="BQ76" s="405"/>
      <c r="BR76" s="405"/>
      <c r="BS76" s="405"/>
      <c r="BT76" s="405"/>
      <c r="BU76" s="405"/>
      <c r="BV76" s="405"/>
      <c r="BW76" s="405"/>
      <c r="BX76" s="405"/>
      <c r="BY76" s="405"/>
      <c r="BZ76" s="405"/>
      <c r="CA76" s="405"/>
      <c r="CB76" s="405"/>
      <c r="CC76" s="405"/>
      <c r="CD76" s="405"/>
      <c r="CE76" s="405"/>
      <c r="CF76" s="405"/>
      <c r="CG76" s="405"/>
      <c r="CH76" s="405"/>
      <c r="CI76" s="405"/>
      <c r="CJ76" s="405"/>
      <c r="CK76" s="405"/>
      <c r="CL76" s="405"/>
      <c r="CM76" s="405"/>
      <c r="CN76" s="405"/>
      <c r="CO76" s="405"/>
      <c r="CP76" s="405"/>
      <c r="CQ76" s="405"/>
      <c r="CR76" s="405"/>
      <c r="CS76" s="405"/>
      <c r="CT76" s="405"/>
      <c r="CU76" s="405"/>
      <c r="CV76" s="405"/>
      <c r="CW76" s="405"/>
      <c r="CX76" s="405"/>
      <c r="CY76" s="405"/>
      <c r="CZ76" s="405"/>
      <c r="DA76" s="405"/>
      <c r="DB76" s="405"/>
      <c r="DC76" s="405"/>
      <c r="DD76" s="405"/>
      <c r="DE76" s="405"/>
      <c r="DF76" s="405"/>
      <c r="DG76" s="405"/>
      <c r="DH76" s="405"/>
      <c r="DI76" s="405"/>
      <c r="DJ76" s="405"/>
    </row>
    <row r="77" spans="1:114" s="6" customFormat="1">
      <c r="A77" s="405"/>
      <c r="C77" s="7"/>
      <c r="D77" s="7"/>
      <c r="F77" s="8"/>
      <c r="G77" s="8"/>
      <c r="H77" s="8"/>
      <c r="I77" s="8"/>
      <c r="J77" s="8"/>
      <c r="K77" s="8"/>
      <c r="L77" s="8"/>
      <c r="M77" s="8"/>
      <c r="N77" s="8"/>
      <c r="P77" s="12"/>
      <c r="Q77" s="12"/>
      <c r="R77" s="12"/>
      <c r="S77" s="12"/>
      <c r="T77" s="12"/>
      <c r="U77" s="405"/>
      <c r="V77" s="405"/>
      <c r="W77" s="405"/>
      <c r="X77" s="405"/>
      <c r="Y77" s="405"/>
      <c r="Z77" s="405"/>
      <c r="AA77" s="405"/>
      <c r="AB77" s="405"/>
      <c r="AC77" s="405"/>
      <c r="AD77" s="405"/>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c r="BA77" s="405"/>
      <c r="BB77" s="405"/>
      <c r="BC77" s="405"/>
      <c r="BD77" s="405"/>
      <c r="BE77" s="405"/>
      <c r="BF77" s="405"/>
      <c r="BG77" s="405"/>
      <c r="BH77" s="405"/>
      <c r="BI77" s="405"/>
      <c r="BJ77" s="405"/>
      <c r="BK77" s="405"/>
      <c r="BL77" s="405"/>
      <c r="BM77" s="405"/>
      <c r="BN77" s="405"/>
      <c r="BO77" s="405"/>
      <c r="BP77" s="405"/>
      <c r="BQ77" s="405"/>
      <c r="BR77" s="405"/>
      <c r="BS77" s="405"/>
      <c r="BT77" s="405"/>
      <c r="BU77" s="405"/>
      <c r="BV77" s="405"/>
      <c r="BW77" s="405"/>
      <c r="BX77" s="405"/>
      <c r="BY77" s="405"/>
      <c r="BZ77" s="405"/>
      <c r="CA77" s="405"/>
      <c r="CB77" s="405"/>
      <c r="CC77" s="405"/>
      <c r="CD77" s="405"/>
      <c r="CE77" s="405"/>
      <c r="CF77" s="405"/>
      <c r="CG77" s="405"/>
      <c r="CH77" s="405"/>
      <c r="CI77" s="405"/>
      <c r="CJ77" s="405"/>
      <c r="CK77" s="405"/>
      <c r="CL77" s="405"/>
      <c r="CM77" s="405"/>
      <c r="CN77" s="405"/>
      <c r="CO77" s="405"/>
      <c r="CP77" s="405"/>
      <c r="CQ77" s="405"/>
      <c r="CR77" s="405"/>
      <c r="CS77" s="405"/>
      <c r="CT77" s="405"/>
      <c r="CU77" s="405"/>
      <c r="CV77" s="405"/>
      <c r="CW77" s="405"/>
      <c r="CX77" s="405"/>
      <c r="CY77" s="405"/>
      <c r="CZ77" s="405"/>
      <c r="DA77" s="405"/>
      <c r="DB77" s="405"/>
      <c r="DC77" s="405"/>
      <c r="DD77" s="405"/>
      <c r="DE77" s="405"/>
      <c r="DF77" s="405"/>
      <c r="DG77" s="405"/>
      <c r="DH77" s="405"/>
      <c r="DI77" s="405"/>
      <c r="DJ77" s="405"/>
    </row>
    <row r="78" spans="1:114" s="6" customFormat="1">
      <c r="A78" s="405"/>
      <c r="C78" s="7"/>
      <c r="D78" s="7"/>
      <c r="F78" s="8"/>
      <c r="G78" s="8"/>
      <c r="H78" s="8"/>
      <c r="I78" s="8"/>
      <c r="J78" s="8"/>
      <c r="K78" s="8"/>
      <c r="L78" s="8"/>
      <c r="M78" s="8"/>
      <c r="N78" s="8"/>
      <c r="P78" s="12"/>
      <c r="Q78" s="12"/>
      <c r="R78" s="12"/>
      <c r="S78" s="12"/>
      <c r="T78" s="12"/>
      <c r="U78" s="405"/>
      <c r="V78" s="405"/>
      <c r="W78" s="405"/>
      <c r="X78" s="405"/>
      <c r="Y78" s="405"/>
      <c r="Z78" s="405"/>
      <c r="AA78" s="405"/>
      <c r="AB78" s="405"/>
      <c r="AC78" s="405"/>
      <c r="AD78" s="405"/>
      <c r="AE78" s="405"/>
      <c r="AF78" s="405"/>
      <c r="AG78" s="405"/>
      <c r="AH78" s="405"/>
      <c r="AI78" s="405"/>
      <c r="AJ78" s="405"/>
      <c r="AK78" s="405"/>
      <c r="AL78" s="405"/>
      <c r="AM78" s="405"/>
      <c r="AN78" s="405"/>
      <c r="AO78" s="405"/>
      <c r="AP78" s="405"/>
      <c r="AQ78" s="405"/>
      <c r="AR78" s="405"/>
      <c r="AS78" s="405"/>
      <c r="AT78" s="405"/>
      <c r="AU78" s="405"/>
      <c r="AV78" s="405"/>
      <c r="AW78" s="405"/>
      <c r="AX78" s="405"/>
      <c r="AY78" s="405"/>
      <c r="AZ78" s="405"/>
      <c r="BA78" s="405"/>
      <c r="BB78" s="405"/>
      <c r="BC78" s="405"/>
      <c r="BD78" s="405"/>
      <c r="BE78" s="405"/>
      <c r="BF78" s="405"/>
      <c r="BG78" s="405"/>
      <c r="BH78" s="405"/>
      <c r="BI78" s="405"/>
      <c r="BJ78" s="405"/>
      <c r="BK78" s="405"/>
      <c r="BL78" s="405"/>
      <c r="BM78" s="405"/>
      <c r="BN78" s="405"/>
      <c r="BO78" s="405"/>
      <c r="BP78" s="405"/>
      <c r="BQ78" s="405"/>
      <c r="BR78" s="405"/>
      <c r="BS78" s="405"/>
      <c r="BT78" s="405"/>
      <c r="BU78" s="405"/>
      <c r="BV78" s="405"/>
      <c r="BW78" s="405"/>
      <c r="BX78" s="405"/>
      <c r="BY78" s="405"/>
      <c r="BZ78" s="405"/>
      <c r="CA78" s="405"/>
      <c r="CB78" s="405"/>
      <c r="CC78" s="405"/>
      <c r="CD78" s="405"/>
      <c r="CE78" s="405"/>
      <c r="CF78" s="405"/>
      <c r="CG78" s="405"/>
      <c r="CH78" s="405"/>
      <c r="CI78" s="405"/>
      <c r="CJ78" s="405"/>
      <c r="CK78" s="405"/>
      <c r="CL78" s="405"/>
      <c r="CM78" s="405"/>
      <c r="CN78" s="405"/>
      <c r="CO78" s="405"/>
      <c r="CP78" s="405"/>
      <c r="CQ78" s="405"/>
      <c r="CR78" s="405"/>
      <c r="CS78" s="405"/>
      <c r="CT78" s="405"/>
      <c r="CU78" s="405"/>
      <c r="CV78" s="405"/>
      <c r="CW78" s="405"/>
      <c r="CX78" s="405"/>
      <c r="CY78" s="405"/>
      <c r="CZ78" s="405"/>
      <c r="DA78" s="405"/>
      <c r="DB78" s="405"/>
      <c r="DC78" s="405"/>
      <c r="DD78" s="405"/>
      <c r="DE78" s="405"/>
      <c r="DF78" s="405"/>
      <c r="DG78" s="405"/>
      <c r="DH78" s="405"/>
      <c r="DI78" s="405"/>
      <c r="DJ78" s="405"/>
    </row>
    <row r="79" spans="1:114" s="6" customFormat="1">
      <c r="A79" s="405"/>
      <c r="C79" s="7"/>
      <c r="D79" s="7"/>
      <c r="F79" s="8"/>
      <c r="G79" s="8"/>
      <c r="H79" s="8"/>
      <c r="I79" s="8"/>
      <c r="J79" s="8"/>
      <c r="K79" s="8"/>
      <c r="L79" s="8"/>
      <c r="M79" s="8"/>
      <c r="N79" s="8"/>
      <c r="P79" s="12"/>
      <c r="Q79" s="12"/>
      <c r="R79" s="12"/>
      <c r="S79" s="12"/>
      <c r="T79" s="12"/>
      <c r="U79" s="405"/>
      <c r="V79" s="405"/>
      <c r="W79" s="405"/>
      <c r="X79" s="405"/>
      <c r="Y79" s="405"/>
      <c r="Z79" s="405"/>
      <c r="AA79" s="405"/>
      <c r="AB79" s="405"/>
      <c r="AC79" s="405"/>
      <c r="AD79" s="405"/>
      <c r="AE79" s="405"/>
      <c r="AF79" s="405"/>
      <c r="AG79" s="405"/>
      <c r="AH79" s="405"/>
      <c r="AI79" s="405"/>
      <c r="AJ79" s="405"/>
      <c r="AK79" s="405"/>
      <c r="AL79" s="405"/>
      <c r="AM79" s="405"/>
      <c r="AN79" s="405"/>
      <c r="AO79" s="405"/>
      <c r="AP79" s="405"/>
      <c r="AQ79" s="405"/>
      <c r="AR79" s="405"/>
      <c r="AS79" s="405"/>
      <c r="AT79" s="405"/>
      <c r="AU79" s="405"/>
      <c r="AV79" s="405"/>
      <c r="AW79" s="405"/>
      <c r="AX79" s="405"/>
      <c r="AY79" s="405"/>
      <c r="AZ79" s="405"/>
      <c r="BA79" s="405"/>
      <c r="BB79" s="405"/>
      <c r="BC79" s="405"/>
      <c r="BD79" s="405"/>
      <c r="BE79" s="405"/>
      <c r="BF79" s="405"/>
      <c r="BG79" s="405"/>
      <c r="BH79" s="405"/>
      <c r="BI79" s="405"/>
      <c r="BJ79" s="405"/>
      <c r="BK79" s="405"/>
      <c r="BL79" s="405"/>
      <c r="BM79" s="405"/>
      <c r="BN79" s="405"/>
      <c r="BO79" s="405"/>
      <c r="BP79" s="405"/>
      <c r="BQ79" s="405"/>
      <c r="BR79" s="405"/>
      <c r="BS79" s="405"/>
      <c r="BT79" s="405"/>
      <c r="BU79" s="405"/>
      <c r="BV79" s="405"/>
      <c r="BW79" s="405"/>
      <c r="BX79" s="405"/>
      <c r="BY79" s="405"/>
      <c r="BZ79" s="405"/>
      <c r="CA79" s="405"/>
      <c r="CB79" s="405"/>
      <c r="CC79" s="405"/>
      <c r="CD79" s="405"/>
      <c r="CE79" s="405"/>
      <c r="CF79" s="405"/>
      <c r="CG79" s="405"/>
      <c r="CH79" s="405"/>
      <c r="CI79" s="405"/>
      <c r="CJ79" s="405"/>
      <c r="CK79" s="405"/>
      <c r="CL79" s="405"/>
      <c r="CM79" s="405"/>
      <c r="CN79" s="405"/>
      <c r="CO79" s="405"/>
      <c r="CP79" s="405"/>
      <c r="CQ79" s="405"/>
      <c r="CR79" s="405"/>
      <c r="CS79" s="405"/>
      <c r="CT79" s="405"/>
      <c r="CU79" s="405"/>
      <c r="CV79" s="405"/>
      <c r="CW79" s="405"/>
      <c r="CX79" s="405"/>
      <c r="CY79" s="405"/>
      <c r="CZ79" s="405"/>
      <c r="DA79" s="405"/>
      <c r="DB79" s="405"/>
      <c r="DC79" s="405"/>
      <c r="DD79" s="405"/>
      <c r="DE79" s="405"/>
      <c r="DF79" s="405"/>
      <c r="DG79" s="405"/>
      <c r="DH79" s="405"/>
      <c r="DI79" s="405"/>
      <c r="DJ79" s="405"/>
    </row>
    <row r="80" spans="1:114" s="6" customFormat="1">
      <c r="A80" s="405"/>
      <c r="C80" s="7"/>
      <c r="D80" s="7"/>
      <c r="F80" s="8"/>
      <c r="G80" s="8"/>
      <c r="H80" s="8"/>
      <c r="I80" s="8"/>
      <c r="J80" s="8"/>
      <c r="K80" s="8"/>
      <c r="L80" s="8"/>
      <c r="M80" s="8"/>
      <c r="N80" s="8"/>
      <c r="P80" s="12"/>
      <c r="Q80" s="12"/>
      <c r="R80" s="12"/>
      <c r="S80" s="12"/>
      <c r="T80" s="12"/>
      <c r="U80" s="405"/>
      <c r="V80" s="405"/>
      <c r="W80" s="405"/>
      <c r="X80" s="405"/>
      <c r="Y80" s="405"/>
      <c r="Z80" s="405"/>
      <c r="AA80" s="405"/>
      <c r="AB80" s="405"/>
      <c r="AC80" s="405"/>
      <c r="AD80" s="405"/>
      <c r="AE80" s="405"/>
      <c r="AF80" s="405"/>
      <c r="AG80" s="405"/>
      <c r="AH80" s="405"/>
      <c r="AI80" s="405"/>
      <c r="AJ80" s="405"/>
      <c r="AK80" s="405"/>
      <c r="AL80" s="405"/>
      <c r="AM80" s="405"/>
      <c r="AN80" s="405"/>
      <c r="AO80" s="405"/>
      <c r="AP80" s="405"/>
      <c r="AQ80" s="405"/>
      <c r="AR80" s="405"/>
      <c r="AS80" s="405"/>
      <c r="AT80" s="405"/>
      <c r="AU80" s="405"/>
      <c r="AV80" s="405"/>
      <c r="AW80" s="405"/>
      <c r="AX80" s="405"/>
      <c r="AY80" s="405"/>
      <c r="AZ80" s="405"/>
      <c r="BA80" s="405"/>
      <c r="BB80" s="405"/>
      <c r="BC80" s="405"/>
      <c r="BD80" s="405"/>
      <c r="BE80" s="405"/>
      <c r="BF80" s="405"/>
      <c r="BG80" s="405"/>
      <c r="BH80" s="405"/>
      <c r="BI80" s="405"/>
      <c r="BJ80" s="405"/>
      <c r="BK80" s="405"/>
      <c r="BL80" s="405"/>
      <c r="BM80" s="405"/>
      <c r="BN80" s="405"/>
      <c r="BO80" s="405"/>
      <c r="BP80" s="405"/>
      <c r="BQ80" s="405"/>
      <c r="BR80" s="405"/>
      <c r="BS80" s="405"/>
      <c r="BT80" s="405"/>
      <c r="BU80" s="405"/>
      <c r="BV80" s="405"/>
      <c r="BW80" s="405"/>
      <c r="BX80" s="405"/>
      <c r="BY80" s="405"/>
      <c r="BZ80" s="405"/>
      <c r="CA80" s="405"/>
      <c r="CB80" s="405"/>
      <c r="CC80" s="405"/>
      <c r="CD80" s="405"/>
      <c r="CE80" s="405"/>
      <c r="CF80" s="405"/>
      <c r="CG80" s="405"/>
      <c r="CH80" s="405"/>
      <c r="CI80" s="405"/>
      <c r="CJ80" s="405"/>
      <c r="CK80" s="405"/>
      <c r="CL80" s="405"/>
      <c r="CM80" s="405"/>
      <c r="CN80" s="405"/>
      <c r="CO80" s="405"/>
      <c r="CP80" s="405"/>
      <c r="CQ80" s="405"/>
      <c r="CR80" s="405"/>
      <c r="CS80" s="405"/>
      <c r="CT80" s="405"/>
      <c r="CU80" s="405"/>
      <c r="CV80" s="405"/>
      <c r="CW80" s="405"/>
      <c r="CX80" s="405"/>
      <c r="CY80" s="405"/>
      <c r="CZ80" s="405"/>
      <c r="DA80" s="405"/>
      <c r="DB80" s="405"/>
      <c r="DC80" s="405"/>
      <c r="DD80" s="405"/>
      <c r="DE80" s="405"/>
      <c r="DF80" s="405"/>
      <c r="DG80" s="405"/>
      <c r="DH80" s="405"/>
      <c r="DI80" s="405"/>
      <c r="DJ80" s="405"/>
    </row>
    <row r="81" spans="1:114" s="6" customFormat="1">
      <c r="A81" s="405"/>
      <c r="C81" s="7"/>
      <c r="D81" s="7"/>
      <c r="F81" s="8"/>
      <c r="G81" s="8"/>
      <c r="H81" s="8"/>
      <c r="I81" s="8"/>
      <c r="J81" s="8"/>
      <c r="K81" s="8"/>
      <c r="L81" s="8"/>
      <c r="M81" s="8"/>
      <c r="N81" s="8"/>
      <c r="P81" s="12"/>
      <c r="Q81" s="12"/>
      <c r="R81" s="12"/>
      <c r="S81" s="12"/>
      <c r="T81" s="12"/>
      <c r="U81" s="405"/>
      <c r="V81" s="405"/>
      <c r="W81" s="405"/>
      <c r="X81" s="405"/>
      <c r="Y81" s="405"/>
      <c r="Z81" s="405"/>
      <c r="AA81" s="405"/>
      <c r="AB81" s="405"/>
      <c r="AC81" s="405"/>
      <c r="AD81" s="405"/>
      <c r="AE81" s="405"/>
      <c r="AF81" s="405"/>
      <c r="AG81" s="405"/>
      <c r="AH81" s="405"/>
      <c r="AI81" s="405"/>
      <c r="AJ81" s="405"/>
      <c r="AK81" s="405"/>
      <c r="AL81" s="405"/>
      <c r="AM81" s="405"/>
      <c r="AN81" s="405"/>
      <c r="AO81" s="405"/>
      <c r="AP81" s="405"/>
      <c r="AQ81" s="405"/>
      <c r="AR81" s="405"/>
      <c r="AS81" s="405"/>
      <c r="AT81" s="405"/>
      <c r="AU81" s="405"/>
      <c r="AV81" s="405"/>
      <c r="AW81" s="405"/>
      <c r="AX81" s="405"/>
      <c r="AY81" s="405"/>
      <c r="AZ81" s="405"/>
      <c r="BA81" s="405"/>
      <c r="BB81" s="405"/>
      <c r="BC81" s="405"/>
      <c r="BD81" s="405"/>
      <c r="BE81" s="405"/>
      <c r="BF81" s="405"/>
      <c r="BG81" s="405"/>
      <c r="BH81" s="405"/>
      <c r="BI81" s="405"/>
      <c r="BJ81" s="405"/>
      <c r="BK81" s="405"/>
      <c r="BL81" s="405"/>
      <c r="BM81" s="405"/>
      <c r="BN81" s="405"/>
      <c r="BO81" s="405"/>
      <c r="BP81" s="405"/>
      <c r="BQ81" s="405"/>
      <c r="BR81" s="405"/>
      <c r="BS81" s="405"/>
      <c r="BT81" s="405"/>
      <c r="BU81" s="405"/>
      <c r="BV81" s="405"/>
      <c r="BW81" s="405"/>
      <c r="BX81" s="405"/>
      <c r="BY81" s="405"/>
      <c r="BZ81" s="405"/>
      <c r="CA81" s="405"/>
      <c r="CB81" s="405"/>
      <c r="CC81" s="405"/>
      <c r="CD81" s="405"/>
      <c r="CE81" s="405"/>
      <c r="CF81" s="405"/>
      <c r="CG81" s="405"/>
      <c r="CH81" s="405"/>
      <c r="CI81" s="405"/>
      <c r="CJ81" s="405"/>
      <c r="CK81" s="405"/>
      <c r="CL81" s="405"/>
      <c r="CM81" s="405"/>
      <c r="CN81" s="405"/>
      <c r="CO81" s="405"/>
      <c r="CP81" s="405"/>
      <c r="CQ81" s="405"/>
      <c r="CR81" s="405"/>
      <c r="CS81" s="405"/>
      <c r="CT81" s="405"/>
      <c r="CU81" s="405"/>
      <c r="CV81" s="405"/>
      <c r="CW81" s="405"/>
      <c r="CX81" s="405"/>
      <c r="CY81" s="405"/>
      <c r="CZ81" s="405"/>
      <c r="DA81" s="405"/>
      <c r="DB81" s="405"/>
      <c r="DC81" s="405"/>
      <c r="DD81" s="405"/>
      <c r="DE81" s="405"/>
      <c r="DF81" s="405"/>
      <c r="DG81" s="405"/>
      <c r="DH81" s="405"/>
      <c r="DI81" s="405"/>
      <c r="DJ81" s="405"/>
    </row>
    <row r="82" spans="1:114" s="6" customFormat="1">
      <c r="A82" s="405"/>
      <c r="C82" s="7"/>
      <c r="D82" s="7"/>
      <c r="F82" s="8"/>
      <c r="G82" s="8"/>
      <c r="H82" s="8"/>
      <c r="I82" s="8"/>
      <c r="J82" s="8"/>
      <c r="K82" s="8"/>
      <c r="L82" s="8"/>
      <c r="M82" s="8"/>
      <c r="N82" s="8"/>
      <c r="P82" s="12"/>
      <c r="Q82" s="12"/>
      <c r="R82" s="12"/>
      <c r="S82" s="12"/>
      <c r="T82" s="12"/>
      <c r="U82" s="405"/>
      <c r="V82" s="405"/>
      <c r="W82" s="405"/>
      <c r="X82" s="405"/>
      <c r="Y82" s="405"/>
      <c r="Z82" s="405"/>
      <c r="AA82" s="405"/>
      <c r="AB82" s="405"/>
      <c r="AC82" s="405"/>
      <c r="AD82" s="405"/>
      <c r="AE82" s="405"/>
      <c r="AF82" s="405"/>
      <c r="AG82" s="405"/>
      <c r="AH82" s="405"/>
      <c r="AI82" s="405"/>
      <c r="AJ82" s="405"/>
      <c r="AK82" s="405"/>
      <c r="AL82" s="405"/>
      <c r="AM82" s="405"/>
      <c r="AN82" s="405"/>
      <c r="AO82" s="405"/>
      <c r="AP82" s="405"/>
      <c r="AQ82" s="405"/>
      <c r="AR82" s="405"/>
      <c r="AS82" s="405"/>
      <c r="AT82" s="405"/>
      <c r="AU82" s="405"/>
      <c r="AV82" s="405"/>
      <c r="AW82" s="405"/>
      <c r="AX82" s="405"/>
      <c r="AY82" s="405"/>
      <c r="AZ82" s="405"/>
      <c r="BA82" s="405"/>
      <c r="BB82" s="405"/>
      <c r="BC82" s="405"/>
      <c r="BD82" s="405"/>
      <c r="BE82" s="405"/>
      <c r="BF82" s="405"/>
      <c r="BG82" s="405"/>
      <c r="BH82" s="405"/>
      <c r="BI82" s="405"/>
      <c r="BJ82" s="405"/>
      <c r="BK82" s="405"/>
      <c r="BL82" s="405"/>
      <c r="BM82" s="405"/>
      <c r="BN82" s="405"/>
      <c r="BO82" s="405"/>
      <c r="BP82" s="405"/>
      <c r="BQ82" s="405"/>
      <c r="BR82" s="405"/>
      <c r="BS82" s="405"/>
      <c r="BT82" s="405"/>
      <c r="BU82" s="405"/>
      <c r="BV82" s="405"/>
      <c r="BW82" s="405"/>
      <c r="BX82" s="405"/>
      <c r="BY82" s="405"/>
      <c r="BZ82" s="405"/>
      <c r="CA82" s="405"/>
      <c r="CB82" s="405"/>
      <c r="CC82" s="405"/>
      <c r="CD82" s="405"/>
      <c r="CE82" s="405"/>
      <c r="CF82" s="405"/>
      <c r="CG82" s="405"/>
      <c r="CH82" s="405"/>
      <c r="CI82" s="405"/>
      <c r="CJ82" s="405"/>
      <c r="CK82" s="405"/>
      <c r="CL82" s="405"/>
      <c r="CM82" s="405"/>
      <c r="CN82" s="405"/>
      <c r="CO82" s="405"/>
      <c r="CP82" s="405"/>
      <c r="CQ82" s="405"/>
      <c r="CR82" s="405"/>
      <c r="CS82" s="405"/>
      <c r="CT82" s="405"/>
      <c r="CU82" s="405"/>
      <c r="CV82" s="405"/>
      <c r="CW82" s="405"/>
      <c r="CX82" s="405"/>
      <c r="CY82" s="405"/>
      <c r="CZ82" s="405"/>
      <c r="DA82" s="405"/>
      <c r="DB82" s="405"/>
      <c r="DC82" s="405"/>
      <c r="DD82" s="405"/>
      <c r="DE82" s="405"/>
      <c r="DF82" s="405"/>
      <c r="DG82" s="405"/>
      <c r="DH82" s="405"/>
      <c r="DI82" s="405"/>
      <c r="DJ82" s="405"/>
    </row>
    <row r="83" spans="1:114" s="6" customFormat="1">
      <c r="A83" s="405"/>
      <c r="C83" s="7"/>
      <c r="D83" s="7"/>
      <c r="F83" s="8"/>
      <c r="G83" s="8"/>
      <c r="H83" s="8"/>
      <c r="I83" s="8"/>
      <c r="J83" s="8"/>
      <c r="K83" s="8"/>
      <c r="L83" s="8"/>
      <c r="M83" s="8"/>
      <c r="N83" s="8"/>
      <c r="P83" s="12"/>
      <c r="Q83" s="12"/>
      <c r="R83" s="12"/>
      <c r="S83" s="12"/>
      <c r="T83" s="12"/>
      <c r="U83" s="405"/>
      <c r="V83" s="405"/>
      <c r="W83" s="405"/>
      <c r="X83" s="405"/>
      <c r="Y83" s="405"/>
      <c r="Z83" s="405"/>
      <c r="AA83" s="405"/>
      <c r="AB83" s="405"/>
      <c r="AC83" s="405"/>
      <c r="AD83" s="405"/>
      <c r="AE83" s="405"/>
      <c r="AF83" s="405"/>
      <c r="AG83" s="405"/>
      <c r="AH83" s="405"/>
      <c r="AI83" s="405"/>
      <c r="AJ83" s="405"/>
      <c r="AK83" s="405"/>
      <c r="AL83" s="405"/>
      <c r="AM83" s="405"/>
      <c r="AN83" s="405"/>
      <c r="AO83" s="405"/>
      <c r="AP83" s="405"/>
      <c r="AQ83" s="405"/>
      <c r="AR83" s="405"/>
      <c r="AS83" s="405"/>
      <c r="AT83" s="405"/>
      <c r="AU83" s="405"/>
      <c r="AV83" s="405"/>
      <c r="AW83" s="405"/>
      <c r="AX83" s="405"/>
      <c r="AY83" s="405"/>
      <c r="AZ83" s="405"/>
      <c r="BA83" s="405"/>
      <c r="BB83" s="405"/>
      <c r="BC83" s="405"/>
      <c r="BD83" s="405"/>
      <c r="BE83" s="405"/>
      <c r="BF83" s="405"/>
      <c r="BG83" s="405"/>
      <c r="BH83" s="405"/>
      <c r="BI83" s="405"/>
      <c r="BJ83" s="405"/>
      <c r="BK83" s="405"/>
      <c r="BL83" s="405"/>
      <c r="BM83" s="405"/>
      <c r="BN83" s="405"/>
      <c r="BO83" s="405"/>
      <c r="BP83" s="405"/>
      <c r="BQ83" s="405"/>
      <c r="BR83" s="405"/>
      <c r="BS83" s="405"/>
      <c r="BT83" s="405"/>
      <c r="BU83" s="405"/>
      <c r="BV83" s="405"/>
      <c r="BW83" s="405"/>
      <c r="BX83" s="405"/>
      <c r="BY83" s="405"/>
      <c r="BZ83" s="405"/>
      <c r="CA83" s="405"/>
      <c r="CB83" s="405"/>
      <c r="CC83" s="405"/>
      <c r="CD83" s="405"/>
      <c r="CE83" s="405"/>
      <c r="CF83" s="405"/>
      <c r="CG83" s="405"/>
      <c r="CH83" s="405"/>
      <c r="CI83" s="405"/>
      <c r="CJ83" s="405"/>
      <c r="CK83" s="405"/>
      <c r="CL83" s="405"/>
      <c r="CM83" s="405"/>
      <c r="CN83" s="405"/>
      <c r="CO83" s="405"/>
      <c r="CP83" s="405"/>
      <c r="CQ83" s="405"/>
      <c r="CR83" s="405"/>
      <c r="CS83" s="405"/>
      <c r="CT83" s="405"/>
      <c r="CU83" s="405"/>
      <c r="CV83" s="405"/>
      <c r="CW83" s="405"/>
      <c r="CX83" s="405"/>
      <c r="CY83" s="405"/>
      <c r="CZ83" s="405"/>
      <c r="DA83" s="405"/>
      <c r="DB83" s="405"/>
      <c r="DC83" s="405"/>
      <c r="DD83" s="405"/>
      <c r="DE83" s="405"/>
      <c r="DF83" s="405"/>
      <c r="DG83" s="405"/>
      <c r="DH83" s="405"/>
      <c r="DI83" s="405"/>
      <c r="DJ83" s="405"/>
    </row>
    <row r="84" spans="1:114" s="6" customFormat="1">
      <c r="A84" s="405"/>
      <c r="C84" s="7"/>
      <c r="D84" s="7"/>
      <c r="F84" s="8"/>
      <c r="G84" s="8"/>
      <c r="H84" s="8"/>
      <c r="I84" s="8"/>
      <c r="J84" s="8"/>
      <c r="K84" s="8"/>
      <c r="L84" s="8"/>
      <c r="M84" s="8"/>
      <c r="N84" s="8"/>
      <c r="P84" s="12"/>
      <c r="Q84" s="12"/>
      <c r="R84" s="12"/>
      <c r="S84" s="12"/>
      <c r="T84" s="12"/>
      <c r="U84" s="405"/>
      <c r="V84" s="405"/>
      <c r="W84" s="405"/>
      <c r="X84" s="405"/>
      <c r="Y84" s="405"/>
      <c r="Z84" s="405"/>
      <c r="AA84" s="405"/>
      <c r="AB84" s="405"/>
      <c r="AC84" s="405"/>
      <c r="AD84" s="405"/>
      <c r="AE84" s="405"/>
      <c r="AF84" s="405"/>
      <c r="AG84" s="405"/>
      <c r="AH84" s="405"/>
      <c r="AI84" s="405"/>
      <c r="AJ84" s="405"/>
      <c r="AK84" s="405"/>
      <c r="AL84" s="405"/>
      <c r="AM84" s="405"/>
      <c r="AN84" s="405"/>
      <c r="AO84" s="405"/>
      <c r="AP84" s="405"/>
      <c r="AQ84" s="405"/>
      <c r="AR84" s="405"/>
      <c r="AS84" s="405"/>
      <c r="AT84" s="405"/>
      <c r="AU84" s="405"/>
      <c r="AV84" s="405"/>
      <c r="AW84" s="405"/>
      <c r="AX84" s="405"/>
      <c r="AY84" s="405"/>
      <c r="AZ84" s="405"/>
      <c r="BA84" s="405"/>
      <c r="BB84" s="405"/>
      <c r="BC84" s="405"/>
      <c r="BD84" s="405"/>
      <c r="BE84" s="405"/>
      <c r="BF84" s="405"/>
      <c r="BG84" s="405"/>
      <c r="BH84" s="405"/>
      <c r="BI84" s="405"/>
      <c r="BJ84" s="405"/>
      <c r="BK84" s="405"/>
      <c r="BL84" s="405"/>
      <c r="BM84" s="405"/>
      <c r="BN84" s="405"/>
      <c r="BO84" s="405"/>
      <c r="BP84" s="405"/>
      <c r="BQ84" s="405"/>
      <c r="BR84" s="405"/>
      <c r="BS84" s="405"/>
      <c r="BT84" s="405"/>
      <c r="BU84" s="405"/>
      <c r="BV84" s="405"/>
      <c r="BW84" s="405"/>
      <c r="BX84" s="405"/>
      <c r="BY84" s="405"/>
      <c r="BZ84" s="405"/>
      <c r="CA84" s="405"/>
      <c r="CB84" s="405"/>
      <c r="CC84" s="405"/>
      <c r="CD84" s="405"/>
      <c r="CE84" s="405"/>
      <c r="CF84" s="405"/>
      <c r="CG84" s="405"/>
      <c r="CH84" s="405"/>
      <c r="CI84" s="405"/>
      <c r="CJ84" s="405"/>
      <c r="CK84" s="405"/>
      <c r="CL84" s="405"/>
      <c r="CM84" s="405"/>
      <c r="CN84" s="405"/>
      <c r="CO84" s="405"/>
      <c r="CP84" s="405"/>
      <c r="CQ84" s="405"/>
      <c r="CR84" s="405"/>
      <c r="CS84" s="405"/>
      <c r="CT84" s="405"/>
      <c r="CU84" s="405"/>
      <c r="CV84" s="405"/>
      <c r="CW84" s="405"/>
      <c r="CX84" s="405"/>
      <c r="CY84" s="405"/>
      <c r="CZ84" s="405"/>
      <c r="DA84" s="405"/>
      <c r="DB84" s="405"/>
      <c r="DC84" s="405"/>
      <c r="DD84" s="405"/>
      <c r="DE84" s="405"/>
      <c r="DF84" s="405"/>
      <c r="DG84" s="405"/>
      <c r="DH84" s="405"/>
      <c r="DI84" s="405"/>
      <c r="DJ84" s="405"/>
    </row>
    <row r="85" spans="1:114" s="6" customFormat="1">
      <c r="A85" s="405"/>
      <c r="C85" s="7"/>
      <c r="D85" s="7"/>
      <c r="F85" s="8"/>
      <c r="G85" s="8"/>
      <c r="H85" s="8"/>
      <c r="I85" s="8"/>
      <c r="J85" s="8"/>
      <c r="K85" s="8"/>
      <c r="L85" s="8"/>
      <c r="M85" s="8"/>
      <c r="N85" s="8"/>
      <c r="P85" s="12"/>
      <c r="Q85" s="12"/>
      <c r="R85" s="12"/>
      <c r="S85" s="12"/>
      <c r="T85" s="12"/>
      <c r="U85" s="405"/>
      <c r="V85" s="405"/>
      <c r="W85" s="405"/>
      <c r="X85" s="405"/>
      <c r="Y85" s="405"/>
      <c r="Z85" s="405"/>
      <c r="AA85" s="405"/>
      <c r="AB85" s="405"/>
      <c r="AC85" s="405"/>
      <c r="AD85" s="405"/>
      <c r="AE85" s="405"/>
      <c r="AF85" s="405"/>
      <c r="AG85" s="405"/>
      <c r="AH85" s="405"/>
      <c r="AI85" s="405"/>
      <c r="AJ85" s="405"/>
      <c r="AK85" s="405"/>
      <c r="AL85" s="405"/>
      <c r="AM85" s="405"/>
      <c r="AN85" s="405"/>
      <c r="AO85" s="405"/>
      <c r="AP85" s="405"/>
      <c r="AQ85" s="405"/>
      <c r="AR85" s="405"/>
      <c r="AS85" s="405"/>
      <c r="AT85" s="405"/>
      <c r="AU85" s="405"/>
      <c r="AV85" s="405"/>
      <c r="AW85" s="405"/>
      <c r="AX85" s="405"/>
      <c r="AY85" s="405"/>
      <c r="AZ85" s="405"/>
      <c r="BA85" s="405"/>
      <c r="BB85" s="405"/>
      <c r="BC85" s="405"/>
      <c r="BD85" s="405"/>
      <c r="BE85" s="405"/>
      <c r="BF85" s="405"/>
      <c r="BG85" s="405"/>
      <c r="BH85" s="405"/>
      <c r="BI85" s="405"/>
      <c r="BJ85" s="405"/>
      <c r="BK85" s="405"/>
      <c r="BL85" s="405"/>
      <c r="BM85" s="405"/>
      <c r="BN85" s="405"/>
      <c r="BO85" s="405"/>
      <c r="BP85" s="405"/>
      <c r="BQ85" s="405"/>
      <c r="BR85" s="405"/>
      <c r="BS85" s="405"/>
      <c r="BT85" s="405"/>
      <c r="BU85" s="405"/>
      <c r="BV85" s="405"/>
      <c r="BW85" s="405"/>
      <c r="BX85" s="405"/>
      <c r="BY85" s="405"/>
      <c r="BZ85" s="405"/>
      <c r="CA85" s="405"/>
      <c r="CB85" s="405"/>
      <c r="CC85" s="405"/>
      <c r="CD85" s="405"/>
      <c r="CE85" s="405"/>
      <c r="CF85" s="405"/>
      <c r="CG85" s="405"/>
      <c r="CH85" s="405"/>
      <c r="CI85" s="405"/>
      <c r="CJ85" s="405"/>
      <c r="CK85" s="405"/>
      <c r="CL85" s="405"/>
      <c r="CM85" s="405"/>
      <c r="CN85" s="405"/>
      <c r="CO85" s="405"/>
      <c r="CP85" s="405"/>
      <c r="CQ85" s="405"/>
      <c r="CR85" s="405"/>
      <c r="CS85" s="405"/>
      <c r="CT85" s="405"/>
      <c r="CU85" s="405"/>
      <c r="CV85" s="405"/>
      <c r="CW85" s="405"/>
      <c r="CX85" s="405"/>
      <c r="CY85" s="405"/>
      <c r="CZ85" s="405"/>
      <c r="DA85" s="405"/>
      <c r="DB85" s="405"/>
      <c r="DC85" s="405"/>
      <c r="DD85" s="405"/>
      <c r="DE85" s="405"/>
      <c r="DF85" s="405"/>
      <c r="DG85" s="405"/>
      <c r="DH85" s="405"/>
      <c r="DI85" s="405"/>
      <c r="DJ85" s="405"/>
    </row>
    <row r="86" spans="1:114" s="6" customFormat="1">
      <c r="A86" s="405"/>
      <c r="C86" s="7"/>
      <c r="D86" s="7"/>
      <c r="F86" s="8"/>
      <c r="G86" s="8"/>
      <c r="H86" s="8"/>
      <c r="I86" s="8"/>
      <c r="J86" s="8"/>
      <c r="K86" s="8"/>
      <c r="L86" s="8"/>
      <c r="M86" s="8"/>
      <c r="N86" s="8"/>
      <c r="P86" s="12"/>
      <c r="Q86" s="12"/>
      <c r="R86" s="12"/>
      <c r="S86" s="12"/>
      <c r="T86" s="12"/>
      <c r="U86" s="405"/>
      <c r="V86" s="405"/>
      <c r="W86" s="405"/>
      <c r="X86" s="405"/>
      <c r="Y86" s="405"/>
      <c r="Z86" s="405"/>
      <c r="AA86" s="405"/>
      <c r="AB86" s="405"/>
      <c r="AC86" s="405"/>
      <c r="AD86" s="405"/>
      <c r="AE86" s="405"/>
      <c r="AF86" s="405"/>
      <c r="AG86" s="405"/>
      <c r="AH86" s="405"/>
      <c r="AI86" s="405"/>
      <c r="AJ86" s="405"/>
      <c r="AK86" s="405"/>
      <c r="AL86" s="405"/>
      <c r="AM86" s="405"/>
      <c r="AN86" s="405"/>
      <c r="AO86" s="405"/>
      <c r="AP86" s="405"/>
      <c r="AQ86" s="405"/>
      <c r="AR86" s="405"/>
      <c r="AS86" s="405"/>
      <c r="AT86" s="405"/>
      <c r="AU86" s="405"/>
      <c r="AV86" s="405"/>
      <c r="AW86" s="405"/>
      <c r="AX86" s="405"/>
      <c r="AY86" s="405"/>
      <c r="AZ86" s="405"/>
      <c r="BA86" s="405"/>
      <c r="BB86" s="405"/>
      <c r="BC86" s="405"/>
      <c r="BD86" s="405"/>
      <c r="BE86" s="405"/>
      <c r="BF86" s="405"/>
      <c r="BG86" s="405"/>
      <c r="BH86" s="405"/>
      <c r="BI86" s="405"/>
      <c r="BJ86" s="405"/>
      <c r="BK86" s="405"/>
      <c r="BL86" s="405"/>
      <c r="BM86" s="405"/>
      <c r="BN86" s="405"/>
      <c r="BO86" s="405"/>
      <c r="BP86" s="405"/>
      <c r="BQ86" s="405"/>
      <c r="BR86" s="405"/>
      <c r="BS86" s="405"/>
      <c r="BT86" s="405"/>
      <c r="BU86" s="405"/>
      <c r="BV86" s="405"/>
      <c r="BW86" s="405"/>
      <c r="BX86" s="405"/>
      <c r="BY86" s="405"/>
      <c r="BZ86" s="405"/>
      <c r="CA86" s="405"/>
      <c r="CB86" s="405"/>
      <c r="CC86" s="405"/>
      <c r="CD86" s="405"/>
      <c r="CE86" s="405"/>
      <c r="CF86" s="405"/>
      <c r="CG86" s="405"/>
      <c r="CH86" s="405"/>
      <c r="CI86" s="405"/>
      <c r="CJ86" s="405"/>
      <c r="CK86" s="405"/>
      <c r="CL86" s="405"/>
      <c r="CM86" s="405"/>
      <c r="CN86" s="405"/>
      <c r="CO86" s="405"/>
      <c r="CP86" s="405"/>
      <c r="CQ86" s="405"/>
      <c r="CR86" s="405"/>
      <c r="CS86" s="405"/>
      <c r="CT86" s="405"/>
      <c r="CU86" s="405"/>
      <c r="CV86" s="405"/>
      <c r="CW86" s="405"/>
      <c r="CX86" s="405"/>
      <c r="CY86" s="405"/>
      <c r="CZ86" s="405"/>
      <c r="DA86" s="405"/>
      <c r="DB86" s="405"/>
      <c r="DC86" s="405"/>
      <c r="DD86" s="405"/>
      <c r="DE86" s="405"/>
      <c r="DF86" s="405"/>
      <c r="DG86" s="405"/>
      <c r="DH86" s="405"/>
      <c r="DI86" s="405"/>
      <c r="DJ86" s="405"/>
    </row>
    <row r="87" spans="1:114" s="6" customFormat="1">
      <c r="A87" s="405"/>
      <c r="C87" s="7"/>
      <c r="D87" s="7"/>
      <c r="F87" s="8"/>
      <c r="G87" s="8"/>
      <c r="H87" s="8"/>
      <c r="I87" s="8"/>
      <c r="J87" s="8"/>
      <c r="K87" s="8"/>
      <c r="L87" s="8"/>
      <c r="M87" s="8"/>
      <c r="N87" s="8"/>
      <c r="P87" s="12"/>
      <c r="Q87" s="12"/>
      <c r="R87" s="12"/>
      <c r="S87" s="12"/>
      <c r="T87" s="12"/>
      <c r="U87" s="405"/>
      <c r="V87" s="405"/>
      <c r="W87" s="405"/>
      <c r="X87" s="405"/>
      <c r="Y87" s="405"/>
      <c r="Z87" s="405"/>
      <c r="AA87" s="405"/>
      <c r="AB87" s="405"/>
      <c r="AC87" s="405"/>
      <c r="AD87" s="405"/>
      <c r="AE87" s="405"/>
      <c r="AF87" s="405"/>
      <c r="AG87" s="405"/>
      <c r="AH87" s="405"/>
      <c r="AI87" s="405"/>
      <c r="AJ87" s="405"/>
      <c r="AK87" s="405"/>
      <c r="AL87" s="405"/>
      <c r="AM87" s="405"/>
      <c r="AN87" s="405"/>
      <c r="AO87" s="405"/>
      <c r="AP87" s="405"/>
      <c r="AQ87" s="405"/>
      <c r="AR87" s="405"/>
      <c r="AS87" s="405"/>
      <c r="AT87" s="405"/>
      <c r="AU87" s="405"/>
      <c r="AV87" s="405"/>
      <c r="AW87" s="405"/>
      <c r="AX87" s="405"/>
      <c r="AY87" s="405"/>
      <c r="AZ87" s="405"/>
      <c r="BA87" s="405"/>
      <c r="BB87" s="405"/>
      <c r="BC87" s="405"/>
      <c r="BD87" s="405"/>
      <c r="BE87" s="405"/>
      <c r="BF87" s="405"/>
      <c r="BG87" s="405"/>
      <c r="BH87" s="405"/>
      <c r="BI87" s="405"/>
      <c r="BJ87" s="405"/>
      <c r="BK87" s="405"/>
      <c r="BL87" s="405"/>
      <c r="BM87" s="405"/>
      <c r="BN87" s="405"/>
      <c r="BO87" s="405"/>
      <c r="BP87" s="405"/>
      <c r="BQ87" s="405"/>
      <c r="BR87" s="405"/>
      <c r="BS87" s="405"/>
      <c r="BT87" s="405"/>
      <c r="BU87" s="405"/>
      <c r="BV87" s="405"/>
      <c r="BW87" s="405"/>
      <c r="BX87" s="405"/>
      <c r="BY87" s="405"/>
      <c r="BZ87" s="405"/>
      <c r="CA87" s="405"/>
      <c r="CB87" s="405"/>
      <c r="CC87" s="405"/>
      <c r="CD87" s="405"/>
      <c r="CE87" s="405"/>
      <c r="CF87" s="405"/>
      <c r="CG87" s="405"/>
      <c r="CH87" s="405"/>
      <c r="CI87" s="405"/>
      <c r="CJ87" s="405"/>
      <c r="CK87" s="405"/>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405"/>
      <c r="DH87" s="405"/>
      <c r="DI87" s="405"/>
      <c r="DJ87" s="405"/>
    </row>
    <row r="88" spans="1:114" s="6" customFormat="1">
      <c r="A88" s="405"/>
      <c r="C88" s="7"/>
      <c r="D88" s="7"/>
      <c r="F88" s="8"/>
      <c r="G88" s="8"/>
      <c r="H88" s="8"/>
      <c r="I88" s="8"/>
      <c r="J88" s="8"/>
      <c r="K88" s="8"/>
      <c r="L88" s="8"/>
      <c r="M88" s="8"/>
      <c r="N88" s="8"/>
      <c r="P88" s="12"/>
      <c r="Q88" s="12"/>
      <c r="R88" s="12"/>
      <c r="S88" s="12"/>
      <c r="T88" s="12"/>
      <c r="U88" s="405"/>
      <c r="V88" s="405"/>
      <c r="W88" s="405"/>
      <c r="X88" s="405"/>
      <c r="Y88" s="405"/>
      <c r="Z88" s="405"/>
      <c r="AA88" s="405"/>
      <c r="AB88" s="405"/>
      <c r="AC88" s="405"/>
      <c r="AD88" s="405"/>
      <c r="AE88" s="405"/>
      <c r="AF88" s="405"/>
      <c r="AG88" s="405"/>
      <c r="AH88" s="405"/>
      <c r="AI88" s="405"/>
      <c r="AJ88" s="405"/>
      <c r="AK88" s="405"/>
      <c r="AL88" s="405"/>
      <c r="AM88" s="405"/>
      <c r="AN88" s="405"/>
      <c r="AO88" s="405"/>
      <c r="AP88" s="405"/>
      <c r="AQ88" s="405"/>
      <c r="AR88" s="405"/>
      <c r="AS88" s="405"/>
      <c r="AT88" s="405"/>
      <c r="AU88" s="405"/>
      <c r="AV88" s="405"/>
      <c r="AW88" s="405"/>
      <c r="AX88" s="405"/>
      <c r="AY88" s="405"/>
      <c r="AZ88" s="405"/>
      <c r="BA88" s="405"/>
      <c r="BB88" s="405"/>
      <c r="BC88" s="405"/>
      <c r="BD88" s="405"/>
      <c r="BE88" s="405"/>
      <c r="BF88" s="405"/>
      <c r="BG88" s="405"/>
      <c r="BH88" s="405"/>
      <c r="BI88" s="405"/>
      <c r="BJ88" s="405"/>
      <c r="BK88" s="405"/>
      <c r="BL88" s="405"/>
      <c r="BM88" s="405"/>
      <c r="BN88" s="405"/>
      <c r="BO88" s="405"/>
      <c r="BP88" s="405"/>
      <c r="BQ88" s="405"/>
      <c r="BR88" s="405"/>
      <c r="BS88" s="405"/>
      <c r="BT88" s="405"/>
      <c r="BU88" s="405"/>
      <c r="BV88" s="405"/>
      <c r="BW88" s="405"/>
      <c r="BX88" s="405"/>
      <c r="BY88" s="405"/>
      <c r="BZ88" s="405"/>
      <c r="CA88" s="405"/>
      <c r="CB88" s="405"/>
      <c r="CC88" s="405"/>
      <c r="CD88" s="405"/>
      <c r="CE88" s="405"/>
      <c r="CF88" s="405"/>
      <c r="CG88" s="405"/>
      <c r="CH88" s="405"/>
      <c r="CI88" s="405"/>
      <c r="CJ88" s="405"/>
      <c r="CK88" s="405"/>
      <c r="CL88" s="405"/>
      <c r="CM88" s="405"/>
      <c r="CN88" s="405"/>
      <c r="CO88" s="405"/>
      <c r="CP88" s="405"/>
      <c r="CQ88" s="405"/>
      <c r="CR88" s="405"/>
      <c r="CS88" s="405"/>
      <c r="CT88" s="405"/>
      <c r="CU88" s="405"/>
      <c r="CV88" s="405"/>
      <c r="CW88" s="405"/>
      <c r="CX88" s="405"/>
      <c r="CY88" s="405"/>
      <c r="CZ88" s="405"/>
      <c r="DA88" s="405"/>
      <c r="DB88" s="405"/>
      <c r="DC88" s="405"/>
      <c r="DD88" s="405"/>
      <c r="DE88" s="405"/>
      <c r="DF88" s="405"/>
      <c r="DG88" s="405"/>
      <c r="DH88" s="405"/>
      <c r="DI88" s="405"/>
      <c r="DJ88" s="405"/>
    </row>
    <row r="89" spans="1:114" s="6" customFormat="1">
      <c r="A89" s="405"/>
      <c r="C89" s="7"/>
      <c r="D89" s="7"/>
      <c r="F89" s="8"/>
      <c r="G89" s="8"/>
      <c r="H89" s="8"/>
      <c r="I89" s="8"/>
      <c r="J89" s="8"/>
      <c r="K89" s="8"/>
      <c r="L89" s="8"/>
      <c r="M89" s="8"/>
      <c r="N89" s="8"/>
      <c r="P89" s="12"/>
      <c r="Q89" s="12"/>
      <c r="R89" s="12"/>
      <c r="S89" s="12"/>
      <c r="T89" s="12"/>
      <c r="U89" s="405"/>
      <c r="V89" s="405"/>
      <c r="W89" s="405"/>
      <c r="X89" s="405"/>
      <c r="Y89" s="405"/>
      <c r="Z89" s="405"/>
      <c r="AA89" s="405"/>
      <c r="AB89" s="405"/>
      <c r="AC89" s="405"/>
      <c r="AD89" s="405"/>
      <c r="AE89" s="405"/>
      <c r="AF89" s="405"/>
      <c r="AG89" s="405"/>
      <c r="AH89" s="405"/>
      <c r="AI89" s="405"/>
      <c r="AJ89" s="405"/>
      <c r="AK89" s="405"/>
      <c r="AL89" s="405"/>
      <c r="AM89" s="405"/>
      <c r="AN89" s="405"/>
      <c r="AO89" s="405"/>
      <c r="AP89" s="405"/>
      <c r="AQ89" s="405"/>
      <c r="AR89" s="405"/>
      <c r="AS89" s="405"/>
      <c r="AT89" s="405"/>
      <c r="AU89" s="405"/>
      <c r="AV89" s="405"/>
      <c r="AW89" s="405"/>
      <c r="AX89" s="405"/>
      <c r="AY89" s="405"/>
      <c r="AZ89" s="405"/>
      <c r="BA89" s="405"/>
      <c r="BB89" s="405"/>
      <c r="BC89" s="405"/>
      <c r="BD89" s="405"/>
      <c r="BE89" s="405"/>
      <c r="BF89" s="405"/>
      <c r="BG89" s="405"/>
      <c r="BH89" s="405"/>
      <c r="BI89" s="405"/>
      <c r="BJ89" s="405"/>
      <c r="BK89" s="405"/>
      <c r="BL89" s="405"/>
      <c r="BM89" s="405"/>
      <c r="BN89" s="405"/>
      <c r="BO89" s="405"/>
      <c r="BP89" s="405"/>
      <c r="BQ89" s="405"/>
      <c r="BR89" s="405"/>
      <c r="BS89" s="405"/>
      <c r="BT89" s="405"/>
      <c r="BU89" s="405"/>
      <c r="BV89" s="405"/>
      <c r="BW89" s="405"/>
      <c r="BX89" s="405"/>
      <c r="BY89" s="405"/>
      <c r="BZ89" s="405"/>
      <c r="CA89" s="405"/>
      <c r="CB89" s="405"/>
      <c r="CC89" s="405"/>
      <c r="CD89" s="405"/>
      <c r="CE89" s="405"/>
      <c r="CF89" s="405"/>
      <c r="CG89" s="405"/>
      <c r="CH89" s="405"/>
      <c r="CI89" s="405"/>
      <c r="CJ89" s="405"/>
      <c r="CK89" s="405"/>
      <c r="CL89" s="405"/>
      <c r="CM89" s="405"/>
      <c r="CN89" s="405"/>
      <c r="CO89" s="405"/>
      <c r="CP89" s="405"/>
      <c r="CQ89" s="405"/>
      <c r="CR89" s="405"/>
      <c r="CS89" s="405"/>
      <c r="CT89" s="405"/>
      <c r="CU89" s="405"/>
      <c r="CV89" s="405"/>
      <c r="CW89" s="405"/>
      <c r="CX89" s="405"/>
      <c r="CY89" s="405"/>
      <c r="CZ89" s="405"/>
      <c r="DA89" s="405"/>
      <c r="DB89" s="405"/>
      <c r="DC89" s="405"/>
      <c r="DD89" s="405"/>
      <c r="DE89" s="405"/>
      <c r="DF89" s="405"/>
      <c r="DG89" s="405"/>
      <c r="DH89" s="405"/>
      <c r="DI89" s="405"/>
      <c r="DJ89" s="405"/>
    </row>
    <row r="90" spans="1:114" s="6" customFormat="1">
      <c r="A90" s="405"/>
      <c r="C90" s="7"/>
      <c r="D90" s="7"/>
      <c r="F90" s="8"/>
      <c r="G90" s="8"/>
      <c r="H90" s="8"/>
      <c r="I90" s="8"/>
      <c r="J90" s="8"/>
      <c r="K90" s="8"/>
      <c r="L90" s="8"/>
      <c r="M90" s="8"/>
      <c r="N90" s="8"/>
      <c r="P90" s="12"/>
      <c r="Q90" s="12"/>
      <c r="R90" s="12"/>
      <c r="S90" s="12"/>
      <c r="T90" s="12"/>
      <c r="U90" s="405"/>
      <c r="V90" s="405"/>
      <c r="W90" s="405"/>
      <c r="X90" s="405"/>
      <c r="Y90" s="405"/>
      <c r="Z90" s="405"/>
      <c r="AA90" s="405"/>
      <c r="AB90" s="405"/>
      <c r="AC90" s="405"/>
      <c r="AD90" s="405"/>
      <c r="AE90" s="405"/>
      <c r="AF90" s="405"/>
      <c r="AG90" s="405"/>
      <c r="AH90" s="405"/>
      <c r="AI90" s="405"/>
      <c r="AJ90" s="405"/>
      <c r="AK90" s="405"/>
      <c r="AL90" s="405"/>
      <c r="AM90" s="405"/>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c r="BK90" s="405"/>
      <c r="BL90" s="405"/>
      <c r="BM90" s="405"/>
      <c r="BN90" s="405"/>
      <c r="BO90" s="405"/>
      <c r="BP90" s="405"/>
      <c r="BQ90" s="405"/>
      <c r="BR90" s="405"/>
      <c r="BS90" s="405"/>
      <c r="BT90" s="405"/>
      <c r="BU90" s="405"/>
      <c r="BV90" s="405"/>
      <c r="BW90" s="405"/>
      <c r="BX90" s="405"/>
      <c r="BY90" s="405"/>
      <c r="BZ90" s="405"/>
      <c r="CA90" s="405"/>
      <c r="CB90" s="405"/>
      <c r="CC90" s="405"/>
      <c r="CD90" s="405"/>
      <c r="CE90" s="405"/>
      <c r="CF90" s="405"/>
      <c r="CG90" s="405"/>
      <c r="CH90" s="405"/>
      <c r="CI90" s="405"/>
      <c r="CJ90" s="405"/>
      <c r="CK90" s="405"/>
      <c r="CL90" s="405"/>
      <c r="CM90" s="405"/>
      <c r="CN90" s="405"/>
      <c r="CO90" s="405"/>
      <c r="CP90" s="405"/>
      <c r="CQ90" s="405"/>
      <c r="CR90" s="405"/>
      <c r="CS90" s="405"/>
      <c r="CT90" s="405"/>
      <c r="CU90" s="405"/>
      <c r="CV90" s="405"/>
      <c r="CW90" s="405"/>
      <c r="CX90" s="405"/>
      <c r="CY90" s="405"/>
      <c r="CZ90" s="405"/>
      <c r="DA90" s="405"/>
      <c r="DB90" s="405"/>
      <c r="DC90" s="405"/>
      <c r="DD90" s="405"/>
      <c r="DE90" s="405"/>
      <c r="DF90" s="405"/>
      <c r="DG90" s="405"/>
      <c r="DH90" s="405"/>
      <c r="DI90" s="405"/>
      <c r="DJ90" s="405"/>
    </row>
    <row r="91" spans="1:114" s="6" customFormat="1">
      <c r="A91" s="405"/>
      <c r="C91" s="7"/>
      <c r="D91" s="7"/>
      <c r="F91" s="8"/>
      <c r="G91" s="8"/>
      <c r="H91" s="8"/>
      <c r="I91" s="8"/>
      <c r="J91" s="8"/>
      <c r="K91" s="8"/>
      <c r="L91" s="8"/>
      <c r="M91" s="8"/>
      <c r="N91" s="8"/>
      <c r="P91" s="12"/>
      <c r="Q91" s="12"/>
      <c r="R91" s="12"/>
      <c r="S91" s="12"/>
      <c r="T91" s="12"/>
      <c r="U91" s="405"/>
      <c r="V91" s="405"/>
      <c r="W91" s="405"/>
      <c r="X91" s="405"/>
      <c r="Y91" s="405"/>
      <c r="Z91" s="405"/>
      <c r="AA91" s="405"/>
      <c r="AB91" s="405"/>
      <c r="AC91" s="405"/>
      <c r="AD91" s="405"/>
      <c r="AE91" s="405"/>
      <c r="AF91" s="405"/>
      <c r="AG91" s="405"/>
      <c r="AH91" s="405"/>
      <c r="AI91" s="405"/>
      <c r="AJ91" s="405"/>
      <c r="AK91" s="405"/>
      <c r="AL91" s="405"/>
      <c r="AM91" s="405"/>
      <c r="AN91" s="405"/>
      <c r="AO91" s="405"/>
      <c r="AP91" s="405"/>
      <c r="AQ91" s="405"/>
      <c r="AR91" s="405"/>
      <c r="AS91" s="405"/>
      <c r="AT91" s="405"/>
      <c r="AU91" s="405"/>
      <c r="AV91" s="405"/>
      <c r="AW91" s="405"/>
      <c r="AX91" s="405"/>
      <c r="AY91" s="405"/>
      <c r="AZ91" s="405"/>
      <c r="BA91" s="405"/>
      <c r="BB91" s="405"/>
      <c r="BC91" s="405"/>
      <c r="BD91" s="405"/>
      <c r="BE91" s="405"/>
      <c r="BF91" s="405"/>
      <c r="BG91" s="405"/>
      <c r="BH91" s="405"/>
      <c r="BI91" s="405"/>
      <c r="BJ91" s="405"/>
      <c r="BK91" s="405"/>
      <c r="BL91" s="405"/>
      <c r="BM91" s="405"/>
      <c r="BN91" s="405"/>
      <c r="BO91" s="405"/>
      <c r="BP91" s="405"/>
      <c r="BQ91" s="405"/>
      <c r="BR91" s="405"/>
      <c r="BS91" s="405"/>
      <c r="BT91" s="405"/>
      <c r="BU91" s="405"/>
      <c r="BV91" s="405"/>
      <c r="BW91" s="405"/>
      <c r="BX91" s="405"/>
      <c r="BY91" s="405"/>
      <c r="BZ91" s="405"/>
      <c r="CA91" s="405"/>
      <c r="CB91" s="405"/>
      <c r="CC91" s="405"/>
      <c r="CD91" s="405"/>
      <c r="CE91" s="405"/>
      <c r="CF91" s="405"/>
      <c r="CG91" s="405"/>
      <c r="CH91" s="405"/>
      <c r="CI91" s="405"/>
      <c r="CJ91" s="405"/>
      <c r="CK91" s="405"/>
      <c r="CL91" s="405"/>
      <c r="CM91" s="405"/>
      <c r="CN91" s="405"/>
      <c r="CO91" s="405"/>
      <c r="CP91" s="405"/>
      <c r="CQ91" s="405"/>
      <c r="CR91" s="405"/>
      <c r="CS91" s="405"/>
      <c r="CT91" s="405"/>
      <c r="CU91" s="405"/>
      <c r="CV91" s="405"/>
      <c r="CW91" s="405"/>
      <c r="CX91" s="405"/>
      <c r="CY91" s="405"/>
      <c r="CZ91" s="405"/>
      <c r="DA91" s="405"/>
      <c r="DB91" s="405"/>
      <c r="DC91" s="405"/>
      <c r="DD91" s="405"/>
      <c r="DE91" s="405"/>
      <c r="DF91" s="405"/>
      <c r="DG91" s="405"/>
      <c r="DH91" s="405"/>
      <c r="DI91" s="405"/>
      <c r="DJ91" s="405"/>
    </row>
    <row r="92" spans="1:114" s="6" customFormat="1">
      <c r="A92" s="405"/>
      <c r="C92" s="7"/>
      <c r="D92" s="7"/>
      <c r="F92" s="8"/>
      <c r="G92" s="8"/>
      <c r="H92" s="8"/>
      <c r="I92" s="8"/>
      <c r="J92" s="8"/>
      <c r="K92" s="8"/>
      <c r="L92" s="8"/>
      <c r="M92" s="8"/>
      <c r="N92" s="8"/>
      <c r="P92" s="12"/>
      <c r="Q92" s="12"/>
      <c r="R92" s="12"/>
      <c r="S92" s="12"/>
      <c r="T92" s="12"/>
      <c r="U92" s="405"/>
      <c r="V92" s="405"/>
      <c r="W92" s="405"/>
      <c r="X92" s="405"/>
      <c r="Y92" s="405"/>
      <c r="Z92" s="405"/>
      <c r="AA92" s="405"/>
      <c r="AB92" s="405"/>
      <c r="AC92" s="405"/>
      <c r="AD92" s="405"/>
      <c r="AE92" s="405"/>
      <c r="AF92" s="405"/>
      <c r="AG92" s="405"/>
      <c r="AH92" s="405"/>
      <c r="AI92" s="405"/>
      <c r="AJ92" s="405"/>
      <c r="AK92" s="405"/>
      <c r="AL92" s="405"/>
      <c r="AM92" s="405"/>
      <c r="AN92" s="405"/>
      <c r="AO92" s="405"/>
      <c r="AP92" s="405"/>
      <c r="AQ92" s="405"/>
      <c r="AR92" s="405"/>
      <c r="AS92" s="405"/>
      <c r="AT92" s="405"/>
      <c r="AU92" s="405"/>
      <c r="AV92" s="405"/>
      <c r="AW92" s="405"/>
      <c r="AX92" s="405"/>
      <c r="AY92" s="405"/>
      <c r="AZ92" s="405"/>
      <c r="BA92" s="405"/>
      <c r="BB92" s="405"/>
      <c r="BC92" s="405"/>
      <c r="BD92" s="405"/>
      <c r="BE92" s="405"/>
      <c r="BF92" s="405"/>
      <c r="BG92" s="405"/>
      <c r="BH92" s="405"/>
      <c r="BI92" s="405"/>
      <c r="BJ92" s="405"/>
      <c r="BK92" s="405"/>
      <c r="BL92" s="405"/>
      <c r="BM92" s="405"/>
      <c r="BN92" s="405"/>
      <c r="BO92" s="405"/>
      <c r="BP92" s="405"/>
      <c r="BQ92" s="405"/>
      <c r="BR92" s="405"/>
      <c r="BS92" s="405"/>
      <c r="BT92" s="405"/>
      <c r="BU92" s="405"/>
      <c r="BV92" s="405"/>
      <c r="BW92" s="405"/>
      <c r="BX92" s="405"/>
      <c r="BY92" s="405"/>
      <c r="BZ92" s="405"/>
      <c r="CA92" s="405"/>
      <c r="CB92" s="405"/>
      <c r="CC92" s="405"/>
      <c r="CD92" s="405"/>
      <c r="CE92" s="405"/>
      <c r="CF92" s="405"/>
      <c r="CG92" s="405"/>
      <c r="CH92" s="405"/>
      <c r="CI92" s="405"/>
      <c r="CJ92" s="405"/>
      <c r="CK92" s="405"/>
      <c r="CL92" s="405"/>
      <c r="CM92" s="405"/>
      <c r="CN92" s="405"/>
      <c r="CO92" s="405"/>
      <c r="CP92" s="405"/>
      <c r="CQ92" s="405"/>
      <c r="CR92" s="405"/>
      <c r="CS92" s="405"/>
      <c r="CT92" s="405"/>
      <c r="CU92" s="405"/>
      <c r="CV92" s="405"/>
      <c r="CW92" s="405"/>
      <c r="CX92" s="405"/>
      <c r="CY92" s="405"/>
      <c r="CZ92" s="405"/>
      <c r="DA92" s="405"/>
      <c r="DB92" s="405"/>
      <c r="DC92" s="405"/>
      <c r="DD92" s="405"/>
      <c r="DE92" s="405"/>
      <c r="DF92" s="405"/>
      <c r="DG92" s="405"/>
      <c r="DH92" s="405"/>
      <c r="DI92" s="405"/>
      <c r="DJ92" s="405"/>
    </row>
    <row r="93" spans="1:114" s="6" customFormat="1">
      <c r="A93" s="405"/>
      <c r="C93" s="7"/>
      <c r="D93" s="7"/>
      <c r="F93" s="8"/>
      <c r="G93" s="8"/>
      <c r="H93" s="8"/>
      <c r="I93" s="8"/>
      <c r="J93" s="8"/>
      <c r="K93" s="8"/>
      <c r="L93" s="8"/>
      <c r="M93" s="8"/>
      <c r="N93" s="8"/>
      <c r="P93" s="12"/>
      <c r="Q93" s="12"/>
      <c r="R93" s="12"/>
      <c r="S93" s="12"/>
      <c r="T93" s="12"/>
      <c r="U93" s="405"/>
      <c r="V93" s="405"/>
      <c r="W93" s="405"/>
      <c r="X93" s="405"/>
      <c r="Y93" s="405"/>
      <c r="Z93" s="405"/>
      <c r="AA93" s="405"/>
      <c r="AB93" s="405"/>
      <c r="AC93" s="405"/>
      <c r="AD93" s="405"/>
      <c r="AE93" s="405"/>
      <c r="AF93" s="405"/>
      <c r="AG93" s="405"/>
      <c r="AH93" s="405"/>
      <c r="AI93" s="405"/>
      <c r="AJ93" s="405"/>
      <c r="AK93" s="405"/>
      <c r="AL93" s="405"/>
      <c r="AM93" s="405"/>
      <c r="AN93" s="405"/>
      <c r="AO93" s="405"/>
      <c r="AP93" s="405"/>
      <c r="AQ93" s="405"/>
      <c r="AR93" s="405"/>
      <c r="AS93" s="405"/>
      <c r="AT93" s="405"/>
      <c r="AU93" s="405"/>
      <c r="AV93" s="405"/>
      <c r="AW93" s="405"/>
      <c r="AX93" s="405"/>
      <c r="AY93" s="405"/>
      <c r="AZ93" s="405"/>
      <c r="BA93" s="405"/>
      <c r="BB93" s="405"/>
      <c r="BC93" s="405"/>
      <c r="BD93" s="405"/>
      <c r="BE93" s="405"/>
      <c r="BF93" s="405"/>
      <c r="BG93" s="405"/>
      <c r="BH93" s="405"/>
      <c r="BI93" s="405"/>
      <c r="BJ93" s="405"/>
      <c r="BK93" s="405"/>
      <c r="BL93" s="405"/>
      <c r="BM93" s="405"/>
      <c r="BN93" s="405"/>
      <c r="BO93" s="405"/>
      <c r="BP93" s="405"/>
      <c r="BQ93" s="405"/>
      <c r="BR93" s="405"/>
      <c r="BS93" s="405"/>
      <c r="BT93" s="405"/>
      <c r="BU93" s="405"/>
      <c r="BV93" s="405"/>
      <c r="BW93" s="405"/>
      <c r="BX93" s="405"/>
      <c r="BY93" s="405"/>
      <c r="BZ93" s="405"/>
      <c r="CA93" s="405"/>
      <c r="CB93" s="405"/>
      <c r="CC93" s="405"/>
      <c r="CD93" s="405"/>
      <c r="CE93" s="405"/>
      <c r="CF93" s="405"/>
      <c r="CG93" s="405"/>
      <c r="CH93" s="405"/>
      <c r="CI93" s="405"/>
      <c r="CJ93" s="405"/>
      <c r="CK93" s="405"/>
      <c r="CL93" s="405"/>
      <c r="CM93" s="405"/>
      <c r="CN93" s="405"/>
      <c r="CO93" s="405"/>
      <c r="CP93" s="405"/>
      <c r="CQ93" s="405"/>
      <c r="CR93" s="405"/>
      <c r="CS93" s="405"/>
      <c r="CT93" s="405"/>
      <c r="CU93" s="405"/>
      <c r="CV93" s="405"/>
      <c r="CW93" s="405"/>
      <c r="CX93" s="405"/>
      <c r="CY93" s="405"/>
      <c r="CZ93" s="405"/>
      <c r="DA93" s="405"/>
      <c r="DB93" s="405"/>
      <c r="DC93" s="405"/>
      <c r="DD93" s="405"/>
      <c r="DE93" s="405"/>
      <c r="DF93" s="405"/>
      <c r="DG93" s="405"/>
      <c r="DH93" s="405"/>
      <c r="DI93" s="405"/>
      <c r="DJ93" s="405"/>
    </row>
    <row r="94" spans="1:114" s="6" customFormat="1">
      <c r="A94" s="405"/>
      <c r="C94" s="7"/>
      <c r="D94" s="7"/>
      <c r="F94" s="8"/>
      <c r="G94" s="8"/>
      <c r="H94" s="8"/>
      <c r="I94" s="8"/>
      <c r="J94" s="8"/>
      <c r="K94" s="8"/>
      <c r="L94" s="8"/>
      <c r="M94" s="8"/>
      <c r="N94" s="8"/>
      <c r="P94" s="12"/>
      <c r="Q94" s="12"/>
      <c r="R94" s="12"/>
      <c r="S94" s="12"/>
      <c r="T94" s="12"/>
      <c r="U94" s="405"/>
      <c r="V94" s="405"/>
      <c r="W94" s="405"/>
      <c r="X94" s="405"/>
      <c r="Y94" s="405"/>
      <c r="Z94" s="405"/>
      <c r="AA94" s="405"/>
      <c r="AB94" s="405"/>
      <c r="AC94" s="405"/>
      <c r="AD94" s="405"/>
      <c r="AE94" s="405"/>
      <c r="AF94" s="405"/>
      <c r="AG94" s="405"/>
      <c r="AH94" s="405"/>
      <c r="AI94" s="405"/>
      <c r="AJ94" s="405"/>
      <c r="AK94" s="405"/>
      <c r="AL94" s="405"/>
      <c r="AM94" s="405"/>
      <c r="AN94" s="405"/>
      <c r="AO94" s="405"/>
      <c r="AP94" s="405"/>
      <c r="AQ94" s="405"/>
      <c r="AR94" s="405"/>
      <c r="AS94" s="405"/>
      <c r="AT94" s="405"/>
      <c r="AU94" s="405"/>
      <c r="AV94" s="405"/>
      <c r="AW94" s="405"/>
      <c r="AX94" s="405"/>
      <c r="AY94" s="405"/>
      <c r="AZ94" s="405"/>
      <c r="BA94" s="405"/>
      <c r="BB94" s="405"/>
      <c r="BC94" s="405"/>
      <c r="BD94" s="405"/>
      <c r="BE94" s="405"/>
      <c r="BF94" s="405"/>
      <c r="BG94" s="405"/>
      <c r="BH94" s="405"/>
      <c r="BI94" s="405"/>
      <c r="BJ94" s="405"/>
      <c r="BK94" s="405"/>
      <c r="BL94" s="405"/>
      <c r="BM94" s="405"/>
      <c r="BN94" s="405"/>
      <c r="BO94" s="405"/>
      <c r="BP94" s="405"/>
      <c r="BQ94" s="405"/>
      <c r="BR94" s="405"/>
      <c r="BS94" s="405"/>
      <c r="BT94" s="405"/>
      <c r="BU94" s="405"/>
      <c r="BV94" s="405"/>
      <c r="BW94" s="405"/>
      <c r="BX94" s="405"/>
      <c r="BY94" s="405"/>
      <c r="BZ94" s="405"/>
      <c r="CA94" s="405"/>
      <c r="CB94" s="405"/>
      <c r="CC94" s="405"/>
      <c r="CD94" s="405"/>
      <c r="CE94" s="405"/>
      <c r="CF94" s="405"/>
      <c r="CG94" s="405"/>
      <c r="CH94" s="405"/>
      <c r="CI94" s="405"/>
      <c r="CJ94" s="405"/>
      <c r="CK94" s="405"/>
      <c r="CL94" s="405"/>
      <c r="CM94" s="405"/>
      <c r="CN94" s="405"/>
      <c r="CO94" s="405"/>
      <c r="CP94" s="405"/>
      <c r="CQ94" s="405"/>
      <c r="CR94" s="405"/>
      <c r="CS94" s="405"/>
      <c r="CT94" s="405"/>
      <c r="CU94" s="405"/>
      <c r="CV94" s="405"/>
      <c r="CW94" s="405"/>
      <c r="CX94" s="405"/>
      <c r="CY94" s="405"/>
      <c r="CZ94" s="405"/>
      <c r="DA94" s="405"/>
      <c r="DB94" s="405"/>
      <c r="DC94" s="405"/>
      <c r="DD94" s="405"/>
      <c r="DE94" s="405"/>
      <c r="DF94" s="405"/>
      <c r="DG94" s="405"/>
      <c r="DH94" s="405"/>
      <c r="DI94" s="405"/>
      <c r="DJ94" s="405"/>
    </row>
    <row r="95" spans="1:114" s="6" customFormat="1">
      <c r="A95" s="405"/>
      <c r="C95" s="7"/>
      <c r="D95" s="7"/>
      <c r="F95" s="8"/>
      <c r="G95" s="8"/>
      <c r="H95" s="8"/>
      <c r="I95" s="8"/>
      <c r="J95" s="8"/>
      <c r="K95" s="8"/>
      <c r="L95" s="8"/>
      <c r="M95" s="8"/>
      <c r="N95" s="8"/>
      <c r="P95" s="12"/>
      <c r="Q95" s="12"/>
      <c r="R95" s="12"/>
      <c r="S95" s="12"/>
      <c r="T95" s="12"/>
      <c r="U95" s="405"/>
      <c r="V95" s="405"/>
      <c r="W95" s="405"/>
      <c r="X95" s="405"/>
      <c r="Y95" s="405"/>
      <c r="Z95" s="405"/>
      <c r="AA95" s="405"/>
      <c r="AB95" s="405"/>
      <c r="AC95" s="405"/>
      <c r="AD95" s="405"/>
      <c r="AE95" s="405"/>
      <c r="AF95" s="405"/>
      <c r="AG95" s="405"/>
      <c r="AH95" s="405"/>
      <c r="AI95" s="405"/>
      <c r="AJ95" s="405"/>
      <c r="AK95" s="405"/>
      <c r="AL95" s="405"/>
      <c r="AM95" s="405"/>
      <c r="AN95" s="405"/>
      <c r="AO95" s="405"/>
      <c r="AP95" s="405"/>
      <c r="AQ95" s="405"/>
      <c r="AR95" s="405"/>
      <c r="AS95" s="405"/>
      <c r="AT95" s="405"/>
      <c r="AU95" s="405"/>
      <c r="AV95" s="405"/>
      <c r="AW95" s="405"/>
      <c r="AX95" s="405"/>
      <c r="AY95" s="405"/>
      <c r="AZ95" s="405"/>
      <c r="BA95" s="405"/>
      <c r="BB95" s="405"/>
      <c r="BC95" s="405"/>
      <c r="BD95" s="405"/>
      <c r="BE95" s="405"/>
      <c r="BF95" s="405"/>
      <c r="BG95" s="405"/>
      <c r="BH95" s="405"/>
      <c r="BI95" s="405"/>
      <c r="BJ95" s="405"/>
      <c r="BK95" s="405"/>
      <c r="BL95" s="405"/>
      <c r="BM95" s="405"/>
      <c r="BN95" s="405"/>
      <c r="BO95" s="405"/>
      <c r="BP95" s="405"/>
      <c r="BQ95" s="405"/>
      <c r="BR95" s="405"/>
      <c r="BS95" s="405"/>
      <c r="BT95" s="405"/>
      <c r="BU95" s="405"/>
      <c r="BV95" s="405"/>
      <c r="BW95" s="405"/>
      <c r="BX95" s="405"/>
      <c r="BY95" s="405"/>
      <c r="BZ95" s="405"/>
      <c r="CA95" s="405"/>
      <c r="CB95" s="405"/>
      <c r="CC95" s="405"/>
      <c r="CD95" s="405"/>
      <c r="CE95" s="405"/>
      <c r="CF95" s="405"/>
      <c r="CG95" s="405"/>
      <c r="CH95" s="405"/>
      <c r="CI95" s="405"/>
      <c r="CJ95" s="405"/>
      <c r="CK95" s="405"/>
      <c r="CL95" s="405"/>
      <c r="CM95" s="405"/>
      <c r="CN95" s="405"/>
      <c r="CO95" s="405"/>
      <c r="CP95" s="405"/>
      <c r="CQ95" s="405"/>
      <c r="CR95" s="405"/>
      <c r="CS95" s="405"/>
      <c r="CT95" s="405"/>
      <c r="CU95" s="405"/>
      <c r="CV95" s="405"/>
      <c r="CW95" s="405"/>
      <c r="CX95" s="405"/>
      <c r="CY95" s="405"/>
      <c r="CZ95" s="405"/>
      <c r="DA95" s="405"/>
      <c r="DB95" s="405"/>
      <c r="DC95" s="405"/>
      <c r="DD95" s="405"/>
      <c r="DE95" s="405"/>
      <c r="DF95" s="405"/>
      <c r="DG95" s="405"/>
      <c r="DH95" s="405"/>
      <c r="DI95" s="405"/>
      <c r="DJ95" s="405"/>
    </row>
    <row r="96" spans="1:114" s="6" customFormat="1">
      <c r="A96" s="405"/>
      <c r="C96" s="7"/>
      <c r="D96" s="7"/>
      <c r="F96" s="8"/>
      <c r="G96" s="8"/>
      <c r="H96" s="8"/>
      <c r="I96" s="8"/>
      <c r="J96" s="8"/>
      <c r="K96" s="8"/>
      <c r="L96" s="8"/>
      <c r="M96" s="8"/>
      <c r="N96" s="8"/>
      <c r="P96" s="12"/>
      <c r="Q96" s="12"/>
      <c r="R96" s="12"/>
      <c r="S96" s="12"/>
      <c r="T96" s="12"/>
      <c r="U96" s="405"/>
      <c r="V96" s="405"/>
      <c r="W96" s="405"/>
      <c r="X96" s="405"/>
      <c r="Y96" s="405"/>
      <c r="Z96" s="405"/>
      <c r="AA96" s="405"/>
      <c r="AB96" s="405"/>
      <c r="AC96" s="405"/>
      <c r="AD96" s="405"/>
      <c r="AE96" s="405"/>
      <c r="AF96" s="405"/>
      <c r="AG96" s="405"/>
      <c r="AH96" s="405"/>
      <c r="AI96" s="405"/>
      <c r="AJ96" s="405"/>
      <c r="AK96" s="405"/>
      <c r="AL96" s="405"/>
      <c r="AM96" s="405"/>
      <c r="AN96" s="405"/>
      <c r="AO96" s="405"/>
      <c r="AP96" s="405"/>
      <c r="AQ96" s="405"/>
      <c r="AR96" s="405"/>
      <c r="AS96" s="405"/>
      <c r="AT96" s="405"/>
      <c r="AU96" s="405"/>
      <c r="AV96" s="405"/>
      <c r="AW96" s="405"/>
      <c r="AX96" s="405"/>
      <c r="AY96" s="405"/>
      <c r="AZ96" s="405"/>
      <c r="BA96" s="405"/>
      <c r="BB96" s="405"/>
      <c r="BC96" s="405"/>
      <c r="BD96" s="405"/>
      <c r="BE96" s="405"/>
      <c r="BF96" s="405"/>
      <c r="BG96" s="405"/>
      <c r="BH96" s="405"/>
      <c r="BI96" s="405"/>
      <c r="BJ96" s="405"/>
      <c r="BK96" s="405"/>
      <c r="BL96" s="405"/>
      <c r="BM96" s="405"/>
      <c r="BN96" s="405"/>
      <c r="BO96" s="405"/>
      <c r="BP96" s="405"/>
      <c r="BQ96" s="405"/>
      <c r="BR96" s="405"/>
      <c r="BS96" s="405"/>
      <c r="BT96" s="405"/>
      <c r="BU96" s="405"/>
      <c r="BV96" s="405"/>
      <c r="BW96" s="405"/>
      <c r="BX96" s="405"/>
      <c r="BY96" s="405"/>
      <c r="BZ96" s="405"/>
      <c r="CA96" s="405"/>
      <c r="CB96" s="405"/>
      <c r="CC96" s="405"/>
      <c r="CD96" s="405"/>
      <c r="CE96" s="405"/>
      <c r="CF96" s="405"/>
      <c r="CG96" s="405"/>
      <c r="CH96" s="405"/>
      <c r="CI96" s="405"/>
      <c r="CJ96" s="405"/>
      <c r="CK96" s="405"/>
      <c r="CL96" s="405"/>
      <c r="CM96" s="405"/>
      <c r="CN96" s="405"/>
      <c r="CO96" s="405"/>
      <c r="CP96" s="405"/>
      <c r="CQ96" s="405"/>
      <c r="CR96" s="405"/>
      <c r="CS96" s="405"/>
      <c r="CT96" s="405"/>
      <c r="CU96" s="405"/>
      <c r="CV96" s="405"/>
      <c r="CW96" s="405"/>
      <c r="CX96" s="405"/>
      <c r="CY96" s="405"/>
      <c r="CZ96" s="405"/>
      <c r="DA96" s="405"/>
      <c r="DB96" s="405"/>
      <c r="DC96" s="405"/>
      <c r="DD96" s="405"/>
      <c r="DE96" s="405"/>
      <c r="DF96" s="405"/>
      <c r="DG96" s="405"/>
      <c r="DH96" s="405"/>
      <c r="DI96" s="405"/>
      <c r="DJ96" s="405"/>
    </row>
    <row r="97" spans="1:114" s="6" customFormat="1">
      <c r="A97" s="405"/>
      <c r="C97" s="7"/>
      <c r="D97" s="7"/>
      <c r="F97" s="8"/>
      <c r="G97" s="8"/>
      <c r="H97" s="8"/>
      <c r="I97" s="8"/>
      <c r="J97" s="8"/>
      <c r="K97" s="8"/>
      <c r="L97" s="8"/>
      <c r="M97" s="8"/>
      <c r="N97" s="8"/>
      <c r="P97" s="12"/>
      <c r="Q97" s="12"/>
      <c r="R97" s="12"/>
      <c r="S97" s="12"/>
      <c r="T97" s="12"/>
      <c r="U97" s="405"/>
      <c r="V97" s="405"/>
      <c r="W97" s="405"/>
      <c r="X97" s="405"/>
      <c r="Y97" s="405"/>
      <c r="Z97" s="405"/>
      <c r="AA97" s="405"/>
      <c r="AB97" s="405"/>
      <c r="AC97" s="405"/>
      <c r="AD97" s="405"/>
      <c r="AE97" s="405"/>
      <c r="AF97" s="405"/>
      <c r="AG97" s="405"/>
      <c r="AH97" s="405"/>
      <c r="AI97" s="405"/>
      <c r="AJ97" s="405"/>
      <c r="AK97" s="405"/>
      <c r="AL97" s="405"/>
      <c r="AM97" s="405"/>
      <c r="AN97" s="405"/>
      <c r="AO97" s="405"/>
      <c r="AP97" s="405"/>
      <c r="AQ97" s="405"/>
      <c r="AR97" s="405"/>
      <c r="AS97" s="405"/>
      <c r="AT97" s="405"/>
      <c r="AU97" s="405"/>
      <c r="AV97" s="405"/>
      <c r="AW97" s="405"/>
      <c r="AX97" s="405"/>
      <c r="AY97" s="405"/>
      <c r="AZ97" s="405"/>
      <c r="BA97" s="405"/>
      <c r="BB97" s="405"/>
      <c r="BC97" s="405"/>
      <c r="BD97" s="405"/>
      <c r="BE97" s="405"/>
      <c r="BF97" s="405"/>
      <c r="BG97" s="405"/>
      <c r="BH97" s="405"/>
      <c r="BI97" s="405"/>
      <c r="BJ97" s="405"/>
      <c r="BK97" s="405"/>
      <c r="BL97" s="405"/>
      <c r="BM97" s="405"/>
      <c r="BN97" s="405"/>
      <c r="BO97" s="405"/>
      <c r="BP97" s="405"/>
      <c r="BQ97" s="405"/>
      <c r="BR97" s="405"/>
      <c r="BS97" s="405"/>
      <c r="BT97" s="405"/>
      <c r="BU97" s="405"/>
      <c r="BV97" s="405"/>
      <c r="BW97" s="405"/>
      <c r="BX97" s="405"/>
      <c r="BY97" s="405"/>
      <c r="BZ97" s="405"/>
      <c r="CA97" s="405"/>
      <c r="CB97" s="405"/>
      <c r="CC97" s="405"/>
      <c r="CD97" s="405"/>
      <c r="CE97" s="405"/>
      <c r="CF97" s="405"/>
      <c r="CG97" s="405"/>
      <c r="CH97" s="405"/>
      <c r="CI97" s="405"/>
      <c r="CJ97" s="405"/>
      <c r="CK97" s="405"/>
      <c r="CL97" s="405"/>
      <c r="CM97" s="405"/>
      <c r="CN97" s="405"/>
      <c r="CO97" s="405"/>
      <c r="CP97" s="405"/>
      <c r="CQ97" s="405"/>
      <c r="CR97" s="405"/>
      <c r="CS97" s="405"/>
      <c r="CT97" s="405"/>
      <c r="CU97" s="405"/>
      <c r="CV97" s="405"/>
      <c r="CW97" s="405"/>
      <c r="CX97" s="405"/>
      <c r="CY97" s="405"/>
      <c r="CZ97" s="405"/>
      <c r="DA97" s="405"/>
      <c r="DB97" s="405"/>
      <c r="DC97" s="405"/>
      <c r="DD97" s="405"/>
      <c r="DE97" s="405"/>
      <c r="DF97" s="405"/>
      <c r="DG97" s="405"/>
      <c r="DH97" s="405"/>
      <c r="DI97" s="405"/>
      <c r="DJ97" s="405"/>
    </row>
    <row r="98" spans="1:114" s="6" customFormat="1">
      <c r="A98" s="405"/>
      <c r="C98" s="7"/>
      <c r="D98" s="7"/>
      <c r="F98" s="8"/>
      <c r="G98" s="8"/>
      <c r="H98" s="8"/>
      <c r="I98" s="8"/>
      <c r="J98" s="8"/>
      <c r="K98" s="8"/>
      <c r="L98" s="8"/>
      <c r="M98" s="8"/>
      <c r="N98" s="8"/>
      <c r="P98" s="12"/>
      <c r="Q98" s="12"/>
      <c r="R98" s="12"/>
      <c r="S98" s="12"/>
      <c r="T98" s="12"/>
      <c r="U98" s="405"/>
      <c r="V98" s="405"/>
      <c r="W98" s="405"/>
      <c r="X98" s="405"/>
      <c r="Y98" s="405"/>
      <c r="Z98" s="405"/>
      <c r="AA98" s="405"/>
      <c r="AB98" s="405"/>
      <c r="AC98" s="405"/>
      <c r="AD98" s="405"/>
      <c r="AE98" s="405"/>
      <c r="AF98" s="405"/>
      <c r="AG98" s="405"/>
      <c r="AH98" s="405"/>
      <c r="AI98" s="405"/>
      <c r="AJ98" s="405"/>
      <c r="AK98" s="405"/>
      <c r="AL98" s="405"/>
      <c r="AM98" s="405"/>
      <c r="AN98" s="405"/>
      <c r="AO98" s="405"/>
      <c r="AP98" s="405"/>
      <c r="AQ98" s="405"/>
      <c r="AR98" s="405"/>
      <c r="AS98" s="405"/>
      <c r="AT98" s="405"/>
      <c r="AU98" s="405"/>
      <c r="AV98" s="405"/>
      <c r="AW98" s="405"/>
      <c r="AX98" s="405"/>
      <c r="AY98" s="405"/>
      <c r="AZ98" s="405"/>
      <c r="BA98" s="405"/>
      <c r="BB98" s="405"/>
      <c r="BC98" s="405"/>
      <c r="BD98" s="405"/>
      <c r="BE98" s="405"/>
      <c r="BF98" s="405"/>
      <c r="BG98" s="405"/>
      <c r="BH98" s="405"/>
      <c r="BI98" s="405"/>
      <c r="BJ98" s="405"/>
      <c r="BK98" s="405"/>
      <c r="BL98" s="405"/>
      <c r="BM98" s="405"/>
      <c r="BN98" s="405"/>
      <c r="BO98" s="405"/>
      <c r="BP98" s="405"/>
      <c r="BQ98" s="405"/>
      <c r="BR98" s="405"/>
      <c r="BS98" s="405"/>
      <c r="BT98" s="405"/>
      <c r="BU98" s="405"/>
      <c r="BV98" s="405"/>
      <c r="BW98" s="405"/>
      <c r="BX98" s="405"/>
      <c r="BY98" s="405"/>
      <c r="BZ98" s="405"/>
      <c r="CA98" s="405"/>
      <c r="CB98" s="405"/>
      <c r="CC98" s="405"/>
      <c r="CD98" s="405"/>
      <c r="CE98" s="405"/>
      <c r="CF98" s="405"/>
      <c r="CG98" s="405"/>
      <c r="CH98" s="405"/>
      <c r="CI98" s="405"/>
      <c r="CJ98" s="405"/>
      <c r="CK98" s="405"/>
      <c r="CL98" s="405"/>
      <c r="CM98" s="405"/>
      <c r="CN98" s="405"/>
      <c r="CO98" s="405"/>
      <c r="CP98" s="405"/>
      <c r="CQ98" s="405"/>
      <c r="CR98" s="405"/>
      <c r="CS98" s="405"/>
      <c r="CT98" s="405"/>
      <c r="CU98" s="405"/>
      <c r="CV98" s="405"/>
      <c r="CW98" s="405"/>
      <c r="CX98" s="405"/>
      <c r="CY98" s="405"/>
      <c r="CZ98" s="405"/>
      <c r="DA98" s="405"/>
      <c r="DB98" s="405"/>
      <c r="DC98" s="405"/>
      <c r="DD98" s="405"/>
      <c r="DE98" s="405"/>
      <c r="DF98" s="405"/>
      <c r="DG98" s="405"/>
      <c r="DH98" s="405"/>
      <c r="DI98" s="405"/>
      <c r="DJ98" s="405"/>
    </row>
    <row r="99" spans="1:114" s="6" customFormat="1">
      <c r="A99" s="405"/>
      <c r="C99" s="7"/>
      <c r="D99" s="7"/>
      <c r="F99" s="8"/>
      <c r="G99" s="8"/>
      <c r="H99" s="8"/>
      <c r="I99" s="8"/>
      <c r="J99" s="8"/>
      <c r="K99" s="8"/>
      <c r="L99" s="8"/>
      <c r="M99" s="8"/>
      <c r="N99" s="8"/>
      <c r="P99" s="12"/>
      <c r="Q99" s="12"/>
      <c r="R99" s="12"/>
      <c r="S99" s="12"/>
      <c r="T99" s="12"/>
      <c r="U99" s="405"/>
      <c r="V99" s="405"/>
      <c r="W99" s="405"/>
      <c r="X99" s="405"/>
      <c r="Y99" s="405"/>
      <c r="Z99" s="405"/>
      <c r="AA99" s="405"/>
      <c r="AB99" s="405"/>
      <c r="AC99" s="405"/>
      <c r="AD99" s="405"/>
      <c r="AE99" s="405"/>
      <c r="AF99" s="405"/>
      <c r="AG99" s="405"/>
      <c r="AH99" s="405"/>
      <c r="AI99" s="405"/>
      <c r="AJ99" s="405"/>
      <c r="AK99" s="405"/>
      <c r="AL99" s="405"/>
      <c r="AM99" s="405"/>
      <c r="AN99" s="405"/>
      <c r="AO99" s="405"/>
      <c r="AP99" s="405"/>
      <c r="AQ99" s="405"/>
      <c r="AR99" s="405"/>
      <c r="AS99" s="405"/>
      <c r="AT99" s="405"/>
      <c r="AU99" s="405"/>
      <c r="AV99" s="405"/>
      <c r="AW99" s="405"/>
      <c r="AX99" s="405"/>
      <c r="AY99" s="405"/>
      <c r="AZ99" s="405"/>
      <c r="BA99" s="405"/>
      <c r="BB99" s="405"/>
      <c r="BC99" s="405"/>
      <c r="BD99" s="405"/>
      <c r="BE99" s="405"/>
      <c r="BF99" s="405"/>
      <c r="BG99" s="405"/>
      <c r="BH99" s="405"/>
      <c r="BI99" s="405"/>
      <c r="BJ99" s="405"/>
      <c r="BK99" s="405"/>
      <c r="BL99" s="405"/>
      <c r="BM99" s="405"/>
      <c r="BN99" s="405"/>
      <c r="BO99" s="405"/>
      <c r="BP99" s="405"/>
      <c r="BQ99" s="405"/>
      <c r="BR99" s="405"/>
      <c r="BS99" s="405"/>
      <c r="BT99" s="405"/>
      <c r="BU99" s="405"/>
      <c r="BV99" s="405"/>
      <c r="BW99" s="405"/>
      <c r="BX99" s="405"/>
      <c r="BY99" s="405"/>
      <c r="BZ99" s="405"/>
      <c r="CA99" s="405"/>
      <c r="CB99" s="405"/>
      <c r="CC99" s="405"/>
      <c r="CD99" s="405"/>
      <c r="CE99" s="405"/>
      <c r="CF99" s="405"/>
      <c r="CG99" s="405"/>
      <c r="CH99" s="405"/>
      <c r="CI99" s="405"/>
      <c r="CJ99" s="405"/>
      <c r="CK99" s="405"/>
      <c r="CL99" s="405"/>
      <c r="CM99" s="405"/>
      <c r="CN99" s="405"/>
      <c r="CO99" s="405"/>
      <c r="CP99" s="405"/>
      <c r="CQ99" s="405"/>
      <c r="CR99" s="405"/>
      <c r="CS99" s="405"/>
      <c r="CT99" s="405"/>
      <c r="CU99" s="405"/>
      <c r="CV99" s="405"/>
      <c r="CW99" s="405"/>
      <c r="CX99" s="405"/>
      <c r="CY99" s="405"/>
      <c r="CZ99" s="405"/>
      <c r="DA99" s="405"/>
      <c r="DB99" s="405"/>
      <c r="DC99" s="405"/>
      <c r="DD99" s="405"/>
      <c r="DE99" s="405"/>
      <c r="DF99" s="405"/>
      <c r="DG99" s="405"/>
      <c r="DH99" s="405"/>
      <c r="DI99" s="405"/>
      <c r="DJ99" s="405"/>
    </row>
    <row r="100" spans="1:114" s="6" customFormat="1">
      <c r="A100" s="405"/>
      <c r="C100" s="7"/>
      <c r="D100" s="7"/>
      <c r="F100" s="8"/>
      <c r="G100" s="8"/>
      <c r="H100" s="8"/>
      <c r="I100" s="8"/>
      <c r="J100" s="8"/>
      <c r="K100" s="8"/>
      <c r="L100" s="8"/>
      <c r="M100" s="8"/>
      <c r="N100" s="8"/>
      <c r="P100" s="12"/>
      <c r="Q100" s="12"/>
      <c r="R100" s="12"/>
      <c r="S100" s="12"/>
      <c r="T100" s="12"/>
      <c r="U100" s="405"/>
      <c r="V100" s="405"/>
      <c r="W100" s="405"/>
      <c r="X100" s="405"/>
      <c r="Y100" s="405"/>
      <c r="Z100" s="405"/>
      <c r="AA100" s="405"/>
      <c r="AB100" s="405"/>
      <c r="AC100" s="405"/>
      <c r="AD100" s="405"/>
      <c r="AE100" s="405"/>
      <c r="AF100" s="405"/>
      <c r="AG100" s="405"/>
      <c r="AH100" s="405"/>
      <c r="AI100" s="405"/>
      <c r="AJ100" s="405"/>
      <c r="AK100" s="405"/>
      <c r="AL100" s="405"/>
      <c r="AM100" s="405"/>
      <c r="AN100" s="405"/>
      <c r="AO100" s="405"/>
      <c r="AP100" s="405"/>
      <c r="AQ100" s="405"/>
      <c r="AR100" s="405"/>
      <c r="AS100" s="405"/>
      <c r="AT100" s="405"/>
      <c r="AU100" s="405"/>
      <c r="AV100" s="405"/>
      <c r="AW100" s="405"/>
      <c r="AX100" s="405"/>
      <c r="AY100" s="405"/>
      <c r="AZ100" s="405"/>
      <c r="BA100" s="405"/>
      <c r="BB100" s="405"/>
      <c r="BC100" s="405"/>
      <c r="BD100" s="405"/>
      <c r="BE100" s="405"/>
      <c r="BF100" s="405"/>
      <c r="BG100" s="405"/>
      <c r="BH100" s="405"/>
      <c r="BI100" s="405"/>
      <c r="BJ100" s="405"/>
      <c r="BK100" s="405"/>
      <c r="BL100" s="405"/>
      <c r="BM100" s="405"/>
      <c r="BN100" s="405"/>
      <c r="BO100" s="405"/>
      <c r="BP100" s="405"/>
      <c r="BQ100" s="405"/>
      <c r="BR100" s="405"/>
      <c r="BS100" s="405"/>
      <c r="BT100" s="405"/>
      <c r="BU100" s="405"/>
      <c r="BV100" s="405"/>
      <c r="BW100" s="405"/>
      <c r="BX100" s="405"/>
      <c r="BY100" s="405"/>
      <c r="BZ100" s="405"/>
      <c r="CA100" s="405"/>
      <c r="CB100" s="405"/>
      <c r="CC100" s="405"/>
      <c r="CD100" s="405"/>
      <c r="CE100" s="405"/>
      <c r="CF100" s="405"/>
      <c r="CG100" s="405"/>
      <c r="CH100" s="405"/>
      <c r="CI100" s="405"/>
      <c r="CJ100" s="405"/>
      <c r="CK100" s="405"/>
      <c r="CL100" s="405"/>
      <c r="CM100" s="405"/>
      <c r="CN100" s="405"/>
      <c r="CO100" s="405"/>
      <c r="CP100" s="405"/>
      <c r="CQ100" s="405"/>
      <c r="CR100" s="405"/>
      <c r="CS100" s="405"/>
      <c r="CT100" s="405"/>
      <c r="CU100" s="405"/>
      <c r="CV100" s="405"/>
      <c r="CW100" s="405"/>
      <c r="CX100" s="405"/>
      <c r="CY100" s="405"/>
      <c r="CZ100" s="405"/>
      <c r="DA100" s="405"/>
      <c r="DB100" s="405"/>
      <c r="DC100" s="405"/>
      <c r="DD100" s="405"/>
      <c r="DE100" s="405"/>
      <c r="DF100" s="405"/>
      <c r="DG100" s="405"/>
      <c r="DH100" s="405"/>
      <c r="DI100" s="405"/>
      <c r="DJ100" s="405"/>
    </row>
    <row r="101" spans="1:114" s="6" customFormat="1">
      <c r="A101" s="405"/>
      <c r="C101" s="7"/>
      <c r="D101" s="7"/>
      <c r="F101" s="8"/>
      <c r="G101" s="8"/>
      <c r="H101" s="8"/>
      <c r="I101" s="8"/>
      <c r="J101" s="8"/>
      <c r="K101" s="8"/>
      <c r="L101" s="8"/>
      <c r="M101" s="8"/>
      <c r="N101" s="8"/>
      <c r="P101" s="12"/>
      <c r="Q101" s="12"/>
      <c r="R101" s="12"/>
      <c r="S101" s="12"/>
      <c r="T101" s="12"/>
      <c r="U101" s="405"/>
      <c r="V101" s="405"/>
      <c r="W101" s="405"/>
      <c r="X101" s="405"/>
      <c r="Y101" s="405"/>
      <c r="Z101" s="405"/>
      <c r="AA101" s="405"/>
      <c r="AB101" s="405"/>
      <c r="AC101" s="405"/>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c r="CE101" s="405"/>
      <c r="CF101" s="405"/>
      <c r="CG101" s="405"/>
      <c r="CH101" s="405"/>
      <c r="CI101" s="405"/>
      <c r="CJ101" s="405"/>
      <c r="CK101" s="405"/>
      <c r="CL101" s="405"/>
      <c r="CM101" s="405"/>
      <c r="CN101" s="405"/>
      <c r="CO101" s="405"/>
      <c r="CP101" s="405"/>
      <c r="CQ101" s="405"/>
      <c r="CR101" s="405"/>
      <c r="CS101" s="405"/>
      <c r="CT101" s="405"/>
      <c r="CU101" s="405"/>
      <c r="CV101" s="405"/>
      <c r="CW101" s="405"/>
      <c r="CX101" s="405"/>
      <c r="CY101" s="405"/>
      <c r="CZ101" s="405"/>
      <c r="DA101" s="405"/>
      <c r="DB101" s="405"/>
      <c r="DC101" s="405"/>
      <c r="DD101" s="405"/>
      <c r="DE101" s="405"/>
      <c r="DF101" s="405"/>
      <c r="DG101" s="405"/>
      <c r="DH101" s="405"/>
      <c r="DI101" s="405"/>
      <c r="DJ101" s="405"/>
    </row>
    <row r="102" spans="1:114" s="6" customFormat="1">
      <c r="A102" s="405"/>
      <c r="C102" s="7"/>
      <c r="D102" s="7"/>
      <c r="F102" s="8"/>
      <c r="G102" s="8"/>
      <c r="H102" s="8"/>
      <c r="I102" s="8"/>
      <c r="J102" s="8"/>
      <c r="K102" s="8"/>
      <c r="L102" s="8"/>
      <c r="M102" s="8"/>
      <c r="N102" s="8"/>
      <c r="P102" s="12"/>
      <c r="Q102" s="12"/>
      <c r="R102" s="12"/>
      <c r="S102" s="12"/>
      <c r="T102" s="12"/>
      <c r="U102" s="405"/>
      <c r="V102" s="405"/>
      <c r="W102" s="405"/>
      <c r="X102" s="405"/>
      <c r="Y102" s="405"/>
      <c r="Z102" s="405"/>
      <c r="AA102" s="405"/>
      <c r="AB102" s="405"/>
      <c r="AC102" s="405"/>
      <c r="AD102" s="405"/>
      <c r="AE102" s="405"/>
      <c r="AF102" s="405"/>
      <c r="AG102" s="405"/>
      <c r="AH102" s="405"/>
      <c r="AI102" s="405"/>
      <c r="AJ102" s="405"/>
      <c r="AK102" s="405"/>
      <c r="AL102" s="405"/>
      <c r="AM102" s="405"/>
      <c r="AN102" s="405"/>
      <c r="AO102" s="405"/>
      <c r="AP102" s="405"/>
      <c r="AQ102" s="405"/>
      <c r="AR102" s="405"/>
      <c r="AS102" s="405"/>
      <c r="AT102" s="405"/>
      <c r="AU102" s="405"/>
      <c r="AV102" s="405"/>
      <c r="AW102" s="405"/>
      <c r="AX102" s="405"/>
      <c r="AY102" s="405"/>
      <c r="AZ102" s="405"/>
      <c r="BA102" s="405"/>
      <c r="BB102" s="405"/>
      <c r="BC102" s="405"/>
      <c r="BD102" s="405"/>
      <c r="BE102" s="405"/>
      <c r="BF102" s="405"/>
      <c r="BG102" s="405"/>
      <c r="BH102" s="405"/>
      <c r="BI102" s="405"/>
      <c r="BJ102" s="405"/>
      <c r="BK102" s="405"/>
      <c r="BL102" s="405"/>
      <c r="BM102" s="405"/>
      <c r="BN102" s="405"/>
      <c r="BO102" s="405"/>
      <c r="BP102" s="405"/>
      <c r="BQ102" s="405"/>
      <c r="BR102" s="405"/>
      <c r="BS102" s="405"/>
      <c r="BT102" s="405"/>
      <c r="BU102" s="405"/>
      <c r="BV102" s="405"/>
      <c r="BW102" s="405"/>
      <c r="BX102" s="405"/>
      <c r="BY102" s="405"/>
      <c r="BZ102" s="405"/>
      <c r="CA102" s="405"/>
      <c r="CB102" s="405"/>
      <c r="CC102" s="405"/>
      <c r="CD102" s="405"/>
      <c r="CE102" s="405"/>
      <c r="CF102" s="405"/>
      <c r="CG102" s="405"/>
      <c r="CH102" s="405"/>
      <c r="CI102" s="405"/>
      <c r="CJ102" s="405"/>
      <c r="CK102" s="405"/>
      <c r="CL102" s="405"/>
      <c r="CM102" s="405"/>
      <c r="CN102" s="405"/>
      <c r="CO102" s="405"/>
      <c r="CP102" s="405"/>
      <c r="CQ102" s="405"/>
      <c r="CR102" s="405"/>
      <c r="CS102" s="405"/>
      <c r="CT102" s="405"/>
      <c r="CU102" s="405"/>
      <c r="CV102" s="405"/>
      <c r="CW102" s="405"/>
      <c r="CX102" s="405"/>
      <c r="CY102" s="405"/>
      <c r="CZ102" s="405"/>
      <c r="DA102" s="405"/>
      <c r="DB102" s="405"/>
      <c r="DC102" s="405"/>
      <c r="DD102" s="405"/>
      <c r="DE102" s="405"/>
      <c r="DF102" s="405"/>
      <c r="DG102" s="405"/>
      <c r="DH102" s="405"/>
      <c r="DI102" s="405"/>
      <c r="DJ102" s="405"/>
    </row>
    <row r="103" spans="1:114" s="6" customFormat="1">
      <c r="A103" s="405"/>
      <c r="C103" s="7"/>
      <c r="D103" s="7"/>
      <c r="F103" s="8"/>
      <c r="G103" s="8"/>
      <c r="H103" s="8"/>
      <c r="I103" s="8"/>
      <c r="J103" s="8"/>
      <c r="K103" s="8"/>
      <c r="L103" s="8"/>
      <c r="M103" s="8"/>
      <c r="N103" s="8"/>
      <c r="P103" s="12"/>
      <c r="Q103" s="12"/>
      <c r="R103" s="12"/>
      <c r="S103" s="12"/>
      <c r="T103" s="12"/>
      <c r="U103" s="405"/>
      <c r="V103" s="405"/>
      <c r="W103" s="405"/>
      <c r="X103" s="405"/>
      <c r="Y103" s="405"/>
      <c r="Z103" s="405"/>
      <c r="AA103" s="405"/>
      <c r="AB103" s="405"/>
      <c r="AC103" s="405"/>
      <c r="AD103" s="405"/>
      <c r="AE103" s="405"/>
      <c r="AF103" s="405"/>
      <c r="AG103" s="405"/>
      <c r="AH103" s="405"/>
      <c r="AI103" s="405"/>
      <c r="AJ103" s="405"/>
      <c r="AK103" s="405"/>
      <c r="AL103" s="405"/>
      <c r="AM103" s="405"/>
      <c r="AN103" s="405"/>
      <c r="AO103" s="405"/>
      <c r="AP103" s="405"/>
      <c r="AQ103" s="405"/>
      <c r="AR103" s="405"/>
      <c r="AS103" s="405"/>
      <c r="AT103" s="405"/>
      <c r="AU103" s="405"/>
      <c r="AV103" s="405"/>
      <c r="AW103" s="405"/>
      <c r="AX103" s="405"/>
      <c r="AY103" s="405"/>
      <c r="AZ103" s="405"/>
      <c r="BA103" s="405"/>
      <c r="BB103" s="405"/>
      <c r="BC103" s="405"/>
      <c r="BD103" s="405"/>
      <c r="BE103" s="405"/>
      <c r="BF103" s="405"/>
      <c r="BG103" s="405"/>
      <c r="BH103" s="405"/>
      <c r="BI103" s="405"/>
      <c r="BJ103" s="405"/>
      <c r="BK103" s="405"/>
      <c r="BL103" s="405"/>
      <c r="BM103" s="405"/>
      <c r="BN103" s="405"/>
      <c r="BO103" s="405"/>
      <c r="BP103" s="405"/>
      <c r="BQ103" s="405"/>
      <c r="BR103" s="405"/>
      <c r="BS103" s="405"/>
      <c r="BT103" s="405"/>
      <c r="BU103" s="405"/>
      <c r="BV103" s="405"/>
      <c r="BW103" s="405"/>
      <c r="BX103" s="405"/>
      <c r="BY103" s="405"/>
      <c r="BZ103" s="405"/>
      <c r="CA103" s="405"/>
      <c r="CB103" s="405"/>
      <c r="CC103" s="405"/>
      <c r="CD103" s="405"/>
      <c r="CE103" s="405"/>
      <c r="CF103" s="405"/>
      <c r="CG103" s="405"/>
      <c r="CH103" s="405"/>
      <c r="CI103" s="405"/>
      <c r="CJ103" s="405"/>
      <c r="CK103" s="405"/>
      <c r="CL103" s="405"/>
      <c r="CM103" s="405"/>
      <c r="CN103" s="405"/>
      <c r="CO103" s="405"/>
      <c r="CP103" s="405"/>
      <c r="CQ103" s="405"/>
      <c r="CR103" s="405"/>
      <c r="CS103" s="405"/>
      <c r="CT103" s="405"/>
      <c r="CU103" s="405"/>
      <c r="CV103" s="405"/>
      <c r="CW103" s="405"/>
      <c r="CX103" s="405"/>
      <c r="CY103" s="405"/>
      <c r="CZ103" s="405"/>
      <c r="DA103" s="405"/>
      <c r="DB103" s="405"/>
      <c r="DC103" s="405"/>
      <c r="DD103" s="405"/>
      <c r="DE103" s="405"/>
      <c r="DF103" s="405"/>
      <c r="DG103" s="405"/>
      <c r="DH103" s="405"/>
      <c r="DI103" s="405"/>
      <c r="DJ103" s="405"/>
    </row>
    <row r="104" spans="1:114" s="6" customFormat="1">
      <c r="A104" s="405"/>
      <c r="C104" s="7"/>
      <c r="D104" s="7"/>
      <c r="F104" s="8"/>
      <c r="G104" s="8"/>
      <c r="H104" s="8"/>
      <c r="I104" s="8"/>
      <c r="J104" s="8"/>
      <c r="K104" s="8"/>
      <c r="L104" s="8"/>
      <c r="M104" s="8"/>
      <c r="N104" s="8"/>
      <c r="P104" s="12"/>
      <c r="Q104" s="12"/>
      <c r="R104" s="12"/>
      <c r="S104" s="12"/>
      <c r="T104" s="12"/>
      <c r="U104" s="405"/>
      <c r="V104" s="405"/>
      <c r="W104" s="405"/>
      <c r="X104" s="405"/>
      <c r="Y104" s="405"/>
      <c r="Z104" s="405"/>
      <c r="AA104" s="405"/>
      <c r="AB104" s="405"/>
      <c r="AC104" s="405"/>
      <c r="AD104" s="405"/>
      <c r="AE104" s="405"/>
      <c r="AF104" s="405"/>
      <c r="AG104" s="405"/>
      <c r="AH104" s="405"/>
      <c r="AI104" s="405"/>
      <c r="AJ104" s="405"/>
      <c r="AK104" s="405"/>
      <c r="AL104" s="405"/>
      <c r="AM104" s="405"/>
      <c r="AN104" s="405"/>
      <c r="AO104" s="405"/>
      <c r="AP104" s="405"/>
      <c r="AQ104" s="405"/>
      <c r="AR104" s="405"/>
      <c r="AS104" s="405"/>
      <c r="AT104" s="405"/>
      <c r="AU104" s="405"/>
      <c r="AV104" s="405"/>
      <c r="AW104" s="405"/>
      <c r="AX104" s="405"/>
      <c r="AY104" s="405"/>
      <c r="AZ104" s="405"/>
      <c r="BA104" s="405"/>
      <c r="BB104" s="405"/>
      <c r="BC104" s="405"/>
      <c r="BD104" s="405"/>
      <c r="BE104" s="405"/>
      <c r="BF104" s="405"/>
      <c r="BG104" s="405"/>
      <c r="BH104" s="405"/>
      <c r="BI104" s="405"/>
      <c r="BJ104" s="405"/>
      <c r="BK104" s="405"/>
      <c r="BL104" s="405"/>
      <c r="BM104" s="405"/>
      <c r="BN104" s="405"/>
      <c r="BO104" s="405"/>
      <c r="BP104" s="405"/>
      <c r="BQ104" s="405"/>
      <c r="BR104" s="405"/>
      <c r="BS104" s="405"/>
      <c r="BT104" s="405"/>
      <c r="BU104" s="405"/>
      <c r="BV104" s="405"/>
      <c r="BW104" s="405"/>
      <c r="BX104" s="405"/>
      <c r="BY104" s="405"/>
      <c r="BZ104" s="405"/>
      <c r="CA104" s="405"/>
      <c r="CB104" s="405"/>
      <c r="CC104" s="405"/>
      <c r="CD104" s="405"/>
      <c r="CE104" s="405"/>
      <c r="CF104" s="405"/>
      <c r="CG104" s="405"/>
      <c r="CH104" s="405"/>
      <c r="CI104" s="405"/>
      <c r="CJ104" s="405"/>
      <c r="CK104" s="405"/>
      <c r="CL104" s="405"/>
      <c r="CM104" s="405"/>
      <c r="CN104" s="405"/>
      <c r="CO104" s="405"/>
      <c r="CP104" s="405"/>
      <c r="CQ104" s="405"/>
      <c r="CR104" s="405"/>
      <c r="CS104" s="405"/>
      <c r="CT104" s="405"/>
      <c r="CU104" s="405"/>
      <c r="CV104" s="405"/>
      <c r="CW104" s="405"/>
      <c r="CX104" s="405"/>
      <c r="CY104" s="405"/>
      <c r="CZ104" s="405"/>
      <c r="DA104" s="405"/>
      <c r="DB104" s="405"/>
      <c r="DC104" s="405"/>
      <c r="DD104" s="405"/>
      <c r="DE104" s="405"/>
      <c r="DF104" s="405"/>
      <c r="DG104" s="405"/>
      <c r="DH104" s="405"/>
      <c r="DI104" s="405"/>
      <c r="DJ104" s="405"/>
    </row>
    <row r="105" spans="1:114" s="6" customFormat="1">
      <c r="A105" s="405"/>
      <c r="C105" s="7"/>
      <c r="D105" s="7"/>
      <c r="F105" s="8"/>
      <c r="G105" s="8"/>
      <c r="H105" s="8"/>
      <c r="I105" s="8"/>
      <c r="J105" s="8"/>
      <c r="K105" s="8"/>
      <c r="L105" s="8"/>
      <c r="M105" s="8"/>
      <c r="N105" s="8"/>
      <c r="P105" s="12"/>
      <c r="Q105" s="12"/>
      <c r="R105" s="12"/>
      <c r="S105" s="12"/>
      <c r="T105" s="12"/>
      <c r="U105" s="405"/>
      <c r="V105" s="405"/>
      <c r="W105" s="405"/>
      <c r="X105" s="405"/>
      <c r="Y105" s="405"/>
      <c r="Z105" s="405"/>
      <c r="AA105" s="405"/>
      <c r="AB105" s="405"/>
      <c r="AC105" s="405"/>
      <c r="AD105" s="405"/>
      <c r="AE105" s="405"/>
      <c r="AF105" s="405"/>
      <c r="AG105" s="405"/>
      <c r="AH105" s="405"/>
      <c r="AI105" s="405"/>
      <c r="AJ105" s="405"/>
      <c r="AK105" s="405"/>
      <c r="AL105" s="405"/>
      <c r="AM105" s="405"/>
      <c r="AN105" s="405"/>
      <c r="AO105" s="405"/>
      <c r="AP105" s="405"/>
      <c r="AQ105" s="405"/>
      <c r="AR105" s="405"/>
      <c r="AS105" s="405"/>
      <c r="AT105" s="405"/>
      <c r="AU105" s="405"/>
      <c r="AV105" s="405"/>
      <c r="AW105" s="405"/>
      <c r="AX105" s="405"/>
      <c r="AY105" s="405"/>
      <c r="AZ105" s="405"/>
      <c r="BA105" s="405"/>
      <c r="BB105" s="405"/>
      <c r="BC105" s="405"/>
      <c r="BD105" s="405"/>
      <c r="BE105" s="405"/>
      <c r="BF105" s="405"/>
      <c r="BG105" s="405"/>
      <c r="BH105" s="405"/>
      <c r="BI105" s="405"/>
      <c r="BJ105" s="405"/>
      <c r="BK105" s="405"/>
      <c r="BL105" s="405"/>
      <c r="BM105" s="405"/>
      <c r="BN105" s="405"/>
      <c r="BO105" s="405"/>
      <c r="BP105" s="405"/>
      <c r="BQ105" s="405"/>
      <c r="BR105" s="405"/>
      <c r="BS105" s="405"/>
      <c r="BT105" s="405"/>
      <c r="BU105" s="405"/>
      <c r="BV105" s="405"/>
      <c r="BW105" s="405"/>
      <c r="BX105" s="405"/>
      <c r="BY105" s="405"/>
      <c r="BZ105" s="405"/>
      <c r="CA105" s="405"/>
      <c r="CB105" s="405"/>
      <c r="CC105" s="405"/>
      <c r="CD105" s="405"/>
      <c r="CE105" s="405"/>
      <c r="CF105" s="405"/>
      <c r="CG105" s="405"/>
      <c r="CH105" s="405"/>
      <c r="CI105" s="405"/>
      <c r="CJ105" s="405"/>
      <c r="CK105" s="405"/>
      <c r="CL105" s="405"/>
      <c r="CM105" s="405"/>
      <c r="CN105" s="405"/>
      <c r="CO105" s="405"/>
      <c r="CP105" s="405"/>
      <c r="CQ105" s="405"/>
      <c r="CR105" s="405"/>
      <c r="CS105" s="405"/>
      <c r="CT105" s="405"/>
      <c r="CU105" s="405"/>
      <c r="CV105" s="405"/>
      <c r="CW105" s="405"/>
      <c r="CX105" s="405"/>
      <c r="CY105" s="405"/>
      <c r="CZ105" s="405"/>
      <c r="DA105" s="405"/>
      <c r="DB105" s="405"/>
      <c r="DC105" s="405"/>
      <c r="DD105" s="405"/>
      <c r="DE105" s="405"/>
      <c r="DF105" s="405"/>
      <c r="DG105" s="405"/>
      <c r="DH105" s="405"/>
      <c r="DI105" s="405"/>
      <c r="DJ105" s="405"/>
    </row>
    <row r="106" spans="1:114" s="6" customFormat="1">
      <c r="A106" s="405"/>
      <c r="C106" s="7"/>
      <c r="D106" s="7"/>
      <c r="F106" s="8"/>
      <c r="G106" s="8"/>
      <c r="H106" s="8"/>
      <c r="I106" s="8"/>
      <c r="J106" s="8"/>
      <c r="K106" s="8"/>
      <c r="L106" s="8"/>
      <c r="M106" s="8"/>
      <c r="N106" s="8"/>
      <c r="P106" s="12"/>
      <c r="Q106" s="12"/>
      <c r="R106" s="12"/>
      <c r="S106" s="12"/>
      <c r="T106" s="12"/>
      <c r="U106" s="405"/>
      <c r="V106" s="405"/>
      <c r="W106" s="405"/>
      <c r="X106" s="405"/>
      <c r="Y106" s="405"/>
      <c r="Z106" s="405"/>
      <c r="AA106" s="405"/>
      <c r="AB106" s="405"/>
      <c r="AC106" s="405"/>
      <c r="AD106" s="405"/>
      <c r="AE106" s="405"/>
      <c r="AF106" s="405"/>
      <c r="AG106" s="405"/>
      <c r="AH106" s="405"/>
      <c r="AI106" s="405"/>
      <c r="AJ106" s="405"/>
      <c r="AK106" s="405"/>
      <c r="AL106" s="405"/>
      <c r="AM106" s="405"/>
      <c r="AN106" s="405"/>
      <c r="AO106" s="405"/>
      <c r="AP106" s="405"/>
      <c r="AQ106" s="405"/>
      <c r="AR106" s="405"/>
      <c r="AS106" s="405"/>
      <c r="AT106" s="405"/>
      <c r="AU106" s="405"/>
      <c r="AV106" s="405"/>
      <c r="AW106" s="405"/>
      <c r="AX106" s="405"/>
      <c r="AY106" s="405"/>
      <c r="AZ106" s="405"/>
      <c r="BA106" s="405"/>
      <c r="BB106" s="405"/>
      <c r="BC106" s="405"/>
      <c r="BD106" s="405"/>
      <c r="BE106" s="405"/>
      <c r="BF106" s="405"/>
      <c r="BG106" s="405"/>
      <c r="BH106" s="405"/>
      <c r="BI106" s="405"/>
      <c r="BJ106" s="405"/>
      <c r="BK106" s="405"/>
      <c r="BL106" s="405"/>
      <c r="BM106" s="405"/>
      <c r="BN106" s="405"/>
      <c r="BO106" s="405"/>
      <c r="BP106" s="405"/>
      <c r="BQ106" s="405"/>
      <c r="BR106" s="405"/>
      <c r="BS106" s="405"/>
      <c r="BT106" s="405"/>
      <c r="BU106" s="405"/>
      <c r="BV106" s="405"/>
      <c r="BW106" s="405"/>
      <c r="BX106" s="405"/>
      <c r="BY106" s="405"/>
      <c r="BZ106" s="405"/>
      <c r="CA106" s="405"/>
      <c r="CB106" s="405"/>
      <c r="CC106" s="405"/>
      <c r="CD106" s="405"/>
      <c r="CE106" s="405"/>
      <c r="CF106" s="405"/>
      <c r="CG106" s="405"/>
      <c r="CH106" s="405"/>
      <c r="CI106" s="405"/>
      <c r="CJ106" s="405"/>
      <c r="CK106" s="405"/>
      <c r="CL106" s="405"/>
      <c r="CM106" s="405"/>
      <c r="CN106" s="405"/>
      <c r="CO106" s="405"/>
      <c r="CP106" s="405"/>
      <c r="CQ106" s="405"/>
      <c r="CR106" s="405"/>
      <c r="CS106" s="405"/>
      <c r="CT106" s="405"/>
      <c r="CU106" s="405"/>
      <c r="CV106" s="405"/>
      <c r="CW106" s="405"/>
      <c r="CX106" s="405"/>
      <c r="CY106" s="405"/>
      <c r="CZ106" s="405"/>
      <c r="DA106" s="405"/>
      <c r="DB106" s="405"/>
      <c r="DC106" s="405"/>
      <c r="DD106" s="405"/>
      <c r="DE106" s="405"/>
      <c r="DF106" s="405"/>
      <c r="DG106" s="405"/>
      <c r="DH106" s="405"/>
      <c r="DI106" s="405"/>
      <c r="DJ106" s="405"/>
    </row>
    <row r="107" spans="1:114" s="6" customFormat="1">
      <c r="A107" s="405"/>
      <c r="C107" s="7"/>
      <c r="D107" s="7"/>
      <c r="F107" s="8"/>
      <c r="G107" s="8"/>
      <c r="H107" s="8"/>
      <c r="I107" s="8"/>
      <c r="J107" s="8"/>
      <c r="K107" s="8"/>
      <c r="L107" s="8"/>
      <c r="M107" s="8"/>
      <c r="N107" s="8"/>
      <c r="P107" s="12"/>
      <c r="Q107" s="12"/>
      <c r="R107" s="12"/>
      <c r="S107" s="12"/>
      <c r="T107" s="12"/>
      <c r="U107" s="405"/>
      <c r="V107" s="405"/>
      <c r="W107" s="405"/>
      <c r="X107" s="405"/>
      <c r="Y107" s="405"/>
      <c r="Z107" s="405"/>
      <c r="AA107" s="405"/>
      <c r="AB107" s="405"/>
      <c r="AC107" s="405"/>
      <c r="AD107" s="405"/>
      <c r="AE107" s="405"/>
      <c r="AF107" s="405"/>
      <c r="AG107" s="405"/>
      <c r="AH107" s="405"/>
      <c r="AI107" s="405"/>
      <c r="AJ107" s="405"/>
      <c r="AK107" s="405"/>
      <c r="AL107" s="405"/>
      <c r="AM107" s="405"/>
      <c r="AN107" s="405"/>
      <c r="AO107" s="405"/>
      <c r="AP107" s="405"/>
      <c r="AQ107" s="405"/>
      <c r="AR107" s="405"/>
      <c r="AS107" s="405"/>
      <c r="AT107" s="405"/>
      <c r="AU107" s="405"/>
      <c r="AV107" s="405"/>
      <c r="AW107" s="405"/>
      <c r="AX107" s="405"/>
      <c r="AY107" s="405"/>
      <c r="AZ107" s="405"/>
      <c r="BA107" s="405"/>
      <c r="BB107" s="405"/>
      <c r="BC107" s="405"/>
      <c r="BD107" s="405"/>
      <c r="BE107" s="405"/>
      <c r="BF107" s="405"/>
      <c r="BG107" s="405"/>
      <c r="BH107" s="405"/>
      <c r="BI107" s="405"/>
      <c r="BJ107" s="405"/>
      <c r="BK107" s="405"/>
      <c r="BL107" s="405"/>
      <c r="BM107" s="405"/>
      <c r="BN107" s="405"/>
      <c r="BO107" s="405"/>
      <c r="BP107" s="405"/>
      <c r="BQ107" s="405"/>
      <c r="BR107" s="405"/>
      <c r="BS107" s="405"/>
      <c r="BT107" s="405"/>
      <c r="BU107" s="405"/>
      <c r="BV107" s="405"/>
      <c r="BW107" s="405"/>
      <c r="BX107" s="405"/>
      <c r="BY107" s="405"/>
      <c r="BZ107" s="405"/>
      <c r="CA107" s="405"/>
      <c r="CB107" s="405"/>
      <c r="CC107" s="405"/>
      <c r="CD107" s="405"/>
      <c r="CE107" s="405"/>
      <c r="CF107" s="405"/>
      <c r="CG107" s="405"/>
      <c r="CH107" s="405"/>
      <c r="CI107" s="405"/>
      <c r="CJ107" s="405"/>
      <c r="CK107" s="405"/>
      <c r="CL107" s="405"/>
      <c r="CM107" s="405"/>
      <c r="CN107" s="405"/>
      <c r="CO107" s="405"/>
      <c r="CP107" s="405"/>
      <c r="CQ107" s="405"/>
      <c r="CR107" s="405"/>
      <c r="CS107" s="405"/>
      <c r="CT107" s="405"/>
      <c r="CU107" s="405"/>
      <c r="CV107" s="405"/>
      <c r="CW107" s="405"/>
      <c r="CX107" s="405"/>
      <c r="CY107" s="405"/>
      <c r="CZ107" s="405"/>
      <c r="DA107" s="405"/>
      <c r="DB107" s="405"/>
      <c r="DC107" s="405"/>
      <c r="DD107" s="405"/>
      <c r="DE107" s="405"/>
      <c r="DF107" s="405"/>
      <c r="DG107" s="405"/>
      <c r="DH107" s="405"/>
      <c r="DI107" s="405"/>
      <c r="DJ107" s="405"/>
    </row>
    <row r="108" spans="1:114" s="6" customFormat="1">
      <c r="A108" s="405"/>
      <c r="C108" s="7"/>
      <c r="D108" s="7"/>
      <c r="F108" s="8"/>
      <c r="G108" s="8"/>
      <c r="H108" s="8"/>
      <c r="I108" s="8"/>
      <c r="J108" s="8"/>
      <c r="K108" s="8"/>
      <c r="L108" s="8"/>
      <c r="M108" s="8"/>
      <c r="N108" s="8"/>
      <c r="P108" s="12"/>
      <c r="Q108" s="12"/>
      <c r="R108" s="12"/>
      <c r="S108" s="12"/>
      <c r="T108" s="12"/>
      <c r="U108" s="405"/>
      <c r="V108" s="405"/>
      <c r="W108" s="405"/>
      <c r="X108" s="405"/>
      <c r="Y108" s="405"/>
      <c r="Z108" s="405"/>
      <c r="AA108" s="405"/>
      <c r="AB108" s="405"/>
      <c r="AC108" s="405"/>
      <c r="AD108" s="405"/>
      <c r="AE108" s="405"/>
      <c r="AF108" s="405"/>
      <c r="AG108" s="405"/>
      <c r="AH108" s="405"/>
      <c r="AI108" s="405"/>
      <c r="AJ108" s="405"/>
      <c r="AK108" s="405"/>
      <c r="AL108" s="405"/>
      <c r="AM108" s="405"/>
      <c r="AN108" s="405"/>
      <c r="AO108" s="405"/>
      <c r="AP108" s="405"/>
      <c r="AQ108" s="405"/>
      <c r="AR108" s="405"/>
      <c r="AS108" s="405"/>
      <c r="AT108" s="405"/>
      <c r="AU108" s="405"/>
      <c r="AV108" s="405"/>
      <c r="AW108" s="405"/>
      <c r="AX108" s="405"/>
      <c r="AY108" s="405"/>
      <c r="AZ108" s="405"/>
      <c r="BA108" s="405"/>
      <c r="BB108" s="405"/>
      <c r="BC108" s="405"/>
      <c r="BD108" s="405"/>
      <c r="BE108" s="405"/>
      <c r="BF108" s="405"/>
      <c r="BG108" s="405"/>
      <c r="BH108" s="405"/>
      <c r="BI108" s="405"/>
      <c r="BJ108" s="405"/>
      <c r="BK108" s="405"/>
      <c r="BL108" s="405"/>
      <c r="BM108" s="405"/>
      <c r="BN108" s="405"/>
      <c r="BO108" s="405"/>
      <c r="BP108" s="405"/>
      <c r="BQ108" s="405"/>
      <c r="BR108" s="405"/>
      <c r="BS108" s="405"/>
      <c r="BT108" s="405"/>
      <c r="BU108" s="405"/>
      <c r="BV108" s="405"/>
      <c r="BW108" s="405"/>
      <c r="BX108" s="405"/>
      <c r="BY108" s="405"/>
      <c r="BZ108" s="405"/>
      <c r="CA108" s="405"/>
      <c r="CB108" s="405"/>
      <c r="CC108" s="405"/>
      <c r="CD108" s="405"/>
      <c r="CE108" s="405"/>
      <c r="CF108" s="405"/>
      <c r="CG108" s="405"/>
      <c r="CH108" s="405"/>
      <c r="CI108" s="405"/>
      <c r="CJ108" s="405"/>
      <c r="CK108" s="405"/>
      <c r="CL108" s="405"/>
      <c r="CM108" s="405"/>
      <c r="CN108" s="405"/>
      <c r="CO108" s="405"/>
      <c r="CP108" s="405"/>
      <c r="CQ108" s="405"/>
      <c r="CR108" s="405"/>
      <c r="CS108" s="405"/>
      <c r="CT108" s="405"/>
      <c r="CU108" s="405"/>
      <c r="CV108" s="405"/>
      <c r="CW108" s="405"/>
      <c r="CX108" s="405"/>
      <c r="CY108" s="405"/>
      <c r="CZ108" s="405"/>
      <c r="DA108" s="405"/>
      <c r="DB108" s="405"/>
      <c r="DC108" s="405"/>
      <c r="DD108" s="405"/>
      <c r="DE108" s="405"/>
      <c r="DF108" s="405"/>
      <c r="DG108" s="405"/>
      <c r="DH108" s="405"/>
      <c r="DI108" s="405"/>
      <c r="DJ108" s="405"/>
    </row>
    <row r="109" spans="1:114" s="6" customFormat="1">
      <c r="A109" s="405"/>
      <c r="C109" s="7"/>
      <c r="D109" s="7"/>
      <c r="F109" s="8"/>
      <c r="G109" s="8"/>
      <c r="H109" s="8"/>
      <c r="I109" s="8"/>
      <c r="J109" s="8"/>
      <c r="K109" s="8"/>
      <c r="L109" s="8"/>
      <c r="M109" s="8"/>
      <c r="N109" s="8"/>
      <c r="P109" s="12"/>
      <c r="Q109" s="12"/>
      <c r="R109" s="12"/>
      <c r="S109" s="12"/>
      <c r="T109" s="12"/>
      <c r="U109" s="405"/>
      <c r="V109" s="405"/>
      <c r="W109" s="405"/>
      <c r="X109" s="405"/>
      <c r="Y109" s="405"/>
      <c r="Z109" s="405"/>
      <c r="AA109" s="405"/>
      <c r="AB109" s="405"/>
      <c r="AC109" s="405"/>
      <c r="AD109" s="405"/>
      <c r="AE109" s="405"/>
      <c r="AF109" s="405"/>
      <c r="AG109" s="405"/>
      <c r="AH109" s="405"/>
      <c r="AI109" s="405"/>
      <c r="AJ109" s="405"/>
      <c r="AK109" s="405"/>
      <c r="AL109" s="405"/>
      <c r="AM109" s="405"/>
      <c r="AN109" s="405"/>
      <c r="AO109" s="405"/>
      <c r="AP109" s="405"/>
      <c r="AQ109" s="405"/>
      <c r="AR109" s="405"/>
      <c r="AS109" s="405"/>
      <c r="AT109" s="405"/>
      <c r="AU109" s="405"/>
      <c r="AV109" s="405"/>
      <c r="AW109" s="405"/>
      <c r="AX109" s="405"/>
      <c r="AY109" s="405"/>
      <c r="AZ109" s="405"/>
      <c r="BA109" s="405"/>
      <c r="BB109" s="405"/>
      <c r="BC109" s="405"/>
      <c r="BD109" s="405"/>
      <c r="BE109" s="405"/>
      <c r="BF109" s="405"/>
      <c r="BG109" s="405"/>
      <c r="BH109" s="405"/>
      <c r="BI109" s="405"/>
      <c r="BJ109" s="405"/>
      <c r="BK109" s="405"/>
      <c r="BL109" s="405"/>
      <c r="BM109" s="405"/>
      <c r="BN109" s="405"/>
      <c r="BO109" s="405"/>
      <c r="BP109" s="405"/>
      <c r="BQ109" s="405"/>
      <c r="BR109" s="405"/>
      <c r="BS109" s="405"/>
      <c r="BT109" s="405"/>
      <c r="BU109" s="405"/>
      <c r="BV109" s="405"/>
      <c r="BW109" s="405"/>
      <c r="BX109" s="405"/>
      <c r="BY109" s="405"/>
      <c r="BZ109" s="405"/>
      <c r="CA109" s="405"/>
      <c r="CB109" s="405"/>
      <c r="CC109" s="405"/>
      <c r="CD109" s="405"/>
      <c r="CE109" s="405"/>
      <c r="CF109" s="405"/>
      <c r="CG109" s="405"/>
      <c r="CH109" s="405"/>
      <c r="CI109" s="405"/>
      <c r="CJ109" s="405"/>
      <c r="CK109" s="405"/>
      <c r="CL109" s="405"/>
      <c r="CM109" s="405"/>
      <c r="CN109" s="405"/>
      <c r="CO109" s="405"/>
      <c r="CP109" s="405"/>
      <c r="CQ109" s="405"/>
      <c r="CR109" s="405"/>
      <c r="CS109" s="405"/>
      <c r="CT109" s="405"/>
      <c r="CU109" s="405"/>
      <c r="CV109" s="405"/>
      <c r="CW109" s="405"/>
      <c r="CX109" s="405"/>
      <c r="CY109" s="405"/>
      <c r="CZ109" s="405"/>
      <c r="DA109" s="405"/>
      <c r="DB109" s="405"/>
      <c r="DC109" s="405"/>
      <c r="DD109" s="405"/>
      <c r="DE109" s="405"/>
      <c r="DF109" s="405"/>
      <c r="DG109" s="405"/>
      <c r="DH109" s="405"/>
      <c r="DI109" s="405"/>
      <c r="DJ109" s="405"/>
    </row>
    <row r="110" spans="1:114" s="6" customFormat="1">
      <c r="A110" s="405"/>
      <c r="C110" s="7"/>
      <c r="D110" s="7"/>
      <c r="F110" s="8"/>
      <c r="G110" s="8"/>
      <c r="H110" s="8"/>
      <c r="I110" s="8"/>
      <c r="J110" s="8"/>
      <c r="K110" s="8"/>
      <c r="L110" s="8"/>
      <c r="M110" s="8"/>
      <c r="N110" s="8"/>
      <c r="P110" s="12"/>
      <c r="Q110" s="12"/>
      <c r="R110" s="12"/>
      <c r="S110" s="12"/>
      <c r="T110" s="12"/>
      <c r="U110" s="405"/>
      <c r="V110" s="405"/>
      <c r="W110" s="405"/>
      <c r="X110" s="405"/>
      <c r="Y110" s="405"/>
      <c r="Z110" s="405"/>
      <c r="AA110" s="405"/>
      <c r="AB110" s="405"/>
      <c r="AC110" s="405"/>
      <c r="AD110" s="405"/>
      <c r="AE110" s="405"/>
      <c r="AF110" s="405"/>
      <c r="AG110" s="405"/>
      <c r="AH110" s="405"/>
      <c r="AI110" s="405"/>
      <c r="AJ110" s="405"/>
      <c r="AK110" s="405"/>
      <c r="AL110" s="405"/>
      <c r="AM110" s="405"/>
      <c r="AN110" s="405"/>
      <c r="AO110" s="405"/>
      <c r="AP110" s="405"/>
      <c r="AQ110" s="405"/>
      <c r="AR110" s="405"/>
      <c r="AS110" s="405"/>
      <c r="AT110" s="405"/>
      <c r="AU110" s="405"/>
      <c r="AV110" s="405"/>
      <c r="AW110" s="405"/>
      <c r="AX110" s="405"/>
      <c r="AY110" s="405"/>
      <c r="AZ110" s="405"/>
      <c r="BA110" s="405"/>
      <c r="BB110" s="405"/>
      <c r="BC110" s="405"/>
      <c r="BD110" s="405"/>
      <c r="BE110" s="405"/>
      <c r="BF110" s="405"/>
      <c r="BG110" s="405"/>
      <c r="BH110" s="405"/>
      <c r="BI110" s="405"/>
      <c r="BJ110" s="405"/>
      <c r="BK110" s="405"/>
      <c r="BL110" s="405"/>
      <c r="BM110" s="405"/>
      <c r="BN110" s="405"/>
      <c r="BO110" s="405"/>
      <c r="BP110" s="405"/>
      <c r="BQ110" s="405"/>
      <c r="BR110" s="405"/>
      <c r="BS110" s="405"/>
      <c r="BT110" s="405"/>
      <c r="BU110" s="405"/>
      <c r="BV110" s="405"/>
      <c r="BW110" s="405"/>
      <c r="BX110" s="405"/>
      <c r="BY110" s="405"/>
      <c r="BZ110" s="405"/>
      <c r="CA110" s="405"/>
      <c r="CB110" s="405"/>
      <c r="CC110" s="405"/>
      <c r="CD110" s="405"/>
      <c r="CE110" s="405"/>
      <c r="CF110" s="405"/>
      <c r="CG110" s="405"/>
      <c r="CH110" s="405"/>
      <c r="CI110" s="405"/>
      <c r="CJ110" s="405"/>
      <c r="CK110" s="405"/>
      <c r="CL110" s="405"/>
      <c r="CM110" s="405"/>
      <c r="CN110" s="405"/>
      <c r="CO110" s="405"/>
      <c r="CP110" s="405"/>
      <c r="CQ110" s="405"/>
      <c r="CR110" s="405"/>
      <c r="CS110" s="405"/>
      <c r="CT110" s="405"/>
      <c r="CU110" s="405"/>
      <c r="CV110" s="405"/>
      <c r="CW110" s="405"/>
      <c r="CX110" s="405"/>
      <c r="CY110" s="405"/>
      <c r="CZ110" s="405"/>
      <c r="DA110" s="405"/>
      <c r="DB110" s="405"/>
      <c r="DC110" s="405"/>
      <c r="DD110" s="405"/>
      <c r="DE110" s="405"/>
      <c r="DF110" s="405"/>
      <c r="DG110" s="405"/>
      <c r="DH110" s="405"/>
      <c r="DI110" s="405"/>
      <c r="DJ110" s="405"/>
    </row>
    <row r="111" spans="1:114" s="6" customFormat="1">
      <c r="A111" s="405"/>
      <c r="C111" s="7"/>
      <c r="D111" s="7"/>
      <c r="F111" s="8"/>
      <c r="G111" s="8"/>
      <c r="H111" s="8"/>
      <c r="I111" s="8"/>
      <c r="J111" s="8"/>
      <c r="K111" s="8"/>
      <c r="L111" s="8"/>
      <c r="M111" s="8"/>
      <c r="N111" s="8"/>
      <c r="P111" s="12"/>
      <c r="Q111" s="12"/>
      <c r="R111" s="12"/>
      <c r="S111" s="12"/>
      <c r="T111" s="12"/>
      <c r="U111" s="405"/>
      <c r="V111" s="405"/>
      <c r="W111" s="405"/>
      <c r="X111" s="405"/>
      <c r="Y111" s="405"/>
      <c r="Z111" s="405"/>
      <c r="AA111" s="405"/>
      <c r="AB111" s="405"/>
      <c r="AC111" s="405"/>
      <c r="AD111" s="405"/>
      <c r="AE111" s="405"/>
      <c r="AF111" s="405"/>
      <c r="AG111" s="405"/>
      <c r="AH111" s="405"/>
      <c r="AI111" s="405"/>
      <c r="AJ111" s="405"/>
      <c r="AK111" s="405"/>
      <c r="AL111" s="405"/>
      <c r="AM111" s="405"/>
      <c r="AN111" s="405"/>
      <c r="AO111" s="405"/>
      <c r="AP111" s="405"/>
      <c r="AQ111" s="405"/>
      <c r="AR111" s="405"/>
      <c r="AS111" s="405"/>
      <c r="AT111" s="405"/>
      <c r="AU111" s="405"/>
      <c r="AV111" s="405"/>
      <c r="AW111" s="405"/>
      <c r="AX111" s="405"/>
      <c r="AY111" s="405"/>
      <c r="AZ111" s="405"/>
      <c r="BA111" s="405"/>
      <c r="BB111" s="405"/>
      <c r="BC111" s="405"/>
      <c r="BD111" s="405"/>
      <c r="BE111" s="405"/>
      <c r="BF111" s="405"/>
      <c r="BG111" s="405"/>
      <c r="BH111" s="405"/>
      <c r="BI111" s="405"/>
      <c r="BJ111" s="405"/>
      <c r="BK111" s="405"/>
      <c r="BL111" s="405"/>
      <c r="BM111" s="405"/>
      <c r="BN111" s="405"/>
      <c r="BO111" s="405"/>
      <c r="BP111" s="405"/>
      <c r="BQ111" s="405"/>
      <c r="BR111" s="405"/>
      <c r="BS111" s="405"/>
      <c r="BT111" s="405"/>
      <c r="BU111" s="405"/>
      <c r="BV111" s="405"/>
      <c r="BW111" s="405"/>
      <c r="BX111" s="405"/>
      <c r="BY111" s="405"/>
      <c r="BZ111" s="405"/>
      <c r="CA111" s="405"/>
      <c r="CB111" s="405"/>
      <c r="CC111" s="405"/>
      <c r="CD111" s="405"/>
      <c r="CE111" s="405"/>
      <c r="CF111" s="405"/>
      <c r="CG111" s="405"/>
      <c r="CH111" s="405"/>
      <c r="CI111" s="405"/>
      <c r="CJ111" s="405"/>
      <c r="CK111" s="405"/>
      <c r="CL111" s="405"/>
      <c r="CM111" s="405"/>
      <c r="CN111" s="405"/>
      <c r="CO111" s="405"/>
      <c r="CP111" s="405"/>
      <c r="CQ111" s="405"/>
      <c r="CR111" s="405"/>
      <c r="CS111" s="405"/>
      <c r="CT111" s="405"/>
      <c r="CU111" s="405"/>
      <c r="CV111" s="405"/>
      <c r="CW111" s="405"/>
      <c r="CX111" s="405"/>
      <c r="CY111" s="405"/>
      <c r="CZ111" s="405"/>
      <c r="DA111" s="405"/>
      <c r="DB111" s="405"/>
      <c r="DC111" s="405"/>
      <c r="DD111" s="405"/>
      <c r="DE111" s="405"/>
      <c r="DF111" s="405"/>
      <c r="DG111" s="405"/>
      <c r="DH111" s="405"/>
      <c r="DI111" s="405"/>
      <c r="DJ111" s="405"/>
    </row>
    <row r="112" spans="1:114" s="6" customFormat="1">
      <c r="A112" s="405"/>
      <c r="C112" s="7"/>
      <c r="D112" s="7"/>
      <c r="F112" s="8"/>
      <c r="G112" s="8"/>
      <c r="H112" s="8"/>
      <c r="I112" s="8"/>
      <c r="J112" s="8"/>
      <c r="K112" s="8"/>
      <c r="L112" s="8"/>
      <c r="M112" s="8"/>
      <c r="N112" s="8"/>
      <c r="P112" s="12"/>
      <c r="Q112" s="12"/>
      <c r="R112" s="12"/>
      <c r="S112" s="12"/>
      <c r="T112" s="12"/>
      <c r="U112" s="405"/>
      <c r="V112" s="405"/>
      <c r="W112" s="405"/>
      <c r="X112" s="405"/>
      <c r="Y112" s="405"/>
      <c r="Z112" s="405"/>
      <c r="AA112" s="405"/>
      <c r="AB112" s="405"/>
      <c r="AC112" s="405"/>
      <c r="AD112" s="405"/>
      <c r="AE112" s="405"/>
      <c r="AF112" s="405"/>
      <c r="AG112" s="405"/>
      <c r="AH112" s="405"/>
      <c r="AI112" s="405"/>
      <c r="AJ112" s="405"/>
      <c r="AK112" s="405"/>
      <c r="AL112" s="405"/>
      <c r="AM112" s="405"/>
      <c r="AN112" s="405"/>
      <c r="AO112" s="405"/>
      <c r="AP112" s="405"/>
      <c r="AQ112" s="405"/>
      <c r="AR112" s="405"/>
      <c r="AS112" s="405"/>
      <c r="AT112" s="405"/>
      <c r="AU112" s="405"/>
      <c r="AV112" s="405"/>
      <c r="AW112" s="405"/>
      <c r="AX112" s="405"/>
      <c r="AY112" s="405"/>
      <c r="AZ112" s="405"/>
      <c r="BA112" s="405"/>
      <c r="BB112" s="405"/>
      <c r="BC112" s="405"/>
      <c r="BD112" s="405"/>
      <c r="BE112" s="405"/>
      <c r="BF112" s="405"/>
      <c r="BG112" s="405"/>
      <c r="BH112" s="405"/>
      <c r="BI112" s="405"/>
      <c r="BJ112" s="405"/>
      <c r="BK112" s="405"/>
      <c r="BL112" s="405"/>
      <c r="BM112" s="405"/>
      <c r="BN112" s="405"/>
      <c r="BO112" s="405"/>
      <c r="BP112" s="405"/>
      <c r="BQ112" s="405"/>
      <c r="BR112" s="405"/>
      <c r="BS112" s="405"/>
      <c r="BT112" s="405"/>
      <c r="BU112" s="405"/>
      <c r="BV112" s="405"/>
      <c r="BW112" s="405"/>
      <c r="BX112" s="405"/>
      <c r="BY112" s="405"/>
      <c r="BZ112" s="405"/>
      <c r="CA112" s="405"/>
      <c r="CB112" s="405"/>
      <c r="CC112" s="405"/>
      <c r="CD112" s="405"/>
      <c r="CE112" s="405"/>
      <c r="CF112" s="405"/>
      <c r="CG112" s="405"/>
      <c r="CH112" s="405"/>
      <c r="CI112" s="405"/>
      <c r="CJ112" s="405"/>
      <c r="CK112" s="405"/>
      <c r="CL112" s="405"/>
      <c r="CM112" s="405"/>
      <c r="CN112" s="405"/>
      <c r="CO112" s="405"/>
      <c r="CP112" s="405"/>
      <c r="CQ112" s="405"/>
      <c r="CR112" s="405"/>
      <c r="CS112" s="405"/>
      <c r="CT112" s="405"/>
      <c r="CU112" s="405"/>
      <c r="CV112" s="405"/>
      <c r="CW112" s="405"/>
      <c r="CX112" s="405"/>
      <c r="CY112" s="405"/>
      <c r="CZ112" s="405"/>
      <c r="DA112" s="405"/>
      <c r="DB112" s="405"/>
      <c r="DC112" s="405"/>
      <c r="DD112" s="405"/>
      <c r="DE112" s="405"/>
      <c r="DF112" s="405"/>
      <c r="DG112" s="405"/>
      <c r="DH112" s="405"/>
      <c r="DI112" s="405"/>
      <c r="DJ112" s="405"/>
    </row>
    <row r="113" spans="1:114" s="6" customFormat="1">
      <c r="A113" s="405"/>
      <c r="C113" s="7"/>
      <c r="D113" s="7"/>
      <c r="F113" s="8"/>
      <c r="G113" s="8"/>
      <c r="H113" s="8"/>
      <c r="I113" s="8"/>
      <c r="J113" s="8"/>
      <c r="K113" s="8"/>
      <c r="L113" s="8"/>
      <c r="M113" s="8"/>
      <c r="N113" s="8"/>
      <c r="P113" s="12"/>
      <c r="Q113" s="12"/>
      <c r="R113" s="12"/>
      <c r="S113" s="12"/>
      <c r="T113" s="12"/>
      <c r="U113" s="405"/>
      <c r="V113" s="405"/>
      <c r="W113" s="405"/>
      <c r="X113" s="405"/>
      <c r="Y113" s="405"/>
      <c r="Z113" s="405"/>
      <c r="AA113" s="405"/>
      <c r="AB113" s="405"/>
      <c r="AC113" s="405"/>
      <c r="AD113" s="405"/>
      <c r="AE113" s="405"/>
      <c r="AF113" s="405"/>
      <c r="AG113" s="405"/>
      <c r="AH113" s="405"/>
      <c r="AI113" s="405"/>
      <c r="AJ113" s="405"/>
      <c r="AK113" s="405"/>
      <c r="AL113" s="405"/>
      <c r="AM113" s="405"/>
      <c r="AN113" s="405"/>
      <c r="AO113" s="405"/>
      <c r="AP113" s="405"/>
      <c r="AQ113" s="405"/>
      <c r="AR113" s="405"/>
      <c r="AS113" s="405"/>
      <c r="AT113" s="405"/>
      <c r="AU113" s="405"/>
      <c r="AV113" s="405"/>
      <c r="AW113" s="405"/>
      <c r="AX113" s="405"/>
      <c r="AY113" s="405"/>
      <c r="AZ113" s="405"/>
      <c r="BA113" s="405"/>
      <c r="BB113" s="405"/>
      <c r="BC113" s="405"/>
      <c r="BD113" s="405"/>
      <c r="BE113" s="405"/>
      <c r="BF113" s="405"/>
      <c r="BG113" s="405"/>
      <c r="BH113" s="405"/>
      <c r="BI113" s="405"/>
      <c r="BJ113" s="405"/>
      <c r="BK113" s="405"/>
      <c r="BL113" s="405"/>
      <c r="BM113" s="405"/>
      <c r="BN113" s="405"/>
      <c r="BO113" s="405"/>
      <c r="BP113" s="405"/>
      <c r="BQ113" s="405"/>
      <c r="BR113" s="405"/>
      <c r="BS113" s="405"/>
      <c r="BT113" s="405"/>
      <c r="BU113" s="405"/>
      <c r="BV113" s="405"/>
      <c r="BW113" s="405"/>
      <c r="BX113" s="405"/>
      <c r="BY113" s="405"/>
      <c r="BZ113" s="405"/>
      <c r="CA113" s="405"/>
      <c r="CB113" s="405"/>
      <c r="CC113" s="405"/>
      <c r="CD113" s="405"/>
      <c r="CE113" s="405"/>
      <c r="CF113" s="405"/>
      <c r="CG113" s="405"/>
      <c r="CH113" s="405"/>
      <c r="CI113" s="405"/>
      <c r="CJ113" s="405"/>
      <c r="CK113" s="405"/>
      <c r="CL113" s="405"/>
      <c r="CM113" s="405"/>
      <c r="CN113" s="405"/>
      <c r="CO113" s="405"/>
      <c r="CP113" s="405"/>
      <c r="CQ113" s="405"/>
      <c r="CR113" s="405"/>
      <c r="CS113" s="405"/>
      <c r="CT113" s="405"/>
      <c r="CU113" s="405"/>
      <c r="CV113" s="405"/>
      <c r="CW113" s="405"/>
      <c r="CX113" s="405"/>
      <c r="CY113" s="405"/>
      <c r="CZ113" s="405"/>
      <c r="DA113" s="405"/>
      <c r="DB113" s="405"/>
      <c r="DC113" s="405"/>
      <c r="DD113" s="405"/>
      <c r="DE113" s="405"/>
      <c r="DF113" s="405"/>
      <c r="DG113" s="405"/>
      <c r="DH113" s="405"/>
      <c r="DI113" s="405"/>
      <c r="DJ113" s="405"/>
    </row>
    <row r="114" spans="1:114" s="6" customFormat="1">
      <c r="A114" s="405"/>
      <c r="C114" s="7"/>
      <c r="D114" s="7"/>
      <c r="F114" s="8"/>
      <c r="G114" s="8"/>
      <c r="H114" s="8"/>
      <c r="I114" s="8"/>
      <c r="J114" s="8"/>
      <c r="K114" s="8"/>
      <c r="L114" s="8"/>
      <c r="M114" s="8"/>
      <c r="N114" s="8"/>
      <c r="P114" s="12"/>
      <c r="Q114" s="12"/>
      <c r="R114" s="12"/>
      <c r="S114" s="12"/>
      <c r="T114" s="12"/>
      <c r="U114" s="405"/>
      <c r="V114" s="405"/>
      <c r="W114" s="405"/>
      <c r="X114" s="405"/>
      <c r="Y114" s="405"/>
      <c r="Z114" s="405"/>
      <c r="AA114" s="405"/>
      <c r="AB114" s="405"/>
      <c r="AC114" s="405"/>
      <c r="AD114" s="405"/>
      <c r="AE114" s="405"/>
      <c r="AF114" s="405"/>
      <c r="AG114" s="405"/>
      <c r="AH114" s="405"/>
      <c r="AI114" s="405"/>
      <c r="AJ114" s="405"/>
      <c r="AK114" s="405"/>
      <c r="AL114" s="405"/>
      <c r="AM114" s="405"/>
      <c r="AN114" s="405"/>
      <c r="AO114" s="405"/>
      <c r="AP114" s="405"/>
      <c r="AQ114" s="405"/>
      <c r="AR114" s="405"/>
      <c r="AS114" s="405"/>
      <c r="AT114" s="405"/>
      <c r="AU114" s="405"/>
      <c r="AV114" s="405"/>
      <c r="AW114" s="405"/>
      <c r="AX114" s="405"/>
      <c r="AY114" s="405"/>
      <c r="AZ114" s="405"/>
      <c r="BA114" s="405"/>
      <c r="BB114" s="405"/>
      <c r="BC114" s="405"/>
      <c r="BD114" s="405"/>
      <c r="BE114" s="405"/>
      <c r="BF114" s="405"/>
      <c r="BG114" s="405"/>
      <c r="BH114" s="405"/>
      <c r="BI114" s="405"/>
      <c r="BJ114" s="405"/>
      <c r="BK114" s="405"/>
      <c r="BL114" s="405"/>
      <c r="BM114" s="405"/>
      <c r="BN114" s="405"/>
      <c r="BO114" s="405"/>
      <c r="BP114" s="405"/>
      <c r="BQ114" s="405"/>
      <c r="BR114" s="405"/>
      <c r="BS114" s="405"/>
      <c r="BT114" s="405"/>
      <c r="BU114" s="405"/>
      <c r="BV114" s="405"/>
      <c r="BW114" s="405"/>
      <c r="BX114" s="405"/>
      <c r="BY114" s="405"/>
      <c r="BZ114" s="405"/>
      <c r="CA114" s="405"/>
      <c r="CB114" s="405"/>
      <c r="CC114" s="405"/>
      <c r="CD114" s="405"/>
      <c r="CE114" s="405"/>
      <c r="CF114" s="405"/>
      <c r="CG114" s="405"/>
      <c r="CH114" s="405"/>
      <c r="CI114" s="405"/>
      <c r="CJ114" s="405"/>
      <c r="CK114" s="405"/>
      <c r="CL114" s="405"/>
      <c r="CM114" s="405"/>
      <c r="CN114" s="405"/>
      <c r="CO114" s="405"/>
      <c r="CP114" s="405"/>
      <c r="CQ114" s="405"/>
      <c r="CR114" s="405"/>
      <c r="CS114" s="405"/>
      <c r="CT114" s="405"/>
      <c r="CU114" s="405"/>
      <c r="CV114" s="405"/>
      <c r="CW114" s="405"/>
      <c r="CX114" s="405"/>
      <c r="CY114" s="405"/>
      <c r="CZ114" s="405"/>
      <c r="DA114" s="405"/>
      <c r="DB114" s="405"/>
      <c r="DC114" s="405"/>
      <c r="DD114" s="405"/>
      <c r="DE114" s="405"/>
      <c r="DF114" s="405"/>
      <c r="DG114" s="405"/>
      <c r="DH114" s="405"/>
      <c r="DI114" s="405"/>
      <c r="DJ114" s="405"/>
    </row>
    <row r="115" spans="1:114" s="6" customFormat="1">
      <c r="A115" s="405"/>
      <c r="C115" s="7"/>
      <c r="D115" s="7"/>
      <c r="F115" s="8"/>
      <c r="G115" s="8"/>
      <c r="H115" s="8"/>
      <c r="I115" s="8"/>
      <c r="J115" s="8"/>
      <c r="K115" s="8"/>
      <c r="L115" s="8"/>
      <c r="M115" s="8"/>
      <c r="N115" s="8"/>
      <c r="P115" s="12"/>
      <c r="Q115" s="12"/>
      <c r="R115" s="12"/>
      <c r="S115" s="12"/>
      <c r="T115" s="12"/>
      <c r="U115" s="405"/>
      <c r="V115" s="405"/>
      <c r="W115" s="405"/>
      <c r="X115" s="405"/>
      <c r="Y115" s="405"/>
      <c r="Z115" s="405"/>
      <c r="AA115" s="405"/>
      <c r="AB115" s="405"/>
      <c r="AC115" s="405"/>
      <c r="AD115" s="405"/>
      <c r="AE115" s="405"/>
      <c r="AF115" s="405"/>
      <c r="AG115" s="405"/>
      <c r="AH115" s="405"/>
      <c r="AI115" s="405"/>
      <c r="AJ115" s="405"/>
      <c r="AK115" s="405"/>
      <c r="AL115" s="405"/>
      <c r="AM115" s="405"/>
      <c r="AN115" s="405"/>
      <c r="AO115" s="405"/>
      <c r="AP115" s="405"/>
      <c r="AQ115" s="405"/>
      <c r="AR115" s="405"/>
      <c r="AS115" s="405"/>
      <c r="AT115" s="405"/>
      <c r="AU115" s="405"/>
      <c r="AV115" s="405"/>
      <c r="AW115" s="405"/>
      <c r="AX115" s="405"/>
      <c r="AY115" s="405"/>
      <c r="AZ115" s="405"/>
      <c r="BA115" s="405"/>
      <c r="BB115" s="405"/>
      <c r="BC115" s="405"/>
      <c r="BD115" s="405"/>
      <c r="BE115" s="405"/>
      <c r="BF115" s="405"/>
      <c r="BG115" s="405"/>
      <c r="BH115" s="405"/>
      <c r="BI115" s="405"/>
      <c r="BJ115" s="405"/>
      <c r="BK115" s="405"/>
      <c r="BL115" s="405"/>
      <c r="BM115" s="405"/>
      <c r="BN115" s="405"/>
      <c r="BO115" s="405"/>
      <c r="BP115" s="405"/>
      <c r="BQ115" s="405"/>
      <c r="BR115" s="405"/>
      <c r="BS115" s="405"/>
      <c r="BT115" s="405"/>
      <c r="BU115" s="405"/>
      <c r="BV115" s="405"/>
      <c r="BW115" s="405"/>
      <c r="BX115" s="405"/>
      <c r="BY115" s="405"/>
      <c r="BZ115" s="405"/>
      <c r="CA115" s="405"/>
      <c r="CB115" s="405"/>
      <c r="CC115" s="405"/>
      <c r="CD115" s="405"/>
      <c r="CE115" s="405"/>
      <c r="CF115" s="405"/>
      <c r="CG115" s="405"/>
      <c r="CH115" s="405"/>
      <c r="CI115" s="405"/>
      <c r="CJ115" s="405"/>
      <c r="CK115" s="405"/>
      <c r="CL115" s="405"/>
      <c r="CM115" s="405"/>
      <c r="CN115" s="405"/>
      <c r="CO115" s="405"/>
      <c r="CP115" s="405"/>
      <c r="CQ115" s="405"/>
      <c r="CR115" s="405"/>
      <c r="CS115" s="405"/>
      <c r="CT115" s="405"/>
      <c r="CU115" s="405"/>
      <c r="CV115" s="405"/>
      <c r="CW115" s="405"/>
      <c r="CX115" s="405"/>
      <c r="CY115" s="405"/>
      <c r="CZ115" s="405"/>
      <c r="DA115" s="405"/>
      <c r="DB115" s="405"/>
      <c r="DC115" s="405"/>
      <c r="DD115" s="405"/>
      <c r="DE115" s="405"/>
      <c r="DF115" s="405"/>
      <c r="DG115" s="405"/>
      <c r="DH115" s="405"/>
      <c r="DI115" s="405"/>
      <c r="DJ115" s="405"/>
    </row>
    <row r="116" spans="1:114" s="6" customFormat="1">
      <c r="A116" s="405"/>
      <c r="C116" s="7"/>
      <c r="D116" s="7"/>
      <c r="F116" s="8"/>
      <c r="G116" s="8"/>
      <c r="H116" s="8"/>
      <c r="I116" s="8"/>
      <c r="J116" s="8"/>
      <c r="K116" s="8"/>
      <c r="L116" s="8"/>
      <c r="M116" s="8"/>
      <c r="N116" s="8"/>
      <c r="P116" s="12"/>
      <c r="Q116" s="12"/>
      <c r="R116" s="12"/>
      <c r="S116" s="12"/>
      <c r="T116" s="12"/>
      <c r="U116" s="405"/>
      <c r="V116" s="405"/>
      <c r="W116" s="405"/>
      <c r="X116" s="405"/>
      <c r="Y116" s="405"/>
      <c r="Z116" s="405"/>
      <c r="AA116" s="405"/>
      <c r="AB116" s="405"/>
      <c r="AC116" s="405"/>
      <c r="AD116" s="405"/>
      <c r="AE116" s="405"/>
      <c r="AF116" s="405"/>
      <c r="AG116" s="405"/>
      <c r="AH116" s="405"/>
      <c r="AI116" s="405"/>
      <c r="AJ116" s="405"/>
      <c r="AK116" s="405"/>
      <c r="AL116" s="405"/>
      <c r="AM116" s="405"/>
      <c r="AN116" s="405"/>
      <c r="AO116" s="405"/>
      <c r="AP116" s="405"/>
      <c r="AQ116" s="405"/>
      <c r="AR116" s="405"/>
      <c r="AS116" s="405"/>
      <c r="AT116" s="405"/>
      <c r="AU116" s="405"/>
      <c r="AV116" s="405"/>
      <c r="AW116" s="405"/>
      <c r="AX116" s="405"/>
      <c r="AY116" s="405"/>
      <c r="AZ116" s="405"/>
      <c r="BA116" s="405"/>
      <c r="BB116" s="405"/>
      <c r="BC116" s="405"/>
      <c r="BD116" s="405"/>
      <c r="BE116" s="405"/>
      <c r="BF116" s="405"/>
      <c r="BG116" s="405"/>
      <c r="BH116" s="405"/>
      <c r="BI116" s="405"/>
      <c r="BJ116" s="405"/>
      <c r="BK116" s="405"/>
      <c r="BL116" s="405"/>
      <c r="BM116" s="405"/>
      <c r="BN116" s="405"/>
      <c r="BO116" s="405"/>
      <c r="BP116" s="405"/>
      <c r="BQ116" s="405"/>
      <c r="BR116" s="405"/>
      <c r="BS116" s="405"/>
      <c r="BT116" s="405"/>
      <c r="BU116" s="405"/>
      <c r="BV116" s="405"/>
      <c r="BW116" s="405"/>
      <c r="BX116" s="405"/>
      <c r="BY116" s="405"/>
      <c r="BZ116" s="405"/>
      <c r="CA116" s="405"/>
      <c r="CB116" s="405"/>
      <c r="CC116" s="405"/>
      <c r="CD116" s="405"/>
      <c r="CE116" s="405"/>
      <c r="CF116" s="405"/>
      <c r="CG116" s="405"/>
      <c r="CH116" s="405"/>
      <c r="CI116" s="405"/>
      <c r="CJ116" s="405"/>
      <c r="CK116" s="405"/>
      <c r="CL116" s="405"/>
      <c r="CM116" s="405"/>
      <c r="CN116" s="405"/>
      <c r="CO116" s="405"/>
      <c r="CP116" s="405"/>
      <c r="CQ116" s="405"/>
      <c r="CR116" s="405"/>
      <c r="CS116" s="405"/>
      <c r="CT116" s="405"/>
      <c r="CU116" s="405"/>
      <c r="CV116" s="405"/>
      <c r="CW116" s="405"/>
      <c r="CX116" s="405"/>
      <c r="CY116" s="405"/>
      <c r="CZ116" s="405"/>
      <c r="DA116" s="405"/>
      <c r="DB116" s="405"/>
      <c r="DC116" s="405"/>
      <c r="DD116" s="405"/>
      <c r="DE116" s="405"/>
      <c r="DF116" s="405"/>
      <c r="DG116" s="405"/>
      <c r="DH116" s="405"/>
      <c r="DI116" s="405"/>
      <c r="DJ116" s="405"/>
    </row>
    <row r="117" spans="1:114" s="6" customFormat="1">
      <c r="A117" s="405"/>
      <c r="C117" s="7"/>
      <c r="D117" s="7"/>
      <c r="F117" s="8"/>
      <c r="G117" s="8"/>
      <c r="H117" s="8"/>
      <c r="I117" s="8"/>
      <c r="J117" s="8"/>
      <c r="K117" s="8"/>
      <c r="L117" s="8"/>
      <c r="M117" s="8"/>
      <c r="N117" s="8"/>
      <c r="P117" s="12"/>
      <c r="Q117" s="12"/>
      <c r="R117" s="12"/>
      <c r="S117" s="12"/>
      <c r="T117" s="12"/>
      <c r="U117" s="405"/>
      <c r="V117" s="405"/>
      <c r="W117" s="405"/>
      <c r="X117" s="405"/>
      <c r="Y117" s="405"/>
      <c r="Z117" s="405"/>
      <c r="AA117" s="405"/>
      <c r="AB117" s="405"/>
      <c r="AC117" s="405"/>
      <c r="AD117" s="405"/>
      <c r="AE117" s="405"/>
      <c r="AF117" s="405"/>
      <c r="AG117" s="405"/>
      <c r="AH117" s="405"/>
      <c r="AI117" s="405"/>
      <c r="AJ117" s="405"/>
      <c r="AK117" s="405"/>
      <c r="AL117" s="405"/>
      <c r="AM117" s="405"/>
      <c r="AN117" s="405"/>
      <c r="AO117" s="405"/>
      <c r="AP117" s="405"/>
      <c r="AQ117" s="405"/>
      <c r="AR117" s="405"/>
      <c r="AS117" s="405"/>
      <c r="AT117" s="405"/>
      <c r="AU117" s="405"/>
      <c r="AV117" s="405"/>
      <c r="AW117" s="405"/>
      <c r="AX117" s="405"/>
      <c r="AY117" s="405"/>
      <c r="AZ117" s="405"/>
      <c r="BA117" s="405"/>
      <c r="BB117" s="405"/>
      <c r="BC117" s="405"/>
      <c r="BD117" s="405"/>
      <c r="BE117" s="405"/>
      <c r="BF117" s="405"/>
      <c r="BG117" s="405"/>
      <c r="BH117" s="405"/>
      <c r="BI117" s="405"/>
      <c r="BJ117" s="405"/>
      <c r="BK117" s="405"/>
      <c r="BL117" s="405"/>
      <c r="BM117" s="405"/>
      <c r="BN117" s="405"/>
      <c r="BO117" s="405"/>
      <c r="BP117" s="405"/>
      <c r="BQ117" s="405"/>
      <c r="BR117" s="405"/>
      <c r="BS117" s="405"/>
      <c r="BT117" s="405"/>
      <c r="BU117" s="405"/>
      <c r="BV117" s="405"/>
      <c r="BW117" s="405"/>
      <c r="BX117" s="405"/>
      <c r="BY117" s="405"/>
      <c r="BZ117" s="405"/>
      <c r="CA117" s="405"/>
      <c r="CB117" s="405"/>
      <c r="CC117" s="405"/>
      <c r="CD117" s="405"/>
      <c r="CE117" s="405"/>
      <c r="CF117" s="405"/>
      <c r="CG117" s="405"/>
      <c r="CH117" s="405"/>
      <c r="CI117" s="405"/>
      <c r="CJ117" s="405"/>
      <c r="CK117" s="405"/>
      <c r="CL117" s="405"/>
      <c r="CM117" s="405"/>
      <c r="CN117" s="405"/>
      <c r="CO117" s="405"/>
      <c r="CP117" s="405"/>
      <c r="CQ117" s="405"/>
      <c r="CR117" s="405"/>
      <c r="CS117" s="405"/>
      <c r="CT117" s="405"/>
      <c r="CU117" s="405"/>
      <c r="CV117" s="405"/>
      <c r="CW117" s="405"/>
      <c r="CX117" s="405"/>
      <c r="CY117" s="405"/>
      <c r="CZ117" s="405"/>
      <c r="DA117" s="405"/>
      <c r="DB117" s="405"/>
      <c r="DC117" s="405"/>
      <c r="DD117" s="405"/>
      <c r="DE117" s="405"/>
      <c r="DF117" s="405"/>
      <c r="DG117" s="405"/>
      <c r="DH117" s="405"/>
      <c r="DI117" s="405"/>
      <c r="DJ117" s="405"/>
    </row>
    <row r="118" spans="1:114" s="6" customFormat="1">
      <c r="A118" s="405"/>
      <c r="C118" s="7"/>
      <c r="D118" s="7"/>
      <c r="F118" s="8"/>
      <c r="G118" s="8"/>
      <c r="H118" s="8"/>
      <c r="I118" s="8"/>
      <c r="J118" s="8"/>
      <c r="K118" s="8"/>
      <c r="L118" s="8"/>
      <c r="M118" s="8"/>
      <c r="N118" s="8"/>
      <c r="P118" s="12"/>
      <c r="Q118" s="12"/>
      <c r="R118" s="12"/>
      <c r="S118" s="12"/>
      <c r="T118" s="12"/>
      <c r="U118" s="405"/>
      <c r="V118" s="405"/>
      <c r="W118" s="405"/>
      <c r="X118" s="405"/>
      <c r="Y118" s="405"/>
      <c r="Z118" s="405"/>
      <c r="AA118" s="405"/>
      <c r="AB118" s="405"/>
      <c r="AC118" s="405"/>
      <c r="AD118" s="405"/>
      <c r="AE118" s="405"/>
      <c r="AF118" s="405"/>
      <c r="AG118" s="405"/>
      <c r="AH118" s="405"/>
      <c r="AI118" s="405"/>
      <c r="AJ118" s="405"/>
      <c r="AK118" s="405"/>
      <c r="AL118" s="405"/>
      <c r="AM118" s="405"/>
      <c r="AN118" s="405"/>
      <c r="AO118" s="405"/>
      <c r="AP118" s="405"/>
      <c r="AQ118" s="405"/>
      <c r="AR118" s="405"/>
      <c r="AS118" s="405"/>
      <c r="AT118" s="405"/>
      <c r="AU118" s="405"/>
      <c r="AV118" s="405"/>
      <c r="AW118" s="405"/>
      <c r="AX118" s="405"/>
      <c r="AY118" s="405"/>
      <c r="AZ118" s="405"/>
      <c r="BA118" s="405"/>
      <c r="BB118" s="405"/>
      <c r="BC118" s="405"/>
      <c r="BD118" s="405"/>
      <c r="BE118" s="405"/>
      <c r="BF118" s="405"/>
      <c r="BG118" s="405"/>
      <c r="BH118" s="405"/>
      <c r="BI118" s="405"/>
      <c r="BJ118" s="405"/>
      <c r="BK118" s="405"/>
      <c r="BL118" s="405"/>
      <c r="BM118" s="405"/>
      <c r="BN118" s="405"/>
      <c r="BO118" s="405"/>
      <c r="BP118" s="405"/>
      <c r="BQ118" s="405"/>
      <c r="BR118" s="405"/>
      <c r="BS118" s="405"/>
      <c r="BT118" s="405"/>
      <c r="BU118" s="405"/>
      <c r="BV118" s="405"/>
      <c r="BW118" s="405"/>
      <c r="BX118" s="405"/>
      <c r="BY118" s="405"/>
      <c r="BZ118" s="405"/>
      <c r="CA118" s="405"/>
      <c r="CB118" s="405"/>
      <c r="CC118" s="405"/>
      <c r="CD118" s="405"/>
      <c r="CE118" s="405"/>
      <c r="CF118" s="405"/>
      <c r="CG118" s="405"/>
      <c r="CH118" s="405"/>
      <c r="CI118" s="405"/>
      <c r="CJ118" s="405"/>
      <c r="CK118" s="405"/>
      <c r="CL118" s="405"/>
      <c r="CM118" s="405"/>
      <c r="CN118" s="405"/>
      <c r="CO118" s="405"/>
      <c r="CP118" s="405"/>
      <c r="CQ118" s="405"/>
      <c r="CR118" s="405"/>
      <c r="CS118" s="405"/>
      <c r="CT118" s="405"/>
      <c r="CU118" s="405"/>
      <c r="CV118" s="405"/>
      <c r="CW118" s="405"/>
      <c r="CX118" s="405"/>
      <c r="CY118" s="405"/>
      <c r="CZ118" s="405"/>
      <c r="DA118" s="405"/>
      <c r="DB118" s="405"/>
      <c r="DC118" s="405"/>
      <c r="DD118" s="405"/>
      <c r="DE118" s="405"/>
      <c r="DF118" s="405"/>
      <c r="DG118" s="405"/>
      <c r="DH118" s="405"/>
      <c r="DI118" s="405"/>
      <c r="DJ118" s="405"/>
    </row>
    <row r="119" spans="1:114" s="6" customFormat="1">
      <c r="A119" s="405"/>
      <c r="C119" s="7"/>
      <c r="D119" s="7"/>
      <c r="F119" s="8"/>
      <c r="G119" s="8"/>
      <c r="H119" s="8"/>
      <c r="I119" s="8"/>
      <c r="J119" s="8"/>
      <c r="K119" s="8"/>
      <c r="L119" s="8"/>
      <c r="M119" s="8"/>
      <c r="N119" s="8"/>
      <c r="P119" s="12"/>
      <c r="Q119" s="12"/>
      <c r="R119" s="12"/>
      <c r="S119" s="12"/>
      <c r="T119" s="12"/>
      <c r="U119" s="405"/>
      <c r="V119" s="405"/>
      <c r="W119" s="405"/>
      <c r="X119" s="405"/>
      <c r="Y119" s="405"/>
      <c r="Z119" s="405"/>
      <c r="AA119" s="405"/>
      <c r="AB119" s="405"/>
      <c r="AC119" s="405"/>
      <c r="AD119" s="405"/>
      <c r="AE119" s="405"/>
      <c r="AF119" s="405"/>
      <c r="AG119" s="405"/>
      <c r="AH119" s="405"/>
      <c r="AI119" s="405"/>
      <c r="AJ119" s="405"/>
      <c r="AK119" s="405"/>
      <c r="AL119" s="405"/>
      <c r="AM119" s="405"/>
      <c r="AN119" s="405"/>
      <c r="AO119" s="405"/>
      <c r="AP119" s="405"/>
      <c r="AQ119" s="405"/>
      <c r="AR119" s="405"/>
      <c r="AS119" s="405"/>
      <c r="AT119" s="405"/>
      <c r="AU119" s="405"/>
      <c r="AV119" s="405"/>
      <c r="AW119" s="405"/>
      <c r="AX119" s="405"/>
      <c r="AY119" s="405"/>
      <c r="AZ119" s="405"/>
      <c r="BA119" s="405"/>
      <c r="BB119" s="405"/>
      <c r="BC119" s="405"/>
      <c r="BD119" s="405"/>
      <c r="BE119" s="405"/>
      <c r="BF119" s="405"/>
      <c r="BG119" s="405"/>
      <c r="BH119" s="405"/>
      <c r="BI119" s="405"/>
      <c r="BJ119" s="405"/>
      <c r="BK119" s="405"/>
      <c r="BL119" s="405"/>
      <c r="BM119" s="405"/>
      <c r="BN119" s="405"/>
      <c r="BO119" s="405"/>
      <c r="BP119" s="405"/>
      <c r="BQ119" s="405"/>
      <c r="BR119" s="405"/>
      <c r="BS119" s="405"/>
      <c r="BT119" s="405"/>
      <c r="BU119" s="405"/>
      <c r="BV119" s="405"/>
      <c r="BW119" s="405"/>
      <c r="BX119" s="405"/>
      <c r="BY119" s="405"/>
      <c r="BZ119" s="405"/>
      <c r="CA119" s="405"/>
      <c r="CB119" s="405"/>
      <c r="CC119" s="405"/>
      <c r="CD119" s="405"/>
      <c r="CE119" s="405"/>
      <c r="CF119" s="405"/>
      <c r="CG119" s="405"/>
      <c r="CH119" s="405"/>
      <c r="CI119" s="405"/>
      <c r="CJ119" s="405"/>
      <c r="CK119" s="405"/>
      <c r="CL119" s="405"/>
      <c r="CM119" s="405"/>
      <c r="CN119" s="405"/>
      <c r="CO119" s="405"/>
      <c r="CP119" s="405"/>
      <c r="CQ119" s="405"/>
      <c r="CR119" s="405"/>
      <c r="CS119" s="405"/>
      <c r="CT119" s="405"/>
      <c r="CU119" s="405"/>
      <c r="CV119" s="405"/>
      <c r="CW119" s="405"/>
      <c r="CX119" s="405"/>
      <c r="CY119" s="405"/>
      <c r="CZ119" s="405"/>
      <c r="DA119" s="405"/>
      <c r="DB119" s="405"/>
      <c r="DC119" s="405"/>
      <c r="DD119" s="405"/>
      <c r="DE119" s="405"/>
      <c r="DF119" s="405"/>
      <c r="DG119" s="405"/>
      <c r="DH119" s="405"/>
      <c r="DI119" s="405"/>
      <c r="DJ119" s="405"/>
    </row>
    <row r="120" spans="1:114" s="6" customFormat="1">
      <c r="A120" s="405"/>
      <c r="C120" s="7"/>
      <c r="D120" s="7"/>
      <c r="F120" s="8"/>
      <c r="G120" s="8"/>
      <c r="H120" s="8"/>
      <c r="I120" s="8"/>
      <c r="J120" s="8"/>
      <c r="K120" s="8"/>
      <c r="L120" s="8"/>
      <c r="M120" s="8"/>
      <c r="N120" s="8"/>
      <c r="P120" s="12"/>
      <c r="Q120" s="12"/>
      <c r="R120" s="12"/>
      <c r="S120" s="12"/>
      <c r="T120" s="12"/>
      <c r="U120" s="405"/>
      <c r="V120" s="405"/>
      <c r="W120" s="405"/>
      <c r="X120" s="405"/>
      <c r="Y120" s="405"/>
      <c r="Z120" s="405"/>
      <c r="AA120" s="405"/>
      <c r="AB120" s="405"/>
      <c r="AC120" s="405"/>
      <c r="AD120" s="405"/>
      <c r="AE120" s="405"/>
      <c r="AF120" s="405"/>
      <c r="AG120" s="405"/>
      <c r="AH120" s="405"/>
      <c r="AI120" s="405"/>
      <c r="AJ120" s="405"/>
      <c r="AK120" s="405"/>
      <c r="AL120" s="405"/>
      <c r="AM120" s="405"/>
      <c r="AN120" s="405"/>
      <c r="AO120" s="405"/>
      <c r="AP120" s="405"/>
      <c r="AQ120" s="405"/>
      <c r="AR120" s="405"/>
      <c r="AS120" s="405"/>
      <c r="AT120" s="405"/>
      <c r="AU120" s="405"/>
      <c r="AV120" s="405"/>
      <c r="AW120" s="405"/>
      <c r="AX120" s="405"/>
      <c r="AY120" s="405"/>
      <c r="AZ120" s="405"/>
      <c r="BA120" s="405"/>
      <c r="BB120" s="405"/>
      <c r="BC120" s="405"/>
      <c r="BD120" s="405"/>
      <c r="BE120" s="405"/>
      <c r="BF120" s="405"/>
      <c r="BG120" s="405"/>
      <c r="BH120" s="405"/>
      <c r="BI120" s="405"/>
      <c r="BJ120" s="405"/>
      <c r="BK120" s="405"/>
      <c r="BL120" s="405"/>
      <c r="BM120" s="405"/>
      <c r="BN120" s="405"/>
      <c r="BO120" s="405"/>
      <c r="BP120" s="405"/>
      <c r="BQ120" s="405"/>
      <c r="BR120" s="405"/>
      <c r="BS120" s="405"/>
      <c r="BT120" s="405"/>
      <c r="BU120" s="405"/>
      <c r="BV120" s="405"/>
      <c r="BW120" s="405"/>
      <c r="BX120" s="405"/>
      <c r="BY120" s="405"/>
      <c r="BZ120" s="405"/>
      <c r="CA120" s="405"/>
      <c r="CB120" s="405"/>
      <c r="CC120" s="405"/>
      <c r="CD120" s="405"/>
      <c r="CE120" s="405"/>
      <c r="CF120" s="405"/>
      <c r="CG120" s="405"/>
      <c r="CH120" s="405"/>
      <c r="CI120" s="405"/>
      <c r="CJ120" s="405"/>
      <c r="CK120" s="405"/>
      <c r="CL120" s="405"/>
      <c r="CM120" s="405"/>
      <c r="CN120" s="405"/>
      <c r="CO120" s="405"/>
      <c r="CP120" s="405"/>
      <c r="CQ120" s="405"/>
      <c r="CR120" s="405"/>
      <c r="CS120" s="405"/>
      <c r="CT120" s="405"/>
      <c r="CU120" s="405"/>
      <c r="CV120" s="405"/>
      <c r="CW120" s="405"/>
      <c r="CX120" s="405"/>
      <c r="CY120" s="405"/>
      <c r="CZ120" s="405"/>
      <c r="DA120" s="405"/>
      <c r="DB120" s="405"/>
      <c r="DC120" s="405"/>
      <c r="DD120" s="405"/>
      <c r="DE120" s="405"/>
      <c r="DF120" s="405"/>
      <c r="DG120" s="405"/>
      <c r="DH120" s="405"/>
      <c r="DI120" s="405"/>
      <c r="DJ120" s="405"/>
    </row>
    <row r="121" spans="1:114" s="6" customFormat="1">
      <c r="A121" s="405"/>
      <c r="C121" s="7"/>
      <c r="D121" s="7"/>
      <c r="F121" s="8"/>
      <c r="G121" s="8"/>
      <c r="H121" s="8"/>
      <c r="I121" s="8"/>
      <c r="J121" s="8"/>
      <c r="K121" s="8"/>
      <c r="L121" s="8"/>
      <c r="M121" s="8"/>
      <c r="N121" s="8"/>
      <c r="P121" s="12"/>
      <c r="Q121" s="12"/>
      <c r="R121" s="12"/>
      <c r="S121" s="12"/>
      <c r="T121" s="12"/>
      <c r="U121" s="405"/>
      <c r="V121" s="405"/>
      <c r="W121" s="405"/>
      <c r="X121" s="405"/>
      <c r="Y121" s="405"/>
      <c r="Z121" s="405"/>
      <c r="AA121" s="405"/>
      <c r="AB121" s="405"/>
      <c r="AC121" s="405"/>
      <c r="AD121" s="405"/>
      <c r="AE121" s="405"/>
      <c r="AF121" s="405"/>
      <c r="AG121" s="405"/>
      <c r="AH121" s="405"/>
      <c r="AI121" s="405"/>
      <c r="AJ121" s="405"/>
      <c r="AK121" s="405"/>
      <c r="AL121" s="405"/>
      <c r="AM121" s="405"/>
      <c r="AN121" s="405"/>
      <c r="AO121" s="405"/>
      <c r="AP121" s="405"/>
      <c r="AQ121" s="405"/>
      <c r="AR121" s="405"/>
      <c r="AS121" s="405"/>
      <c r="AT121" s="405"/>
      <c r="AU121" s="405"/>
      <c r="AV121" s="405"/>
      <c r="AW121" s="405"/>
      <c r="AX121" s="405"/>
      <c r="AY121" s="405"/>
      <c r="AZ121" s="405"/>
      <c r="BA121" s="405"/>
      <c r="BB121" s="405"/>
      <c r="BC121" s="405"/>
      <c r="BD121" s="405"/>
      <c r="BE121" s="405"/>
      <c r="BF121" s="405"/>
      <c r="BG121" s="405"/>
      <c r="BH121" s="405"/>
      <c r="BI121" s="405"/>
      <c r="BJ121" s="405"/>
      <c r="BK121" s="405"/>
      <c r="BL121" s="405"/>
      <c r="BM121" s="405"/>
      <c r="BN121" s="405"/>
      <c r="BO121" s="405"/>
      <c r="BP121" s="405"/>
      <c r="BQ121" s="405"/>
      <c r="BR121" s="405"/>
      <c r="BS121" s="405"/>
      <c r="BT121" s="405"/>
      <c r="BU121" s="405"/>
      <c r="BV121" s="405"/>
      <c r="BW121" s="405"/>
      <c r="BX121" s="405"/>
      <c r="BY121" s="405"/>
      <c r="BZ121" s="405"/>
      <c r="CA121" s="405"/>
      <c r="CB121" s="405"/>
      <c r="CC121" s="405"/>
      <c r="CD121" s="405"/>
      <c r="CE121" s="405"/>
      <c r="CF121" s="405"/>
      <c r="CG121" s="405"/>
      <c r="CH121" s="405"/>
      <c r="CI121" s="405"/>
      <c r="CJ121" s="405"/>
      <c r="CK121" s="405"/>
      <c r="CL121" s="405"/>
      <c r="CM121" s="405"/>
      <c r="CN121" s="405"/>
      <c r="CO121" s="405"/>
      <c r="CP121" s="405"/>
      <c r="CQ121" s="405"/>
      <c r="CR121" s="405"/>
      <c r="CS121" s="405"/>
      <c r="CT121" s="405"/>
      <c r="CU121" s="405"/>
      <c r="CV121" s="405"/>
      <c r="CW121" s="405"/>
      <c r="CX121" s="405"/>
      <c r="CY121" s="405"/>
      <c r="CZ121" s="405"/>
      <c r="DA121" s="405"/>
      <c r="DB121" s="405"/>
      <c r="DC121" s="405"/>
      <c r="DD121" s="405"/>
      <c r="DE121" s="405"/>
      <c r="DF121" s="405"/>
      <c r="DG121" s="405"/>
      <c r="DH121" s="405"/>
      <c r="DI121" s="405"/>
      <c r="DJ121" s="405"/>
    </row>
    <row r="122" spans="1:114" s="6" customFormat="1">
      <c r="A122" s="405"/>
      <c r="C122" s="7"/>
      <c r="D122" s="7"/>
      <c r="F122" s="8"/>
      <c r="G122" s="8"/>
      <c r="H122" s="8"/>
      <c r="I122" s="8"/>
      <c r="J122" s="8"/>
      <c r="K122" s="8"/>
      <c r="L122" s="8"/>
      <c r="M122" s="8"/>
      <c r="N122" s="8"/>
      <c r="P122" s="12"/>
      <c r="Q122" s="12"/>
      <c r="R122" s="12"/>
      <c r="S122" s="12"/>
      <c r="T122" s="12"/>
      <c r="U122" s="405"/>
      <c r="V122" s="405"/>
      <c r="W122" s="405"/>
      <c r="X122" s="405"/>
      <c r="Y122" s="405"/>
      <c r="Z122" s="405"/>
      <c r="AA122" s="405"/>
      <c r="AB122" s="405"/>
      <c r="AC122" s="405"/>
      <c r="AD122" s="405"/>
      <c r="AE122" s="405"/>
      <c r="AF122" s="405"/>
      <c r="AG122" s="405"/>
      <c r="AH122" s="405"/>
      <c r="AI122" s="405"/>
      <c r="AJ122" s="405"/>
      <c r="AK122" s="405"/>
      <c r="AL122" s="405"/>
      <c r="AM122" s="405"/>
      <c r="AN122" s="405"/>
      <c r="AO122" s="405"/>
      <c r="AP122" s="405"/>
      <c r="AQ122" s="405"/>
      <c r="AR122" s="405"/>
      <c r="AS122" s="405"/>
      <c r="AT122" s="405"/>
      <c r="AU122" s="405"/>
      <c r="AV122" s="405"/>
      <c r="AW122" s="405"/>
      <c r="AX122" s="405"/>
      <c r="AY122" s="405"/>
      <c r="AZ122" s="405"/>
      <c r="BA122" s="405"/>
      <c r="BB122" s="405"/>
      <c r="BC122" s="405"/>
      <c r="BD122" s="405"/>
      <c r="BE122" s="405"/>
      <c r="BF122" s="405"/>
      <c r="BG122" s="405"/>
      <c r="BH122" s="405"/>
      <c r="BI122" s="405"/>
      <c r="BJ122" s="405"/>
      <c r="BK122" s="405"/>
      <c r="BL122" s="405"/>
      <c r="BM122" s="405"/>
      <c r="BN122" s="405"/>
      <c r="BO122" s="405"/>
      <c r="BP122" s="405"/>
      <c r="BQ122" s="405"/>
      <c r="BR122" s="405"/>
      <c r="BS122" s="405"/>
      <c r="BT122" s="405"/>
      <c r="BU122" s="405"/>
      <c r="BV122" s="405"/>
      <c r="BW122" s="405"/>
      <c r="BX122" s="405"/>
      <c r="BY122" s="405"/>
      <c r="BZ122" s="405"/>
      <c r="CA122" s="405"/>
      <c r="CB122" s="405"/>
      <c r="CC122" s="405"/>
      <c r="CD122" s="405"/>
      <c r="CE122" s="405"/>
      <c r="CF122" s="405"/>
      <c r="CG122" s="405"/>
      <c r="CH122" s="405"/>
      <c r="CI122" s="405"/>
      <c r="CJ122" s="405"/>
      <c r="CK122" s="405"/>
      <c r="CL122" s="405"/>
      <c r="CM122" s="405"/>
      <c r="CN122" s="405"/>
      <c r="CO122" s="405"/>
      <c r="CP122" s="405"/>
      <c r="CQ122" s="405"/>
      <c r="CR122" s="405"/>
      <c r="CS122" s="405"/>
      <c r="CT122" s="405"/>
      <c r="CU122" s="405"/>
      <c r="CV122" s="405"/>
      <c r="CW122" s="405"/>
      <c r="CX122" s="405"/>
      <c r="CY122" s="405"/>
      <c r="CZ122" s="405"/>
      <c r="DA122" s="405"/>
      <c r="DB122" s="405"/>
      <c r="DC122" s="405"/>
      <c r="DD122" s="405"/>
      <c r="DE122" s="405"/>
      <c r="DF122" s="405"/>
      <c r="DG122" s="405"/>
      <c r="DH122" s="405"/>
      <c r="DI122" s="405"/>
      <c r="DJ122" s="405"/>
    </row>
    <row r="123" spans="1:114" s="6" customFormat="1">
      <c r="A123" s="405"/>
      <c r="C123" s="7"/>
      <c r="D123" s="7"/>
      <c r="F123" s="8"/>
      <c r="G123" s="8"/>
      <c r="H123" s="8"/>
      <c r="I123" s="8"/>
      <c r="J123" s="8"/>
      <c r="K123" s="8"/>
      <c r="L123" s="8"/>
      <c r="M123" s="8"/>
      <c r="N123" s="8"/>
      <c r="P123" s="12"/>
      <c r="Q123" s="12"/>
      <c r="R123" s="12"/>
      <c r="S123" s="12"/>
      <c r="T123" s="12"/>
      <c r="U123" s="405"/>
      <c r="V123" s="405"/>
      <c r="W123" s="405"/>
      <c r="X123" s="405"/>
      <c r="Y123" s="405"/>
      <c r="Z123" s="405"/>
      <c r="AA123" s="405"/>
      <c r="AB123" s="405"/>
      <c r="AC123" s="405"/>
      <c r="AD123" s="405"/>
      <c r="AE123" s="405"/>
      <c r="AF123" s="405"/>
      <c r="AG123" s="405"/>
      <c r="AH123" s="405"/>
      <c r="AI123" s="405"/>
      <c r="AJ123" s="405"/>
      <c r="AK123" s="405"/>
      <c r="AL123" s="405"/>
      <c r="AM123" s="405"/>
      <c r="AN123" s="405"/>
      <c r="AO123" s="405"/>
      <c r="AP123" s="405"/>
      <c r="AQ123" s="405"/>
      <c r="AR123" s="405"/>
      <c r="AS123" s="405"/>
      <c r="AT123" s="405"/>
      <c r="AU123" s="405"/>
      <c r="AV123" s="405"/>
      <c r="AW123" s="405"/>
      <c r="AX123" s="405"/>
      <c r="AY123" s="405"/>
      <c r="AZ123" s="405"/>
      <c r="BA123" s="405"/>
      <c r="BB123" s="405"/>
      <c r="BC123" s="405"/>
      <c r="BD123" s="405"/>
      <c r="BE123" s="405"/>
      <c r="BF123" s="405"/>
      <c r="BG123" s="405"/>
      <c r="BH123" s="405"/>
      <c r="BI123" s="405"/>
      <c r="BJ123" s="405"/>
      <c r="BK123" s="405"/>
      <c r="BL123" s="405"/>
      <c r="BM123" s="405"/>
      <c r="BN123" s="405"/>
      <c r="BO123" s="405"/>
      <c r="BP123" s="405"/>
      <c r="BQ123" s="405"/>
      <c r="BR123" s="405"/>
      <c r="BS123" s="405"/>
      <c r="BT123" s="405"/>
      <c r="BU123" s="405"/>
      <c r="BV123" s="405"/>
      <c r="BW123" s="405"/>
      <c r="BX123" s="405"/>
      <c r="BY123" s="405"/>
      <c r="BZ123" s="405"/>
      <c r="CA123" s="405"/>
      <c r="CB123" s="405"/>
      <c r="CC123" s="405"/>
      <c r="CD123" s="405"/>
      <c r="CE123" s="405"/>
      <c r="CF123" s="405"/>
      <c r="CG123" s="405"/>
      <c r="CH123" s="405"/>
      <c r="CI123" s="405"/>
      <c r="CJ123" s="405"/>
      <c r="CK123" s="405"/>
      <c r="CL123" s="405"/>
      <c r="CM123" s="405"/>
      <c r="CN123" s="405"/>
      <c r="CO123" s="405"/>
      <c r="CP123" s="405"/>
      <c r="CQ123" s="405"/>
      <c r="CR123" s="405"/>
      <c r="CS123" s="405"/>
      <c r="CT123" s="405"/>
      <c r="CU123" s="405"/>
      <c r="CV123" s="405"/>
      <c r="CW123" s="405"/>
      <c r="CX123" s="405"/>
      <c r="CY123" s="405"/>
      <c r="CZ123" s="405"/>
      <c r="DA123" s="405"/>
      <c r="DB123" s="405"/>
      <c r="DC123" s="405"/>
      <c r="DD123" s="405"/>
      <c r="DE123" s="405"/>
      <c r="DF123" s="405"/>
      <c r="DG123" s="405"/>
      <c r="DH123" s="405"/>
      <c r="DI123" s="405"/>
      <c r="DJ123" s="405"/>
    </row>
    <row r="124" spans="1:114" s="6" customFormat="1">
      <c r="A124" s="405"/>
      <c r="C124" s="7"/>
      <c r="D124" s="7"/>
      <c r="F124" s="8"/>
      <c r="G124" s="8"/>
      <c r="H124" s="8"/>
      <c r="I124" s="8"/>
      <c r="J124" s="8"/>
      <c r="K124" s="8"/>
      <c r="L124" s="8"/>
      <c r="M124" s="8"/>
      <c r="N124" s="8"/>
      <c r="P124" s="12"/>
      <c r="Q124" s="12"/>
      <c r="R124" s="12"/>
      <c r="S124" s="12"/>
      <c r="T124" s="12"/>
      <c r="U124" s="405"/>
      <c r="V124" s="405"/>
      <c r="W124" s="405"/>
      <c r="X124" s="405"/>
      <c r="Y124" s="405"/>
      <c r="Z124" s="405"/>
      <c r="AA124" s="405"/>
      <c r="AB124" s="405"/>
      <c r="AC124" s="405"/>
      <c r="AD124" s="405"/>
      <c r="AE124" s="405"/>
      <c r="AF124" s="405"/>
      <c r="AG124" s="405"/>
      <c r="AH124" s="405"/>
      <c r="AI124" s="405"/>
      <c r="AJ124" s="405"/>
      <c r="AK124" s="405"/>
      <c r="AL124" s="405"/>
      <c r="AM124" s="405"/>
      <c r="AN124" s="405"/>
      <c r="AO124" s="405"/>
      <c r="AP124" s="405"/>
      <c r="AQ124" s="405"/>
      <c r="AR124" s="405"/>
      <c r="AS124" s="405"/>
      <c r="AT124" s="405"/>
      <c r="AU124" s="405"/>
      <c r="AV124" s="405"/>
      <c r="AW124" s="405"/>
      <c r="AX124" s="405"/>
      <c r="AY124" s="405"/>
      <c r="AZ124" s="405"/>
      <c r="BA124" s="405"/>
      <c r="BB124" s="405"/>
      <c r="BC124" s="405"/>
      <c r="BD124" s="405"/>
      <c r="BE124" s="405"/>
      <c r="BF124" s="405"/>
      <c r="BG124" s="405"/>
      <c r="BH124" s="405"/>
      <c r="BI124" s="405"/>
      <c r="BJ124" s="405"/>
      <c r="BK124" s="405"/>
      <c r="BL124" s="405"/>
      <c r="BM124" s="405"/>
      <c r="BN124" s="405"/>
      <c r="BO124" s="405"/>
      <c r="BP124" s="405"/>
      <c r="BQ124" s="405"/>
      <c r="BR124" s="405"/>
      <c r="BS124" s="405"/>
      <c r="BT124" s="405"/>
      <c r="BU124" s="405"/>
      <c r="BV124" s="405"/>
      <c r="BW124" s="405"/>
      <c r="BX124" s="405"/>
      <c r="BY124" s="405"/>
      <c r="BZ124" s="405"/>
      <c r="CA124" s="405"/>
      <c r="CB124" s="405"/>
      <c r="CC124" s="405"/>
      <c r="CD124" s="405"/>
      <c r="CE124" s="405"/>
      <c r="CF124" s="405"/>
      <c r="CG124" s="405"/>
      <c r="CH124" s="405"/>
      <c r="CI124" s="405"/>
      <c r="CJ124" s="405"/>
      <c r="CK124" s="405"/>
      <c r="CL124" s="405"/>
      <c r="CM124" s="405"/>
      <c r="CN124" s="405"/>
      <c r="CO124" s="405"/>
      <c r="CP124" s="405"/>
      <c r="CQ124" s="405"/>
      <c r="CR124" s="405"/>
      <c r="CS124" s="405"/>
      <c r="CT124" s="405"/>
      <c r="CU124" s="405"/>
      <c r="CV124" s="405"/>
      <c r="CW124" s="405"/>
      <c r="CX124" s="405"/>
      <c r="CY124" s="405"/>
      <c r="CZ124" s="405"/>
      <c r="DA124" s="405"/>
      <c r="DB124" s="405"/>
      <c r="DC124" s="405"/>
      <c r="DD124" s="405"/>
      <c r="DE124" s="405"/>
      <c r="DF124" s="405"/>
      <c r="DG124" s="405"/>
      <c r="DH124" s="405"/>
      <c r="DI124" s="405"/>
      <c r="DJ124" s="405"/>
    </row>
    <row r="125" spans="1:114" s="6" customFormat="1">
      <c r="A125" s="405"/>
      <c r="C125" s="7"/>
      <c r="D125" s="7"/>
      <c r="F125" s="8"/>
      <c r="G125" s="8"/>
      <c r="H125" s="8"/>
      <c r="I125" s="8"/>
      <c r="J125" s="8"/>
      <c r="K125" s="8"/>
      <c r="L125" s="8"/>
      <c r="M125" s="8"/>
      <c r="N125" s="8"/>
      <c r="P125" s="12"/>
      <c r="Q125" s="12"/>
      <c r="R125" s="12"/>
      <c r="S125" s="12"/>
      <c r="T125" s="12"/>
      <c r="U125" s="405"/>
      <c r="V125" s="405"/>
      <c r="W125" s="405"/>
      <c r="X125" s="405"/>
      <c r="Y125" s="405"/>
      <c r="Z125" s="405"/>
      <c r="AA125" s="405"/>
      <c r="AB125" s="405"/>
      <c r="AC125" s="405"/>
      <c r="AD125" s="405"/>
      <c r="AE125" s="405"/>
      <c r="AF125" s="405"/>
      <c r="AG125" s="405"/>
      <c r="AH125" s="405"/>
      <c r="AI125" s="405"/>
      <c r="AJ125" s="405"/>
      <c r="AK125" s="405"/>
      <c r="AL125" s="405"/>
      <c r="AM125" s="405"/>
      <c r="AN125" s="405"/>
      <c r="AO125" s="405"/>
      <c r="AP125" s="405"/>
      <c r="AQ125" s="405"/>
      <c r="AR125" s="405"/>
      <c r="AS125" s="405"/>
      <c r="AT125" s="405"/>
      <c r="AU125" s="405"/>
      <c r="AV125" s="405"/>
      <c r="AW125" s="405"/>
      <c r="AX125" s="405"/>
      <c r="AY125" s="405"/>
      <c r="AZ125" s="405"/>
      <c r="BA125" s="405"/>
      <c r="BB125" s="405"/>
      <c r="BC125" s="405"/>
      <c r="BD125" s="405"/>
      <c r="BE125" s="405"/>
      <c r="BF125" s="405"/>
      <c r="BG125" s="405"/>
      <c r="BH125" s="405"/>
      <c r="BI125" s="405"/>
      <c r="BJ125" s="405"/>
      <c r="BK125" s="405"/>
      <c r="BL125" s="405"/>
      <c r="BM125" s="405"/>
      <c r="BN125" s="405"/>
      <c r="BO125" s="405"/>
      <c r="BP125" s="405"/>
      <c r="BQ125" s="405"/>
      <c r="BR125" s="405"/>
      <c r="BS125" s="405"/>
      <c r="BT125" s="405"/>
      <c r="BU125" s="405"/>
      <c r="BV125" s="405"/>
      <c r="BW125" s="405"/>
      <c r="BX125" s="405"/>
      <c r="BY125" s="405"/>
      <c r="BZ125" s="405"/>
      <c r="CA125" s="405"/>
      <c r="CB125" s="405"/>
      <c r="CC125" s="405"/>
      <c r="CD125" s="405"/>
      <c r="CE125" s="405"/>
      <c r="CF125" s="405"/>
      <c r="CG125" s="405"/>
      <c r="CH125" s="405"/>
      <c r="CI125" s="405"/>
      <c r="CJ125" s="405"/>
      <c r="CK125" s="405"/>
      <c r="CL125" s="405"/>
      <c r="CM125" s="405"/>
      <c r="CN125" s="405"/>
      <c r="CO125" s="405"/>
      <c r="CP125" s="405"/>
      <c r="CQ125" s="405"/>
      <c r="CR125" s="405"/>
      <c r="CS125" s="405"/>
      <c r="CT125" s="405"/>
      <c r="CU125" s="405"/>
      <c r="CV125" s="405"/>
      <c r="CW125" s="405"/>
      <c r="CX125" s="405"/>
      <c r="CY125" s="405"/>
      <c r="CZ125" s="405"/>
      <c r="DA125" s="405"/>
      <c r="DB125" s="405"/>
      <c r="DC125" s="405"/>
      <c r="DD125" s="405"/>
      <c r="DE125" s="405"/>
      <c r="DF125" s="405"/>
      <c r="DG125" s="405"/>
      <c r="DH125" s="405"/>
      <c r="DI125" s="405"/>
      <c r="DJ125" s="405"/>
    </row>
    <row r="126" spans="1:114" s="6" customFormat="1">
      <c r="A126" s="405"/>
      <c r="C126" s="7"/>
      <c r="D126" s="7"/>
      <c r="F126" s="8"/>
      <c r="G126" s="8"/>
      <c r="H126" s="8"/>
      <c r="I126" s="8"/>
      <c r="J126" s="8"/>
      <c r="K126" s="8"/>
      <c r="L126" s="8"/>
      <c r="M126" s="8"/>
      <c r="N126" s="8"/>
      <c r="P126" s="12"/>
      <c r="Q126" s="12"/>
      <c r="R126" s="12"/>
      <c r="S126" s="12"/>
      <c r="T126" s="12"/>
      <c r="U126" s="405"/>
      <c r="V126" s="405"/>
      <c r="W126" s="405"/>
      <c r="X126" s="405"/>
      <c r="Y126" s="405"/>
      <c r="Z126" s="405"/>
      <c r="AA126" s="405"/>
      <c r="AB126" s="405"/>
      <c r="AC126" s="405"/>
      <c r="AD126" s="405"/>
      <c r="AE126" s="405"/>
      <c r="AF126" s="405"/>
      <c r="AG126" s="405"/>
      <c r="AH126" s="405"/>
      <c r="AI126" s="405"/>
      <c r="AJ126" s="405"/>
      <c r="AK126" s="405"/>
      <c r="AL126" s="405"/>
      <c r="AM126" s="405"/>
      <c r="AN126" s="405"/>
      <c r="AO126" s="405"/>
      <c r="AP126" s="405"/>
      <c r="AQ126" s="405"/>
      <c r="AR126" s="405"/>
      <c r="AS126" s="405"/>
      <c r="AT126" s="405"/>
      <c r="AU126" s="405"/>
      <c r="AV126" s="405"/>
      <c r="AW126" s="405"/>
      <c r="AX126" s="405"/>
      <c r="AY126" s="405"/>
      <c r="AZ126" s="405"/>
      <c r="BA126" s="405"/>
      <c r="BB126" s="405"/>
      <c r="BC126" s="405"/>
      <c r="BD126" s="405"/>
      <c r="BE126" s="405"/>
      <c r="BF126" s="405"/>
      <c r="BG126" s="405"/>
      <c r="BH126" s="405"/>
      <c r="BI126" s="405"/>
      <c r="BJ126" s="405"/>
      <c r="BK126" s="405"/>
      <c r="BL126" s="405"/>
      <c r="BM126" s="405"/>
      <c r="BN126" s="405"/>
      <c r="BO126" s="405"/>
      <c r="BP126" s="405"/>
      <c r="BQ126" s="405"/>
      <c r="BR126" s="405"/>
      <c r="BS126" s="405"/>
      <c r="BT126" s="405"/>
      <c r="BU126" s="405"/>
      <c r="BV126" s="405"/>
      <c r="BW126" s="405"/>
      <c r="BX126" s="405"/>
      <c r="BY126" s="405"/>
      <c r="BZ126" s="405"/>
      <c r="CA126" s="405"/>
      <c r="CB126" s="405"/>
      <c r="CC126" s="405"/>
      <c r="CD126" s="405"/>
      <c r="CE126" s="405"/>
      <c r="CF126" s="405"/>
      <c r="CG126" s="405"/>
      <c r="CH126" s="405"/>
      <c r="CI126" s="405"/>
      <c r="CJ126" s="405"/>
      <c r="CK126" s="405"/>
      <c r="CL126" s="405"/>
      <c r="CM126" s="405"/>
      <c r="CN126" s="405"/>
      <c r="CO126" s="405"/>
      <c r="CP126" s="405"/>
      <c r="CQ126" s="405"/>
      <c r="CR126" s="405"/>
      <c r="CS126" s="405"/>
      <c r="CT126" s="405"/>
      <c r="CU126" s="405"/>
      <c r="CV126" s="405"/>
      <c r="CW126" s="405"/>
      <c r="CX126" s="405"/>
      <c r="CY126" s="405"/>
      <c r="CZ126" s="405"/>
      <c r="DA126" s="405"/>
      <c r="DB126" s="405"/>
      <c r="DC126" s="405"/>
      <c r="DD126" s="405"/>
      <c r="DE126" s="405"/>
      <c r="DF126" s="405"/>
      <c r="DG126" s="405"/>
      <c r="DH126" s="405"/>
      <c r="DI126" s="405"/>
      <c r="DJ126" s="405"/>
    </row>
    <row r="127" spans="1:114" s="6" customFormat="1">
      <c r="A127" s="405"/>
      <c r="C127" s="7"/>
      <c r="D127" s="7"/>
      <c r="F127" s="8"/>
      <c r="G127" s="8"/>
      <c r="H127" s="8"/>
      <c r="I127" s="8"/>
      <c r="J127" s="8"/>
      <c r="K127" s="8"/>
      <c r="L127" s="8"/>
      <c r="M127" s="8"/>
      <c r="N127" s="8"/>
      <c r="P127" s="12"/>
      <c r="Q127" s="12"/>
      <c r="R127" s="12"/>
      <c r="S127" s="12"/>
      <c r="T127" s="12"/>
      <c r="U127" s="405"/>
      <c r="V127" s="405"/>
      <c r="W127" s="405"/>
      <c r="X127" s="405"/>
      <c r="Y127" s="405"/>
      <c r="Z127" s="405"/>
      <c r="AA127" s="405"/>
      <c r="AB127" s="405"/>
      <c r="AC127" s="405"/>
      <c r="AD127" s="405"/>
      <c r="AE127" s="405"/>
      <c r="AF127" s="405"/>
      <c r="AG127" s="405"/>
      <c r="AH127" s="405"/>
      <c r="AI127" s="405"/>
      <c r="AJ127" s="405"/>
      <c r="AK127" s="405"/>
      <c r="AL127" s="405"/>
      <c r="AM127" s="405"/>
      <c r="AN127" s="405"/>
      <c r="AO127" s="405"/>
      <c r="AP127" s="405"/>
      <c r="AQ127" s="405"/>
      <c r="AR127" s="405"/>
      <c r="AS127" s="405"/>
      <c r="AT127" s="405"/>
      <c r="AU127" s="405"/>
      <c r="AV127" s="405"/>
      <c r="AW127" s="405"/>
      <c r="AX127" s="405"/>
      <c r="AY127" s="405"/>
      <c r="AZ127" s="405"/>
      <c r="BA127" s="405"/>
      <c r="BB127" s="405"/>
      <c r="BC127" s="405"/>
      <c r="BD127" s="405"/>
      <c r="BE127" s="405"/>
      <c r="BF127" s="405"/>
      <c r="BG127" s="405"/>
      <c r="BH127" s="405"/>
      <c r="BI127" s="405"/>
      <c r="BJ127" s="405"/>
      <c r="BK127" s="405"/>
      <c r="BL127" s="405"/>
      <c r="BM127" s="405"/>
      <c r="BN127" s="405"/>
      <c r="BO127" s="405"/>
      <c r="BP127" s="405"/>
      <c r="BQ127" s="405"/>
      <c r="BR127" s="405"/>
      <c r="BS127" s="405"/>
      <c r="BT127" s="405"/>
      <c r="BU127" s="405"/>
      <c r="BV127" s="405"/>
      <c r="BW127" s="405"/>
      <c r="BX127" s="405"/>
      <c r="BY127" s="405"/>
      <c r="BZ127" s="405"/>
      <c r="CA127" s="405"/>
      <c r="CB127" s="405"/>
      <c r="CC127" s="405"/>
      <c r="CD127" s="405"/>
      <c r="CE127" s="405"/>
      <c r="CF127" s="405"/>
      <c r="CG127" s="405"/>
      <c r="CH127" s="405"/>
      <c r="CI127" s="405"/>
      <c r="CJ127" s="405"/>
      <c r="CK127" s="405"/>
      <c r="CL127" s="405"/>
      <c r="CM127" s="405"/>
      <c r="CN127" s="405"/>
      <c r="CO127" s="405"/>
      <c r="CP127" s="405"/>
      <c r="CQ127" s="405"/>
      <c r="CR127" s="405"/>
      <c r="CS127" s="405"/>
      <c r="CT127" s="405"/>
      <c r="CU127" s="405"/>
      <c r="CV127" s="405"/>
      <c r="CW127" s="405"/>
      <c r="CX127" s="405"/>
      <c r="CY127" s="405"/>
      <c r="CZ127" s="405"/>
      <c r="DA127" s="405"/>
      <c r="DB127" s="405"/>
      <c r="DC127" s="405"/>
      <c r="DD127" s="405"/>
      <c r="DE127" s="405"/>
      <c r="DF127" s="405"/>
      <c r="DG127" s="405"/>
      <c r="DH127" s="405"/>
      <c r="DI127" s="405"/>
      <c r="DJ127" s="405"/>
    </row>
    <row r="128" spans="1:114" s="6" customFormat="1">
      <c r="A128" s="405"/>
      <c r="C128" s="7"/>
      <c r="D128" s="7"/>
      <c r="F128" s="8"/>
      <c r="G128" s="8"/>
      <c r="H128" s="8"/>
      <c r="I128" s="8"/>
      <c r="J128" s="8"/>
      <c r="K128" s="8"/>
      <c r="L128" s="8"/>
      <c r="M128" s="8"/>
      <c r="N128" s="8"/>
      <c r="P128" s="12"/>
      <c r="Q128" s="12"/>
      <c r="R128" s="12"/>
      <c r="S128" s="12"/>
      <c r="T128" s="12"/>
      <c r="U128" s="405"/>
      <c r="V128" s="405"/>
      <c r="W128" s="405"/>
      <c r="X128" s="405"/>
      <c r="Y128" s="405"/>
      <c r="Z128" s="405"/>
      <c r="AA128" s="405"/>
      <c r="AB128" s="405"/>
      <c r="AC128" s="405"/>
      <c r="AD128" s="405"/>
      <c r="AE128" s="405"/>
      <c r="AF128" s="405"/>
      <c r="AG128" s="405"/>
      <c r="AH128" s="405"/>
      <c r="AI128" s="405"/>
      <c r="AJ128" s="405"/>
      <c r="AK128" s="405"/>
      <c r="AL128" s="405"/>
      <c r="AM128" s="405"/>
      <c r="AN128" s="405"/>
      <c r="AO128" s="405"/>
      <c r="AP128" s="405"/>
      <c r="AQ128" s="405"/>
      <c r="AR128" s="405"/>
      <c r="AS128" s="405"/>
      <c r="AT128" s="405"/>
      <c r="AU128" s="405"/>
      <c r="AV128" s="405"/>
      <c r="AW128" s="405"/>
      <c r="AX128" s="405"/>
      <c r="AY128" s="405"/>
      <c r="AZ128" s="405"/>
      <c r="BA128" s="405"/>
      <c r="BB128" s="405"/>
      <c r="BC128" s="405"/>
      <c r="BD128" s="405"/>
      <c r="BE128" s="405"/>
      <c r="BF128" s="405"/>
      <c r="BG128" s="405"/>
      <c r="BH128" s="405"/>
      <c r="BI128" s="405"/>
      <c r="BJ128" s="405"/>
      <c r="BK128" s="405"/>
      <c r="BL128" s="405"/>
      <c r="BM128" s="405"/>
      <c r="BN128" s="405"/>
      <c r="BO128" s="405"/>
      <c r="BP128" s="405"/>
      <c r="BQ128" s="405"/>
      <c r="BR128" s="405"/>
      <c r="BS128" s="405"/>
      <c r="BT128" s="405"/>
      <c r="BU128" s="405"/>
      <c r="BV128" s="405"/>
      <c r="BW128" s="405"/>
      <c r="BX128" s="405"/>
      <c r="BY128" s="405"/>
      <c r="BZ128" s="405"/>
      <c r="CA128" s="405"/>
      <c r="CB128" s="405"/>
      <c r="CC128" s="405"/>
      <c r="CD128" s="405"/>
      <c r="CE128" s="405"/>
      <c r="CF128" s="405"/>
      <c r="CG128" s="405"/>
      <c r="CH128" s="405"/>
      <c r="CI128" s="405"/>
      <c r="CJ128" s="405"/>
      <c r="CK128" s="405"/>
      <c r="CL128" s="405"/>
      <c r="CM128" s="405"/>
      <c r="CN128" s="405"/>
      <c r="CO128" s="405"/>
      <c r="CP128" s="405"/>
      <c r="CQ128" s="405"/>
      <c r="CR128" s="405"/>
      <c r="CS128" s="405"/>
      <c r="CT128" s="405"/>
      <c r="CU128" s="405"/>
      <c r="CV128" s="405"/>
      <c r="CW128" s="405"/>
      <c r="CX128" s="405"/>
      <c r="CY128" s="405"/>
      <c r="CZ128" s="405"/>
      <c r="DA128" s="405"/>
      <c r="DB128" s="405"/>
      <c r="DC128" s="405"/>
      <c r="DD128" s="405"/>
      <c r="DE128" s="405"/>
      <c r="DF128" s="405"/>
      <c r="DG128" s="405"/>
      <c r="DH128" s="405"/>
      <c r="DI128" s="405"/>
      <c r="DJ128" s="405"/>
    </row>
    <row r="129" spans="1:114" s="6" customFormat="1">
      <c r="A129" s="405"/>
      <c r="C129" s="7"/>
      <c r="D129" s="7"/>
      <c r="F129" s="8"/>
      <c r="G129" s="8"/>
      <c r="H129" s="8"/>
      <c r="I129" s="8"/>
      <c r="J129" s="8"/>
      <c r="K129" s="8"/>
      <c r="L129" s="8"/>
      <c r="M129" s="8"/>
      <c r="N129" s="8"/>
      <c r="P129" s="12"/>
      <c r="Q129" s="12"/>
      <c r="R129" s="12"/>
      <c r="S129" s="12"/>
      <c r="T129" s="12"/>
      <c r="U129" s="405"/>
      <c r="V129" s="405"/>
      <c r="W129" s="405"/>
      <c r="X129" s="405"/>
      <c r="Y129" s="405"/>
      <c r="Z129" s="405"/>
      <c r="AA129" s="405"/>
      <c r="AB129" s="405"/>
      <c r="AC129" s="405"/>
      <c r="AD129" s="405"/>
      <c r="AE129" s="405"/>
      <c r="AF129" s="405"/>
      <c r="AG129" s="405"/>
      <c r="AH129" s="405"/>
      <c r="AI129" s="405"/>
      <c r="AJ129" s="405"/>
      <c r="AK129" s="405"/>
      <c r="AL129" s="405"/>
      <c r="AM129" s="405"/>
      <c r="AN129" s="405"/>
      <c r="AO129" s="405"/>
      <c r="AP129" s="405"/>
      <c r="AQ129" s="405"/>
      <c r="AR129" s="405"/>
      <c r="AS129" s="405"/>
      <c r="AT129" s="405"/>
      <c r="AU129" s="405"/>
      <c r="AV129" s="405"/>
      <c r="AW129" s="405"/>
      <c r="AX129" s="405"/>
      <c r="AY129" s="405"/>
      <c r="AZ129" s="405"/>
      <c r="BA129" s="405"/>
      <c r="BB129" s="405"/>
      <c r="BC129" s="405"/>
      <c r="BD129" s="405"/>
      <c r="BE129" s="405"/>
      <c r="BF129" s="405"/>
      <c r="BG129" s="405"/>
      <c r="BH129" s="405"/>
      <c r="BI129" s="405"/>
      <c r="BJ129" s="405"/>
      <c r="BK129" s="405"/>
      <c r="BL129" s="405"/>
      <c r="BM129" s="405"/>
      <c r="BN129" s="405"/>
      <c r="BO129" s="405"/>
      <c r="BP129" s="405"/>
      <c r="BQ129" s="405"/>
      <c r="BR129" s="405"/>
      <c r="BS129" s="405"/>
      <c r="BT129" s="405"/>
      <c r="BU129" s="405"/>
      <c r="BV129" s="405"/>
      <c r="BW129" s="405"/>
      <c r="BX129" s="405"/>
      <c r="BY129" s="405"/>
      <c r="BZ129" s="405"/>
      <c r="CA129" s="405"/>
      <c r="CB129" s="405"/>
      <c r="CC129" s="405"/>
      <c r="CD129" s="405"/>
      <c r="CE129" s="405"/>
      <c r="CF129" s="405"/>
      <c r="CG129" s="405"/>
      <c r="CH129" s="405"/>
      <c r="CI129" s="405"/>
      <c r="CJ129" s="405"/>
      <c r="CK129" s="405"/>
      <c r="CL129" s="405"/>
      <c r="CM129" s="405"/>
      <c r="CN129" s="405"/>
      <c r="CO129" s="405"/>
      <c r="CP129" s="405"/>
      <c r="CQ129" s="405"/>
      <c r="CR129" s="405"/>
      <c r="CS129" s="405"/>
      <c r="CT129" s="405"/>
      <c r="CU129" s="405"/>
      <c r="CV129" s="405"/>
      <c r="CW129" s="405"/>
      <c r="CX129" s="405"/>
      <c r="CY129" s="405"/>
      <c r="CZ129" s="405"/>
      <c r="DA129" s="405"/>
      <c r="DB129" s="405"/>
      <c r="DC129" s="405"/>
      <c r="DD129" s="405"/>
      <c r="DE129" s="405"/>
      <c r="DF129" s="405"/>
      <c r="DG129" s="405"/>
      <c r="DH129" s="405"/>
      <c r="DI129" s="405"/>
      <c r="DJ129" s="405"/>
    </row>
    <row r="130" spans="1:114" s="6" customFormat="1">
      <c r="A130" s="405"/>
      <c r="C130" s="7"/>
      <c r="D130" s="7"/>
      <c r="F130" s="8"/>
      <c r="G130" s="8"/>
      <c r="H130" s="8"/>
      <c r="I130" s="8"/>
      <c r="J130" s="8"/>
      <c r="K130" s="8"/>
      <c r="L130" s="8"/>
      <c r="M130" s="8"/>
      <c r="N130" s="8"/>
      <c r="P130" s="12"/>
      <c r="Q130" s="12"/>
      <c r="R130" s="12"/>
      <c r="S130" s="12"/>
      <c r="T130" s="12"/>
      <c r="U130" s="405"/>
      <c r="V130" s="405"/>
      <c r="W130" s="405"/>
      <c r="X130" s="405"/>
      <c r="Y130" s="405"/>
      <c r="Z130" s="405"/>
      <c r="AA130" s="405"/>
      <c r="AB130" s="405"/>
      <c r="AC130" s="405"/>
      <c r="AD130" s="405"/>
      <c r="AE130" s="405"/>
      <c r="AF130" s="405"/>
      <c r="AG130" s="405"/>
      <c r="AH130" s="405"/>
      <c r="AI130" s="405"/>
      <c r="AJ130" s="405"/>
      <c r="AK130" s="405"/>
      <c r="AL130" s="405"/>
      <c r="AM130" s="405"/>
      <c r="AN130" s="405"/>
      <c r="AO130" s="405"/>
      <c r="AP130" s="405"/>
      <c r="AQ130" s="405"/>
      <c r="AR130" s="405"/>
      <c r="AS130" s="405"/>
      <c r="AT130" s="405"/>
      <c r="AU130" s="405"/>
      <c r="AV130" s="405"/>
      <c r="AW130" s="405"/>
      <c r="AX130" s="405"/>
      <c r="AY130" s="405"/>
      <c r="AZ130" s="405"/>
      <c r="BA130" s="405"/>
      <c r="BB130" s="405"/>
      <c r="BC130" s="405"/>
      <c r="BD130" s="405"/>
      <c r="BE130" s="405"/>
      <c r="BF130" s="405"/>
      <c r="BG130" s="405"/>
      <c r="BH130" s="405"/>
      <c r="BI130" s="405"/>
      <c r="BJ130" s="405"/>
      <c r="BK130" s="405"/>
      <c r="BL130" s="405"/>
      <c r="BM130" s="405"/>
      <c r="BN130" s="405"/>
      <c r="BO130" s="405"/>
      <c r="BP130" s="405"/>
      <c r="BQ130" s="405"/>
      <c r="BR130" s="405"/>
      <c r="BS130" s="405"/>
      <c r="BT130" s="405"/>
      <c r="BU130" s="405"/>
      <c r="BV130" s="405"/>
      <c r="BW130" s="405"/>
      <c r="BX130" s="405"/>
      <c r="BY130" s="405"/>
      <c r="BZ130" s="405"/>
      <c r="CA130" s="405"/>
      <c r="CB130" s="405"/>
      <c r="CC130" s="405"/>
      <c r="CD130" s="405"/>
      <c r="CE130" s="405"/>
      <c r="CF130" s="405"/>
      <c r="CG130" s="405"/>
      <c r="CH130" s="405"/>
      <c r="CI130" s="405"/>
      <c r="CJ130" s="405"/>
      <c r="CK130" s="405"/>
      <c r="CL130" s="405"/>
      <c r="CM130" s="405"/>
      <c r="CN130" s="405"/>
      <c r="CO130" s="405"/>
      <c r="CP130" s="405"/>
      <c r="CQ130" s="405"/>
      <c r="CR130" s="405"/>
      <c r="CS130" s="405"/>
      <c r="CT130" s="405"/>
      <c r="CU130" s="405"/>
      <c r="CV130" s="405"/>
      <c r="CW130" s="405"/>
      <c r="CX130" s="405"/>
      <c r="CY130" s="405"/>
      <c r="CZ130" s="405"/>
      <c r="DA130" s="405"/>
      <c r="DB130" s="405"/>
      <c r="DC130" s="405"/>
      <c r="DD130" s="405"/>
      <c r="DE130" s="405"/>
      <c r="DF130" s="405"/>
      <c r="DG130" s="405"/>
      <c r="DH130" s="405"/>
      <c r="DI130" s="405"/>
      <c r="DJ130" s="405"/>
    </row>
    <row r="131" spans="1:114" s="6" customFormat="1">
      <c r="A131" s="405"/>
      <c r="C131" s="7"/>
      <c r="D131" s="7"/>
      <c r="F131" s="8"/>
      <c r="G131" s="8"/>
      <c r="H131" s="8"/>
      <c r="I131" s="8"/>
      <c r="J131" s="8"/>
      <c r="K131" s="8"/>
      <c r="L131" s="8"/>
      <c r="M131" s="8"/>
      <c r="N131" s="8"/>
      <c r="P131" s="12"/>
      <c r="Q131" s="12"/>
      <c r="R131" s="12"/>
      <c r="S131" s="12"/>
      <c r="T131" s="12"/>
      <c r="U131" s="405"/>
      <c r="V131" s="405"/>
      <c r="W131" s="405"/>
      <c r="X131" s="405"/>
      <c r="Y131" s="405"/>
      <c r="Z131" s="405"/>
      <c r="AA131" s="405"/>
      <c r="AB131" s="405"/>
      <c r="AC131" s="405"/>
      <c r="AD131" s="405"/>
      <c r="AE131" s="405"/>
      <c r="AF131" s="405"/>
      <c r="AG131" s="405"/>
      <c r="AH131" s="405"/>
      <c r="AI131" s="405"/>
      <c r="AJ131" s="405"/>
      <c r="AK131" s="405"/>
      <c r="AL131" s="405"/>
      <c r="AM131" s="405"/>
      <c r="AN131" s="405"/>
      <c r="AO131" s="405"/>
      <c r="AP131" s="405"/>
      <c r="AQ131" s="405"/>
      <c r="AR131" s="405"/>
      <c r="AS131" s="405"/>
      <c r="AT131" s="405"/>
      <c r="AU131" s="405"/>
      <c r="AV131" s="405"/>
      <c r="AW131" s="405"/>
      <c r="AX131" s="405"/>
      <c r="AY131" s="405"/>
      <c r="AZ131" s="405"/>
      <c r="BA131" s="405"/>
      <c r="BB131" s="405"/>
      <c r="BC131" s="405"/>
      <c r="BD131" s="405"/>
      <c r="BE131" s="405"/>
      <c r="BF131" s="405"/>
      <c r="BG131" s="405"/>
      <c r="BH131" s="405"/>
      <c r="BI131" s="405"/>
      <c r="BJ131" s="405"/>
      <c r="BK131" s="405"/>
      <c r="BL131" s="405"/>
      <c r="BM131" s="405"/>
      <c r="BN131" s="405"/>
      <c r="BO131" s="405"/>
      <c r="BP131" s="405"/>
      <c r="BQ131" s="405"/>
      <c r="BR131" s="405"/>
      <c r="BS131" s="405"/>
      <c r="BT131" s="405"/>
      <c r="BU131" s="405"/>
      <c r="BV131" s="405"/>
      <c r="BW131" s="405"/>
      <c r="BX131" s="405"/>
      <c r="BY131" s="405"/>
      <c r="BZ131" s="405"/>
      <c r="CA131" s="405"/>
      <c r="CB131" s="405"/>
      <c r="CC131" s="405"/>
      <c r="CD131" s="405"/>
      <c r="CE131" s="405"/>
      <c r="CF131" s="405"/>
      <c r="CG131" s="405"/>
      <c r="CH131" s="405"/>
      <c r="CI131" s="405"/>
      <c r="CJ131" s="405"/>
      <c r="CK131" s="405"/>
      <c r="CL131" s="405"/>
      <c r="CM131" s="405"/>
      <c r="CN131" s="405"/>
      <c r="CO131" s="405"/>
      <c r="CP131" s="405"/>
      <c r="CQ131" s="405"/>
      <c r="CR131" s="405"/>
      <c r="CS131" s="405"/>
      <c r="CT131" s="405"/>
      <c r="CU131" s="405"/>
      <c r="CV131" s="405"/>
      <c r="CW131" s="405"/>
      <c r="CX131" s="405"/>
      <c r="CY131" s="405"/>
      <c r="CZ131" s="405"/>
      <c r="DA131" s="405"/>
      <c r="DB131" s="405"/>
      <c r="DC131" s="405"/>
      <c r="DD131" s="405"/>
      <c r="DE131" s="405"/>
      <c r="DF131" s="405"/>
      <c r="DG131" s="405"/>
      <c r="DH131" s="405"/>
      <c r="DI131" s="405"/>
      <c r="DJ131" s="405"/>
    </row>
    <row r="132" spans="1:114" s="6" customFormat="1">
      <c r="A132" s="405"/>
      <c r="C132" s="7"/>
      <c r="D132" s="7"/>
      <c r="F132" s="8"/>
      <c r="G132" s="8"/>
      <c r="H132" s="8"/>
      <c r="I132" s="8"/>
      <c r="J132" s="8"/>
      <c r="K132" s="8"/>
      <c r="L132" s="8"/>
      <c r="M132" s="8"/>
      <c r="N132" s="8"/>
      <c r="P132" s="12"/>
      <c r="Q132" s="12"/>
      <c r="R132" s="12"/>
      <c r="S132" s="12"/>
      <c r="T132" s="12"/>
      <c r="U132" s="405"/>
      <c r="V132" s="405"/>
      <c r="W132" s="405"/>
      <c r="X132" s="405"/>
      <c r="Y132" s="405"/>
      <c r="Z132" s="405"/>
      <c r="AA132" s="405"/>
      <c r="AB132" s="405"/>
      <c r="AC132" s="405"/>
      <c r="AD132" s="405"/>
      <c r="AE132" s="405"/>
      <c r="AF132" s="405"/>
      <c r="AG132" s="405"/>
      <c r="AH132" s="405"/>
      <c r="AI132" s="405"/>
      <c r="AJ132" s="405"/>
      <c r="AK132" s="405"/>
      <c r="AL132" s="405"/>
      <c r="AM132" s="405"/>
      <c r="AN132" s="405"/>
      <c r="AO132" s="405"/>
      <c r="AP132" s="405"/>
      <c r="AQ132" s="405"/>
      <c r="AR132" s="405"/>
      <c r="AS132" s="405"/>
      <c r="AT132" s="405"/>
      <c r="AU132" s="405"/>
      <c r="AV132" s="405"/>
      <c r="AW132" s="405"/>
      <c r="AX132" s="405"/>
      <c r="AY132" s="405"/>
      <c r="AZ132" s="405"/>
      <c r="BA132" s="405"/>
      <c r="BB132" s="405"/>
      <c r="BC132" s="405"/>
      <c r="BD132" s="405"/>
      <c r="BE132" s="405"/>
      <c r="BF132" s="405"/>
      <c r="BG132" s="405"/>
      <c r="BH132" s="405"/>
      <c r="BI132" s="405"/>
      <c r="BJ132" s="405"/>
      <c r="BK132" s="405"/>
      <c r="BL132" s="405"/>
      <c r="BM132" s="405"/>
      <c r="BN132" s="405"/>
      <c r="BO132" s="405"/>
      <c r="BP132" s="405"/>
      <c r="BQ132" s="405"/>
      <c r="BR132" s="405"/>
      <c r="BS132" s="405"/>
      <c r="BT132" s="405"/>
      <c r="BU132" s="405"/>
      <c r="BV132" s="405"/>
      <c r="BW132" s="405"/>
      <c r="BX132" s="405"/>
      <c r="BY132" s="405"/>
      <c r="BZ132" s="405"/>
      <c r="CA132" s="405"/>
      <c r="CB132" s="405"/>
      <c r="CC132" s="405"/>
      <c r="CD132" s="405"/>
      <c r="CE132" s="405"/>
      <c r="CF132" s="405"/>
      <c r="CG132" s="405"/>
      <c r="CH132" s="405"/>
      <c r="CI132" s="405"/>
      <c r="CJ132" s="405"/>
      <c r="CK132" s="405"/>
      <c r="CL132" s="405"/>
      <c r="CM132" s="405"/>
      <c r="CN132" s="405"/>
      <c r="CO132" s="405"/>
      <c r="CP132" s="405"/>
      <c r="CQ132" s="405"/>
      <c r="CR132" s="405"/>
      <c r="CS132" s="405"/>
      <c r="CT132" s="405"/>
      <c r="CU132" s="405"/>
      <c r="CV132" s="405"/>
      <c r="CW132" s="405"/>
      <c r="CX132" s="405"/>
      <c r="CY132" s="405"/>
      <c r="CZ132" s="405"/>
      <c r="DA132" s="405"/>
      <c r="DB132" s="405"/>
      <c r="DC132" s="405"/>
      <c r="DD132" s="405"/>
      <c r="DE132" s="405"/>
      <c r="DF132" s="405"/>
      <c r="DG132" s="405"/>
      <c r="DH132" s="405"/>
      <c r="DI132" s="405"/>
      <c r="DJ132" s="405"/>
    </row>
    <row r="133" spans="1:114" s="6" customFormat="1">
      <c r="A133" s="405"/>
      <c r="C133" s="7"/>
      <c r="D133" s="7"/>
      <c r="F133" s="8"/>
      <c r="G133" s="8"/>
      <c r="H133" s="8"/>
      <c r="I133" s="8"/>
      <c r="J133" s="8"/>
      <c r="K133" s="8"/>
      <c r="L133" s="8"/>
      <c r="M133" s="8"/>
      <c r="N133" s="8"/>
      <c r="P133" s="12"/>
      <c r="Q133" s="12"/>
      <c r="R133" s="12"/>
      <c r="S133" s="12"/>
      <c r="T133" s="12"/>
      <c r="U133" s="405"/>
      <c r="V133" s="405"/>
      <c r="W133" s="405"/>
      <c r="X133" s="405"/>
      <c r="Y133" s="405"/>
      <c r="Z133" s="405"/>
      <c r="AA133" s="405"/>
      <c r="AB133" s="405"/>
      <c r="AC133" s="405"/>
      <c r="AD133" s="405"/>
      <c r="AE133" s="405"/>
      <c r="AF133" s="405"/>
      <c r="AG133" s="405"/>
      <c r="AH133" s="405"/>
      <c r="AI133" s="405"/>
      <c r="AJ133" s="405"/>
      <c r="AK133" s="405"/>
      <c r="AL133" s="405"/>
      <c r="AM133" s="405"/>
      <c r="AN133" s="405"/>
      <c r="AO133" s="405"/>
      <c r="AP133" s="405"/>
      <c r="AQ133" s="405"/>
      <c r="AR133" s="405"/>
      <c r="AS133" s="405"/>
      <c r="AT133" s="405"/>
      <c r="AU133" s="405"/>
      <c r="AV133" s="405"/>
      <c r="AW133" s="405"/>
      <c r="AX133" s="405"/>
      <c r="AY133" s="405"/>
      <c r="AZ133" s="405"/>
      <c r="BA133" s="405"/>
      <c r="BB133" s="405"/>
      <c r="BC133" s="405"/>
      <c r="BD133" s="405"/>
      <c r="BE133" s="405"/>
      <c r="BF133" s="405"/>
      <c r="BG133" s="405"/>
      <c r="BH133" s="405"/>
      <c r="BI133" s="405"/>
      <c r="BJ133" s="405"/>
      <c r="BK133" s="405"/>
      <c r="BL133" s="405"/>
      <c r="BM133" s="405"/>
      <c r="BN133" s="405"/>
      <c r="BO133" s="405"/>
      <c r="BP133" s="405"/>
      <c r="BQ133" s="405"/>
      <c r="BR133" s="405"/>
      <c r="BS133" s="405"/>
      <c r="BT133" s="405"/>
      <c r="BU133" s="405"/>
      <c r="BV133" s="405"/>
      <c r="BW133" s="405"/>
      <c r="BX133" s="405"/>
      <c r="BY133" s="405"/>
      <c r="BZ133" s="405"/>
      <c r="CA133" s="405"/>
      <c r="CB133" s="405"/>
      <c r="CC133" s="405"/>
      <c r="CD133" s="405"/>
      <c r="CE133" s="405"/>
      <c r="CF133" s="405"/>
      <c r="CG133" s="405"/>
      <c r="CH133" s="405"/>
      <c r="CI133" s="405"/>
      <c r="CJ133" s="405"/>
      <c r="CK133" s="405"/>
      <c r="CL133" s="405"/>
      <c r="CM133" s="405"/>
      <c r="CN133" s="405"/>
      <c r="CO133" s="405"/>
      <c r="CP133" s="405"/>
      <c r="CQ133" s="405"/>
      <c r="CR133" s="405"/>
      <c r="CS133" s="405"/>
      <c r="CT133" s="405"/>
      <c r="CU133" s="405"/>
      <c r="CV133" s="405"/>
      <c r="CW133" s="405"/>
      <c r="CX133" s="405"/>
      <c r="CY133" s="405"/>
      <c r="CZ133" s="405"/>
      <c r="DA133" s="405"/>
      <c r="DB133" s="405"/>
      <c r="DC133" s="405"/>
      <c r="DD133" s="405"/>
      <c r="DE133" s="405"/>
      <c r="DF133" s="405"/>
      <c r="DG133" s="405"/>
      <c r="DH133" s="405"/>
      <c r="DI133" s="405"/>
      <c r="DJ133" s="405"/>
    </row>
    <row r="134" spans="1:114" s="6" customFormat="1">
      <c r="A134" s="405"/>
      <c r="C134" s="7"/>
      <c r="D134" s="7"/>
      <c r="F134" s="8"/>
      <c r="G134" s="8"/>
      <c r="H134" s="8"/>
      <c r="I134" s="8"/>
      <c r="J134" s="8"/>
      <c r="K134" s="8"/>
      <c r="L134" s="8"/>
      <c r="M134" s="8"/>
      <c r="N134" s="8"/>
      <c r="P134" s="12"/>
      <c r="Q134" s="12"/>
      <c r="R134" s="12"/>
      <c r="S134" s="12"/>
      <c r="T134" s="12"/>
      <c r="U134" s="405"/>
      <c r="V134" s="405"/>
      <c r="W134" s="405"/>
      <c r="X134" s="405"/>
      <c r="Y134" s="405"/>
      <c r="Z134" s="405"/>
      <c r="AA134" s="405"/>
      <c r="AB134" s="405"/>
      <c r="AC134" s="405"/>
      <c r="AD134" s="405"/>
      <c r="AE134" s="405"/>
      <c r="AF134" s="405"/>
      <c r="AG134" s="405"/>
      <c r="AH134" s="405"/>
      <c r="AI134" s="405"/>
      <c r="AJ134" s="405"/>
      <c r="AK134" s="405"/>
      <c r="AL134" s="405"/>
      <c r="AM134" s="405"/>
      <c r="AN134" s="405"/>
      <c r="AO134" s="405"/>
      <c r="AP134" s="405"/>
      <c r="AQ134" s="405"/>
      <c r="AR134" s="405"/>
      <c r="AS134" s="405"/>
      <c r="AT134" s="405"/>
      <c r="AU134" s="405"/>
      <c r="AV134" s="405"/>
      <c r="AW134" s="405"/>
      <c r="AX134" s="405"/>
      <c r="AY134" s="405"/>
      <c r="AZ134" s="405"/>
      <c r="BA134" s="405"/>
      <c r="BB134" s="405"/>
      <c r="BC134" s="405"/>
      <c r="BD134" s="405"/>
      <c r="BE134" s="405"/>
      <c r="BF134" s="405"/>
      <c r="BG134" s="405"/>
      <c r="BH134" s="405"/>
      <c r="BI134" s="405"/>
      <c r="BJ134" s="405"/>
      <c r="BK134" s="405"/>
      <c r="BL134" s="405"/>
      <c r="BM134" s="405"/>
      <c r="BN134" s="405"/>
      <c r="BO134" s="405"/>
      <c r="BP134" s="405"/>
      <c r="BQ134" s="405"/>
      <c r="BR134" s="405"/>
      <c r="BS134" s="405"/>
      <c r="BT134" s="405"/>
      <c r="BU134" s="405"/>
      <c r="BV134" s="405"/>
      <c r="BW134" s="405"/>
      <c r="BX134" s="405"/>
      <c r="BY134" s="405"/>
      <c r="BZ134" s="405"/>
      <c r="CA134" s="405"/>
      <c r="CB134" s="405"/>
      <c r="CC134" s="405"/>
      <c r="CD134" s="405"/>
      <c r="CE134" s="405"/>
      <c r="CF134" s="405"/>
      <c r="CG134" s="405"/>
      <c r="CH134" s="405"/>
      <c r="CI134" s="405"/>
      <c r="CJ134" s="405"/>
      <c r="CK134" s="405"/>
      <c r="CL134" s="405"/>
      <c r="CM134" s="405"/>
      <c r="CN134" s="405"/>
      <c r="CO134" s="405"/>
      <c r="CP134" s="405"/>
      <c r="CQ134" s="405"/>
      <c r="CR134" s="405"/>
      <c r="CS134" s="405"/>
      <c r="CT134" s="405"/>
      <c r="CU134" s="405"/>
      <c r="CV134" s="405"/>
      <c r="CW134" s="405"/>
      <c r="CX134" s="405"/>
      <c r="CY134" s="405"/>
      <c r="CZ134" s="405"/>
      <c r="DA134" s="405"/>
      <c r="DB134" s="405"/>
      <c r="DC134" s="405"/>
      <c r="DD134" s="405"/>
      <c r="DE134" s="405"/>
      <c r="DF134" s="405"/>
      <c r="DG134" s="405"/>
      <c r="DH134" s="405"/>
      <c r="DI134" s="405"/>
      <c r="DJ134" s="405"/>
    </row>
    <row r="135" spans="1:114" s="6" customFormat="1">
      <c r="A135" s="405"/>
      <c r="C135" s="7"/>
      <c r="D135" s="7"/>
      <c r="F135" s="8"/>
      <c r="G135" s="8"/>
      <c r="H135" s="8"/>
      <c r="I135" s="8"/>
      <c r="J135" s="8"/>
      <c r="K135" s="8"/>
      <c r="L135" s="8"/>
      <c r="M135" s="8"/>
      <c r="N135" s="8"/>
      <c r="P135" s="12"/>
      <c r="Q135" s="12"/>
      <c r="R135" s="12"/>
      <c r="S135" s="12"/>
      <c r="T135" s="12"/>
      <c r="U135" s="405"/>
      <c r="V135" s="405"/>
      <c r="W135" s="405"/>
      <c r="X135" s="405"/>
      <c r="Y135" s="405"/>
      <c r="Z135" s="405"/>
      <c r="AA135" s="405"/>
      <c r="AB135" s="405"/>
      <c r="AC135" s="405"/>
      <c r="AD135" s="405"/>
      <c r="AE135" s="405"/>
      <c r="AF135" s="405"/>
      <c r="AG135" s="405"/>
      <c r="AH135" s="405"/>
      <c r="AI135" s="405"/>
      <c r="AJ135" s="405"/>
      <c r="AK135" s="405"/>
      <c r="AL135" s="405"/>
      <c r="AM135" s="405"/>
      <c r="AN135" s="405"/>
      <c r="AO135" s="405"/>
      <c r="AP135" s="405"/>
      <c r="AQ135" s="405"/>
      <c r="AR135" s="405"/>
      <c r="AS135" s="405"/>
      <c r="AT135" s="405"/>
      <c r="AU135" s="405"/>
      <c r="AV135" s="405"/>
      <c r="AW135" s="405"/>
      <c r="AX135" s="405"/>
      <c r="AY135" s="405"/>
      <c r="AZ135" s="405"/>
      <c r="BA135" s="405"/>
      <c r="BB135" s="405"/>
      <c r="BC135" s="405"/>
      <c r="BD135" s="405"/>
      <c r="BE135" s="405"/>
      <c r="BF135" s="405"/>
      <c r="BG135" s="405"/>
      <c r="BH135" s="405"/>
      <c r="BI135" s="405"/>
      <c r="BJ135" s="405"/>
      <c r="BK135" s="405"/>
      <c r="BL135" s="405"/>
      <c r="BM135" s="405"/>
      <c r="BN135" s="405"/>
      <c r="BO135" s="405"/>
      <c r="BP135" s="405"/>
      <c r="BQ135" s="405"/>
      <c r="BR135" s="405"/>
      <c r="BS135" s="405"/>
      <c r="BT135" s="405"/>
      <c r="BU135" s="405"/>
      <c r="BV135" s="405"/>
      <c r="BW135" s="405"/>
      <c r="BX135" s="405"/>
      <c r="BY135" s="405"/>
      <c r="BZ135" s="405"/>
      <c r="CA135" s="405"/>
      <c r="CB135" s="405"/>
      <c r="CC135" s="405"/>
      <c r="CD135" s="405"/>
      <c r="CE135" s="405"/>
      <c r="CF135" s="405"/>
      <c r="CG135" s="405"/>
      <c r="CH135" s="405"/>
      <c r="CI135" s="405"/>
      <c r="CJ135" s="405"/>
      <c r="CK135" s="405"/>
      <c r="CL135" s="405"/>
      <c r="CM135" s="405"/>
      <c r="CN135" s="405"/>
      <c r="CO135" s="405"/>
      <c r="CP135" s="405"/>
      <c r="CQ135" s="405"/>
      <c r="CR135" s="405"/>
      <c r="CS135" s="405"/>
      <c r="CT135" s="405"/>
      <c r="CU135" s="405"/>
      <c r="CV135" s="405"/>
      <c r="CW135" s="405"/>
      <c r="CX135" s="405"/>
      <c r="CY135" s="405"/>
      <c r="CZ135" s="405"/>
      <c r="DA135" s="405"/>
      <c r="DB135" s="405"/>
      <c r="DC135" s="405"/>
      <c r="DD135" s="405"/>
      <c r="DE135" s="405"/>
      <c r="DF135" s="405"/>
      <c r="DG135" s="405"/>
      <c r="DH135" s="405"/>
      <c r="DI135" s="405"/>
      <c r="DJ135" s="405"/>
    </row>
    <row r="136" spans="1:114" s="6" customFormat="1">
      <c r="A136" s="405"/>
      <c r="C136" s="7"/>
      <c r="D136" s="7"/>
      <c r="F136" s="8"/>
      <c r="G136" s="8"/>
      <c r="H136" s="8"/>
      <c r="I136" s="8"/>
      <c r="J136" s="8"/>
      <c r="K136" s="8"/>
      <c r="L136" s="8"/>
      <c r="M136" s="8"/>
      <c r="N136" s="8"/>
      <c r="P136" s="12"/>
      <c r="Q136" s="12"/>
      <c r="R136" s="12"/>
      <c r="S136" s="12"/>
      <c r="T136" s="12"/>
      <c r="U136" s="405"/>
      <c r="V136" s="405"/>
      <c r="W136" s="405"/>
      <c r="X136" s="405"/>
      <c r="Y136" s="405"/>
      <c r="Z136" s="405"/>
      <c r="AA136" s="405"/>
      <c r="AB136" s="405"/>
      <c r="AC136" s="405"/>
      <c r="AD136" s="405"/>
      <c r="AE136" s="405"/>
      <c r="AF136" s="405"/>
      <c r="AG136" s="405"/>
      <c r="AH136" s="405"/>
      <c r="AI136" s="405"/>
      <c r="AJ136" s="405"/>
      <c r="AK136" s="405"/>
      <c r="AL136" s="405"/>
      <c r="AM136" s="405"/>
      <c r="AN136" s="405"/>
      <c r="AO136" s="405"/>
      <c r="AP136" s="405"/>
      <c r="AQ136" s="405"/>
      <c r="AR136" s="405"/>
      <c r="AS136" s="405"/>
      <c r="AT136" s="405"/>
      <c r="AU136" s="405"/>
      <c r="AV136" s="405"/>
      <c r="AW136" s="405"/>
      <c r="AX136" s="405"/>
      <c r="AY136" s="405"/>
      <c r="AZ136" s="405"/>
      <c r="BA136" s="405"/>
      <c r="BB136" s="405"/>
      <c r="BC136" s="405"/>
      <c r="BD136" s="405"/>
      <c r="BE136" s="405"/>
      <c r="BF136" s="405"/>
      <c r="BG136" s="405"/>
      <c r="BH136" s="405"/>
      <c r="BI136" s="405"/>
      <c r="BJ136" s="405"/>
      <c r="BK136" s="405"/>
      <c r="BL136" s="405"/>
      <c r="BM136" s="405"/>
      <c r="BN136" s="405"/>
      <c r="BO136" s="405"/>
      <c r="BP136" s="405"/>
      <c r="BQ136" s="405"/>
      <c r="BR136" s="405"/>
      <c r="BS136" s="405"/>
      <c r="BT136" s="405"/>
      <c r="BU136" s="405"/>
      <c r="BV136" s="405"/>
      <c r="BW136" s="405"/>
      <c r="BX136" s="405"/>
      <c r="BY136" s="405"/>
      <c r="BZ136" s="405"/>
      <c r="CA136" s="405"/>
      <c r="CB136" s="405"/>
      <c r="CC136" s="405"/>
      <c r="CD136" s="405"/>
      <c r="CE136" s="405"/>
      <c r="CF136" s="405"/>
      <c r="CG136" s="405"/>
      <c r="CH136" s="405"/>
      <c r="CI136" s="405"/>
      <c r="CJ136" s="405"/>
      <c r="CK136" s="405"/>
      <c r="CL136" s="405"/>
      <c r="CM136" s="405"/>
      <c r="CN136" s="405"/>
      <c r="CO136" s="405"/>
      <c r="CP136" s="405"/>
      <c r="CQ136" s="405"/>
      <c r="CR136" s="405"/>
      <c r="CS136" s="405"/>
      <c r="CT136" s="405"/>
      <c r="CU136" s="405"/>
      <c r="CV136" s="405"/>
      <c r="CW136" s="405"/>
      <c r="CX136" s="405"/>
      <c r="CY136" s="405"/>
      <c r="CZ136" s="405"/>
      <c r="DA136" s="405"/>
      <c r="DB136" s="405"/>
      <c r="DC136" s="405"/>
      <c r="DD136" s="405"/>
      <c r="DE136" s="405"/>
      <c r="DF136" s="405"/>
      <c r="DG136" s="405"/>
      <c r="DH136" s="405"/>
      <c r="DI136" s="405"/>
      <c r="DJ136" s="405"/>
    </row>
    <row r="137" spans="1:114" s="6" customFormat="1">
      <c r="A137" s="405"/>
      <c r="C137" s="7"/>
      <c r="D137" s="7"/>
      <c r="F137" s="8"/>
      <c r="G137" s="8"/>
      <c r="H137" s="8"/>
      <c r="I137" s="8"/>
      <c r="J137" s="8"/>
      <c r="K137" s="8"/>
      <c r="L137" s="8"/>
      <c r="M137" s="8"/>
      <c r="N137" s="8"/>
      <c r="P137" s="12"/>
      <c r="Q137" s="12"/>
      <c r="R137" s="12"/>
      <c r="S137" s="12"/>
      <c r="T137" s="12"/>
      <c r="U137" s="405"/>
      <c r="V137" s="405"/>
      <c r="W137" s="405"/>
      <c r="X137" s="405"/>
      <c r="Y137" s="405"/>
      <c r="Z137" s="405"/>
      <c r="AA137" s="405"/>
      <c r="AB137" s="405"/>
      <c r="AC137" s="405"/>
      <c r="AD137" s="405"/>
      <c r="AE137" s="405"/>
      <c r="AF137" s="405"/>
      <c r="AG137" s="405"/>
      <c r="AH137" s="405"/>
      <c r="AI137" s="405"/>
      <c r="AJ137" s="405"/>
      <c r="AK137" s="405"/>
      <c r="AL137" s="405"/>
      <c r="AM137" s="405"/>
      <c r="AN137" s="405"/>
      <c r="AO137" s="405"/>
      <c r="AP137" s="405"/>
      <c r="AQ137" s="405"/>
      <c r="AR137" s="405"/>
      <c r="AS137" s="405"/>
      <c r="AT137" s="405"/>
      <c r="AU137" s="405"/>
      <c r="AV137" s="405"/>
      <c r="AW137" s="405"/>
      <c r="AX137" s="405"/>
      <c r="AY137" s="405"/>
      <c r="AZ137" s="405"/>
      <c r="BA137" s="405"/>
      <c r="BB137" s="405"/>
      <c r="BC137" s="405"/>
      <c r="BD137" s="405"/>
      <c r="BE137" s="405"/>
      <c r="BF137" s="405"/>
      <c r="BG137" s="405"/>
      <c r="BH137" s="405"/>
      <c r="BI137" s="405"/>
      <c r="BJ137" s="405"/>
      <c r="BK137" s="405"/>
      <c r="BL137" s="405"/>
      <c r="BM137" s="405"/>
      <c r="BN137" s="405"/>
      <c r="BO137" s="405"/>
      <c r="BP137" s="405"/>
      <c r="BQ137" s="405"/>
      <c r="BR137" s="405"/>
      <c r="BS137" s="405"/>
      <c r="BT137" s="405"/>
      <c r="BU137" s="405"/>
      <c r="BV137" s="405"/>
      <c r="BW137" s="405"/>
      <c r="BX137" s="405"/>
      <c r="BY137" s="405"/>
      <c r="BZ137" s="405"/>
      <c r="CA137" s="405"/>
      <c r="CB137" s="405"/>
      <c r="CC137" s="405"/>
      <c r="CD137" s="405"/>
      <c r="CE137" s="405"/>
      <c r="CF137" s="405"/>
      <c r="CG137" s="405"/>
      <c r="CH137" s="405"/>
      <c r="CI137" s="405"/>
      <c r="CJ137" s="405"/>
      <c r="CK137" s="405"/>
      <c r="CL137" s="405"/>
      <c r="CM137" s="405"/>
      <c r="CN137" s="405"/>
      <c r="CO137" s="405"/>
      <c r="CP137" s="405"/>
      <c r="CQ137" s="405"/>
      <c r="CR137" s="405"/>
      <c r="CS137" s="405"/>
      <c r="CT137" s="405"/>
      <c r="CU137" s="405"/>
      <c r="CV137" s="405"/>
      <c r="CW137" s="405"/>
      <c r="CX137" s="405"/>
      <c r="CY137" s="405"/>
      <c r="CZ137" s="405"/>
      <c r="DA137" s="405"/>
      <c r="DB137" s="405"/>
      <c r="DC137" s="405"/>
      <c r="DD137" s="405"/>
      <c r="DE137" s="405"/>
      <c r="DF137" s="405"/>
      <c r="DG137" s="405"/>
      <c r="DH137" s="405"/>
      <c r="DI137" s="405"/>
      <c r="DJ137" s="405"/>
    </row>
    <row r="138" spans="1:114" s="6" customFormat="1">
      <c r="A138" s="405"/>
      <c r="C138" s="7"/>
      <c r="D138" s="7"/>
      <c r="F138" s="8"/>
      <c r="G138" s="8"/>
      <c r="H138" s="8"/>
      <c r="I138" s="8"/>
      <c r="J138" s="8"/>
      <c r="K138" s="8"/>
      <c r="L138" s="8"/>
      <c r="M138" s="8"/>
      <c r="N138" s="8"/>
      <c r="P138" s="12"/>
      <c r="Q138" s="12"/>
      <c r="R138" s="12"/>
      <c r="S138" s="12"/>
      <c r="T138" s="12"/>
      <c r="U138" s="405"/>
      <c r="V138" s="405"/>
      <c r="W138" s="405"/>
      <c r="X138" s="405"/>
      <c r="Y138" s="405"/>
      <c r="Z138" s="405"/>
      <c r="AA138" s="405"/>
      <c r="AB138" s="405"/>
      <c r="AC138" s="405"/>
      <c r="AD138" s="405"/>
      <c r="AE138" s="405"/>
      <c r="AF138" s="405"/>
      <c r="AG138" s="405"/>
      <c r="AH138" s="405"/>
      <c r="AI138" s="405"/>
      <c r="AJ138" s="405"/>
      <c r="AK138" s="405"/>
      <c r="AL138" s="405"/>
      <c r="AM138" s="405"/>
      <c r="AN138" s="405"/>
      <c r="AO138" s="405"/>
      <c r="AP138" s="405"/>
      <c r="AQ138" s="405"/>
      <c r="AR138" s="405"/>
      <c r="AS138" s="405"/>
      <c r="AT138" s="405"/>
      <c r="AU138" s="405"/>
      <c r="AV138" s="405"/>
      <c r="AW138" s="405"/>
      <c r="AX138" s="405"/>
      <c r="AY138" s="405"/>
      <c r="AZ138" s="405"/>
      <c r="BA138" s="405"/>
      <c r="BB138" s="405"/>
      <c r="BC138" s="405"/>
      <c r="BD138" s="405"/>
      <c r="BE138" s="405"/>
      <c r="BF138" s="405"/>
      <c r="BG138" s="405"/>
      <c r="BH138" s="405"/>
      <c r="BI138" s="405"/>
      <c r="BJ138" s="405"/>
      <c r="BK138" s="405"/>
      <c r="BL138" s="405"/>
      <c r="BM138" s="405"/>
      <c r="BN138" s="405"/>
      <c r="BO138" s="405"/>
      <c r="BP138" s="405"/>
      <c r="BQ138" s="405"/>
      <c r="BR138" s="405"/>
      <c r="BS138" s="405"/>
      <c r="BT138" s="405"/>
      <c r="BU138" s="405"/>
      <c r="BV138" s="405"/>
      <c r="BW138" s="405"/>
      <c r="BX138" s="405"/>
      <c r="BY138" s="405"/>
      <c r="BZ138" s="405"/>
      <c r="CA138" s="405"/>
      <c r="CB138" s="405"/>
      <c r="CC138" s="405"/>
      <c r="CD138" s="405"/>
      <c r="CE138" s="405"/>
      <c r="CF138" s="405"/>
      <c r="CG138" s="405"/>
      <c r="CH138" s="405"/>
      <c r="CI138" s="405"/>
      <c r="CJ138" s="405"/>
      <c r="CK138" s="405"/>
      <c r="CL138" s="405"/>
      <c r="CM138" s="405"/>
      <c r="CN138" s="405"/>
      <c r="CO138" s="405"/>
      <c r="CP138" s="405"/>
      <c r="CQ138" s="405"/>
      <c r="CR138" s="405"/>
      <c r="CS138" s="405"/>
      <c r="CT138" s="405"/>
      <c r="CU138" s="405"/>
      <c r="CV138" s="405"/>
      <c r="CW138" s="405"/>
      <c r="CX138" s="405"/>
      <c r="CY138" s="405"/>
      <c r="CZ138" s="405"/>
      <c r="DA138" s="405"/>
      <c r="DB138" s="405"/>
      <c r="DC138" s="405"/>
      <c r="DD138" s="405"/>
      <c r="DE138" s="405"/>
      <c r="DF138" s="405"/>
      <c r="DG138" s="405"/>
      <c r="DH138" s="405"/>
      <c r="DI138" s="405"/>
      <c r="DJ138" s="405"/>
    </row>
    <row r="139" spans="1:114" s="6" customFormat="1">
      <c r="A139" s="405"/>
      <c r="C139" s="7"/>
      <c r="D139" s="7"/>
      <c r="F139" s="8"/>
      <c r="G139" s="8"/>
      <c r="H139" s="8"/>
      <c r="I139" s="8"/>
      <c r="J139" s="8"/>
      <c r="K139" s="8"/>
      <c r="L139" s="8"/>
      <c r="M139" s="8"/>
      <c r="N139" s="8"/>
      <c r="P139" s="12"/>
      <c r="Q139" s="12"/>
      <c r="R139" s="12"/>
      <c r="S139" s="12"/>
      <c r="T139" s="12"/>
      <c r="U139" s="405"/>
      <c r="V139" s="405"/>
      <c r="W139" s="405"/>
      <c r="X139" s="405"/>
      <c r="Y139" s="405"/>
      <c r="Z139" s="405"/>
      <c r="AA139" s="405"/>
      <c r="AB139" s="405"/>
      <c r="AC139" s="405"/>
      <c r="AD139" s="405"/>
      <c r="AE139" s="405"/>
      <c r="AF139" s="405"/>
      <c r="AG139" s="405"/>
      <c r="AH139" s="405"/>
      <c r="AI139" s="405"/>
      <c r="AJ139" s="405"/>
      <c r="AK139" s="405"/>
      <c r="AL139" s="405"/>
      <c r="AM139" s="405"/>
      <c r="AN139" s="405"/>
      <c r="AO139" s="405"/>
      <c r="AP139" s="405"/>
      <c r="AQ139" s="405"/>
      <c r="AR139" s="405"/>
      <c r="AS139" s="405"/>
      <c r="AT139" s="405"/>
      <c r="AU139" s="405"/>
      <c r="AV139" s="405"/>
      <c r="AW139" s="405"/>
      <c r="AX139" s="405"/>
      <c r="AY139" s="405"/>
      <c r="AZ139" s="405"/>
      <c r="BA139" s="405"/>
      <c r="BB139" s="405"/>
      <c r="BC139" s="405"/>
      <c r="BD139" s="405"/>
      <c r="BE139" s="405"/>
      <c r="BF139" s="405"/>
      <c r="BG139" s="405"/>
      <c r="BH139" s="405"/>
      <c r="BI139" s="405"/>
      <c r="BJ139" s="405"/>
      <c r="BK139" s="405"/>
      <c r="BL139" s="405"/>
      <c r="BM139" s="405"/>
      <c r="BN139" s="405"/>
      <c r="BO139" s="405"/>
      <c r="BP139" s="405"/>
      <c r="BQ139" s="405"/>
      <c r="BR139" s="405"/>
      <c r="BS139" s="405"/>
      <c r="BT139" s="405"/>
      <c r="BU139" s="405"/>
      <c r="BV139" s="405"/>
      <c r="BW139" s="405"/>
      <c r="BX139" s="405"/>
      <c r="BY139" s="405"/>
      <c r="BZ139" s="405"/>
      <c r="CA139" s="405"/>
      <c r="CB139" s="405"/>
      <c r="CC139" s="405"/>
      <c r="CD139" s="405"/>
      <c r="CE139" s="405"/>
      <c r="CF139" s="405"/>
      <c r="CG139" s="405"/>
      <c r="CH139" s="405"/>
      <c r="CI139" s="405"/>
      <c r="CJ139" s="405"/>
      <c r="CK139" s="405"/>
      <c r="CL139" s="405"/>
      <c r="CM139" s="405"/>
      <c r="CN139" s="405"/>
      <c r="CO139" s="405"/>
      <c r="CP139" s="405"/>
      <c r="CQ139" s="405"/>
      <c r="CR139" s="405"/>
      <c r="CS139" s="405"/>
      <c r="CT139" s="405"/>
      <c r="CU139" s="405"/>
      <c r="CV139" s="405"/>
      <c r="CW139" s="405"/>
      <c r="CX139" s="405"/>
      <c r="CY139" s="405"/>
      <c r="CZ139" s="405"/>
      <c r="DA139" s="405"/>
      <c r="DB139" s="405"/>
      <c r="DC139" s="405"/>
      <c r="DD139" s="405"/>
      <c r="DE139" s="405"/>
      <c r="DF139" s="405"/>
      <c r="DG139" s="405"/>
      <c r="DH139" s="405"/>
      <c r="DI139" s="405"/>
      <c r="DJ139" s="405"/>
    </row>
    <row r="140" spans="1:114" s="6" customFormat="1">
      <c r="A140" s="405"/>
      <c r="C140" s="7"/>
      <c r="D140" s="7"/>
      <c r="F140" s="8"/>
      <c r="G140" s="8"/>
      <c r="H140" s="8"/>
      <c r="I140" s="8"/>
      <c r="J140" s="8"/>
      <c r="K140" s="8"/>
      <c r="L140" s="8"/>
      <c r="M140" s="8"/>
      <c r="N140" s="8"/>
      <c r="P140" s="12"/>
      <c r="Q140" s="12"/>
      <c r="R140" s="12"/>
      <c r="S140" s="12"/>
      <c r="T140" s="12"/>
      <c r="U140" s="405"/>
      <c r="V140" s="405"/>
      <c r="W140" s="405"/>
      <c r="X140" s="405"/>
      <c r="Y140" s="405"/>
      <c r="Z140" s="405"/>
      <c r="AA140" s="405"/>
      <c r="AB140" s="405"/>
      <c r="AC140" s="405"/>
      <c r="AD140" s="405"/>
      <c r="AE140" s="405"/>
      <c r="AF140" s="405"/>
      <c r="AG140" s="405"/>
      <c r="AH140" s="405"/>
      <c r="AI140" s="405"/>
      <c r="AJ140" s="405"/>
      <c r="AK140" s="405"/>
      <c r="AL140" s="405"/>
      <c r="AM140" s="405"/>
      <c r="AN140" s="405"/>
      <c r="AO140" s="405"/>
      <c r="AP140" s="405"/>
      <c r="AQ140" s="405"/>
      <c r="AR140" s="405"/>
      <c r="AS140" s="405"/>
      <c r="AT140" s="405"/>
      <c r="AU140" s="405"/>
      <c r="AV140" s="405"/>
      <c r="AW140" s="405"/>
      <c r="AX140" s="405"/>
      <c r="AY140" s="405"/>
      <c r="AZ140" s="405"/>
      <c r="BA140" s="405"/>
      <c r="BB140" s="405"/>
      <c r="BC140" s="405"/>
      <c r="BD140" s="405"/>
      <c r="BE140" s="405"/>
      <c r="BF140" s="405"/>
      <c r="BG140" s="405"/>
      <c r="BH140" s="405"/>
      <c r="BI140" s="405"/>
      <c r="BJ140" s="405"/>
      <c r="BK140" s="405"/>
      <c r="BL140" s="405"/>
      <c r="BM140" s="405"/>
      <c r="BN140" s="405"/>
      <c r="BO140" s="405"/>
      <c r="BP140" s="405"/>
      <c r="BQ140" s="405"/>
      <c r="BR140" s="405"/>
      <c r="BS140" s="405"/>
      <c r="BT140" s="405"/>
      <c r="BU140" s="405"/>
      <c r="BV140" s="405"/>
      <c r="BW140" s="405"/>
      <c r="BX140" s="405"/>
      <c r="BY140" s="405"/>
      <c r="BZ140" s="405"/>
      <c r="CA140" s="405"/>
      <c r="CB140" s="405"/>
      <c r="CC140" s="405"/>
      <c r="CD140" s="405"/>
      <c r="CE140" s="405"/>
      <c r="CF140" s="405"/>
      <c r="CG140" s="405"/>
      <c r="CH140" s="405"/>
      <c r="CI140" s="405"/>
      <c r="CJ140" s="405"/>
      <c r="CK140" s="405"/>
      <c r="CL140" s="405"/>
      <c r="CM140" s="405"/>
      <c r="CN140" s="405"/>
      <c r="CO140" s="405"/>
      <c r="CP140" s="405"/>
      <c r="CQ140" s="405"/>
      <c r="CR140" s="405"/>
      <c r="CS140" s="405"/>
      <c r="CT140" s="405"/>
      <c r="CU140" s="405"/>
      <c r="CV140" s="405"/>
      <c r="CW140" s="405"/>
      <c r="CX140" s="405"/>
      <c r="CY140" s="405"/>
      <c r="CZ140" s="405"/>
      <c r="DA140" s="405"/>
      <c r="DB140" s="405"/>
      <c r="DC140" s="405"/>
      <c r="DD140" s="405"/>
      <c r="DE140" s="405"/>
      <c r="DF140" s="405"/>
      <c r="DG140" s="405"/>
      <c r="DH140" s="405"/>
      <c r="DI140" s="405"/>
      <c r="DJ140" s="405"/>
    </row>
    <row r="141" spans="1:114" s="6" customFormat="1">
      <c r="A141" s="405"/>
      <c r="C141" s="7"/>
      <c r="D141" s="7"/>
      <c r="F141" s="8"/>
      <c r="G141" s="8"/>
      <c r="H141" s="8"/>
      <c r="I141" s="8"/>
      <c r="J141" s="8"/>
      <c r="K141" s="8"/>
      <c r="L141" s="8"/>
      <c r="M141" s="8"/>
      <c r="N141" s="8"/>
      <c r="P141" s="12"/>
      <c r="Q141" s="12"/>
      <c r="R141" s="12"/>
      <c r="S141" s="12"/>
      <c r="T141" s="12"/>
      <c r="U141" s="405"/>
      <c r="V141" s="405"/>
      <c r="W141" s="405"/>
      <c r="X141" s="405"/>
      <c r="Y141" s="405"/>
      <c r="Z141" s="405"/>
      <c r="AA141" s="405"/>
      <c r="AB141" s="405"/>
      <c r="AC141" s="405"/>
      <c r="AD141" s="405"/>
      <c r="AE141" s="405"/>
      <c r="AF141" s="405"/>
      <c r="AG141" s="405"/>
      <c r="AH141" s="405"/>
      <c r="AI141" s="405"/>
      <c r="AJ141" s="405"/>
      <c r="AK141" s="405"/>
      <c r="AL141" s="405"/>
      <c r="AM141" s="405"/>
      <c r="AN141" s="405"/>
      <c r="AO141" s="405"/>
      <c r="AP141" s="405"/>
      <c r="AQ141" s="405"/>
      <c r="AR141" s="405"/>
      <c r="AS141" s="405"/>
      <c r="AT141" s="405"/>
      <c r="AU141" s="405"/>
      <c r="AV141" s="405"/>
      <c r="AW141" s="405"/>
      <c r="AX141" s="405"/>
      <c r="AY141" s="405"/>
      <c r="AZ141" s="405"/>
      <c r="BA141" s="405"/>
      <c r="BB141" s="405"/>
      <c r="BC141" s="405"/>
      <c r="BD141" s="405"/>
      <c r="BE141" s="405"/>
      <c r="BF141" s="405"/>
      <c r="BG141" s="405"/>
      <c r="BH141" s="405"/>
      <c r="BI141" s="405"/>
      <c r="BJ141" s="405"/>
      <c r="BK141" s="405"/>
      <c r="BL141" s="405"/>
      <c r="BM141" s="405"/>
      <c r="BN141" s="405"/>
      <c r="BO141" s="405"/>
      <c r="BP141" s="405"/>
      <c r="BQ141" s="405"/>
      <c r="BR141" s="405"/>
      <c r="BS141" s="405"/>
      <c r="BT141" s="405"/>
      <c r="BU141" s="405"/>
      <c r="BV141" s="405"/>
      <c r="BW141" s="405"/>
      <c r="BX141" s="405"/>
      <c r="BY141" s="405"/>
      <c r="BZ141" s="405"/>
      <c r="CA141" s="405"/>
      <c r="CB141" s="405"/>
      <c r="CC141" s="405"/>
      <c r="CD141" s="405"/>
      <c r="CE141" s="405"/>
      <c r="CF141" s="405"/>
      <c r="CG141" s="405"/>
      <c r="CH141" s="405"/>
      <c r="CI141" s="405"/>
      <c r="CJ141" s="405"/>
      <c r="CK141" s="405"/>
      <c r="CL141" s="405"/>
      <c r="CM141" s="405"/>
      <c r="CN141" s="405"/>
      <c r="CO141" s="405"/>
      <c r="CP141" s="405"/>
      <c r="CQ141" s="405"/>
      <c r="CR141" s="405"/>
      <c r="CS141" s="405"/>
      <c r="CT141" s="405"/>
      <c r="CU141" s="405"/>
      <c r="CV141" s="405"/>
      <c r="CW141" s="405"/>
      <c r="CX141" s="405"/>
      <c r="CY141" s="405"/>
      <c r="CZ141" s="405"/>
      <c r="DA141" s="405"/>
      <c r="DB141" s="405"/>
      <c r="DC141" s="405"/>
      <c r="DD141" s="405"/>
      <c r="DE141" s="405"/>
      <c r="DF141" s="405"/>
      <c r="DG141" s="405"/>
      <c r="DH141" s="405"/>
      <c r="DI141" s="405"/>
      <c r="DJ141" s="405"/>
    </row>
    <row r="142" spans="1:114" s="6" customFormat="1">
      <c r="A142" s="405"/>
      <c r="C142" s="7"/>
      <c r="D142" s="7"/>
      <c r="F142" s="8"/>
      <c r="G142" s="8"/>
      <c r="H142" s="8"/>
      <c r="I142" s="8"/>
      <c r="J142" s="8"/>
      <c r="K142" s="8"/>
      <c r="L142" s="8"/>
      <c r="M142" s="8"/>
      <c r="N142" s="8"/>
      <c r="P142" s="12"/>
      <c r="Q142" s="12"/>
      <c r="R142" s="12"/>
      <c r="S142" s="12"/>
      <c r="T142" s="12"/>
      <c r="U142" s="405"/>
      <c r="V142" s="405"/>
      <c r="W142" s="405"/>
      <c r="X142" s="405"/>
      <c r="Y142" s="405"/>
      <c r="Z142" s="405"/>
      <c r="AA142" s="405"/>
      <c r="AB142" s="405"/>
      <c r="AC142" s="405"/>
      <c r="AD142" s="405"/>
      <c r="AE142" s="405"/>
      <c r="AF142" s="405"/>
      <c r="AG142" s="405"/>
      <c r="AH142" s="405"/>
      <c r="AI142" s="405"/>
      <c r="AJ142" s="405"/>
      <c r="AK142" s="405"/>
      <c r="AL142" s="405"/>
      <c r="AM142" s="405"/>
      <c r="AN142" s="405"/>
      <c r="AO142" s="405"/>
      <c r="AP142" s="405"/>
      <c r="AQ142" s="405"/>
      <c r="AR142" s="405"/>
      <c r="AS142" s="405"/>
      <c r="AT142" s="405"/>
      <c r="AU142" s="405"/>
      <c r="AV142" s="405"/>
      <c r="AW142" s="405"/>
      <c r="AX142" s="405"/>
      <c r="AY142" s="405"/>
      <c r="AZ142" s="405"/>
      <c r="BA142" s="405"/>
      <c r="BB142" s="405"/>
      <c r="BC142" s="405"/>
      <c r="BD142" s="405"/>
      <c r="BE142" s="405"/>
      <c r="BF142" s="405"/>
      <c r="BG142" s="405"/>
      <c r="BH142" s="405"/>
      <c r="BI142" s="405"/>
      <c r="BJ142" s="405"/>
      <c r="BK142" s="405"/>
      <c r="BL142" s="405"/>
      <c r="BM142" s="405"/>
      <c r="BN142" s="405"/>
      <c r="BO142" s="405"/>
      <c r="BP142" s="405"/>
      <c r="BQ142" s="405"/>
      <c r="BR142" s="405"/>
      <c r="BS142" s="405"/>
      <c r="BT142" s="405"/>
      <c r="BU142" s="405"/>
      <c r="BV142" s="405"/>
      <c r="BW142" s="405"/>
      <c r="BX142" s="405"/>
      <c r="BY142" s="405"/>
      <c r="BZ142" s="405"/>
      <c r="CA142" s="405"/>
      <c r="CB142" s="405"/>
      <c r="CC142" s="405"/>
      <c r="CD142" s="405"/>
      <c r="CE142" s="405"/>
      <c r="CF142" s="405"/>
      <c r="CG142" s="405"/>
      <c r="CH142" s="405"/>
      <c r="CI142" s="405"/>
      <c r="CJ142" s="405"/>
      <c r="CK142" s="405"/>
      <c r="CL142" s="405"/>
      <c r="CM142" s="405"/>
      <c r="CN142" s="405"/>
      <c r="CO142" s="405"/>
      <c r="CP142" s="405"/>
      <c r="CQ142" s="405"/>
      <c r="CR142" s="405"/>
      <c r="CS142" s="405"/>
      <c r="CT142" s="405"/>
      <c r="CU142" s="405"/>
      <c r="CV142" s="405"/>
      <c r="CW142" s="405"/>
      <c r="CX142" s="405"/>
      <c r="CY142" s="405"/>
      <c r="CZ142" s="405"/>
      <c r="DA142" s="405"/>
      <c r="DB142" s="405"/>
      <c r="DC142" s="405"/>
      <c r="DD142" s="405"/>
      <c r="DE142" s="405"/>
      <c r="DF142" s="405"/>
      <c r="DG142" s="405"/>
      <c r="DH142" s="405"/>
      <c r="DI142" s="405"/>
      <c r="DJ142" s="405"/>
    </row>
    <row r="143" spans="1:114" s="6" customFormat="1">
      <c r="A143" s="405"/>
      <c r="C143" s="7"/>
      <c r="D143" s="7"/>
      <c r="F143" s="8"/>
      <c r="G143" s="8"/>
      <c r="H143" s="8"/>
      <c r="I143" s="8"/>
      <c r="J143" s="8"/>
      <c r="K143" s="8"/>
      <c r="L143" s="8"/>
      <c r="M143" s="8"/>
      <c r="N143" s="8"/>
      <c r="P143" s="12"/>
      <c r="Q143" s="12"/>
      <c r="R143" s="12"/>
      <c r="S143" s="12"/>
      <c r="T143" s="12"/>
      <c r="U143" s="405"/>
      <c r="V143" s="405"/>
      <c r="W143" s="405"/>
      <c r="X143" s="405"/>
      <c r="Y143" s="405"/>
      <c r="Z143" s="405"/>
      <c r="AA143" s="405"/>
      <c r="AB143" s="405"/>
      <c r="AC143" s="405"/>
      <c r="AD143" s="405"/>
      <c r="AE143" s="405"/>
      <c r="AF143" s="405"/>
      <c r="AG143" s="405"/>
      <c r="AH143" s="405"/>
      <c r="AI143" s="405"/>
      <c r="AJ143" s="405"/>
      <c r="AK143" s="405"/>
      <c r="AL143" s="405"/>
      <c r="AM143" s="405"/>
      <c r="AN143" s="405"/>
      <c r="AO143" s="405"/>
      <c r="AP143" s="405"/>
      <c r="AQ143" s="405"/>
      <c r="AR143" s="405"/>
      <c r="AS143" s="405"/>
      <c r="AT143" s="405"/>
      <c r="AU143" s="405"/>
      <c r="AV143" s="405"/>
      <c r="AW143" s="405"/>
      <c r="AX143" s="405"/>
      <c r="AY143" s="405"/>
      <c r="AZ143" s="405"/>
      <c r="BA143" s="405"/>
      <c r="BB143" s="405"/>
      <c r="BC143" s="405"/>
      <c r="BD143" s="405"/>
      <c r="BE143" s="405"/>
      <c r="BF143" s="405"/>
      <c r="BG143" s="405"/>
      <c r="BH143" s="405"/>
      <c r="BI143" s="405"/>
      <c r="BJ143" s="405"/>
      <c r="BK143" s="405"/>
      <c r="BL143" s="405"/>
      <c r="BM143" s="405"/>
      <c r="BN143" s="405"/>
      <c r="BO143" s="405"/>
      <c r="BP143" s="405"/>
      <c r="BQ143" s="405"/>
      <c r="BR143" s="405"/>
      <c r="BS143" s="405"/>
      <c r="BT143" s="405"/>
      <c r="BU143" s="405"/>
      <c r="BV143" s="405"/>
      <c r="BW143" s="405"/>
      <c r="BX143" s="405"/>
      <c r="BY143" s="405"/>
      <c r="BZ143" s="405"/>
      <c r="CA143" s="405"/>
      <c r="CB143" s="405"/>
      <c r="CC143" s="405"/>
      <c r="CD143" s="405"/>
      <c r="CE143" s="405"/>
      <c r="CF143" s="405"/>
      <c r="CG143" s="405"/>
      <c r="CH143" s="405"/>
      <c r="CI143" s="405"/>
      <c r="CJ143" s="405"/>
      <c r="CK143" s="405"/>
      <c r="CL143" s="405"/>
      <c r="CM143" s="405"/>
      <c r="CN143" s="405"/>
      <c r="CO143" s="405"/>
      <c r="CP143" s="405"/>
      <c r="CQ143" s="405"/>
      <c r="CR143" s="405"/>
      <c r="CS143" s="405"/>
      <c r="CT143" s="405"/>
      <c r="CU143" s="405"/>
      <c r="CV143" s="405"/>
      <c r="CW143" s="405"/>
      <c r="CX143" s="405"/>
      <c r="CY143" s="405"/>
      <c r="CZ143" s="405"/>
      <c r="DA143" s="405"/>
      <c r="DB143" s="405"/>
      <c r="DC143" s="405"/>
      <c r="DD143" s="405"/>
      <c r="DE143" s="405"/>
      <c r="DF143" s="405"/>
      <c r="DG143" s="405"/>
      <c r="DH143" s="405"/>
      <c r="DI143" s="405"/>
      <c r="DJ143" s="405"/>
    </row>
    <row r="144" spans="1:114" s="6" customFormat="1">
      <c r="A144" s="405"/>
      <c r="C144" s="7"/>
      <c r="D144" s="7"/>
      <c r="F144" s="8"/>
      <c r="G144" s="8"/>
      <c r="H144" s="8"/>
      <c r="I144" s="8"/>
      <c r="J144" s="8"/>
      <c r="K144" s="8"/>
      <c r="L144" s="8"/>
      <c r="M144" s="8"/>
      <c r="N144" s="8"/>
      <c r="P144" s="12"/>
      <c r="Q144" s="12"/>
      <c r="R144" s="12"/>
      <c r="S144" s="12"/>
      <c r="T144" s="12"/>
      <c r="U144" s="405"/>
      <c r="V144" s="405"/>
      <c r="W144" s="405"/>
      <c r="X144" s="405"/>
      <c r="Y144" s="405"/>
      <c r="Z144" s="405"/>
      <c r="AA144" s="405"/>
      <c r="AB144" s="405"/>
      <c r="AC144" s="405"/>
      <c r="AD144" s="405"/>
      <c r="AE144" s="405"/>
      <c r="AF144" s="405"/>
      <c r="AG144" s="405"/>
      <c r="AH144" s="405"/>
      <c r="AI144" s="405"/>
      <c r="AJ144" s="405"/>
      <c r="AK144" s="405"/>
      <c r="AL144" s="405"/>
      <c r="AM144" s="405"/>
      <c r="AN144" s="405"/>
      <c r="AO144" s="405"/>
      <c r="AP144" s="405"/>
      <c r="AQ144" s="405"/>
      <c r="AR144" s="405"/>
      <c r="AS144" s="405"/>
      <c r="AT144" s="405"/>
      <c r="AU144" s="405"/>
      <c r="AV144" s="405"/>
      <c r="AW144" s="405"/>
      <c r="AX144" s="405"/>
      <c r="AY144" s="405"/>
      <c r="AZ144" s="405"/>
      <c r="BA144" s="405"/>
      <c r="BB144" s="405"/>
      <c r="BC144" s="405"/>
      <c r="BD144" s="405"/>
      <c r="BE144" s="405"/>
      <c r="BF144" s="405"/>
      <c r="BG144" s="405"/>
      <c r="BH144" s="405"/>
      <c r="BI144" s="405"/>
      <c r="BJ144" s="405"/>
      <c r="BK144" s="405"/>
      <c r="BL144" s="405"/>
      <c r="BM144" s="405"/>
      <c r="BN144" s="405"/>
      <c r="BO144" s="405"/>
      <c r="BP144" s="405"/>
      <c r="BQ144" s="405"/>
      <c r="BR144" s="405"/>
      <c r="BS144" s="405"/>
      <c r="BT144" s="405"/>
      <c r="BU144" s="405"/>
      <c r="BV144" s="405"/>
      <c r="BW144" s="405"/>
      <c r="BX144" s="405"/>
      <c r="BY144" s="405"/>
      <c r="BZ144" s="405"/>
      <c r="CA144" s="405"/>
      <c r="CB144" s="405"/>
      <c r="CC144" s="405"/>
      <c r="CD144" s="405"/>
      <c r="CE144" s="405"/>
      <c r="CF144" s="405"/>
      <c r="CG144" s="405"/>
      <c r="CH144" s="405"/>
      <c r="CI144" s="405"/>
      <c r="CJ144" s="405"/>
      <c r="CK144" s="405"/>
      <c r="CL144" s="405"/>
      <c r="CM144" s="405"/>
      <c r="CN144" s="405"/>
      <c r="CO144" s="405"/>
      <c r="CP144" s="405"/>
      <c r="CQ144" s="405"/>
      <c r="CR144" s="405"/>
      <c r="CS144" s="405"/>
      <c r="CT144" s="405"/>
      <c r="CU144" s="405"/>
      <c r="CV144" s="405"/>
      <c r="CW144" s="405"/>
      <c r="CX144" s="405"/>
      <c r="CY144" s="405"/>
      <c r="CZ144" s="405"/>
      <c r="DA144" s="405"/>
      <c r="DB144" s="405"/>
      <c r="DC144" s="405"/>
      <c r="DD144" s="405"/>
      <c r="DE144" s="405"/>
      <c r="DF144" s="405"/>
      <c r="DG144" s="405"/>
      <c r="DH144" s="405"/>
      <c r="DI144" s="405"/>
      <c r="DJ144" s="405"/>
    </row>
    <row r="145" spans="1:114" s="6" customFormat="1">
      <c r="A145" s="405"/>
      <c r="C145" s="7"/>
      <c r="D145" s="7"/>
      <c r="F145" s="8"/>
      <c r="G145" s="8"/>
      <c r="H145" s="8"/>
      <c r="I145" s="8"/>
      <c r="J145" s="8"/>
      <c r="K145" s="8"/>
      <c r="L145" s="8"/>
      <c r="M145" s="8"/>
      <c r="N145" s="8"/>
      <c r="P145" s="12"/>
      <c r="Q145" s="12"/>
      <c r="R145" s="12"/>
      <c r="S145" s="12"/>
      <c r="T145" s="12"/>
      <c r="U145" s="405"/>
      <c r="V145" s="405"/>
      <c r="W145" s="405"/>
      <c r="X145" s="405"/>
      <c r="Y145" s="405"/>
      <c r="Z145" s="405"/>
      <c r="AA145" s="405"/>
      <c r="AB145" s="405"/>
      <c r="AC145" s="405"/>
      <c r="AD145" s="405"/>
      <c r="AE145" s="405"/>
      <c r="AF145" s="405"/>
      <c r="AG145" s="405"/>
      <c r="AH145" s="405"/>
      <c r="AI145" s="405"/>
      <c r="AJ145" s="405"/>
      <c r="AK145" s="405"/>
      <c r="AL145" s="405"/>
      <c r="AM145" s="405"/>
      <c r="AN145" s="405"/>
      <c r="AO145" s="405"/>
      <c r="AP145" s="405"/>
      <c r="AQ145" s="405"/>
      <c r="AR145" s="405"/>
      <c r="AS145" s="405"/>
      <c r="AT145" s="405"/>
      <c r="AU145" s="405"/>
      <c r="AV145" s="405"/>
      <c r="AW145" s="405"/>
      <c r="AX145" s="405"/>
      <c r="AY145" s="405"/>
      <c r="AZ145" s="405"/>
      <c r="BA145" s="405"/>
      <c r="BB145" s="405"/>
      <c r="BC145" s="405"/>
      <c r="BD145" s="405"/>
      <c r="BE145" s="405"/>
      <c r="BF145" s="405"/>
      <c r="BG145" s="405"/>
      <c r="BH145" s="405"/>
      <c r="BI145" s="405"/>
      <c r="BJ145" s="405"/>
      <c r="BK145" s="405"/>
      <c r="BL145" s="405"/>
      <c r="BM145" s="405"/>
      <c r="BN145" s="405"/>
      <c r="BO145" s="405"/>
      <c r="BP145" s="405"/>
      <c r="BQ145" s="405"/>
      <c r="BR145" s="405"/>
      <c r="BS145" s="405"/>
      <c r="BT145" s="405"/>
      <c r="BU145" s="405"/>
      <c r="BV145" s="405"/>
      <c r="BW145" s="405"/>
      <c r="BX145" s="405"/>
      <c r="BY145" s="405"/>
      <c r="BZ145" s="405"/>
      <c r="CA145" s="405"/>
      <c r="CB145" s="405"/>
      <c r="CC145" s="405"/>
      <c r="CD145" s="405"/>
      <c r="CE145" s="405"/>
      <c r="CF145" s="405"/>
      <c r="CG145" s="405"/>
      <c r="CH145" s="405"/>
      <c r="CI145" s="405"/>
      <c r="CJ145" s="405"/>
      <c r="CK145" s="405"/>
      <c r="CL145" s="405"/>
      <c r="CM145" s="405"/>
      <c r="CN145" s="405"/>
      <c r="CO145" s="405"/>
      <c r="CP145" s="405"/>
      <c r="CQ145" s="405"/>
      <c r="CR145" s="405"/>
      <c r="CS145" s="405"/>
      <c r="CT145" s="405"/>
      <c r="CU145" s="405"/>
      <c r="CV145" s="405"/>
      <c r="CW145" s="405"/>
      <c r="CX145" s="405"/>
      <c r="CY145" s="405"/>
      <c r="CZ145" s="405"/>
      <c r="DA145" s="405"/>
      <c r="DB145" s="405"/>
      <c r="DC145" s="405"/>
      <c r="DD145" s="405"/>
      <c r="DE145" s="405"/>
      <c r="DF145" s="405"/>
      <c r="DG145" s="405"/>
      <c r="DH145" s="405"/>
      <c r="DI145" s="405"/>
      <c r="DJ145" s="405"/>
    </row>
    <row r="146" spans="1:114" s="6" customFormat="1">
      <c r="A146" s="405"/>
      <c r="C146" s="7"/>
      <c r="D146" s="7"/>
      <c r="F146" s="8"/>
      <c r="G146" s="8"/>
      <c r="H146" s="8"/>
      <c r="I146" s="8"/>
      <c r="J146" s="8"/>
      <c r="K146" s="8"/>
      <c r="L146" s="8"/>
      <c r="M146" s="8"/>
      <c r="N146" s="8"/>
      <c r="P146" s="12"/>
      <c r="Q146" s="12"/>
      <c r="R146" s="12"/>
      <c r="S146" s="12"/>
      <c r="T146" s="12"/>
      <c r="U146" s="405"/>
      <c r="V146" s="405"/>
      <c r="W146" s="405"/>
      <c r="X146" s="405"/>
      <c r="Y146" s="405"/>
      <c r="Z146" s="405"/>
      <c r="AA146" s="405"/>
      <c r="AB146" s="405"/>
      <c r="AC146" s="405"/>
      <c r="AD146" s="405"/>
      <c r="AE146" s="405"/>
      <c r="AF146" s="405"/>
      <c r="AG146" s="405"/>
      <c r="AH146" s="405"/>
      <c r="AI146" s="405"/>
      <c r="AJ146" s="405"/>
      <c r="AK146" s="405"/>
      <c r="AL146" s="405"/>
      <c r="AM146" s="405"/>
      <c r="AN146" s="405"/>
      <c r="AO146" s="405"/>
      <c r="AP146" s="405"/>
      <c r="AQ146" s="405"/>
      <c r="AR146" s="405"/>
      <c r="AS146" s="405"/>
      <c r="AT146" s="405"/>
      <c r="AU146" s="405"/>
      <c r="AV146" s="405"/>
      <c r="AW146" s="405"/>
      <c r="AX146" s="405"/>
      <c r="AY146" s="405"/>
      <c r="AZ146" s="405"/>
      <c r="BA146" s="405"/>
      <c r="BB146" s="405"/>
      <c r="BC146" s="405"/>
      <c r="BD146" s="405"/>
      <c r="BE146" s="405"/>
      <c r="BF146" s="405"/>
      <c r="BG146" s="405"/>
      <c r="BH146" s="405"/>
      <c r="BI146" s="405"/>
      <c r="BJ146" s="405"/>
      <c r="BK146" s="405"/>
      <c r="BL146" s="405"/>
      <c r="BM146" s="405"/>
      <c r="BN146" s="405"/>
      <c r="BO146" s="405"/>
      <c r="BP146" s="405"/>
      <c r="BQ146" s="405"/>
      <c r="BR146" s="405"/>
      <c r="BS146" s="405"/>
      <c r="BT146" s="405"/>
      <c r="BU146" s="405"/>
      <c r="BV146" s="405"/>
      <c r="BW146" s="405"/>
      <c r="BX146" s="405"/>
      <c r="BY146" s="405"/>
      <c r="BZ146" s="405"/>
      <c r="CA146" s="405"/>
      <c r="CB146" s="405"/>
      <c r="CC146" s="405"/>
      <c r="CD146" s="405"/>
      <c r="CE146" s="405"/>
      <c r="CF146" s="405"/>
      <c r="CG146" s="405"/>
      <c r="CH146" s="405"/>
      <c r="CI146" s="405"/>
      <c r="CJ146" s="405"/>
      <c r="CK146" s="405"/>
      <c r="CL146" s="405"/>
      <c r="CM146" s="405"/>
      <c r="CN146" s="405"/>
      <c r="CO146" s="405"/>
      <c r="CP146" s="405"/>
      <c r="CQ146" s="405"/>
      <c r="CR146" s="405"/>
      <c r="CS146" s="405"/>
      <c r="CT146" s="405"/>
      <c r="CU146" s="405"/>
      <c r="CV146" s="405"/>
      <c r="CW146" s="405"/>
      <c r="CX146" s="405"/>
      <c r="CY146" s="405"/>
      <c r="CZ146" s="405"/>
      <c r="DA146" s="405"/>
      <c r="DB146" s="405"/>
      <c r="DC146" s="405"/>
      <c r="DD146" s="405"/>
      <c r="DE146" s="405"/>
      <c r="DF146" s="405"/>
      <c r="DG146" s="405"/>
      <c r="DH146" s="405"/>
      <c r="DI146" s="405"/>
      <c r="DJ146" s="405"/>
    </row>
    <row r="147" spans="1:114" s="6" customFormat="1">
      <c r="A147" s="405"/>
      <c r="C147" s="7"/>
      <c r="D147" s="7"/>
      <c r="F147" s="8"/>
      <c r="G147" s="8"/>
      <c r="H147" s="8"/>
      <c r="I147" s="8"/>
      <c r="J147" s="8"/>
      <c r="K147" s="8"/>
      <c r="L147" s="8"/>
      <c r="M147" s="8"/>
      <c r="N147" s="8"/>
      <c r="P147" s="12"/>
      <c r="Q147" s="12"/>
      <c r="R147" s="12"/>
      <c r="S147" s="12"/>
      <c r="T147" s="12"/>
      <c r="U147" s="405"/>
      <c r="V147" s="405"/>
      <c r="W147" s="405"/>
      <c r="X147" s="405"/>
      <c r="Y147" s="405"/>
      <c r="Z147" s="405"/>
      <c r="AA147" s="405"/>
      <c r="AB147" s="405"/>
      <c r="AC147" s="405"/>
      <c r="AD147" s="405"/>
      <c r="AE147" s="405"/>
      <c r="AF147" s="405"/>
      <c r="AG147" s="405"/>
      <c r="AH147" s="405"/>
      <c r="AI147" s="405"/>
      <c r="AJ147" s="405"/>
      <c r="AK147" s="405"/>
      <c r="AL147" s="405"/>
      <c r="AM147" s="405"/>
      <c r="AN147" s="405"/>
      <c r="AO147" s="405"/>
      <c r="AP147" s="405"/>
      <c r="AQ147" s="405"/>
      <c r="AR147" s="405"/>
      <c r="AS147" s="405"/>
      <c r="AT147" s="405"/>
      <c r="AU147" s="405"/>
      <c r="AV147" s="405"/>
      <c r="AW147" s="405"/>
      <c r="AX147" s="405"/>
      <c r="AY147" s="405"/>
      <c r="AZ147" s="405"/>
      <c r="BA147" s="405"/>
      <c r="BB147" s="405"/>
      <c r="BC147" s="405"/>
      <c r="BD147" s="405"/>
      <c r="BE147" s="405"/>
      <c r="BF147" s="405"/>
      <c r="BG147" s="405"/>
      <c r="BH147" s="405"/>
      <c r="BI147" s="405"/>
      <c r="BJ147" s="405"/>
      <c r="BK147" s="405"/>
      <c r="BL147" s="405"/>
      <c r="BM147" s="405"/>
      <c r="BN147" s="405"/>
      <c r="BO147" s="405"/>
      <c r="BP147" s="405"/>
      <c r="BQ147" s="405"/>
      <c r="BR147" s="405"/>
      <c r="BS147" s="405"/>
      <c r="BT147" s="405"/>
      <c r="BU147" s="405"/>
      <c r="BV147" s="405"/>
      <c r="BW147" s="405"/>
      <c r="BX147" s="405"/>
      <c r="BY147" s="405"/>
      <c r="BZ147" s="405"/>
      <c r="CA147" s="405"/>
      <c r="CB147" s="405"/>
      <c r="CC147" s="405"/>
      <c r="CD147" s="405"/>
      <c r="CE147" s="405"/>
      <c r="CF147" s="405"/>
      <c r="CG147" s="405"/>
      <c r="CH147" s="405"/>
      <c r="CI147" s="405"/>
      <c r="CJ147" s="405"/>
      <c r="CK147" s="405"/>
      <c r="CL147" s="405"/>
      <c r="CM147" s="405"/>
      <c r="CN147" s="405"/>
      <c r="CO147" s="405"/>
      <c r="CP147" s="405"/>
      <c r="CQ147" s="405"/>
      <c r="CR147" s="405"/>
      <c r="CS147" s="405"/>
      <c r="CT147" s="405"/>
      <c r="CU147" s="405"/>
      <c r="CV147" s="405"/>
      <c r="CW147" s="405"/>
      <c r="CX147" s="405"/>
      <c r="CY147" s="405"/>
      <c r="CZ147" s="405"/>
      <c r="DA147" s="405"/>
      <c r="DB147" s="405"/>
      <c r="DC147" s="405"/>
      <c r="DD147" s="405"/>
      <c r="DE147" s="405"/>
      <c r="DF147" s="405"/>
      <c r="DG147" s="405"/>
      <c r="DH147" s="405"/>
      <c r="DI147" s="405"/>
      <c r="DJ147" s="405"/>
    </row>
    <row r="148" spans="1:114" s="6" customFormat="1">
      <c r="A148" s="405"/>
      <c r="C148" s="7"/>
      <c r="D148" s="7"/>
      <c r="F148" s="8"/>
      <c r="G148" s="8"/>
      <c r="H148" s="8"/>
      <c r="I148" s="8"/>
      <c r="J148" s="8"/>
      <c r="K148" s="8"/>
      <c r="L148" s="8"/>
      <c r="M148" s="8"/>
      <c r="N148" s="8"/>
      <c r="P148" s="12"/>
      <c r="Q148" s="12"/>
      <c r="R148" s="12"/>
      <c r="S148" s="12"/>
      <c r="T148" s="12"/>
      <c r="U148" s="405"/>
      <c r="V148" s="405"/>
      <c r="W148" s="405"/>
      <c r="X148" s="405"/>
      <c r="Y148" s="405"/>
      <c r="Z148" s="405"/>
      <c r="AA148" s="405"/>
      <c r="AB148" s="405"/>
      <c r="AC148" s="405"/>
      <c r="AD148" s="405"/>
      <c r="AE148" s="405"/>
      <c r="AF148" s="405"/>
      <c r="AG148" s="405"/>
      <c r="AH148" s="405"/>
      <c r="AI148" s="405"/>
      <c r="AJ148" s="405"/>
      <c r="AK148" s="405"/>
      <c r="AL148" s="405"/>
      <c r="AM148" s="405"/>
      <c r="AN148" s="405"/>
      <c r="AO148" s="405"/>
      <c r="AP148" s="405"/>
      <c r="AQ148" s="405"/>
      <c r="AR148" s="405"/>
      <c r="AS148" s="405"/>
      <c r="AT148" s="405"/>
      <c r="AU148" s="405"/>
      <c r="AV148" s="405"/>
      <c r="AW148" s="405"/>
      <c r="AX148" s="405"/>
      <c r="AY148" s="405"/>
      <c r="AZ148" s="405"/>
      <c r="BA148" s="405"/>
      <c r="BB148" s="405"/>
      <c r="BC148" s="405"/>
      <c r="BD148" s="405"/>
      <c r="BE148" s="405"/>
      <c r="BF148" s="405"/>
      <c r="BG148" s="405"/>
      <c r="BH148" s="405"/>
      <c r="BI148" s="405"/>
      <c r="BJ148" s="405"/>
      <c r="BK148" s="405"/>
      <c r="BL148" s="405"/>
      <c r="BM148" s="405"/>
      <c r="BN148" s="405"/>
      <c r="BO148" s="405"/>
      <c r="BP148" s="405"/>
      <c r="BQ148" s="405"/>
      <c r="BR148" s="405"/>
      <c r="BS148" s="405"/>
      <c r="BT148" s="405"/>
      <c r="BU148" s="405"/>
      <c r="BV148" s="405"/>
      <c r="BW148" s="405"/>
      <c r="BX148" s="405"/>
      <c r="BY148" s="405"/>
      <c r="BZ148" s="405"/>
      <c r="CA148" s="405"/>
      <c r="CB148" s="405"/>
      <c r="CC148" s="405"/>
      <c r="CD148" s="405"/>
      <c r="CE148" s="405"/>
      <c r="CF148" s="405"/>
      <c r="CG148" s="405"/>
      <c r="CH148" s="405"/>
      <c r="CI148" s="405"/>
      <c r="CJ148" s="405"/>
      <c r="CK148" s="405"/>
      <c r="CL148" s="405"/>
      <c r="CM148" s="405"/>
      <c r="CN148" s="405"/>
      <c r="CO148" s="405"/>
      <c r="CP148" s="405"/>
      <c r="CQ148" s="405"/>
      <c r="CR148" s="405"/>
      <c r="CS148" s="405"/>
      <c r="CT148" s="405"/>
      <c r="CU148" s="405"/>
      <c r="CV148" s="405"/>
      <c r="CW148" s="405"/>
      <c r="CX148" s="405"/>
      <c r="CY148" s="405"/>
      <c r="CZ148" s="405"/>
      <c r="DA148" s="405"/>
      <c r="DB148" s="405"/>
      <c r="DC148" s="405"/>
      <c r="DD148" s="405"/>
      <c r="DE148" s="405"/>
      <c r="DF148" s="405"/>
      <c r="DG148" s="405"/>
      <c r="DH148" s="405"/>
      <c r="DI148" s="405"/>
      <c r="DJ148" s="405"/>
    </row>
    <row r="149" spans="1:114" s="6" customFormat="1">
      <c r="A149" s="405"/>
      <c r="C149" s="7"/>
      <c r="D149" s="7"/>
      <c r="F149" s="8"/>
      <c r="G149" s="8"/>
      <c r="H149" s="8"/>
      <c r="I149" s="8"/>
      <c r="J149" s="8"/>
      <c r="K149" s="8"/>
      <c r="L149" s="8"/>
      <c r="M149" s="8"/>
      <c r="N149" s="8"/>
      <c r="P149" s="12"/>
      <c r="Q149" s="12"/>
      <c r="R149" s="12"/>
      <c r="S149" s="12"/>
      <c r="T149" s="12"/>
      <c r="U149" s="405"/>
      <c r="V149" s="405"/>
      <c r="W149" s="405"/>
      <c r="X149" s="405"/>
      <c r="Y149" s="405"/>
      <c r="Z149" s="405"/>
      <c r="AA149" s="405"/>
      <c r="AB149" s="405"/>
      <c r="AC149" s="405"/>
      <c r="AD149" s="405"/>
      <c r="AE149" s="405"/>
      <c r="AF149" s="405"/>
      <c r="AG149" s="405"/>
      <c r="AH149" s="405"/>
      <c r="AI149" s="405"/>
      <c r="AJ149" s="405"/>
      <c r="AK149" s="405"/>
      <c r="AL149" s="405"/>
      <c r="AM149" s="405"/>
      <c r="AN149" s="405"/>
      <c r="AO149" s="405"/>
      <c r="AP149" s="405"/>
      <c r="AQ149" s="405"/>
      <c r="AR149" s="405"/>
      <c r="AS149" s="405"/>
      <c r="AT149" s="405"/>
      <c r="AU149" s="405"/>
      <c r="AV149" s="405"/>
      <c r="AW149" s="405"/>
      <c r="AX149" s="405"/>
      <c r="AY149" s="405"/>
      <c r="AZ149" s="405"/>
      <c r="BA149" s="405"/>
      <c r="BB149" s="405"/>
      <c r="BC149" s="405"/>
      <c r="BD149" s="405"/>
      <c r="BE149" s="405"/>
      <c r="BF149" s="405"/>
      <c r="BG149" s="405"/>
      <c r="BH149" s="405"/>
      <c r="BI149" s="405"/>
      <c r="BJ149" s="405"/>
      <c r="BK149" s="405"/>
      <c r="BL149" s="405"/>
      <c r="BM149" s="405"/>
      <c r="BN149" s="405"/>
      <c r="BO149" s="405"/>
      <c r="BP149" s="405"/>
      <c r="BQ149" s="405"/>
      <c r="BR149" s="405"/>
      <c r="BS149" s="405"/>
      <c r="BT149" s="405"/>
      <c r="BU149" s="405"/>
      <c r="BV149" s="405"/>
      <c r="BW149" s="405"/>
      <c r="BX149" s="405"/>
      <c r="BY149" s="405"/>
      <c r="BZ149" s="405"/>
      <c r="CA149" s="405"/>
      <c r="CB149" s="405"/>
      <c r="CC149" s="405"/>
      <c r="CD149" s="405"/>
      <c r="CE149" s="405"/>
      <c r="CF149" s="405"/>
      <c r="CG149" s="405"/>
      <c r="CH149" s="405"/>
      <c r="CI149" s="405"/>
      <c r="CJ149" s="405"/>
      <c r="CK149" s="405"/>
      <c r="CL149" s="405"/>
      <c r="CM149" s="405"/>
      <c r="CN149" s="405"/>
      <c r="CO149" s="405"/>
      <c r="CP149" s="405"/>
      <c r="CQ149" s="405"/>
      <c r="CR149" s="405"/>
      <c r="CS149" s="405"/>
      <c r="CT149" s="405"/>
      <c r="CU149" s="405"/>
      <c r="CV149" s="405"/>
      <c r="CW149" s="405"/>
      <c r="CX149" s="405"/>
      <c r="CY149" s="405"/>
      <c r="CZ149" s="405"/>
      <c r="DA149" s="405"/>
      <c r="DB149" s="405"/>
      <c r="DC149" s="405"/>
      <c r="DD149" s="405"/>
      <c r="DE149" s="405"/>
      <c r="DF149" s="405"/>
      <c r="DG149" s="405"/>
      <c r="DH149" s="405"/>
      <c r="DI149" s="405"/>
      <c r="DJ149" s="405"/>
    </row>
    <row r="150" spans="1:114" s="6" customFormat="1">
      <c r="A150" s="405"/>
      <c r="C150" s="7"/>
      <c r="D150" s="7"/>
      <c r="F150" s="8"/>
      <c r="G150" s="8"/>
      <c r="H150" s="8"/>
      <c r="I150" s="8"/>
      <c r="J150" s="8"/>
      <c r="K150" s="8"/>
      <c r="L150" s="8"/>
      <c r="M150" s="8"/>
      <c r="N150" s="8"/>
      <c r="P150" s="12"/>
      <c r="Q150" s="12"/>
      <c r="R150" s="12"/>
      <c r="S150" s="12"/>
      <c r="T150" s="12"/>
      <c r="U150" s="405"/>
      <c r="V150" s="405"/>
      <c r="W150" s="405"/>
      <c r="X150" s="405"/>
      <c r="Y150" s="405"/>
      <c r="Z150" s="405"/>
      <c r="AA150" s="405"/>
      <c r="AB150" s="405"/>
      <c r="AC150" s="405"/>
      <c r="AD150" s="405"/>
      <c r="AE150" s="405"/>
      <c r="AF150" s="405"/>
      <c r="AG150" s="405"/>
      <c r="AH150" s="405"/>
      <c r="AI150" s="405"/>
      <c r="AJ150" s="405"/>
      <c r="AK150" s="405"/>
      <c r="AL150" s="405"/>
      <c r="AM150" s="405"/>
      <c r="AN150" s="405"/>
      <c r="AO150" s="405"/>
      <c r="AP150" s="405"/>
      <c r="AQ150" s="405"/>
      <c r="AR150" s="405"/>
      <c r="AS150" s="405"/>
      <c r="AT150" s="405"/>
      <c r="AU150" s="405"/>
      <c r="AV150" s="405"/>
      <c r="AW150" s="405"/>
      <c r="AX150" s="405"/>
      <c r="AY150" s="405"/>
      <c r="AZ150" s="405"/>
      <c r="BA150" s="405"/>
      <c r="BB150" s="405"/>
      <c r="BC150" s="405"/>
      <c r="BD150" s="405"/>
      <c r="BE150" s="405"/>
      <c r="BF150" s="405"/>
      <c r="BG150" s="405"/>
      <c r="BH150" s="405"/>
      <c r="BI150" s="405"/>
      <c r="BJ150" s="405"/>
      <c r="BK150" s="405"/>
      <c r="BL150" s="405"/>
      <c r="BM150" s="405"/>
      <c r="BN150" s="405"/>
      <c r="BO150" s="405"/>
      <c r="BP150" s="405"/>
      <c r="BQ150" s="405"/>
      <c r="BR150" s="405"/>
      <c r="BS150" s="405"/>
      <c r="BT150" s="405"/>
      <c r="BU150" s="405"/>
      <c r="BV150" s="405"/>
      <c r="BW150" s="405"/>
      <c r="BX150" s="405"/>
      <c r="BY150" s="405"/>
      <c r="BZ150" s="405"/>
      <c r="CA150" s="405"/>
      <c r="CB150" s="405"/>
      <c r="CC150" s="405"/>
      <c r="CD150" s="405"/>
      <c r="CE150" s="405"/>
      <c r="CF150" s="405"/>
      <c r="CG150" s="405"/>
      <c r="CH150" s="405"/>
      <c r="CI150" s="405"/>
      <c r="CJ150" s="405"/>
      <c r="CK150" s="405"/>
      <c r="CL150" s="405"/>
      <c r="CM150" s="405"/>
      <c r="CN150" s="405"/>
      <c r="CO150" s="405"/>
      <c r="CP150" s="405"/>
      <c r="CQ150" s="405"/>
      <c r="CR150" s="405"/>
      <c r="CS150" s="405"/>
      <c r="CT150" s="405"/>
      <c r="CU150" s="405"/>
      <c r="CV150" s="405"/>
      <c r="CW150" s="405"/>
      <c r="CX150" s="405"/>
      <c r="CY150" s="405"/>
      <c r="CZ150" s="405"/>
      <c r="DA150" s="405"/>
      <c r="DB150" s="405"/>
      <c r="DC150" s="405"/>
      <c r="DD150" s="405"/>
      <c r="DE150" s="405"/>
      <c r="DF150" s="405"/>
      <c r="DG150" s="405"/>
      <c r="DH150" s="405"/>
      <c r="DI150" s="405"/>
      <c r="DJ150" s="405"/>
    </row>
    <row r="151" spans="1:114" s="6" customFormat="1">
      <c r="A151" s="405"/>
      <c r="C151" s="7"/>
      <c r="D151" s="7"/>
      <c r="F151" s="8"/>
      <c r="G151" s="8"/>
      <c r="H151" s="8"/>
      <c r="I151" s="8"/>
      <c r="J151" s="8"/>
      <c r="K151" s="8"/>
      <c r="L151" s="8"/>
      <c r="M151" s="8"/>
      <c r="N151" s="8"/>
      <c r="P151" s="12"/>
      <c r="Q151" s="12"/>
      <c r="R151" s="12"/>
      <c r="S151" s="12"/>
      <c r="T151" s="12"/>
      <c r="U151" s="405"/>
      <c r="V151" s="405"/>
      <c r="W151" s="405"/>
      <c r="X151" s="405"/>
      <c r="Y151" s="405"/>
      <c r="Z151" s="405"/>
      <c r="AA151" s="405"/>
      <c r="AB151" s="405"/>
      <c r="AC151" s="405"/>
      <c r="AD151" s="405"/>
      <c r="AE151" s="405"/>
      <c r="AF151" s="405"/>
      <c r="AG151" s="405"/>
      <c r="AH151" s="405"/>
      <c r="AI151" s="405"/>
      <c r="AJ151" s="405"/>
      <c r="AK151" s="405"/>
      <c r="AL151" s="405"/>
      <c r="AM151" s="405"/>
      <c r="AN151" s="405"/>
      <c r="AO151" s="405"/>
      <c r="AP151" s="405"/>
      <c r="AQ151" s="405"/>
      <c r="AR151" s="405"/>
      <c r="AS151" s="405"/>
      <c r="AT151" s="405"/>
      <c r="AU151" s="405"/>
      <c r="AV151" s="405"/>
      <c r="AW151" s="405"/>
      <c r="AX151" s="405"/>
      <c r="AY151" s="405"/>
      <c r="AZ151" s="405"/>
      <c r="BA151" s="405"/>
      <c r="BB151" s="405"/>
      <c r="BC151" s="405"/>
      <c r="BD151" s="405"/>
      <c r="BE151" s="405"/>
      <c r="BF151" s="405"/>
      <c r="BG151" s="405"/>
      <c r="BH151" s="405"/>
      <c r="BI151" s="405"/>
      <c r="BJ151" s="405"/>
      <c r="BK151" s="405"/>
      <c r="BL151" s="405"/>
      <c r="BM151" s="405"/>
      <c r="BN151" s="405"/>
      <c r="BO151" s="405"/>
      <c r="BP151" s="405"/>
      <c r="BQ151" s="405"/>
      <c r="BR151" s="405"/>
      <c r="BS151" s="405"/>
      <c r="BT151" s="405"/>
      <c r="BU151" s="405"/>
      <c r="BV151" s="405"/>
      <c r="BW151" s="405"/>
      <c r="BX151" s="405"/>
      <c r="BY151" s="405"/>
      <c r="BZ151" s="405"/>
      <c r="CA151" s="405"/>
      <c r="CB151" s="405"/>
      <c r="CC151" s="405"/>
      <c r="CD151" s="405"/>
      <c r="CE151" s="405"/>
      <c r="CF151" s="405"/>
      <c r="CG151" s="405"/>
      <c r="CH151" s="405"/>
      <c r="CI151" s="405"/>
      <c r="CJ151" s="405"/>
      <c r="CK151" s="405"/>
      <c r="CL151" s="405"/>
      <c r="CM151" s="405"/>
      <c r="CN151" s="405"/>
      <c r="CO151" s="405"/>
      <c r="CP151" s="405"/>
      <c r="CQ151" s="405"/>
      <c r="CR151" s="405"/>
      <c r="CS151" s="405"/>
      <c r="CT151" s="405"/>
      <c r="CU151" s="405"/>
      <c r="CV151" s="405"/>
      <c r="CW151" s="405"/>
      <c r="CX151" s="405"/>
      <c r="CY151" s="405"/>
      <c r="CZ151" s="405"/>
      <c r="DA151" s="405"/>
      <c r="DB151" s="405"/>
      <c r="DC151" s="405"/>
      <c r="DD151" s="405"/>
      <c r="DE151" s="405"/>
      <c r="DF151" s="405"/>
      <c r="DG151" s="405"/>
      <c r="DH151" s="405"/>
      <c r="DI151" s="405"/>
      <c r="DJ151" s="405"/>
    </row>
    <row r="152" spans="1:114" s="6" customFormat="1">
      <c r="A152" s="405"/>
      <c r="C152" s="7"/>
      <c r="D152" s="7"/>
      <c r="F152" s="8"/>
      <c r="G152" s="8"/>
      <c r="H152" s="8"/>
      <c r="I152" s="8"/>
      <c r="J152" s="8"/>
      <c r="K152" s="8"/>
      <c r="L152" s="8"/>
      <c r="M152" s="8"/>
      <c r="N152" s="8"/>
      <c r="P152" s="12"/>
      <c r="Q152" s="12"/>
      <c r="R152" s="12"/>
      <c r="S152" s="12"/>
      <c r="T152" s="12"/>
      <c r="U152" s="405"/>
      <c r="V152" s="405"/>
      <c r="W152" s="405"/>
      <c r="X152" s="405"/>
      <c r="Y152" s="405"/>
      <c r="Z152" s="405"/>
      <c r="AA152" s="405"/>
      <c r="AB152" s="405"/>
      <c r="AC152" s="405"/>
      <c r="AD152" s="405"/>
      <c r="AE152" s="405"/>
      <c r="AF152" s="405"/>
      <c r="AG152" s="405"/>
      <c r="AH152" s="405"/>
      <c r="AI152" s="405"/>
      <c r="AJ152" s="405"/>
      <c r="AK152" s="405"/>
      <c r="AL152" s="405"/>
      <c r="AM152" s="405"/>
      <c r="AN152" s="405"/>
      <c r="AO152" s="405"/>
      <c r="AP152" s="405"/>
      <c r="AQ152" s="405"/>
      <c r="AR152" s="405"/>
      <c r="AS152" s="405"/>
      <c r="AT152" s="405"/>
      <c r="AU152" s="405"/>
      <c r="AV152" s="405"/>
      <c r="AW152" s="405"/>
      <c r="AX152" s="405"/>
      <c r="AY152" s="405"/>
      <c r="AZ152" s="405"/>
      <c r="BA152" s="405"/>
      <c r="BB152" s="405"/>
      <c r="BC152" s="405"/>
      <c r="BD152" s="405"/>
      <c r="BE152" s="405"/>
      <c r="BF152" s="405"/>
      <c r="BG152" s="405"/>
      <c r="BH152" s="405"/>
      <c r="BI152" s="405"/>
      <c r="BJ152" s="405"/>
      <c r="BK152" s="405"/>
      <c r="BL152" s="405"/>
      <c r="BM152" s="405"/>
      <c r="BN152" s="405"/>
      <c r="BO152" s="405"/>
      <c r="BP152" s="405"/>
      <c r="BQ152" s="405"/>
      <c r="BR152" s="405"/>
      <c r="BS152" s="405"/>
      <c r="BT152" s="405"/>
      <c r="BU152" s="405"/>
      <c r="BV152" s="405"/>
      <c r="BW152" s="405"/>
      <c r="BX152" s="405"/>
      <c r="BY152" s="405"/>
      <c r="BZ152" s="405"/>
      <c r="CA152" s="405"/>
      <c r="CB152" s="405"/>
      <c r="CC152" s="405"/>
      <c r="CD152" s="405"/>
      <c r="CE152" s="405"/>
      <c r="CF152" s="405"/>
      <c r="CG152" s="405"/>
      <c r="CH152" s="405"/>
      <c r="CI152" s="405"/>
      <c r="CJ152" s="405"/>
      <c r="CK152" s="405"/>
      <c r="CL152" s="405"/>
      <c r="CM152" s="405"/>
      <c r="CN152" s="405"/>
      <c r="CO152" s="405"/>
      <c r="CP152" s="405"/>
      <c r="CQ152" s="405"/>
      <c r="CR152" s="405"/>
      <c r="CS152" s="405"/>
      <c r="CT152" s="405"/>
      <c r="CU152" s="405"/>
      <c r="CV152" s="405"/>
      <c r="CW152" s="405"/>
      <c r="CX152" s="405"/>
      <c r="CY152" s="405"/>
      <c r="CZ152" s="405"/>
      <c r="DA152" s="405"/>
      <c r="DB152" s="405"/>
      <c r="DC152" s="405"/>
      <c r="DD152" s="405"/>
      <c r="DE152" s="405"/>
      <c r="DF152" s="405"/>
      <c r="DG152" s="405"/>
      <c r="DH152" s="405"/>
      <c r="DI152" s="405"/>
      <c r="DJ152" s="405"/>
    </row>
    <row r="153" spans="1:114" s="6" customFormat="1">
      <c r="A153" s="405"/>
      <c r="C153" s="7"/>
      <c r="D153" s="7"/>
      <c r="F153" s="8"/>
      <c r="G153" s="8"/>
      <c r="H153" s="8"/>
      <c r="I153" s="8"/>
      <c r="J153" s="8"/>
      <c r="K153" s="8"/>
      <c r="L153" s="8"/>
      <c r="M153" s="8"/>
      <c r="N153" s="8"/>
      <c r="P153" s="12"/>
      <c r="Q153" s="12"/>
      <c r="R153" s="12"/>
      <c r="S153" s="12"/>
      <c r="T153" s="12"/>
      <c r="U153" s="405"/>
      <c r="V153" s="405"/>
      <c r="W153" s="405"/>
      <c r="X153" s="405"/>
      <c r="Y153" s="405"/>
      <c r="Z153" s="405"/>
      <c r="AA153" s="405"/>
      <c r="AB153" s="405"/>
      <c r="AC153" s="405"/>
      <c r="AD153" s="405"/>
      <c r="AE153" s="405"/>
      <c r="AF153" s="405"/>
      <c r="AG153" s="405"/>
      <c r="AH153" s="405"/>
      <c r="AI153" s="405"/>
      <c r="AJ153" s="405"/>
      <c r="AK153" s="405"/>
      <c r="AL153" s="405"/>
      <c r="AM153" s="405"/>
      <c r="AN153" s="405"/>
      <c r="AO153" s="405"/>
      <c r="AP153" s="405"/>
      <c r="AQ153" s="405"/>
      <c r="AR153" s="405"/>
      <c r="AS153" s="405"/>
      <c r="AT153" s="405"/>
      <c r="AU153" s="405"/>
      <c r="AV153" s="405"/>
      <c r="AW153" s="405"/>
      <c r="AX153" s="405"/>
      <c r="AY153" s="405"/>
      <c r="AZ153" s="405"/>
      <c r="BA153" s="405"/>
      <c r="BB153" s="405"/>
      <c r="BC153" s="405"/>
      <c r="BD153" s="405"/>
      <c r="BE153" s="405"/>
      <c r="BF153" s="405"/>
      <c r="BG153" s="405"/>
      <c r="BH153" s="405"/>
      <c r="BI153" s="405"/>
      <c r="BJ153" s="405"/>
      <c r="BK153" s="405"/>
      <c r="BL153" s="405"/>
      <c r="BM153" s="405"/>
      <c r="BN153" s="405"/>
      <c r="BO153" s="405"/>
      <c r="BP153" s="405"/>
      <c r="BQ153" s="405"/>
      <c r="BR153" s="405"/>
      <c r="BS153" s="405"/>
      <c r="BT153" s="405"/>
      <c r="BU153" s="405"/>
      <c r="BV153" s="405"/>
      <c r="BW153" s="405"/>
      <c r="BX153" s="405"/>
      <c r="BY153" s="405"/>
      <c r="BZ153" s="405"/>
      <c r="CA153" s="405"/>
      <c r="CB153" s="405"/>
      <c r="CC153" s="405"/>
      <c r="CD153" s="405"/>
      <c r="CE153" s="405"/>
      <c r="CF153" s="405"/>
      <c r="CG153" s="405"/>
      <c r="CH153" s="405"/>
      <c r="CI153" s="405"/>
      <c r="CJ153" s="405"/>
      <c r="CK153" s="405"/>
      <c r="CL153" s="405"/>
      <c r="CM153" s="405"/>
      <c r="CN153" s="405"/>
      <c r="CO153" s="405"/>
      <c r="CP153" s="405"/>
      <c r="CQ153" s="405"/>
      <c r="CR153" s="405"/>
      <c r="CS153" s="405"/>
      <c r="CT153" s="405"/>
      <c r="CU153" s="405"/>
      <c r="CV153" s="405"/>
      <c r="CW153" s="405"/>
      <c r="CX153" s="405"/>
      <c r="CY153" s="405"/>
      <c r="CZ153" s="405"/>
      <c r="DA153" s="405"/>
      <c r="DB153" s="405"/>
      <c r="DC153" s="405"/>
      <c r="DD153" s="405"/>
      <c r="DE153" s="405"/>
      <c r="DF153" s="405"/>
      <c r="DG153" s="405"/>
      <c r="DH153" s="405"/>
      <c r="DI153" s="405"/>
      <c r="DJ153" s="405"/>
    </row>
    <row r="154" spans="1:114" s="6" customFormat="1">
      <c r="A154" s="405"/>
      <c r="C154" s="7"/>
      <c r="D154" s="7"/>
      <c r="F154" s="8"/>
      <c r="G154" s="8"/>
      <c r="H154" s="8"/>
      <c r="I154" s="8"/>
      <c r="J154" s="8"/>
      <c r="K154" s="8"/>
      <c r="L154" s="8"/>
      <c r="M154" s="8"/>
      <c r="N154" s="8"/>
      <c r="P154" s="12"/>
      <c r="Q154" s="12"/>
      <c r="R154" s="12"/>
      <c r="S154" s="12"/>
      <c r="T154" s="12"/>
      <c r="U154" s="405"/>
      <c r="V154" s="405"/>
      <c r="W154" s="405"/>
      <c r="X154" s="405"/>
      <c r="Y154" s="405"/>
      <c r="Z154" s="405"/>
      <c r="AA154" s="405"/>
      <c r="AB154" s="405"/>
      <c r="AC154" s="405"/>
      <c r="AD154" s="405"/>
      <c r="AE154" s="405"/>
      <c r="AF154" s="405"/>
      <c r="AG154" s="405"/>
      <c r="AH154" s="405"/>
      <c r="AI154" s="405"/>
      <c r="AJ154" s="405"/>
      <c r="AK154" s="405"/>
      <c r="AL154" s="405"/>
      <c r="AM154" s="405"/>
      <c r="AN154" s="405"/>
      <c r="AO154" s="405"/>
      <c r="AP154" s="405"/>
      <c r="AQ154" s="405"/>
      <c r="AR154" s="405"/>
      <c r="AS154" s="405"/>
      <c r="AT154" s="405"/>
      <c r="AU154" s="405"/>
      <c r="AV154" s="405"/>
      <c r="AW154" s="405"/>
      <c r="AX154" s="405"/>
      <c r="AY154" s="405"/>
      <c r="AZ154" s="405"/>
      <c r="BA154" s="405"/>
      <c r="BB154" s="405"/>
      <c r="BC154" s="405"/>
      <c r="BD154" s="405"/>
      <c r="BE154" s="405"/>
      <c r="BF154" s="405"/>
      <c r="BG154" s="405"/>
      <c r="BH154" s="405"/>
      <c r="BI154" s="405"/>
      <c r="BJ154" s="405"/>
      <c r="BK154" s="405"/>
      <c r="BL154" s="405"/>
      <c r="BM154" s="405"/>
      <c r="BN154" s="405"/>
      <c r="BO154" s="405"/>
      <c r="BP154" s="405"/>
      <c r="BQ154" s="405"/>
      <c r="BR154" s="405"/>
      <c r="BS154" s="405"/>
      <c r="BT154" s="405"/>
      <c r="BU154" s="405"/>
      <c r="BV154" s="405"/>
      <c r="BW154" s="405"/>
      <c r="BX154" s="405"/>
      <c r="BY154" s="405"/>
      <c r="BZ154" s="405"/>
      <c r="CA154" s="405"/>
      <c r="CB154" s="405"/>
      <c r="CC154" s="405"/>
      <c r="CD154" s="405"/>
      <c r="CE154" s="405"/>
      <c r="CF154" s="405"/>
      <c r="CG154" s="405"/>
      <c r="CH154" s="405"/>
      <c r="CI154" s="405"/>
      <c r="CJ154" s="405"/>
      <c r="CK154" s="405"/>
      <c r="CL154" s="405"/>
      <c r="CM154" s="405"/>
      <c r="CN154" s="405"/>
      <c r="CO154" s="405"/>
      <c r="CP154" s="405"/>
      <c r="CQ154" s="405"/>
      <c r="CR154" s="405"/>
      <c r="CS154" s="405"/>
      <c r="CT154" s="405"/>
      <c r="CU154" s="405"/>
      <c r="CV154" s="405"/>
      <c r="CW154" s="405"/>
      <c r="CX154" s="405"/>
      <c r="CY154" s="405"/>
      <c r="CZ154" s="405"/>
      <c r="DA154" s="405"/>
      <c r="DB154" s="405"/>
      <c r="DC154" s="405"/>
      <c r="DD154" s="405"/>
      <c r="DE154" s="405"/>
      <c r="DF154" s="405"/>
      <c r="DG154" s="405"/>
      <c r="DH154" s="405"/>
      <c r="DI154" s="405"/>
      <c r="DJ154" s="405"/>
    </row>
    <row r="155" spans="1:114" s="6" customFormat="1">
      <c r="A155" s="405"/>
      <c r="C155" s="7"/>
      <c r="D155" s="7"/>
      <c r="F155" s="8"/>
      <c r="G155" s="8"/>
      <c r="H155" s="8"/>
      <c r="I155" s="8"/>
      <c r="J155" s="8"/>
      <c r="K155" s="8"/>
      <c r="L155" s="8"/>
      <c r="M155" s="8"/>
      <c r="N155" s="8"/>
      <c r="P155" s="12"/>
      <c r="Q155" s="12"/>
      <c r="R155" s="12"/>
      <c r="S155" s="12"/>
      <c r="T155" s="12"/>
      <c r="U155" s="405"/>
      <c r="V155" s="405"/>
      <c r="W155" s="405"/>
      <c r="X155" s="405"/>
      <c r="Y155" s="405"/>
      <c r="Z155" s="405"/>
      <c r="AA155" s="405"/>
      <c r="AB155" s="405"/>
      <c r="AC155" s="405"/>
      <c r="AD155" s="405"/>
      <c r="AE155" s="405"/>
      <c r="AF155" s="405"/>
      <c r="AG155" s="405"/>
      <c r="AH155" s="405"/>
      <c r="AI155" s="405"/>
      <c r="AJ155" s="405"/>
      <c r="AK155" s="405"/>
      <c r="AL155" s="405"/>
      <c r="AM155" s="405"/>
      <c r="AN155" s="405"/>
      <c r="AO155" s="405"/>
      <c r="AP155" s="405"/>
      <c r="AQ155" s="405"/>
      <c r="AR155" s="405"/>
      <c r="AS155" s="405"/>
      <c r="AT155" s="405"/>
      <c r="AU155" s="405"/>
      <c r="AV155" s="405"/>
      <c r="AW155" s="405"/>
      <c r="AX155" s="405"/>
      <c r="AY155" s="405"/>
      <c r="AZ155" s="405"/>
      <c r="BA155" s="405"/>
      <c r="BB155" s="405"/>
      <c r="BC155" s="405"/>
      <c r="BD155" s="405"/>
      <c r="BE155" s="405"/>
      <c r="BF155" s="405"/>
      <c r="BG155" s="405"/>
      <c r="BH155" s="405"/>
      <c r="BI155" s="405"/>
      <c r="BJ155" s="405"/>
      <c r="BK155" s="405"/>
      <c r="BL155" s="405"/>
      <c r="BM155" s="405"/>
      <c r="BN155" s="405"/>
      <c r="BO155" s="405"/>
      <c r="BP155" s="405"/>
      <c r="BQ155" s="405"/>
      <c r="BR155" s="405"/>
      <c r="BS155" s="405"/>
      <c r="BT155" s="405"/>
      <c r="BU155" s="405"/>
      <c r="BV155" s="405"/>
      <c r="BW155" s="405"/>
      <c r="BX155" s="405"/>
      <c r="BY155" s="405"/>
      <c r="BZ155" s="405"/>
      <c r="CA155" s="405"/>
      <c r="CB155" s="405"/>
      <c r="CC155" s="405"/>
      <c r="CD155" s="405"/>
      <c r="CE155" s="405"/>
      <c r="CF155" s="405"/>
      <c r="CG155" s="405"/>
      <c r="CH155" s="405"/>
      <c r="CI155" s="405"/>
      <c r="CJ155" s="405"/>
      <c r="CK155" s="405"/>
      <c r="CL155" s="405"/>
      <c r="CM155" s="405"/>
      <c r="CN155" s="405"/>
      <c r="CO155" s="405"/>
      <c r="CP155" s="405"/>
      <c r="CQ155" s="405"/>
      <c r="CR155" s="405"/>
      <c r="CS155" s="405"/>
      <c r="CT155" s="405"/>
      <c r="CU155" s="405"/>
      <c r="CV155" s="405"/>
      <c r="CW155" s="405"/>
      <c r="CX155" s="405"/>
      <c r="CY155" s="405"/>
      <c r="CZ155" s="405"/>
      <c r="DA155" s="405"/>
      <c r="DB155" s="405"/>
      <c r="DC155" s="405"/>
      <c r="DD155" s="405"/>
      <c r="DE155" s="405"/>
      <c r="DF155" s="405"/>
      <c r="DG155" s="405"/>
      <c r="DH155" s="405"/>
      <c r="DI155" s="405"/>
      <c r="DJ155" s="405"/>
    </row>
    <row r="156" spans="1:114" s="6" customFormat="1">
      <c r="A156" s="405"/>
      <c r="C156" s="7"/>
      <c r="D156" s="7"/>
      <c r="F156" s="8"/>
      <c r="G156" s="8"/>
      <c r="H156" s="8"/>
      <c r="I156" s="8"/>
      <c r="J156" s="8"/>
      <c r="K156" s="8"/>
      <c r="L156" s="8"/>
      <c r="M156" s="8"/>
      <c r="N156" s="8"/>
      <c r="P156" s="12"/>
      <c r="Q156" s="12"/>
      <c r="R156" s="12"/>
      <c r="S156" s="12"/>
      <c r="T156" s="12"/>
      <c r="U156" s="405"/>
      <c r="V156" s="405"/>
      <c r="W156" s="405"/>
      <c r="X156" s="405"/>
      <c r="Y156" s="405"/>
      <c r="Z156" s="405"/>
      <c r="AA156" s="405"/>
      <c r="AB156" s="405"/>
      <c r="AC156" s="405"/>
      <c r="AD156" s="405"/>
      <c r="AE156" s="405"/>
      <c r="AF156" s="405"/>
      <c r="AG156" s="405"/>
      <c r="AH156" s="405"/>
      <c r="AI156" s="405"/>
      <c r="AJ156" s="405"/>
      <c r="AK156" s="405"/>
      <c r="AL156" s="405"/>
      <c r="AM156" s="405"/>
      <c r="AN156" s="405"/>
      <c r="AO156" s="405"/>
      <c r="AP156" s="405"/>
      <c r="AQ156" s="405"/>
      <c r="AR156" s="405"/>
      <c r="AS156" s="405"/>
      <c r="AT156" s="405"/>
      <c r="AU156" s="405"/>
      <c r="AV156" s="405"/>
      <c r="AW156" s="405"/>
      <c r="AX156" s="405"/>
      <c r="AY156" s="405"/>
      <c r="AZ156" s="405"/>
      <c r="BA156" s="405"/>
      <c r="BB156" s="405"/>
      <c r="BC156" s="405"/>
      <c r="BD156" s="405"/>
      <c r="BE156" s="405"/>
      <c r="BF156" s="405"/>
      <c r="BG156" s="405"/>
      <c r="BH156" s="405"/>
      <c r="BI156" s="405"/>
      <c r="BJ156" s="405"/>
      <c r="BK156" s="405"/>
      <c r="BL156" s="405"/>
      <c r="BM156" s="405"/>
      <c r="BN156" s="405"/>
      <c r="BO156" s="405"/>
      <c r="BP156" s="405"/>
      <c r="BQ156" s="405"/>
      <c r="BR156" s="405"/>
      <c r="BS156" s="405"/>
      <c r="BT156" s="405"/>
      <c r="BU156" s="405"/>
      <c r="BV156" s="405"/>
      <c r="BW156" s="405"/>
      <c r="BX156" s="405"/>
      <c r="BY156" s="405"/>
      <c r="BZ156" s="405"/>
      <c r="CA156" s="405"/>
      <c r="CB156" s="405"/>
      <c r="CC156" s="405"/>
      <c r="CD156" s="405"/>
      <c r="CE156" s="405"/>
      <c r="CF156" s="405"/>
      <c r="CG156" s="405"/>
      <c r="CH156" s="405"/>
      <c r="CI156" s="405"/>
      <c r="CJ156" s="405"/>
      <c r="CK156" s="405"/>
      <c r="CL156" s="405"/>
      <c r="CM156" s="405"/>
      <c r="CN156" s="405"/>
      <c r="CO156" s="405"/>
      <c r="CP156" s="405"/>
      <c r="CQ156" s="405"/>
      <c r="CR156" s="405"/>
      <c r="CS156" s="405"/>
      <c r="CT156" s="405"/>
      <c r="CU156" s="405"/>
      <c r="CV156" s="405"/>
      <c r="CW156" s="405"/>
      <c r="CX156" s="405"/>
      <c r="CY156" s="405"/>
      <c r="CZ156" s="405"/>
      <c r="DA156" s="405"/>
      <c r="DB156" s="405"/>
      <c r="DC156" s="405"/>
      <c r="DD156" s="405"/>
      <c r="DE156" s="405"/>
      <c r="DF156" s="405"/>
      <c r="DG156" s="405"/>
      <c r="DH156" s="405"/>
      <c r="DI156" s="405"/>
      <c r="DJ156" s="405"/>
    </row>
    <row r="157" spans="1:114" s="6" customFormat="1">
      <c r="A157" s="405"/>
      <c r="C157" s="7"/>
      <c r="D157" s="7"/>
      <c r="F157" s="8"/>
      <c r="G157" s="8"/>
      <c r="H157" s="8"/>
      <c r="I157" s="8"/>
      <c r="J157" s="8"/>
      <c r="K157" s="8"/>
      <c r="L157" s="8"/>
      <c r="M157" s="8"/>
      <c r="N157" s="8"/>
      <c r="P157" s="12"/>
      <c r="Q157" s="12"/>
      <c r="R157" s="12"/>
      <c r="S157" s="12"/>
      <c r="T157" s="12"/>
      <c r="U157" s="405"/>
      <c r="V157" s="405"/>
      <c r="W157" s="405"/>
      <c r="X157" s="405"/>
      <c r="Y157" s="405"/>
      <c r="Z157" s="405"/>
      <c r="AA157" s="405"/>
      <c r="AB157" s="405"/>
      <c r="AC157" s="405"/>
      <c r="AD157" s="405"/>
      <c r="AE157" s="405"/>
      <c r="AF157" s="405"/>
      <c r="AG157" s="405"/>
      <c r="AH157" s="405"/>
      <c r="AI157" s="405"/>
      <c r="AJ157" s="405"/>
      <c r="AK157" s="405"/>
      <c r="AL157" s="405"/>
      <c r="AM157" s="405"/>
      <c r="AN157" s="405"/>
      <c r="AO157" s="405"/>
      <c r="AP157" s="405"/>
      <c r="AQ157" s="405"/>
      <c r="AR157" s="405"/>
      <c r="AS157" s="405"/>
      <c r="AT157" s="405"/>
      <c r="AU157" s="405"/>
      <c r="AV157" s="405"/>
      <c r="AW157" s="405"/>
      <c r="AX157" s="405"/>
      <c r="AY157" s="405"/>
      <c r="AZ157" s="405"/>
      <c r="BA157" s="405"/>
      <c r="BB157" s="405"/>
      <c r="BC157" s="405"/>
      <c r="BD157" s="405"/>
      <c r="BE157" s="405"/>
      <c r="BF157" s="405"/>
      <c r="BG157" s="405"/>
      <c r="BH157" s="405"/>
      <c r="BI157" s="405"/>
      <c r="BJ157" s="405"/>
      <c r="BK157" s="405"/>
      <c r="BL157" s="405"/>
      <c r="BM157" s="405"/>
      <c r="BN157" s="405"/>
      <c r="BO157" s="405"/>
      <c r="BP157" s="405"/>
      <c r="BQ157" s="405"/>
      <c r="BR157" s="405"/>
      <c r="BS157" s="405"/>
      <c r="BT157" s="405"/>
      <c r="BU157" s="405"/>
      <c r="BV157" s="405"/>
      <c r="BW157" s="405"/>
      <c r="BX157" s="405"/>
      <c r="BY157" s="405"/>
      <c r="BZ157" s="405"/>
      <c r="CA157" s="405"/>
      <c r="CB157" s="405"/>
      <c r="CC157" s="405"/>
      <c r="CD157" s="405"/>
      <c r="CE157" s="405"/>
      <c r="CF157" s="405"/>
      <c r="CG157" s="405"/>
      <c r="CH157" s="405"/>
      <c r="CI157" s="405"/>
      <c r="CJ157" s="405"/>
      <c r="CK157" s="405"/>
      <c r="CL157" s="405"/>
      <c r="CM157" s="405"/>
      <c r="CN157" s="405"/>
      <c r="CO157" s="405"/>
      <c r="CP157" s="405"/>
      <c r="CQ157" s="405"/>
      <c r="CR157" s="405"/>
      <c r="CS157" s="405"/>
      <c r="CT157" s="405"/>
      <c r="CU157" s="405"/>
      <c r="CV157" s="405"/>
      <c r="CW157" s="405"/>
      <c r="CX157" s="405"/>
      <c r="CY157" s="405"/>
      <c r="CZ157" s="405"/>
      <c r="DA157" s="405"/>
      <c r="DB157" s="405"/>
      <c r="DC157" s="405"/>
      <c r="DD157" s="405"/>
      <c r="DE157" s="405"/>
      <c r="DF157" s="405"/>
      <c r="DG157" s="405"/>
      <c r="DH157" s="405"/>
      <c r="DI157" s="405"/>
      <c r="DJ157" s="405"/>
    </row>
    <row r="158" spans="1:114" s="6" customFormat="1">
      <c r="A158" s="405"/>
      <c r="C158" s="7"/>
      <c r="D158" s="7"/>
      <c r="F158" s="8"/>
      <c r="G158" s="8"/>
      <c r="H158" s="8"/>
      <c r="I158" s="8"/>
      <c r="J158" s="8"/>
      <c r="K158" s="8"/>
      <c r="L158" s="8"/>
      <c r="M158" s="8"/>
      <c r="N158" s="8"/>
      <c r="P158" s="12"/>
      <c r="Q158" s="12"/>
      <c r="R158" s="12"/>
      <c r="S158" s="12"/>
      <c r="T158" s="12"/>
      <c r="U158" s="405"/>
      <c r="V158" s="405"/>
      <c r="W158" s="405"/>
      <c r="X158" s="405"/>
      <c r="Y158" s="405"/>
      <c r="Z158" s="405"/>
      <c r="AA158" s="405"/>
      <c r="AB158" s="405"/>
      <c r="AC158" s="405"/>
      <c r="AD158" s="405"/>
      <c r="AE158" s="405"/>
      <c r="AF158" s="405"/>
      <c r="AG158" s="405"/>
      <c r="AH158" s="405"/>
      <c r="AI158" s="405"/>
      <c r="AJ158" s="405"/>
      <c r="AK158" s="405"/>
      <c r="AL158" s="405"/>
      <c r="AM158" s="405"/>
      <c r="AN158" s="405"/>
      <c r="AO158" s="405"/>
      <c r="AP158" s="405"/>
      <c r="AQ158" s="405"/>
      <c r="AR158" s="405"/>
      <c r="AS158" s="405"/>
      <c r="AT158" s="405"/>
      <c r="AU158" s="405"/>
      <c r="AV158" s="405"/>
      <c r="AW158" s="405"/>
      <c r="AX158" s="405"/>
      <c r="AY158" s="405"/>
      <c r="AZ158" s="405"/>
      <c r="BA158" s="405"/>
      <c r="BB158" s="405"/>
      <c r="BC158" s="405"/>
      <c r="BD158" s="405"/>
      <c r="BE158" s="405"/>
      <c r="BF158" s="405"/>
      <c r="BG158" s="405"/>
      <c r="BH158" s="405"/>
      <c r="BI158" s="405"/>
      <c r="BJ158" s="405"/>
      <c r="BK158" s="405"/>
      <c r="BL158" s="405"/>
      <c r="BM158" s="405"/>
      <c r="BN158" s="405"/>
      <c r="BO158" s="405"/>
      <c r="BP158" s="405"/>
      <c r="BQ158" s="405"/>
      <c r="BR158" s="405"/>
      <c r="BS158" s="405"/>
      <c r="BT158" s="405"/>
      <c r="BU158" s="405"/>
      <c r="BV158" s="405"/>
      <c r="BW158" s="405"/>
      <c r="BX158" s="405"/>
      <c r="BY158" s="405"/>
      <c r="BZ158" s="405"/>
      <c r="CA158" s="405"/>
      <c r="CB158" s="405"/>
      <c r="CC158" s="405"/>
      <c r="CD158" s="405"/>
      <c r="CE158" s="405"/>
      <c r="CF158" s="405"/>
      <c r="CG158" s="405"/>
      <c r="CH158" s="405"/>
      <c r="CI158" s="405"/>
      <c r="CJ158" s="405"/>
      <c r="CK158" s="405"/>
      <c r="CL158" s="405"/>
      <c r="CM158" s="405"/>
      <c r="CN158" s="405"/>
      <c r="CO158" s="405"/>
      <c r="CP158" s="405"/>
      <c r="CQ158" s="405"/>
      <c r="CR158" s="405"/>
      <c r="CS158" s="405"/>
      <c r="CT158" s="405"/>
      <c r="CU158" s="405"/>
      <c r="CV158" s="405"/>
      <c r="CW158" s="405"/>
      <c r="CX158" s="405"/>
      <c r="CY158" s="405"/>
      <c r="CZ158" s="405"/>
      <c r="DA158" s="405"/>
      <c r="DB158" s="405"/>
      <c r="DC158" s="405"/>
      <c r="DD158" s="405"/>
      <c r="DE158" s="405"/>
      <c r="DF158" s="405"/>
      <c r="DG158" s="405"/>
      <c r="DH158" s="405"/>
      <c r="DI158" s="405"/>
      <c r="DJ158" s="405"/>
    </row>
    <row r="159" spans="1:114" s="6" customFormat="1">
      <c r="A159" s="405"/>
      <c r="C159" s="7"/>
      <c r="D159" s="7"/>
      <c r="F159" s="8"/>
      <c r="G159" s="8"/>
      <c r="H159" s="8"/>
      <c r="I159" s="8"/>
      <c r="J159" s="8"/>
      <c r="K159" s="8"/>
      <c r="L159" s="8"/>
      <c r="M159" s="8"/>
      <c r="N159" s="8"/>
      <c r="P159" s="12"/>
      <c r="Q159" s="12"/>
      <c r="R159" s="12"/>
      <c r="S159" s="12"/>
      <c r="T159" s="12"/>
      <c r="U159" s="405"/>
      <c r="V159" s="405"/>
      <c r="W159" s="405"/>
      <c r="X159" s="405"/>
      <c r="Y159" s="405"/>
      <c r="Z159" s="405"/>
      <c r="AA159" s="405"/>
      <c r="AB159" s="405"/>
      <c r="AC159" s="405"/>
      <c r="AD159" s="405"/>
      <c r="AE159" s="405"/>
      <c r="AF159" s="405"/>
      <c r="AG159" s="405"/>
      <c r="AH159" s="405"/>
      <c r="AI159" s="405"/>
      <c r="AJ159" s="405"/>
      <c r="AK159" s="405"/>
      <c r="AL159" s="405"/>
      <c r="AM159" s="405"/>
      <c r="AN159" s="405"/>
      <c r="AO159" s="405"/>
      <c r="AP159" s="405"/>
      <c r="AQ159" s="405"/>
      <c r="AR159" s="405"/>
      <c r="AS159" s="405"/>
      <c r="AT159" s="405"/>
      <c r="AU159" s="405"/>
      <c r="AV159" s="405"/>
      <c r="AW159" s="405"/>
      <c r="AX159" s="405"/>
      <c r="AY159" s="405"/>
      <c r="AZ159" s="405"/>
      <c r="BA159" s="405"/>
      <c r="BB159" s="405"/>
      <c r="BC159" s="405"/>
      <c r="BD159" s="405"/>
      <c r="BE159" s="405"/>
      <c r="BF159" s="405"/>
      <c r="BG159" s="405"/>
      <c r="BH159" s="405"/>
      <c r="BI159" s="405"/>
      <c r="BJ159" s="405"/>
      <c r="BK159" s="405"/>
      <c r="BL159" s="405"/>
      <c r="BM159" s="405"/>
      <c r="BN159" s="405"/>
      <c r="BO159" s="405"/>
      <c r="BP159" s="405"/>
      <c r="BQ159" s="405"/>
      <c r="BR159" s="405"/>
      <c r="BS159" s="405"/>
      <c r="BT159" s="405"/>
      <c r="BU159" s="405"/>
      <c r="BV159" s="405"/>
      <c r="BW159" s="405"/>
      <c r="BX159" s="405"/>
      <c r="BY159" s="405"/>
      <c r="BZ159" s="405"/>
      <c r="CA159" s="405"/>
      <c r="CB159" s="405"/>
      <c r="CC159" s="405"/>
      <c r="CD159" s="405"/>
      <c r="CE159" s="405"/>
      <c r="CF159" s="405"/>
      <c r="CG159" s="405"/>
      <c r="CH159" s="405"/>
      <c r="CI159" s="405"/>
      <c r="CJ159" s="405"/>
      <c r="CK159" s="405"/>
      <c r="CL159" s="405"/>
      <c r="CM159" s="405"/>
      <c r="CN159" s="405"/>
      <c r="CO159" s="405"/>
      <c r="CP159" s="405"/>
      <c r="CQ159" s="405"/>
      <c r="CR159" s="405"/>
      <c r="CS159" s="405"/>
      <c r="CT159" s="405"/>
      <c r="CU159" s="405"/>
      <c r="CV159" s="405"/>
      <c r="CW159" s="405"/>
      <c r="CX159" s="405"/>
      <c r="CY159" s="405"/>
      <c r="CZ159" s="405"/>
      <c r="DA159" s="405"/>
      <c r="DB159" s="405"/>
      <c r="DC159" s="405"/>
      <c r="DD159" s="405"/>
      <c r="DE159" s="405"/>
      <c r="DF159" s="405"/>
      <c r="DG159" s="405"/>
      <c r="DH159" s="405"/>
      <c r="DI159" s="405"/>
      <c r="DJ159" s="405"/>
    </row>
    <row r="160" spans="1:114" s="6" customFormat="1">
      <c r="A160" s="405"/>
      <c r="C160" s="7"/>
      <c r="D160" s="7"/>
      <c r="F160" s="8"/>
      <c r="G160" s="8"/>
      <c r="H160" s="8"/>
      <c r="I160" s="8"/>
      <c r="J160" s="8"/>
      <c r="K160" s="8"/>
      <c r="L160" s="8"/>
      <c r="M160" s="8"/>
      <c r="N160" s="8"/>
      <c r="P160" s="12"/>
      <c r="Q160" s="12"/>
      <c r="R160" s="12"/>
      <c r="S160" s="12"/>
      <c r="T160" s="12"/>
      <c r="U160" s="405"/>
      <c r="V160" s="405"/>
      <c r="W160" s="405"/>
      <c r="X160" s="405"/>
      <c r="Y160" s="405"/>
      <c r="Z160" s="405"/>
      <c r="AA160" s="405"/>
      <c r="AB160" s="405"/>
      <c r="AC160" s="405"/>
      <c r="AD160" s="405"/>
      <c r="AE160" s="405"/>
      <c r="AF160" s="405"/>
      <c r="AG160" s="405"/>
      <c r="AH160" s="405"/>
      <c r="AI160" s="405"/>
      <c r="AJ160" s="405"/>
      <c r="AK160" s="405"/>
      <c r="AL160" s="405"/>
      <c r="AM160" s="405"/>
      <c r="AN160" s="405"/>
      <c r="AO160" s="405"/>
      <c r="AP160" s="405"/>
      <c r="AQ160" s="405"/>
      <c r="AR160" s="405"/>
      <c r="AS160" s="405"/>
      <c r="AT160" s="405"/>
      <c r="AU160" s="405"/>
      <c r="AV160" s="405"/>
      <c r="AW160" s="405"/>
      <c r="AX160" s="405"/>
      <c r="AY160" s="405"/>
      <c r="AZ160" s="405"/>
      <c r="BA160" s="405"/>
      <c r="BB160" s="405"/>
      <c r="BC160" s="405"/>
      <c r="BD160" s="405"/>
      <c r="BE160" s="405"/>
      <c r="BF160" s="405"/>
      <c r="BG160" s="405"/>
      <c r="BH160" s="405"/>
      <c r="BI160" s="405"/>
      <c r="BJ160" s="405"/>
      <c r="BK160" s="405"/>
      <c r="BL160" s="405"/>
      <c r="BM160" s="405"/>
      <c r="BN160" s="405"/>
      <c r="BO160" s="405"/>
      <c r="BP160" s="405"/>
      <c r="BQ160" s="405"/>
      <c r="BR160" s="405"/>
      <c r="BS160" s="405"/>
      <c r="BT160" s="405"/>
      <c r="BU160" s="405"/>
      <c r="BV160" s="405"/>
      <c r="BW160" s="405"/>
      <c r="BX160" s="405"/>
      <c r="BY160" s="405"/>
      <c r="BZ160" s="405"/>
      <c r="CA160" s="405"/>
      <c r="CB160" s="405"/>
      <c r="CC160" s="405"/>
      <c r="CD160" s="405"/>
      <c r="CE160" s="405"/>
      <c r="CF160" s="405"/>
      <c r="CG160" s="405"/>
      <c r="CH160" s="405"/>
      <c r="CI160" s="405"/>
      <c r="CJ160" s="405"/>
      <c r="CK160" s="405"/>
      <c r="CL160" s="405"/>
      <c r="CM160" s="405"/>
      <c r="CN160" s="405"/>
      <c r="CO160" s="405"/>
      <c r="CP160" s="405"/>
      <c r="CQ160" s="405"/>
      <c r="CR160" s="405"/>
      <c r="CS160" s="405"/>
      <c r="CT160" s="405"/>
      <c r="CU160" s="405"/>
      <c r="CV160" s="405"/>
      <c r="CW160" s="405"/>
      <c r="CX160" s="405"/>
      <c r="CY160" s="405"/>
      <c r="CZ160" s="405"/>
      <c r="DA160" s="405"/>
      <c r="DB160" s="405"/>
      <c r="DC160" s="405"/>
      <c r="DD160" s="405"/>
      <c r="DE160" s="405"/>
      <c r="DF160" s="405"/>
      <c r="DG160" s="405"/>
      <c r="DH160" s="405"/>
      <c r="DI160" s="405"/>
      <c r="DJ160" s="405"/>
    </row>
    <row r="161" spans="1:114" s="6" customFormat="1">
      <c r="A161" s="405"/>
      <c r="C161" s="7"/>
      <c r="D161" s="7"/>
      <c r="F161" s="8"/>
      <c r="G161" s="8"/>
      <c r="H161" s="8"/>
      <c r="I161" s="8"/>
      <c r="J161" s="8"/>
      <c r="K161" s="8"/>
      <c r="L161" s="8"/>
      <c r="M161" s="8"/>
      <c r="N161" s="8"/>
      <c r="P161" s="12"/>
      <c r="Q161" s="12"/>
      <c r="R161" s="12"/>
      <c r="S161" s="12"/>
      <c r="T161" s="12"/>
      <c r="U161" s="405"/>
      <c r="V161" s="405"/>
      <c r="W161" s="405"/>
      <c r="X161" s="405"/>
      <c r="Y161" s="405"/>
      <c r="Z161" s="405"/>
      <c r="AA161" s="405"/>
      <c r="AB161" s="405"/>
      <c r="AC161" s="405"/>
      <c r="AD161" s="405"/>
      <c r="AE161" s="405"/>
      <c r="AF161" s="405"/>
      <c r="AG161" s="405"/>
      <c r="AH161" s="405"/>
      <c r="AI161" s="405"/>
      <c r="AJ161" s="405"/>
      <c r="AK161" s="405"/>
      <c r="AL161" s="405"/>
      <c r="AM161" s="405"/>
      <c r="AN161" s="405"/>
      <c r="AO161" s="405"/>
      <c r="AP161" s="405"/>
      <c r="AQ161" s="405"/>
      <c r="AR161" s="405"/>
      <c r="AS161" s="405"/>
      <c r="AT161" s="405"/>
      <c r="AU161" s="405"/>
      <c r="AV161" s="405"/>
      <c r="AW161" s="405"/>
      <c r="AX161" s="405"/>
      <c r="AY161" s="405"/>
      <c r="AZ161" s="405"/>
      <c r="BA161" s="405"/>
      <c r="BB161" s="405"/>
      <c r="BC161" s="405"/>
      <c r="BD161" s="405"/>
      <c r="BE161" s="405"/>
      <c r="BF161" s="405"/>
      <c r="BG161" s="405"/>
      <c r="BH161" s="405"/>
      <c r="BI161" s="405"/>
      <c r="BJ161" s="405"/>
      <c r="BK161" s="405"/>
      <c r="BL161" s="405"/>
      <c r="BM161" s="405"/>
      <c r="BN161" s="405"/>
      <c r="BO161" s="405"/>
      <c r="BP161" s="405"/>
      <c r="BQ161" s="405"/>
      <c r="BR161" s="405"/>
      <c r="BS161" s="405"/>
      <c r="BT161" s="405"/>
      <c r="BU161" s="405"/>
      <c r="BV161" s="405"/>
      <c r="BW161" s="405"/>
      <c r="BX161" s="405"/>
      <c r="BY161" s="405"/>
      <c r="BZ161" s="405"/>
      <c r="CA161" s="405"/>
      <c r="CB161" s="405"/>
      <c r="CC161" s="405"/>
      <c r="CD161" s="405"/>
      <c r="CE161" s="405"/>
      <c r="CF161" s="405"/>
      <c r="CG161" s="405"/>
      <c r="CH161" s="405"/>
      <c r="CI161" s="405"/>
      <c r="CJ161" s="405"/>
      <c r="CK161" s="405"/>
      <c r="CL161" s="405"/>
      <c r="CM161" s="405"/>
      <c r="CN161" s="405"/>
      <c r="CO161" s="405"/>
      <c r="CP161" s="405"/>
      <c r="CQ161" s="405"/>
      <c r="CR161" s="405"/>
      <c r="CS161" s="405"/>
      <c r="CT161" s="405"/>
      <c r="CU161" s="405"/>
      <c r="CV161" s="405"/>
      <c r="CW161" s="405"/>
      <c r="CX161" s="405"/>
      <c r="CY161" s="405"/>
      <c r="CZ161" s="405"/>
      <c r="DA161" s="405"/>
      <c r="DB161" s="405"/>
      <c r="DC161" s="405"/>
      <c r="DD161" s="405"/>
      <c r="DE161" s="405"/>
      <c r="DF161" s="405"/>
      <c r="DG161" s="405"/>
      <c r="DH161" s="405"/>
      <c r="DI161" s="405"/>
      <c r="DJ161" s="405"/>
    </row>
    <row r="162" spans="1:114" s="6" customFormat="1">
      <c r="A162" s="405"/>
      <c r="C162" s="7"/>
      <c r="D162" s="7"/>
      <c r="F162" s="8"/>
      <c r="G162" s="8"/>
      <c r="H162" s="8"/>
      <c r="I162" s="8"/>
      <c r="J162" s="8"/>
      <c r="K162" s="8"/>
      <c r="L162" s="8"/>
      <c r="M162" s="8"/>
      <c r="N162" s="8"/>
      <c r="P162" s="12"/>
      <c r="Q162" s="12"/>
      <c r="R162" s="12"/>
      <c r="S162" s="12"/>
      <c r="T162" s="12"/>
      <c r="U162" s="405"/>
      <c r="V162" s="405"/>
      <c r="W162" s="405"/>
      <c r="X162" s="405"/>
      <c r="Y162" s="405"/>
      <c r="Z162" s="405"/>
      <c r="AA162" s="405"/>
      <c r="AB162" s="405"/>
      <c r="AC162" s="405"/>
      <c r="AD162" s="405"/>
      <c r="AE162" s="405"/>
      <c r="AF162" s="405"/>
      <c r="AG162" s="405"/>
      <c r="AH162" s="405"/>
      <c r="AI162" s="405"/>
      <c r="AJ162" s="405"/>
      <c r="AK162" s="405"/>
      <c r="AL162" s="405"/>
      <c r="AM162" s="405"/>
      <c r="AN162" s="405"/>
      <c r="AO162" s="405"/>
      <c r="AP162" s="405"/>
      <c r="AQ162" s="405"/>
      <c r="AR162" s="405"/>
      <c r="AS162" s="405"/>
      <c r="AT162" s="405"/>
      <c r="AU162" s="405"/>
      <c r="AV162" s="405"/>
      <c r="AW162" s="405"/>
      <c r="AX162" s="405"/>
      <c r="AY162" s="405"/>
      <c r="AZ162" s="405"/>
      <c r="BA162" s="405"/>
      <c r="BB162" s="405"/>
      <c r="BC162" s="405"/>
      <c r="BD162" s="405"/>
      <c r="BE162" s="405"/>
      <c r="BF162" s="405"/>
      <c r="BG162" s="405"/>
      <c r="BH162" s="405"/>
      <c r="BI162" s="405"/>
      <c r="BJ162" s="405"/>
      <c r="BK162" s="405"/>
      <c r="BL162" s="405"/>
      <c r="BM162" s="405"/>
      <c r="BN162" s="405"/>
      <c r="BO162" s="405"/>
      <c r="BP162" s="405"/>
      <c r="BQ162" s="405"/>
      <c r="BR162" s="405"/>
      <c r="BS162" s="405"/>
      <c r="BT162" s="405"/>
      <c r="BU162" s="405"/>
      <c r="BV162" s="405"/>
      <c r="BW162" s="405"/>
      <c r="BX162" s="405"/>
      <c r="BY162" s="405"/>
      <c r="BZ162" s="405"/>
      <c r="CA162" s="405"/>
      <c r="CB162" s="405"/>
      <c r="CC162" s="405"/>
      <c r="CD162" s="405"/>
      <c r="CE162" s="405"/>
      <c r="CF162" s="405"/>
      <c r="CG162" s="405"/>
      <c r="CH162" s="405"/>
      <c r="CI162" s="405"/>
      <c r="CJ162" s="405"/>
      <c r="CK162" s="405"/>
      <c r="CL162" s="405"/>
      <c r="CM162" s="405"/>
      <c r="CN162" s="405"/>
      <c r="CO162" s="405"/>
      <c r="CP162" s="405"/>
      <c r="CQ162" s="405"/>
      <c r="CR162" s="405"/>
      <c r="CS162" s="405"/>
      <c r="CT162" s="405"/>
      <c r="CU162" s="405"/>
      <c r="CV162" s="405"/>
      <c r="CW162" s="405"/>
      <c r="CX162" s="405"/>
      <c r="CY162" s="405"/>
      <c r="CZ162" s="405"/>
      <c r="DA162" s="405"/>
      <c r="DB162" s="405"/>
      <c r="DC162" s="405"/>
      <c r="DD162" s="405"/>
      <c r="DE162" s="405"/>
      <c r="DF162" s="405"/>
      <c r="DG162" s="405"/>
      <c r="DH162" s="405"/>
      <c r="DI162" s="405"/>
      <c r="DJ162" s="405"/>
    </row>
    <row r="163" spans="1:114" s="6" customFormat="1">
      <c r="A163" s="405"/>
      <c r="C163" s="7"/>
      <c r="D163" s="7"/>
      <c r="F163" s="8"/>
      <c r="G163" s="8"/>
      <c r="H163" s="8"/>
      <c r="I163" s="8"/>
      <c r="J163" s="8"/>
      <c r="K163" s="8"/>
      <c r="L163" s="8"/>
      <c r="M163" s="8"/>
      <c r="N163" s="8"/>
      <c r="P163" s="12"/>
      <c r="Q163" s="12"/>
      <c r="R163" s="12"/>
      <c r="S163" s="12"/>
      <c r="T163" s="12"/>
      <c r="U163" s="405"/>
      <c r="V163" s="405"/>
      <c r="W163" s="405"/>
      <c r="X163" s="405"/>
      <c r="Y163" s="405"/>
      <c r="Z163" s="405"/>
      <c r="AA163" s="405"/>
      <c r="AB163" s="405"/>
      <c r="AC163" s="405"/>
      <c r="AD163" s="405"/>
      <c r="AE163" s="405"/>
      <c r="AF163" s="405"/>
      <c r="AG163" s="405"/>
      <c r="AH163" s="405"/>
      <c r="AI163" s="405"/>
      <c r="AJ163" s="405"/>
      <c r="AK163" s="405"/>
      <c r="AL163" s="405"/>
      <c r="AM163" s="405"/>
      <c r="AN163" s="405"/>
      <c r="AO163" s="405"/>
      <c r="AP163" s="405"/>
      <c r="AQ163" s="405"/>
      <c r="AR163" s="405"/>
      <c r="AS163" s="405"/>
      <c r="AT163" s="405"/>
      <c r="AU163" s="405"/>
      <c r="AV163" s="405"/>
      <c r="AW163" s="405"/>
      <c r="AX163" s="405"/>
      <c r="AY163" s="405"/>
      <c r="AZ163" s="405"/>
      <c r="BA163" s="405"/>
      <c r="BB163" s="405"/>
      <c r="BC163" s="405"/>
      <c r="BD163" s="405"/>
      <c r="BE163" s="405"/>
      <c r="BF163" s="405"/>
      <c r="BG163" s="405"/>
      <c r="BH163" s="405"/>
      <c r="BI163" s="405"/>
      <c r="BJ163" s="405"/>
      <c r="BK163" s="405"/>
      <c r="BL163" s="405"/>
      <c r="BM163" s="405"/>
      <c r="BN163" s="405"/>
      <c r="BO163" s="405"/>
      <c r="BP163" s="405"/>
      <c r="BQ163" s="405"/>
      <c r="BR163" s="405"/>
      <c r="BS163" s="405"/>
      <c r="BT163" s="405"/>
      <c r="BU163" s="405"/>
      <c r="BV163" s="405"/>
      <c r="BW163" s="405"/>
      <c r="BX163" s="405"/>
      <c r="BY163" s="405"/>
      <c r="BZ163" s="405"/>
      <c r="CA163" s="405"/>
      <c r="CB163" s="405"/>
      <c r="CC163" s="405"/>
      <c r="CD163" s="405"/>
      <c r="CE163" s="405"/>
      <c r="CF163" s="405"/>
      <c r="CG163" s="405"/>
      <c r="CH163" s="405"/>
      <c r="CI163" s="405"/>
      <c r="CJ163" s="405"/>
      <c r="CK163" s="405"/>
      <c r="CL163" s="405"/>
      <c r="CM163" s="405"/>
      <c r="CN163" s="405"/>
      <c r="CO163" s="405"/>
      <c r="CP163" s="405"/>
      <c r="CQ163" s="405"/>
      <c r="CR163" s="405"/>
      <c r="CS163" s="405"/>
      <c r="CT163" s="405"/>
      <c r="CU163" s="405"/>
      <c r="CV163" s="405"/>
      <c r="CW163" s="405"/>
      <c r="CX163" s="405"/>
      <c r="CY163" s="405"/>
      <c r="CZ163" s="405"/>
      <c r="DA163" s="405"/>
      <c r="DB163" s="405"/>
      <c r="DC163" s="405"/>
      <c r="DD163" s="405"/>
      <c r="DE163" s="405"/>
      <c r="DF163" s="405"/>
      <c r="DG163" s="405"/>
      <c r="DH163" s="405"/>
      <c r="DI163" s="405"/>
      <c r="DJ163" s="405"/>
    </row>
    <row r="164" spans="1:114" s="6" customFormat="1">
      <c r="A164" s="405"/>
      <c r="C164" s="7"/>
      <c r="D164" s="7"/>
      <c r="F164" s="8"/>
      <c r="G164" s="8"/>
      <c r="H164" s="8"/>
      <c r="I164" s="8"/>
      <c r="J164" s="8"/>
      <c r="K164" s="8"/>
      <c r="L164" s="8"/>
      <c r="M164" s="8"/>
      <c r="N164" s="8"/>
      <c r="P164" s="12"/>
      <c r="Q164" s="12"/>
      <c r="R164" s="12"/>
      <c r="S164" s="12"/>
      <c r="T164" s="12"/>
      <c r="U164" s="405"/>
      <c r="V164" s="405"/>
      <c r="W164" s="405"/>
      <c r="X164" s="405"/>
      <c r="Y164" s="405"/>
      <c r="Z164" s="405"/>
      <c r="AA164" s="405"/>
      <c r="AB164" s="405"/>
      <c r="AC164" s="405"/>
      <c r="AD164" s="405"/>
      <c r="AE164" s="405"/>
      <c r="AF164" s="405"/>
      <c r="AG164" s="405"/>
      <c r="AH164" s="405"/>
      <c r="AI164" s="405"/>
      <c r="AJ164" s="405"/>
      <c r="AK164" s="405"/>
      <c r="AL164" s="405"/>
      <c r="AM164" s="405"/>
      <c r="AN164" s="405"/>
      <c r="AO164" s="405"/>
      <c r="AP164" s="405"/>
      <c r="AQ164" s="405"/>
      <c r="AR164" s="405"/>
      <c r="AS164" s="405"/>
      <c r="AT164" s="405"/>
      <c r="AU164" s="405"/>
      <c r="AV164" s="405"/>
      <c r="AW164" s="405"/>
      <c r="AX164" s="405"/>
      <c r="AY164" s="405"/>
      <c r="AZ164" s="405"/>
      <c r="BA164" s="405"/>
      <c r="BB164" s="405"/>
      <c r="BC164" s="405"/>
      <c r="BD164" s="405"/>
      <c r="BE164" s="405"/>
      <c r="BF164" s="405"/>
      <c r="BG164" s="405"/>
      <c r="BH164" s="405"/>
      <c r="BI164" s="405"/>
      <c r="BJ164" s="405"/>
      <c r="BK164" s="405"/>
      <c r="BL164" s="405"/>
      <c r="BM164" s="405"/>
      <c r="BN164" s="405"/>
      <c r="BO164" s="405"/>
      <c r="BP164" s="405"/>
      <c r="BQ164" s="405"/>
      <c r="BR164" s="405"/>
      <c r="BS164" s="405"/>
      <c r="BT164" s="405"/>
      <c r="BU164" s="405"/>
      <c r="BV164" s="405"/>
      <c r="BW164" s="405"/>
      <c r="BX164" s="405"/>
      <c r="BY164" s="405"/>
      <c r="BZ164" s="405"/>
      <c r="CA164" s="405"/>
      <c r="CB164" s="405"/>
      <c r="CC164" s="405"/>
      <c r="CD164" s="405"/>
      <c r="CE164" s="405"/>
      <c r="CF164" s="405"/>
      <c r="CG164" s="405"/>
      <c r="CH164" s="405"/>
      <c r="CI164" s="405"/>
      <c r="CJ164" s="405"/>
      <c r="CK164" s="405"/>
      <c r="CL164" s="405"/>
      <c r="CM164" s="405"/>
      <c r="CN164" s="405"/>
      <c r="CO164" s="405"/>
      <c r="CP164" s="405"/>
      <c r="CQ164" s="405"/>
      <c r="CR164" s="405"/>
      <c r="CS164" s="405"/>
      <c r="CT164" s="405"/>
      <c r="CU164" s="405"/>
      <c r="CV164" s="405"/>
      <c r="CW164" s="405"/>
      <c r="CX164" s="405"/>
      <c r="CY164" s="405"/>
      <c r="CZ164" s="405"/>
      <c r="DA164" s="405"/>
      <c r="DB164" s="405"/>
      <c r="DC164" s="405"/>
      <c r="DD164" s="405"/>
      <c r="DE164" s="405"/>
      <c r="DF164" s="405"/>
      <c r="DG164" s="405"/>
      <c r="DH164" s="405"/>
      <c r="DI164" s="405"/>
      <c r="DJ164" s="405"/>
    </row>
    <row r="165" spans="1:114" s="6" customFormat="1">
      <c r="A165" s="405"/>
      <c r="C165" s="7"/>
      <c r="D165" s="7"/>
      <c r="F165" s="8"/>
      <c r="G165" s="8"/>
      <c r="H165" s="8"/>
      <c r="I165" s="8"/>
      <c r="J165" s="8"/>
      <c r="K165" s="8"/>
      <c r="L165" s="8"/>
      <c r="M165" s="8"/>
      <c r="N165" s="8"/>
      <c r="P165" s="12"/>
      <c r="Q165" s="12"/>
      <c r="R165" s="12"/>
      <c r="S165" s="12"/>
      <c r="T165" s="12"/>
      <c r="U165" s="405"/>
      <c r="V165" s="405"/>
      <c r="W165" s="405"/>
      <c r="X165" s="405"/>
      <c r="Y165" s="405"/>
      <c r="Z165" s="405"/>
      <c r="AA165" s="405"/>
      <c r="AB165" s="405"/>
      <c r="AC165" s="405"/>
      <c r="AD165" s="405"/>
      <c r="AE165" s="405"/>
      <c r="AF165" s="405"/>
      <c r="AG165" s="405"/>
      <c r="AH165" s="405"/>
      <c r="AI165" s="405"/>
      <c r="AJ165" s="405"/>
      <c r="AK165" s="405"/>
      <c r="AL165" s="405"/>
      <c r="AM165" s="405"/>
      <c r="AN165" s="405"/>
      <c r="AO165" s="405"/>
      <c r="AP165" s="405"/>
      <c r="AQ165" s="405"/>
      <c r="AR165" s="405"/>
      <c r="AS165" s="405"/>
      <c r="AT165" s="405"/>
      <c r="AU165" s="405"/>
      <c r="AV165" s="405"/>
      <c r="AW165" s="405"/>
      <c r="AX165" s="405"/>
      <c r="AY165" s="405"/>
      <c r="AZ165" s="405"/>
      <c r="BA165" s="405"/>
      <c r="BB165" s="405"/>
      <c r="BC165" s="405"/>
      <c r="BD165" s="405"/>
      <c r="BE165" s="405"/>
      <c r="BF165" s="405"/>
      <c r="BG165" s="405"/>
      <c r="BH165" s="405"/>
      <c r="BI165" s="405"/>
      <c r="BJ165" s="405"/>
      <c r="BK165" s="405"/>
      <c r="BL165" s="405"/>
      <c r="BM165" s="405"/>
      <c r="BN165" s="405"/>
      <c r="BO165" s="405"/>
      <c r="BP165" s="405"/>
      <c r="BQ165" s="405"/>
      <c r="BR165" s="405"/>
      <c r="BS165" s="405"/>
      <c r="BT165" s="405"/>
      <c r="BU165" s="405"/>
      <c r="BV165" s="405"/>
      <c r="BW165" s="405"/>
      <c r="BX165" s="405"/>
      <c r="BY165" s="405"/>
      <c r="BZ165" s="405"/>
      <c r="CA165" s="405"/>
      <c r="CB165" s="405"/>
      <c r="CC165" s="405"/>
      <c r="CD165" s="405"/>
      <c r="CE165" s="405"/>
      <c r="CF165" s="405"/>
      <c r="CG165" s="405"/>
      <c r="CH165" s="405"/>
      <c r="CI165" s="405"/>
      <c r="CJ165" s="405"/>
      <c r="CK165" s="405"/>
      <c r="CL165" s="405"/>
      <c r="CM165" s="405"/>
      <c r="CN165" s="405"/>
      <c r="CO165" s="405"/>
      <c r="CP165" s="405"/>
      <c r="CQ165" s="405"/>
      <c r="CR165" s="405"/>
      <c r="CS165" s="405"/>
      <c r="CT165" s="405"/>
      <c r="CU165" s="405"/>
      <c r="CV165" s="405"/>
      <c r="CW165" s="405"/>
      <c r="CX165" s="405"/>
      <c r="CY165" s="405"/>
      <c r="CZ165" s="405"/>
      <c r="DA165" s="405"/>
      <c r="DB165" s="405"/>
      <c r="DC165" s="405"/>
      <c r="DD165" s="405"/>
      <c r="DE165" s="405"/>
      <c r="DF165" s="405"/>
      <c r="DG165" s="405"/>
      <c r="DH165" s="405"/>
      <c r="DI165" s="405"/>
      <c r="DJ165" s="405"/>
    </row>
    <row r="166" spans="1:114" s="6" customFormat="1">
      <c r="A166" s="405"/>
      <c r="C166" s="7"/>
      <c r="D166" s="7"/>
      <c r="F166" s="8"/>
      <c r="G166" s="8"/>
      <c r="H166" s="8"/>
      <c r="I166" s="8"/>
      <c r="J166" s="8"/>
      <c r="K166" s="8"/>
      <c r="L166" s="8"/>
      <c r="M166" s="8"/>
      <c r="N166" s="8"/>
      <c r="P166" s="12"/>
      <c r="Q166" s="12"/>
      <c r="R166" s="12"/>
      <c r="S166" s="12"/>
      <c r="T166" s="12"/>
      <c r="U166" s="405"/>
      <c r="V166" s="405"/>
      <c r="W166" s="405"/>
      <c r="X166" s="405"/>
      <c r="Y166" s="405"/>
      <c r="Z166" s="405"/>
      <c r="AA166" s="405"/>
      <c r="AB166" s="405"/>
      <c r="AC166" s="405"/>
      <c r="AD166" s="405"/>
      <c r="AE166" s="405"/>
      <c r="AF166" s="405"/>
      <c r="AG166" s="405"/>
      <c r="AH166" s="405"/>
      <c r="AI166" s="405"/>
      <c r="AJ166" s="405"/>
      <c r="AK166" s="405"/>
      <c r="AL166" s="405"/>
      <c r="AM166" s="405"/>
      <c r="AN166" s="405"/>
      <c r="AO166" s="405"/>
      <c r="AP166" s="405"/>
      <c r="AQ166" s="405"/>
      <c r="AR166" s="405"/>
      <c r="AS166" s="405"/>
      <c r="AT166" s="405"/>
      <c r="AU166" s="405"/>
      <c r="AV166" s="405"/>
      <c r="AW166" s="405"/>
      <c r="AX166" s="405"/>
      <c r="AY166" s="405"/>
      <c r="AZ166" s="405"/>
      <c r="BA166" s="405"/>
      <c r="BB166" s="405"/>
      <c r="BC166" s="405"/>
      <c r="BD166" s="405"/>
      <c r="BE166" s="405"/>
      <c r="BF166" s="405"/>
      <c r="BG166" s="405"/>
      <c r="BH166" s="405"/>
      <c r="BI166" s="405"/>
      <c r="BJ166" s="405"/>
      <c r="BK166" s="405"/>
      <c r="BL166" s="405"/>
      <c r="BM166" s="405"/>
      <c r="BN166" s="405"/>
      <c r="BO166" s="405"/>
      <c r="BP166" s="405"/>
      <c r="BQ166" s="405"/>
      <c r="BR166" s="405"/>
      <c r="BS166" s="405"/>
      <c r="BT166" s="405"/>
      <c r="BU166" s="405"/>
      <c r="BV166" s="405"/>
      <c r="BW166" s="405"/>
      <c r="BX166" s="405"/>
      <c r="BY166" s="405"/>
      <c r="BZ166" s="405"/>
      <c r="CA166" s="405"/>
      <c r="CB166" s="405"/>
      <c r="CC166" s="405"/>
      <c r="CD166" s="405"/>
      <c r="CE166" s="405"/>
      <c r="CF166" s="405"/>
      <c r="CG166" s="405"/>
      <c r="CH166" s="405"/>
      <c r="CI166" s="405"/>
      <c r="CJ166" s="405"/>
      <c r="CK166" s="405"/>
      <c r="CL166" s="405"/>
      <c r="CM166" s="405"/>
      <c r="CN166" s="405"/>
      <c r="CO166" s="405"/>
      <c r="CP166" s="405"/>
      <c r="CQ166" s="405"/>
      <c r="CR166" s="405"/>
      <c r="CS166" s="405"/>
      <c r="CT166" s="405"/>
      <c r="CU166" s="405"/>
      <c r="CV166" s="405"/>
      <c r="CW166" s="405"/>
      <c r="CX166" s="405"/>
      <c r="CY166" s="405"/>
      <c r="CZ166" s="405"/>
      <c r="DA166" s="405"/>
      <c r="DB166" s="405"/>
      <c r="DC166" s="405"/>
      <c r="DD166" s="405"/>
      <c r="DE166" s="405"/>
      <c r="DF166" s="405"/>
      <c r="DG166" s="405"/>
      <c r="DH166" s="405"/>
      <c r="DI166" s="405"/>
      <c r="DJ166" s="405"/>
    </row>
    <row r="167" spans="1:114" s="6" customFormat="1">
      <c r="A167" s="405"/>
      <c r="C167" s="7"/>
      <c r="D167" s="7"/>
      <c r="F167" s="8"/>
      <c r="G167" s="8"/>
      <c r="H167" s="8"/>
      <c r="I167" s="8"/>
      <c r="J167" s="8"/>
      <c r="K167" s="8"/>
      <c r="L167" s="8"/>
      <c r="M167" s="8"/>
      <c r="N167" s="8"/>
      <c r="P167" s="12"/>
      <c r="Q167" s="12"/>
      <c r="R167" s="12"/>
      <c r="S167" s="12"/>
      <c r="T167" s="12"/>
      <c r="U167" s="405"/>
      <c r="V167" s="405"/>
      <c r="W167" s="405"/>
      <c r="X167" s="405"/>
      <c r="Y167" s="405"/>
      <c r="Z167" s="405"/>
      <c r="AA167" s="405"/>
      <c r="AB167" s="405"/>
      <c r="AC167" s="405"/>
      <c r="AD167" s="405"/>
      <c r="AE167" s="405"/>
      <c r="AF167" s="405"/>
      <c r="AG167" s="405"/>
      <c r="AH167" s="405"/>
      <c r="AI167" s="405"/>
      <c r="AJ167" s="405"/>
      <c r="AK167" s="405"/>
      <c r="AL167" s="405"/>
      <c r="AM167" s="405"/>
      <c r="AN167" s="405"/>
      <c r="AO167" s="405"/>
      <c r="AP167" s="405"/>
      <c r="AQ167" s="405"/>
      <c r="AR167" s="405"/>
      <c r="AS167" s="405"/>
      <c r="AT167" s="405"/>
      <c r="AU167" s="405"/>
      <c r="AV167" s="405"/>
      <c r="AW167" s="405"/>
      <c r="AX167" s="405"/>
      <c r="AY167" s="405"/>
      <c r="AZ167" s="405"/>
      <c r="BA167" s="405"/>
      <c r="BB167" s="405"/>
      <c r="BC167" s="405"/>
      <c r="BD167" s="405"/>
      <c r="BE167" s="405"/>
      <c r="BF167" s="405"/>
      <c r="BG167" s="405"/>
      <c r="BH167" s="405"/>
      <c r="BI167" s="405"/>
      <c r="BJ167" s="405"/>
      <c r="BK167" s="405"/>
      <c r="BL167" s="405"/>
      <c r="BM167" s="405"/>
      <c r="BN167" s="405"/>
      <c r="BO167" s="405"/>
      <c r="BP167" s="405"/>
      <c r="BQ167" s="405"/>
      <c r="BR167" s="405"/>
      <c r="BS167" s="405"/>
      <c r="BT167" s="405"/>
      <c r="BU167" s="405"/>
      <c r="BV167" s="405"/>
      <c r="BW167" s="405"/>
      <c r="BX167" s="405"/>
      <c r="BY167" s="405"/>
      <c r="BZ167" s="405"/>
      <c r="CA167" s="405"/>
      <c r="CB167" s="405"/>
      <c r="CC167" s="405"/>
      <c r="CD167" s="405"/>
      <c r="CE167" s="405"/>
      <c r="CF167" s="405"/>
      <c r="CG167" s="405"/>
      <c r="CH167" s="405"/>
      <c r="CI167" s="405"/>
      <c r="CJ167" s="405"/>
      <c r="CK167" s="405"/>
      <c r="CL167" s="405"/>
      <c r="CM167" s="405"/>
      <c r="CN167" s="405"/>
      <c r="CO167" s="405"/>
      <c r="CP167" s="405"/>
      <c r="CQ167" s="405"/>
      <c r="CR167" s="405"/>
      <c r="CS167" s="405"/>
      <c r="CT167" s="405"/>
      <c r="CU167" s="405"/>
      <c r="CV167" s="405"/>
      <c r="CW167" s="405"/>
      <c r="CX167" s="405"/>
      <c r="CY167" s="405"/>
      <c r="CZ167" s="405"/>
      <c r="DA167" s="405"/>
      <c r="DB167" s="405"/>
      <c r="DC167" s="405"/>
      <c r="DD167" s="405"/>
      <c r="DE167" s="405"/>
      <c r="DF167" s="405"/>
      <c r="DG167" s="405"/>
      <c r="DH167" s="405"/>
      <c r="DI167" s="405"/>
      <c r="DJ167" s="405"/>
    </row>
    <row r="168" spans="1:114" s="6" customFormat="1">
      <c r="A168" s="405"/>
      <c r="C168" s="7"/>
      <c r="D168" s="7"/>
      <c r="F168" s="8"/>
      <c r="G168" s="8"/>
      <c r="H168" s="8"/>
      <c r="I168" s="8"/>
      <c r="J168" s="8"/>
      <c r="K168" s="8"/>
      <c r="L168" s="8"/>
      <c r="M168" s="8"/>
      <c r="N168" s="8"/>
      <c r="P168" s="12"/>
      <c r="Q168" s="12"/>
      <c r="R168" s="12"/>
      <c r="S168" s="12"/>
      <c r="T168" s="12"/>
      <c r="U168" s="405"/>
      <c r="V168" s="405"/>
      <c r="W168" s="405"/>
      <c r="X168" s="405"/>
      <c r="Y168" s="405"/>
      <c r="Z168" s="405"/>
      <c r="AA168" s="405"/>
      <c r="AB168" s="405"/>
      <c r="AC168" s="405"/>
      <c r="AD168" s="405"/>
      <c r="AE168" s="405"/>
      <c r="AF168" s="405"/>
      <c r="AG168" s="405"/>
      <c r="AH168" s="405"/>
      <c r="AI168" s="405"/>
      <c r="AJ168" s="405"/>
      <c r="AK168" s="405"/>
      <c r="AL168" s="405"/>
      <c r="AM168" s="405"/>
      <c r="AN168" s="405"/>
      <c r="AO168" s="405"/>
      <c r="AP168" s="405"/>
      <c r="AQ168" s="405"/>
      <c r="AR168" s="405"/>
      <c r="AS168" s="405"/>
      <c r="AT168" s="405"/>
      <c r="AU168" s="405"/>
      <c r="AV168" s="405"/>
      <c r="AW168" s="405"/>
      <c r="AX168" s="405"/>
      <c r="AY168" s="405"/>
      <c r="AZ168" s="405"/>
      <c r="BA168" s="405"/>
      <c r="BB168" s="405"/>
      <c r="BC168" s="405"/>
      <c r="BD168" s="405"/>
      <c r="BE168" s="405"/>
      <c r="BF168" s="405"/>
      <c r="BG168" s="405"/>
      <c r="BH168" s="405"/>
      <c r="BI168" s="405"/>
      <c r="BJ168" s="405"/>
      <c r="BK168" s="405"/>
      <c r="BL168" s="405"/>
      <c r="BM168" s="405"/>
      <c r="BN168" s="405"/>
      <c r="BO168" s="405"/>
      <c r="BP168" s="405"/>
      <c r="BQ168" s="405"/>
      <c r="BR168" s="405"/>
      <c r="BS168" s="405"/>
      <c r="BT168" s="405"/>
      <c r="BU168" s="405"/>
      <c r="BV168" s="405"/>
      <c r="BW168" s="405"/>
      <c r="BX168" s="405"/>
      <c r="BY168" s="405"/>
      <c r="BZ168" s="405"/>
      <c r="CA168" s="405"/>
      <c r="CB168" s="405"/>
      <c r="CC168" s="405"/>
      <c r="CD168" s="405"/>
      <c r="CE168" s="405"/>
      <c r="CF168" s="405"/>
      <c r="CG168" s="405"/>
      <c r="CH168" s="405"/>
      <c r="CI168" s="405"/>
      <c r="CJ168" s="405"/>
      <c r="CK168" s="405"/>
      <c r="CL168" s="405"/>
      <c r="CM168" s="405"/>
      <c r="CN168" s="405"/>
      <c r="CO168" s="405"/>
      <c r="CP168" s="405"/>
      <c r="CQ168" s="405"/>
      <c r="CR168" s="405"/>
      <c r="CS168" s="405"/>
      <c r="CT168" s="405"/>
      <c r="CU168" s="405"/>
      <c r="CV168" s="405"/>
      <c r="CW168" s="405"/>
      <c r="CX168" s="405"/>
      <c r="CY168" s="405"/>
      <c r="CZ168" s="405"/>
      <c r="DA168" s="405"/>
      <c r="DB168" s="405"/>
      <c r="DC168" s="405"/>
      <c r="DD168" s="405"/>
      <c r="DE168" s="405"/>
      <c r="DF168" s="405"/>
      <c r="DG168" s="405"/>
      <c r="DH168" s="405"/>
      <c r="DI168" s="405"/>
      <c r="DJ168" s="405"/>
    </row>
    <row r="169" spans="1:114" s="6" customFormat="1">
      <c r="A169" s="405"/>
      <c r="C169" s="7"/>
      <c r="D169" s="7"/>
      <c r="F169" s="8"/>
      <c r="G169" s="8"/>
      <c r="H169" s="8"/>
      <c r="I169" s="8"/>
      <c r="J169" s="8"/>
      <c r="K169" s="8"/>
      <c r="L169" s="8"/>
      <c r="M169" s="8"/>
      <c r="N169" s="8"/>
      <c r="P169" s="12"/>
      <c r="Q169" s="12"/>
      <c r="R169" s="12"/>
      <c r="S169" s="12"/>
      <c r="T169" s="12"/>
      <c r="U169" s="405"/>
      <c r="V169" s="405"/>
      <c r="W169" s="405"/>
      <c r="X169" s="405"/>
      <c r="Y169" s="405"/>
      <c r="Z169" s="405"/>
      <c r="AA169" s="405"/>
      <c r="AB169" s="405"/>
      <c r="AC169" s="405"/>
      <c r="AD169" s="405"/>
      <c r="AE169" s="405"/>
      <c r="AF169" s="405"/>
      <c r="AG169" s="405"/>
      <c r="AH169" s="405"/>
      <c r="AI169" s="405"/>
      <c r="AJ169" s="405"/>
      <c r="AK169" s="405"/>
      <c r="AL169" s="405"/>
      <c r="AM169" s="405"/>
      <c r="AN169" s="405"/>
      <c r="AO169" s="405"/>
      <c r="AP169" s="405"/>
      <c r="AQ169" s="405"/>
      <c r="AR169" s="405"/>
      <c r="AS169" s="405"/>
      <c r="AT169" s="405"/>
      <c r="AU169" s="405"/>
      <c r="AV169" s="405"/>
      <c r="AW169" s="405"/>
      <c r="AX169" s="405"/>
      <c r="AY169" s="405"/>
      <c r="AZ169" s="405"/>
      <c r="BA169" s="405"/>
      <c r="BB169" s="405"/>
      <c r="BC169" s="405"/>
      <c r="BD169" s="405"/>
      <c r="BE169" s="405"/>
      <c r="BF169" s="405"/>
      <c r="BG169" s="405"/>
      <c r="BH169" s="405"/>
      <c r="BI169" s="405"/>
      <c r="BJ169" s="405"/>
      <c r="BK169" s="405"/>
      <c r="BL169" s="405"/>
      <c r="BM169" s="405"/>
      <c r="BN169" s="405"/>
      <c r="BO169" s="405"/>
      <c r="BP169" s="405"/>
      <c r="BQ169" s="405"/>
      <c r="BR169" s="405"/>
      <c r="BS169" s="405"/>
      <c r="BT169" s="405"/>
      <c r="BU169" s="405"/>
      <c r="BV169" s="405"/>
      <c r="BW169" s="405"/>
      <c r="BX169" s="405"/>
      <c r="BY169" s="405"/>
      <c r="BZ169" s="405"/>
      <c r="CA169" s="405"/>
      <c r="CB169" s="405"/>
      <c r="CC169" s="405"/>
      <c r="CD169" s="405"/>
      <c r="CE169" s="405"/>
      <c r="CF169" s="405"/>
      <c r="CG169" s="405"/>
      <c r="CH169" s="405"/>
      <c r="CI169" s="405"/>
      <c r="CJ169" s="405"/>
      <c r="CK169" s="405"/>
      <c r="CL169" s="405"/>
      <c r="CM169" s="405"/>
      <c r="CN169" s="405"/>
      <c r="CO169" s="405"/>
      <c r="CP169" s="405"/>
      <c r="CQ169" s="405"/>
      <c r="CR169" s="405"/>
      <c r="CS169" s="405"/>
      <c r="CT169" s="405"/>
      <c r="CU169" s="405"/>
      <c r="CV169" s="405"/>
      <c r="CW169" s="405"/>
      <c r="CX169" s="405"/>
      <c r="CY169" s="405"/>
      <c r="CZ169" s="405"/>
      <c r="DA169" s="405"/>
      <c r="DB169" s="405"/>
      <c r="DC169" s="405"/>
      <c r="DD169" s="405"/>
      <c r="DE169" s="405"/>
      <c r="DF169" s="405"/>
      <c r="DG169" s="405"/>
      <c r="DH169" s="405"/>
      <c r="DI169" s="405"/>
      <c r="DJ169" s="405"/>
    </row>
    <row r="170" spans="1:114" s="6" customFormat="1">
      <c r="A170" s="405"/>
      <c r="C170" s="7"/>
      <c r="D170" s="7"/>
      <c r="F170" s="8"/>
      <c r="G170" s="8"/>
      <c r="H170" s="8"/>
      <c r="I170" s="8"/>
      <c r="J170" s="8"/>
      <c r="K170" s="8"/>
      <c r="L170" s="8"/>
      <c r="M170" s="8"/>
      <c r="N170" s="8"/>
      <c r="P170" s="12"/>
      <c r="Q170" s="12"/>
      <c r="R170" s="12"/>
      <c r="S170" s="12"/>
      <c r="T170" s="12"/>
      <c r="U170" s="405"/>
      <c r="V170" s="405"/>
      <c r="W170" s="405"/>
      <c r="X170" s="405"/>
      <c r="Y170" s="405"/>
      <c r="Z170" s="405"/>
      <c r="AA170" s="405"/>
      <c r="AB170" s="405"/>
      <c r="AC170" s="405"/>
      <c r="AD170" s="405"/>
      <c r="AE170" s="405"/>
      <c r="AF170" s="405"/>
      <c r="AG170" s="405"/>
      <c r="AH170" s="405"/>
      <c r="AI170" s="405"/>
      <c r="AJ170" s="405"/>
      <c r="AK170" s="405"/>
      <c r="AL170" s="405"/>
      <c r="AM170" s="405"/>
      <c r="AN170" s="405"/>
      <c r="AO170" s="405"/>
      <c r="AP170" s="405"/>
      <c r="AQ170" s="405"/>
      <c r="AR170" s="405"/>
      <c r="AS170" s="405"/>
      <c r="AT170" s="405"/>
      <c r="AU170" s="405"/>
      <c r="AV170" s="405"/>
      <c r="AW170" s="405"/>
      <c r="AX170" s="405"/>
      <c r="AY170" s="405"/>
      <c r="AZ170" s="405"/>
      <c r="BA170" s="405"/>
      <c r="BB170" s="405"/>
      <c r="BC170" s="405"/>
      <c r="BD170" s="405"/>
      <c r="BE170" s="405"/>
      <c r="BF170" s="405"/>
      <c r="BG170" s="405"/>
      <c r="BH170" s="405"/>
      <c r="BI170" s="405"/>
      <c r="BJ170" s="405"/>
      <c r="BK170" s="405"/>
      <c r="BL170" s="405"/>
      <c r="BM170" s="405"/>
      <c r="BN170" s="405"/>
      <c r="BO170" s="405"/>
      <c r="BP170" s="405"/>
      <c r="BQ170" s="405"/>
      <c r="BR170" s="405"/>
      <c r="BS170" s="405"/>
      <c r="BT170" s="405"/>
      <c r="BU170" s="405"/>
      <c r="BV170" s="405"/>
      <c r="BW170" s="405"/>
      <c r="BX170" s="405"/>
      <c r="BY170" s="405"/>
      <c r="BZ170" s="405"/>
      <c r="CA170" s="405"/>
      <c r="CB170" s="405"/>
      <c r="CC170" s="405"/>
      <c r="CD170" s="405"/>
      <c r="CE170" s="405"/>
      <c r="CF170" s="405"/>
      <c r="CG170" s="405"/>
      <c r="CH170" s="405"/>
      <c r="CI170" s="405"/>
      <c r="CJ170" s="405"/>
      <c r="CK170" s="405"/>
      <c r="CL170" s="405"/>
      <c r="CM170" s="405"/>
      <c r="CN170" s="405"/>
      <c r="CO170" s="405"/>
      <c r="CP170" s="405"/>
      <c r="CQ170" s="405"/>
      <c r="CR170" s="405"/>
      <c r="CS170" s="405"/>
      <c r="CT170" s="405"/>
      <c r="CU170" s="405"/>
      <c r="CV170" s="405"/>
      <c r="CW170" s="405"/>
      <c r="CX170" s="405"/>
      <c r="CY170" s="405"/>
      <c r="CZ170" s="405"/>
      <c r="DA170" s="405"/>
      <c r="DB170" s="405"/>
      <c r="DC170" s="405"/>
      <c r="DD170" s="405"/>
      <c r="DE170" s="405"/>
      <c r="DF170" s="405"/>
      <c r="DG170" s="405"/>
      <c r="DH170" s="405"/>
      <c r="DI170" s="405"/>
      <c r="DJ170" s="405"/>
    </row>
    <row r="171" spans="1:114" s="6" customFormat="1">
      <c r="A171" s="405"/>
      <c r="C171" s="7"/>
      <c r="D171" s="7"/>
      <c r="F171" s="8"/>
      <c r="G171" s="8"/>
      <c r="H171" s="8"/>
      <c r="I171" s="8"/>
      <c r="J171" s="8"/>
      <c r="K171" s="8"/>
      <c r="L171" s="8"/>
      <c r="M171" s="8"/>
      <c r="N171" s="8"/>
      <c r="P171" s="12"/>
      <c r="Q171" s="12"/>
      <c r="R171" s="12"/>
      <c r="S171" s="12"/>
      <c r="T171" s="12"/>
      <c r="U171" s="405"/>
      <c r="V171" s="405"/>
      <c r="W171" s="405"/>
      <c r="X171" s="405"/>
      <c r="Y171" s="405"/>
      <c r="Z171" s="405"/>
      <c r="AA171" s="405"/>
      <c r="AB171" s="405"/>
      <c r="AC171" s="405"/>
      <c r="AD171" s="405"/>
      <c r="AE171" s="405"/>
      <c r="AF171" s="405"/>
      <c r="AG171" s="405"/>
      <c r="AH171" s="405"/>
      <c r="AI171" s="405"/>
      <c r="AJ171" s="405"/>
      <c r="AK171" s="405"/>
      <c r="AL171" s="405"/>
      <c r="AM171" s="405"/>
      <c r="AN171" s="405"/>
      <c r="AO171" s="405"/>
      <c r="AP171" s="405"/>
      <c r="AQ171" s="405"/>
      <c r="AR171" s="405"/>
      <c r="AS171" s="405"/>
      <c r="AT171" s="405"/>
      <c r="AU171" s="405"/>
      <c r="AV171" s="405"/>
      <c r="AW171" s="405"/>
      <c r="AX171" s="405"/>
      <c r="AY171" s="405"/>
      <c r="AZ171" s="405"/>
      <c r="BA171" s="405"/>
      <c r="BB171" s="405"/>
      <c r="BC171" s="405"/>
      <c r="BD171" s="405"/>
      <c r="BE171" s="405"/>
      <c r="BF171" s="405"/>
      <c r="BG171" s="405"/>
      <c r="BH171" s="405"/>
      <c r="BI171" s="405"/>
      <c r="BJ171" s="405"/>
      <c r="BK171" s="405"/>
      <c r="BL171" s="405"/>
      <c r="BM171" s="405"/>
      <c r="BN171" s="405"/>
      <c r="BO171" s="405"/>
      <c r="BP171" s="405"/>
      <c r="BQ171" s="405"/>
      <c r="BR171" s="405"/>
      <c r="BS171" s="405"/>
      <c r="BT171" s="405"/>
      <c r="BU171" s="405"/>
      <c r="BV171" s="405"/>
      <c r="BW171" s="405"/>
      <c r="BX171" s="405"/>
      <c r="BY171" s="405"/>
      <c r="BZ171" s="405"/>
      <c r="CA171" s="405"/>
      <c r="CB171" s="405"/>
      <c r="CC171" s="405"/>
      <c r="CD171" s="405"/>
      <c r="CE171" s="405"/>
      <c r="CF171" s="405"/>
      <c r="CG171" s="405"/>
      <c r="CH171" s="405"/>
      <c r="CI171" s="405"/>
      <c r="CJ171" s="405"/>
      <c r="CK171" s="405"/>
      <c r="CL171" s="405"/>
      <c r="CM171" s="405"/>
      <c r="CN171" s="405"/>
      <c r="CO171" s="405"/>
      <c r="CP171" s="405"/>
      <c r="CQ171" s="405"/>
      <c r="CR171" s="405"/>
      <c r="CS171" s="405"/>
      <c r="CT171" s="405"/>
      <c r="CU171" s="405"/>
      <c r="CV171" s="405"/>
      <c r="CW171" s="405"/>
      <c r="CX171" s="405"/>
      <c r="CY171" s="405"/>
      <c r="CZ171" s="405"/>
      <c r="DA171" s="405"/>
      <c r="DB171" s="405"/>
      <c r="DC171" s="405"/>
      <c r="DD171" s="405"/>
      <c r="DE171" s="405"/>
      <c r="DF171" s="405"/>
      <c r="DG171" s="405"/>
      <c r="DH171" s="405"/>
      <c r="DI171" s="405"/>
      <c r="DJ171" s="405"/>
    </row>
    <row r="172" spans="1:114" s="6" customFormat="1">
      <c r="A172" s="405"/>
      <c r="C172" s="7"/>
      <c r="D172" s="7"/>
      <c r="F172" s="8"/>
      <c r="G172" s="8"/>
      <c r="H172" s="8"/>
      <c r="I172" s="8"/>
      <c r="J172" s="8"/>
      <c r="K172" s="8"/>
      <c r="L172" s="8"/>
      <c r="M172" s="8"/>
      <c r="N172" s="8"/>
      <c r="P172" s="12"/>
      <c r="Q172" s="12"/>
      <c r="R172" s="12"/>
      <c r="S172" s="12"/>
      <c r="T172" s="12"/>
      <c r="U172" s="405"/>
      <c r="V172" s="405"/>
      <c r="W172" s="405"/>
      <c r="X172" s="405"/>
      <c r="Y172" s="405"/>
      <c r="Z172" s="405"/>
      <c r="AA172" s="405"/>
      <c r="AB172" s="405"/>
      <c r="AC172" s="405"/>
      <c r="AD172" s="405"/>
      <c r="AE172" s="405"/>
      <c r="AF172" s="405"/>
      <c r="AG172" s="405"/>
      <c r="AH172" s="405"/>
      <c r="AI172" s="405"/>
      <c r="AJ172" s="405"/>
      <c r="AK172" s="405"/>
      <c r="AL172" s="405"/>
      <c r="AM172" s="405"/>
      <c r="AN172" s="405"/>
      <c r="AO172" s="405"/>
      <c r="AP172" s="405"/>
      <c r="AQ172" s="405"/>
      <c r="AR172" s="405"/>
      <c r="AS172" s="405"/>
      <c r="AT172" s="405"/>
      <c r="AU172" s="405"/>
      <c r="AV172" s="405"/>
      <c r="AW172" s="405"/>
      <c r="AX172" s="405"/>
      <c r="AY172" s="405"/>
      <c r="AZ172" s="405"/>
      <c r="BA172" s="405"/>
      <c r="BB172" s="405"/>
      <c r="BC172" s="405"/>
      <c r="BD172" s="405"/>
      <c r="BE172" s="405"/>
      <c r="BF172" s="405"/>
      <c r="BG172" s="405"/>
      <c r="BH172" s="405"/>
      <c r="BI172" s="405"/>
      <c r="BJ172" s="405"/>
      <c r="BK172" s="405"/>
      <c r="BL172" s="405"/>
      <c r="BM172" s="405"/>
      <c r="BN172" s="405"/>
      <c r="BO172" s="405"/>
      <c r="BP172" s="405"/>
      <c r="BQ172" s="405"/>
      <c r="BR172" s="405"/>
      <c r="BS172" s="405"/>
      <c r="BT172" s="405"/>
      <c r="BU172" s="405"/>
      <c r="BV172" s="405"/>
      <c r="BW172" s="405"/>
      <c r="BX172" s="405"/>
      <c r="BY172" s="405"/>
      <c r="BZ172" s="405"/>
      <c r="CA172" s="405"/>
      <c r="CB172" s="405"/>
      <c r="CC172" s="405"/>
      <c r="CD172" s="405"/>
      <c r="CE172" s="405"/>
      <c r="CF172" s="405"/>
      <c r="CG172" s="405"/>
      <c r="CH172" s="405"/>
      <c r="CI172" s="405"/>
      <c r="CJ172" s="405"/>
      <c r="CK172" s="405"/>
      <c r="CL172" s="405"/>
      <c r="CM172" s="405"/>
      <c r="CN172" s="405"/>
      <c r="CO172" s="405"/>
      <c r="CP172" s="405"/>
      <c r="CQ172" s="405"/>
      <c r="CR172" s="405"/>
      <c r="CS172" s="405"/>
      <c r="CT172" s="405"/>
      <c r="CU172" s="405"/>
      <c r="CV172" s="405"/>
      <c r="CW172" s="405"/>
      <c r="CX172" s="405"/>
      <c r="CY172" s="405"/>
      <c r="CZ172" s="405"/>
      <c r="DA172" s="405"/>
      <c r="DB172" s="405"/>
      <c r="DC172" s="405"/>
      <c r="DD172" s="405"/>
      <c r="DE172" s="405"/>
      <c r="DF172" s="405"/>
      <c r="DG172" s="405"/>
      <c r="DH172" s="405"/>
      <c r="DI172" s="405"/>
      <c r="DJ172" s="405"/>
    </row>
    <row r="173" spans="1:114" s="6" customFormat="1">
      <c r="A173" s="405"/>
      <c r="C173" s="7"/>
      <c r="D173" s="7"/>
      <c r="F173" s="8"/>
      <c r="G173" s="8"/>
      <c r="H173" s="8"/>
      <c r="I173" s="8"/>
      <c r="J173" s="8"/>
      <c r="K173" s="8"/>
      <c r="L173" s="8"/>
      <c r="M173" s="8"/>
      <c r="N173" s="8"/>
      <c r="P173" s="12"/>
      <c r="Q173" s="12"/>
      <c r="R173" s="12"/>
      <c r="S173" s="12"/>
      <c r="T173" s="12"/>
      <c r="U173" s="405"/>
      <c r="V173" s="405"/>
      <c r="W173" s="405"/>
      <c r="X173" s="405"/>
      <c r="Y173" s="405"/>
      <c r="Z173" s="405"/>
      <c r="AA173" s="405"/>
      <c r="AB173" s="405"/>
      <c r="AC173" s="405"/>
      <c r="AD173" s="405"/>
      <c r="AE173" s="405"/>
      <c r="AF173" s="405"/>
      <c r="AG173" s="405"/>
      <c r="AH173" s="405"/>
      <c r="AI173" s="405"/>
      <c r="AJ173" s="405"/>
      <c r="AK173" s="405"/>
      <c r="AL173" s="405"/>
      <c r="AM173" s="405"/>
      <c r="AN173" s="405"/>
      <c r="AO173" s="405"/>
      <c r="AP173" s="405"/>
      <c r="AQ173" s="405"/>
      <c r="AR173" s="405"/>
      <c r="AS173" s="405"/>
      <c r="AT173" s="405"/>
      <c r="AU173" s="405"/>
      <c r="AV173" s="405"/>
      <c r="AW173" s="405"/>
      <c r="AX173" s="405"/>
      <c r="AY173" s="405"/>
      <c r="AZ173" s="405"/>
      <c r="BA173" s="405"/>
      <c r="BB173" s="405"/>
      <c r="BC173" s="405"/>
      <c r="BD173" s="405"/>
      <c r="BE173" s="405"/>
      <c r="BF173" s="405"/>
      <c r="BG173" s="405"/>
      <c r="BH173" s="405"/>
      <c r="BI173" s="405"/>
      <c r="BJ173" s="405"/>
      <c r="BK173" s="405"/>
      <c r="BL173" s="405"/>
      <c r="BM173" s="405"/>
      <c r="BN173" s="405"/>
      <c r="BO173" s="405"/>
      <c r="BP173" s="405"/>
      <c r="BQ173" s="405"/>
      <c r="BR173" s="405"/>
      <c r="BS173" s="405"/>
      <c r="BT173" s="405"/>
      <c r="BU173" s="405"/>
      <c r="BV173" s="405"/>
      <c r="BW173" s="405"/>
      <c r="BX173" s="405"/>
      <c r="BY173" s="405"/>
      <c r="BZ173" s="405"/>
      <c r="CA173" s="405"/>
      <c r="CB173" s="405"/>
      <c r="CC173" s="405"/>
      <c r="CD173" s="405"/>
      <c r="CE173" s="405"/>
      <c r="CF173" s="405"/>
      <c r="CG173" s="405"/>
      <c r="CH173" s="405"/>
      <c r="CI173" s="405"/>
      <c r="CJ173" s="405"/>
      <c r="CK173" s="405"/>
      <c r="CL173" s="405"/>
      <c r="CM173" s="405"/>
      <c r="CN173" s="405"/>
      <c r="CO173" s="405"/>
      <c r="CP173" s="405"/>
      <c r="CQ173" s="405"/>
      <c r="CR173" s="405"/>
      <c r="CS173" s="405"/>
      <c r="CT173" s="405"/>
      <c r="CU173" s="405"/>
      <c r="CV173" s="405"/>
      <c r="CW173" s="405"/>
      <c r="CX173" s="405"/>
      <c r="CY173" s="405"/>
      <c r="CZ173" s="405"/>
      <c r="DA173" s="405"/>
      <c r="DB173" s="405"/>
      <c r="DC173" s="405"/>
      <c r="DD173" s="405"/>
      <c r="DE173" s="405"/>
      <c r="DF173" s="405"/>
      <c r="DG173" s="405"/>
      <c r="DH173" s="405"/>
      <c r="DI173" s="405"/>
      <c r="DJ173" s="405"/>
    </row>
    <row r="174" spans="1:114" s="6" customFormat="1">
      <c r="A174" s="405"/>
      <c r="C174" s="7"/>
      <c r="D174" s="7"/>
      <c r="F174" s="8"/>
      <c r="G174" s="8"/>
      <c r="H174" s="8"/>
      <c r="I174" s="8"/>
      <c r="J174" s="8"/>
      <c r="K174" s="8"/>
      <c r="L174" s="8"/>
      <c r="M174" s="8"/>
      <c r="N174" s="8"/>
      <c r="P174" s="12"/>
      <c r="Q174" s="12"/>
      <c r="R174" s="12"/>
      <c r="S174" s="12"/>
      <c r="T174" s="12"/>
      <c r="U174" s="405"/>
      <c r="V174" s="405"/>
      <c r="W174" s="405"/>
      <c r="X174" s="405"/>
      <c r="Y174" s="405"/>
      <c r="Z174" s="405"/>
      <c r="AA174" s="405"/>
      <c r="AB174" s="405"/>
      <c r="AC174" s="405"/>
      <c r="AD174" s="405"/>
      <c r="AE174" s="405"/>
      <c r="AF174" s="405"/>
      <c r="AG174" s="405"/>
      <c r="AH174" s="405"/>
      <c r="AI174" s="405"/>
      <c r="AJ174" s="405"/>
      <c r="AK174" s="405"/>
      <c r="AL174" s="405"/>
      <c r="AM174" s="405"/>
      <c r="AN174" s="405"/>
      <c r="AO174" s="405"/>
      <c r="AP174" s="405"/>
      <c r="AQ174" s="405"/>
      <c r="AR174" s="405"/>
      <c r="AS174" s="405"/>
      <c r="AT174" s="405"/>
      <c r="AU174" s="405"/>
      <c r="AV174" s="405"/>
      <c r="AW174" s="405"/>
      <c r="AX174" s="405"/>
      <c r="AY174" s="405"/>
      <c r="AZ174" s="405"/>
      <c r="BA174" s="405"/>
      <c r="BB174" s="405"/>
      <c r="BC174" s="405"/>
      <c r="BD174" s="405"/>
      <c r="BE174" s="405"/>
      <c r="BF174" s="405"/>
      <c r="BG174" s="405"/>
      <c r="BH174" s="405"/>
      <c r="BI174" s="405"/>
      <c r="BJ174" s="405"/>
      <c r="BK174" s="405"/>
      <c r="BL174" s="405"/>
      <c r="BM174" s="405"/>
      <c r="BN174" s="405"/>
      <c r="BO174" s="405"/>
      <c r="BP174" s="405"/>
      <c r="BQ174" s="405"/>
      <c r="BR174" s="405"/>
      <c r="BS174" s="405"/>
      <c r="BT174" s="405"/>
      <c r="BU174" s="405"/>
      <c r="BV174" s="405"/>
      <c r="BW174" s="405"/>
      <c r="BX174" s="405"/>
      <c r="BY174" s="405"/>
      <c r="BZ174" s="405"/>
      <c r="CA174" s="405"/>
      <c r="CB174" s="405"/>
      <c r="CC174" s="405"/>
      <c r="CD174" s="405"/>
      <c r="CE174" s="405"/>
      <c r="CF174" s="405"/>
      <c r="CG174" s="405"/>
      <c r="CH174" s="405"/>
      <c r="CI174" s="405"/>
      <c r="CJ174" s="405"/>
      <c r="CK174" s="405"/>
      <c r="CL174" s="405"/>
      <c r="CM174" s="405"/>
      <c r="CN174" s="405"/>
      <c r="CO174" s="405"/>
      <c r="CP174" s="405"/>
      <c r="CQ174" s="405"/>
      <c r="CR174" s="405"/>
      <c r="CS174" s="405"/>
      <c r="CT174" s="405"/>
      <c r="CU174" s="405"/>
      <c r="CV174" s="405"/>
      <c r="CW174" s="405"/>
      <c r="CX174" s="405"/>
      <c r="CY174" s="405"/>
      <c r="CZ174" s="405"/>
      <c r="DA174" s="405"/>
      <c r="DB174" s="405"/>
      <c r="DC174" s="405"/>
      <c r="DD174" s="405"/>
      <c r="DE174" s="405"/>
      <c r="DF174" s="405"/>
      <c r="DG174" s="405"/>
      <c r="DH174" s="405"/>
      <c r="DI174" s="405"/>
      <c r="DJ174" s="405"/>
    </row>
    <row r="175" spans="1:114" s="6" customFormat="1">
      <c r="A175" s="405"/>
      <c r="C175" s="7"/>
      <c r="D175" s="7"/>
      <c r="F175" s="8"/>
      <c r="G175" s="8"/>
      <c r="H175" s="8"/>
      <c r="I175" s="8"/>
      <c r="J175" s="8"/>
      <c r="K175" s="8"/>
      <c r="L175" s="8"/>
      <c r="M175" s="8"/>
      <c r="N175" s="8"/>
      <c r="P175" s="12"/>
      <c r="Q175" s="12"/>
      <c r="R175" s="12"/>
      <c r="S175" s="12"/>
      <c r="T175" s="12"/>
      <c r="U175" s="405"/>
      <c r="V175" s="405"/>
      <c r="W175" s="405"/>
      <c r="X175" s="405"/>
      <c r="Y175" s="405"/>
      <c r="Z175" s="405"/>
      <c r="AA175" s="405"/>
      <c r="AB175" s="405"/>
      <c r="AC175" s="405"/>
      <c r="AD175" s="405"/>
      <c r="AE175" s="405"/>
      <c r="AF175" s="405"/>
      <c r="AG175" s="405"/>
      <c r="AH175" s="405"/>
      <c r="AI175" s="405"/>
      <c r="AJ175" s="405"/>
      <c r="AK175" s="405"/>
      <c r="AL175" s="405"/>
      <c r="AM175" s="405"/>
      <c r="AN175" s="405"/>
      <c r="AO175" s="405"/>
      <c r="AP175" s="405"/>
      <c r="AQ175" s="405"/>
      <c r="AR175" s="405"/>
      <c r="AS175" s="405"/>
      <c r="AT175" s="405"/>
      <c r="AU175" s="405"/>
      <c r="AV175" s="405"/>
      <c r="AW175" s="405"/>
      <c r="AX175" s="405"/>
      <c r="AY175" s="405"/>
      <c r="AZ175" s="405"/>
      <c r="BA175" s="405"/>
      <c r="BB175" s="405"/>
      <c r="BC175" s="405"/>
      <c r="BD175" s="405"/>
      <c r="BE175" s="405"/>
      <c r="BF175" s="405"/>
      <c r="BG175" s="405"/>
      <c r="BH175" s="405"/>
      <c r="BI175" s="405"/>
      <c r="BJ175" s="405"/>
      <c r="BK175" s="405"/>
      <c r="BL175" s="405"/>
      <c r="BM175" s="405"/>
      <c r="BN175" s="405"/>
      <c r="BO175" s="405"/>
      <c r="BP175" s="405"/>
      <c r="BQ175" s="405"/>
      <c r="BR175" s="405"/>
      <c r="BS175" s="405"/>
      <c r="BT175" s="405"/>
      <c r="BU175" s="405"/>
      <c r="BV175" s="405"/>
      <c r="BW175" s="405"/>
      <c r="BX175" s="405"/>
      <c r="BY175" s="405"/>
      <c r="BZ175" s="405"/>
      <c r="CA175" s="405"/>
      <c r="CB175" s="405"/>
      <c r="CC175" s="405"/>
      <c r="CD175" s="405"/>
      <c r="CE175" s="405"/>
      <c r="CF175" s="405"/>
      <c r="CG175" s="405"/>
      <c r="CH175" s="405"/>
      <c r="CI175" s="405"/>
      <c r="CJ175" s="405"/>
      <c r="CK175" s="405"/>
      <c r="CL175" s="405"/>
      <c r="CM175" s="405"/>
      <c r="CN175" s="405"/>
      <c r="CO175" s="405"/>
      <c r="CP175" s="405"/>
      <c r="CQ175" s="405"/>
      <c r="CR175" s="405"/>
      <c r="CS175" s="405"/>
      <c r="CT175" s="405"/>
      <c r="CU175" s="405"/>
      <c r="CV175" s="405"/>
      <c r="CW175" s="405"/>
      <c r="CX175" s="405"/>
      <c r="CY175" s="405"/>
      <c r="CZ175" s="405"/>
      <c r="DA175" s="405"/>
      <c r="DB175" s="405"/>
      <c r="DC175" s="405"/>
      <c r="DD175" s="405"/>
      <c r="DE175" s="405"/>
      <c r="DF175" s="405"/>
      <c r="DG175" s="405"/>
      <c r="DH175" s="405"/>
      <c r="DI175" s="405"/>
      <c r="DJ175" s="405"/>
    </row>
    <row r="176" spans="1:114" s="6" customFormat="1">
      <c r="A176" s="405"/>
      <c r="C176" s="7"/>
      <c r="D176" s="7"/>
      <c r="F176" s="8"/>
      <c r="G176" s="8"/>
      <c r="H176" s="8"/>
      <c r="I176" s="8"/>
      <c r="J176" s="8"/>
      <c r="K176" s="8"/>
      <c r="L176" s="8"/>
      <c r="M176" s="8"/>
      <c r="N176" s="8"/>
      <c r="P176" s="12"/>
      <c r="Q176" s="12"/>
      <c r="R176" s="12"/>
      <c r="S176" s="12"/>
      <c r="T176" s="12"/>
      <c r="U176" s="405"/>
      <c r="V176" s="405"/>
      <c r="W176" s="405"/>
      <c r="X176" s="405"/>
      <c r="Y176" s="405"/>
      <c r="Z176" s="405"/>
      <c r="AA176" s="405"/>
      <c r="AB176" s="405"/>
      <c r="AC176" s="405"/>
      <c r="AD176" s="405"/>
      <c r="AE176" s="405"/>
      <c r="AF176" s="405"/>
      <c r="AG176" s="405"/>
      <c r="AH176" s="405"/>
      <c r="AI176" s="405"/>
      <c r="AJ176" s="405"/>
      <c r="AK176" s="405"/>
      <c r="AL176" s="405"/>
      <c r="AM176" s="405"/>
      <c r="AN176" s="405"/>
      <c r="AO176" s="405"/>
      <c r="AP176" s="405"/>
      <c r="AQ176" s="405"/>
      <c r="AR176" s="405"/>
      <c r="AS176" s="405"/>
      <c r="AT176" s="405"/>
      <c r="AU176" s="405"/>
      <c r="AV176" s="405"/>
      <c r="AW176" s="405"/>
      <c r="AX176" s="405"/>
      <c r="AY176" s="405"/>
      <c r="AZ176" s="405"/>
      <c r="BA176" s="405"/>
      <c r="BB176" s="405"/>
      <c r="BC176" s="405"/>
      <c r="BD176" s="405"/>
      <c r="BE176" s="405"/>
      <c r="BF176" s="405"/>
      <c r="BG176" s="405"/>
      <c r="BH176" s="405"/>
      <c r="BI176" s="405"/>
      <c r="BJ176" s="405"/>
      <c r="BK176" s="405"/>
      <c r="BL176" s="405"/>
      <c r="BM176" s="405"/>
      <c r="BN176" s="405"/>
      <c r="BO176" s="405"/>
      <c r="BP176" s="405"/>
      <c r="BQ176" s="405"/>
      <c r="BR176" s="405"/>
      <c r="BS176" s="405"/>
      <c r="BT176" s="405"/>
      <c r="BU176" s="405"/>
      <c r="BV176" s="405"/>
      <c r="BW176" s="405"/>
      <c r="BX176" s="405"/>
      <c r="BY176" s="405"/>
      <c r="BZ176" s="405"/>
      <c r="CA176" s="405"/>
      <c r="CB176" s="405"/>
      <c r="CC176" s="405"/>
      <c r="CD176" s="405"/>
      <c r="CE176" s="405"/>
      <c r="CF176" s="405"/>
      <c r="CG176" s="405"/>
      <c r="CH176" s="405"/>
      <c r="CI176" s="405"/>
      <c r="CJ176" s="405"/>
      <c r="CK176" s="405"/>
      <c r="CL176" s="405"/>
      <c r="CM176" s="405"/>
      <c r="CN176" s="405"/>
      <c r="CO176" s="405"/>
      <c r="CP176" s="405"/>
      <c r="CQ176" s="405"/>
      <c r="CR176" s="405"/>
      <c r="CS176" s="405"/>
      <c r="CT176" s="405"/>
      <c r="CU176" s="405"/>
      <c r="CV176" s="405"/>
      <c r="CW176" s="405"/>
      <c r="CX176" s="405"/>
      <c r="CY176" s="405"/>
      <c r="CZ176" s="405"/>
      <c r="DA176" s="405"/>
      <c r="DB176" s="405"/>
      <c r="DC176" s="405"/>
      <c r="DD176" s="405"/>
      <c r="DE176" s="405"/>
      <c r="DF176" s="405"/>
      <c r="DG176" s="405"/>
      <c r="DH176" s="405"/>
      <c r="DI176" s="405"/>
      <c r="DJ176" s="405"/>
    </row>
    <row r="177" spans="1:114" s="6" customFormat="1">
      <c r="A177" s="405"/>
      <c r="C177" s="7"/>
      <c r="D177" s="7"/>
      <c r="F177" s="8"/>
      <c r="G177" s="8"/>
      <c r="H177" s="8"/>
      <c r="I177" s="8"/>
      <c r="J177" s="8"/>
      <c r="K177" s="8"/>
      <c r="L177" s="8"/>
      <c r="M177" s="8"/>
      <c r="N177" s="8"/>
      <c r="P177" s="12"/>
      <c r="Q177" s="12"/>
      <c r="R177" s="12"/>
      <c r="S177" s="12"/>
      <c r="T177" s="12"/>
      <c r="U177" s="405"/>
      <c r="V177" s="405"/>
      <c r="W177" s="405"/>
      <c r="X177" s="405"/>
      <c r="Y177" s="405"/>
      <c r="Z177" s="405"/>
      <c r="AA177" s="405"/>
      <c r="AB177" s="405"/>
      <c r="AC177" s="405"/>
      <c r="AD177" s="405"/>
      <c r="AE177" s="405"/>
      <c r="AF177" s="405"/>
      <c r="AG177" s="405"/>
      <c r="AH177" s="405"/>
      <c r="AI177" s="405"/>
      <c r="AJ177" s="405"/>
      <c r="AK177" s="405"/>
      <c r="AL177" s="405"/>
      <c r="AM177" s="405"/>
      <c r="AN177" s="405"/>
      <c r="AO177" s="405"/>
      <c r="AP177" s="405"/>
      <c r="AQ177" s="405"/>
      <c r="AR177" s="405"/>
      <c r="AS177" s="405"/>
      <c r="AT177" s="405"/>
      <c r="AU177" s="405"/>
      <c r="AV177" s="405"/>
      <c r="AW177" s="405"/>
      <c r="AX177" s="405"/>
      <c r="AY177" s="405"/>
      <c r="AZ177" s="405"/>
      <c r="BA177" s="405"/>
      <c r="BB177" s="405"/>
      <c r="BC177" s="405"/>
      <c r="BD177" s="405"/>
      <c r="BE177" s="405"/>
      <c r="BF177" s="405"/>
      <c r="BG177" s="405"/>
      <c r="BH177" s="405"/>
      <c r="BI177" s="405"/>
      <c r="BJ177" s="405"/>
      <c r="BK177" s="405"/>
      <c r="BL177" s="405"/>
      <c r="BM177" s="405"/>
      <c r="BN177" s="405"/>
      <c r="BO177" s="405"/>
      <c r="BP177" s="405"/>
      <c r="BQ177" s="405"/>
      <c r="BR177" s="405"/>
      <c r="BS177" s="405"/>
      <c r="BT177" s="405"/>
      <c r="BU177" s="405"/>
      <c r="BV177" s="405"/>
      <c r="BW177" s="405"/>
      <c r="BX177" s="405"/>
      <c r="BY177" s="405"/>
      <c r="BZ177" s="405"/>
      <c r="CA177" s="405"/>
      <c r="CB177" s="405"/>
      <c r="CC177" s="405"/>
      <c r="CD177" s="405"/>
      <c r="CE177" s="405"/>
      <c r="CF177" s="405"/>
      <c r="CG177" s="405"/>
      <c r="CH177" s="405"/>
      <c r="CI177" s="405"/>
      <c r="CJ177" s="405"/>
      <c r="CK177" s="405"/>
      <c r="CL177" s="405"/>
      <c r="CM177" s="405"/>
      <c r="CN177" s="405"/>
      <c r="CO177" s="405"/>
      <c r="CP177" s="405"/>
      <c r="CQ177" s="405"/>
      <c r="CR177" s="405"/>
      <c r="CS177" s="405"/>
      <c r="CT177" s="405"/>
      <c r="CU177" s="405"/>
      <c r="CV177" s="405"/>
      <c r="CW177" s="405"/>
      <c r="CX177" s="405"/>
      <c r="CY177" s="405"/>
      <c r="CZ177" s="405"/>
      <c r="DA177" s="405"/>
      <c r="DB177" s="405"/>
      <c r="DC177" s="405"/>
      <c r="DD177" s="405"/>
      <c r="DE177" s="405"/>
      <c r="DF177" s="405"/>
      <c r="DG177" s="405"/>
      <c r="DH177" s="405"/>
      <c r="DI177" s="405"/>
      <c r="DJ177" s="405"/>
    </row>
    <row r="178" spans="1:114" s="6" customFormat="1">
      <c r="A178" s="405"/>
      <c r="C178" s="7"/>
      <c r="D178" s="7"/>
      <c r="F178" s="8"/>
      <c r="G178" s="8"/>
      <c r="H178" s="8"/>
      <c r="I178" s="8"/>
      <c r="J178" s="8"/>
      <c r="K178" s="8"/>
      <c r="L178" s="8"/>
      <c r="M178" s="8"/>
      <c r="N178" s="8"/>
      <c r="P178" s="12"/>
      <c r="Q178" s="12"/>
      <c r="R178" s="12"/>
      <c r="S178" s="12"/>
      <c r="T178" s="12"/>
      <c r="U178" s="405"/>
      <c r="V178" s="405"/>
      <c r="W178" s="405"/>
      <c r="X178" s="405"/>
      <c r="Y178" s="405"/>
      <c r="Z178" s="405"/>
      <c r="AA178" s="405"/>
      <c r="AB178" s="405"/>
      <c r="AC178" s="405"/>
      <c r="AD178" s="405"/>
      <c r="AE178" s="405"/>
      <c r="AF178" s="405"/>
      <c r="AG178" s="405"/>
      <c r="AH178" s="405"/>
      <c r="AI178" s="405"/>
      <c r="AJ178" s="405"/>
      <c r="AK178" s="405"/>
      <c r="AL178" s="405"/>
      <c r="AM178" s="405"/>
      <c r="AN178" s="405"/>
      <c r="AO178" s="405"/>
      <c r="AP178" s="405"/>
      <c r="AQ178" s="405"/>
      <c r="AR178" s="405"/>
      <c r="AS178" s="405"/>
      <c r="AT178" s="405"/>
      <c r="AU178" s="405"/>
      <c r="AV178" s="405"/>
      <c r="AW178" s="405"/>
      <c r="AX178" s="405"/>
      <c r="AY178" s="405"/>
      <c r="AZ178" s="405"/>
      <c r="BA178" s="405"/>
      <c r="BB178" s="405"/>
      <c r="BC178" s="405"/>
      <c r="BD178" s="405"/>
      <c r="BE178" s="405"/>
      <c r="BF178" s="405"/>
      <c r="BG178" s="405"/>
      <c r="BH178" s="405"/>
      <c r="BI178" s="405"/>
      <c r="BJ178" s="405"/>
      <c r="BK178" s="405"/>
      <c r="BL178" s="405"/>
      <c r="BM178" s="405"/>
      <c r="BN178" s="405"/>
      <c r="BO178" s="405"/>
      <c r="BP178" s="405"/>
      <c r="BQ178" s="405"/>
      <c r="BR178" s="405"/>
      <c r="BS178" s="405"/>
      <c r="BT178" s="405"/>
      <c r="BU178" s="405"/>
      <c r="BV178" s="405"/>
      <c r="BW178" s="405"/>
      <c r="BX178" s="405"/>
      <c r="BY178" s="405"/>
      <c r="BZ178" s="405"/>
      <c r="CA178" s="405"/>
      <c r="CB178" s="405"/>
      <c r="CC178" s="405"/>
      <c r="CD178" s="405"/>
      <c r="CE178" s="405"/>
      <c r="CF178" s="405"/>
      <c r="CG178" s="405"/>
      <c r="CH178" s="405"/>
      <c r="CI178" s="405"/>
      <c r="CJ178" s="405"/>
      <c r="CK178" s="405"/>
      <c r="CL178" s="405"/>
      <c r="CM178" s="405"/>
      <c r="CN178" s="405"/>
      <c r="CO178" s="405"/>
      <c r="CP178" s="405"/>
      <c r="CQ178" s="405"/>
      <c r="CR178" s="405"/>
      <c r="CS178" s="405"/>
      <c r="CT178" s="405"/>
      <c r="CU178" s="405"/>
      <c r="CV178" s="405"/>
      <c r="CW178" s="405"/>
      <c r="CX178" s="405"/>
      <c r="CY178" s="405"/>
      <c r="CZ178" s="405"/>
      <c r="DA178" s="405"/>
      <c r="DB178" s="405"/>
      <c r="DC178" s="405"/>
      <c r="DD178" s="405"/>
      <c r="DE178" s="405"/>
      <c r="DF178" s="405"/>
      <c r="DG178" s="405"/>
      <c r="DH178" s="405"/>
      <c r="DI178" s="405"/>
      <c r="DJ178" s="405"/>
    </row>
    <row r="179" spans="1:114" s="6" customFormat="1">
      <c r="A179" s="405"/>
      <c r="C179" s="7"/>
      <c r="D179" s="7"/>
      <c r="F179" s="8"/>
      <c r="G179" s="8"/>
      <c r="H179" s="8"/>
      <c r="I179" s="8"/>
      <c r="J179" s="8"/>
      <c r="K179" s="8"/>
      <c r="L179" s="8"/>
      <c r="M179" s="8"/>
      <c r="N179" s="8"/>
      <c r="P179" s="12"/>
      <c r="Q179" s="12"/>
      <c r="R179" s="12"/>
      <c r="S179" s="12"/>
      <c r="T179" s="12"/>
      <c r="U179" s="405"/>
      <c r="V179" s="405"/>
      <c r="W179" s="405"/>
      <c r="X179" s="405"/>
      <c r="Y179" s="405"/>
      <c r="Z179" s="405"/>
      <c r="AA179" s="405"/>
      <c r="AB179" s="405"/>
      <c r="AC179" s="405"/>
      <c r="AD179" s="405"/>
      <c r="AE179" s="405"/>
      <c r="AF179" s="405"/>
      <c r="AG179" s="405"/>
      <c r="AH179" s="405"/>
      <c r="AI179" s="405"/>
      <c r="AJ179" s="405"/>
      <c r="AK179" s="405"/>
      <c r="AL179" s="405"/>
      <c r="AM179" s="405"/>
      <c r="AN179" s="405"/>
      <c r="AO179" s="405"/>
      <c r="AP179" s="405"/>
      <c r="AQ179" s="405"/>
      <c r="AR179" s="405"/>
      <c r="AS179" s="405"/>
      <c r="AT179" s="405"/>
      <c r="AU179" s="405"/>
      <c r="AV179" s="405"/>
      <c r="AW179" s="405"/>
      <c r="AX179" s="405"/>
      <c r="AY179" s="405"/>
      <c r="AZ179" s="405"/>
      <c r="BA179" s="405"/>
      <c r="BB179" s="405"/>
      <c r="BC179" s="405"/>
      <c r="BD179" s="405"/>
      <c r="BE179" s="405"/>
      <c r="BF179" s="405"/>
      <c r="BG179" s="405"/>
      <c r="BH179" s="405"/>
      <c r="BI179" s="405"/>
      <c r="BJ179" s="405"/>
      <c r="BK179" s="405"/>
      <c r="BL179" s="405"/>
      <c r="BM179" s="405"/>
      <c r="BN179" s="405"/>
      <c r="BO179" s="405"/>
      <c r="BP179" s="405"/>
      <c r="BQ179" s="405"/>
      <c r="BR179" s="405"/>
      <c r="BS179" s="405"/>
      <c r="BT179" s="405"/>
      <c r="BU179" s="405"/>
      <c r="BV179" s="405"/>
      <c r="BW179" s="405"/>
      <c r="BX179" s="405"/>
      <c r="BY179" s="405"/>
      <c r="BZ179" s="405"/>
      <c r="CA179" s="405"/>
      <c r="CB179" s="405"/>
      <c r="CC179" s="405"/>
      <c r="CD179" s="405"/>
      <c r="CE179" s="405"/>
      <c r="CF179" s="405"/>
      <c r="CG179" s="405"/>
      <c r="CH179" s="405"/>
      <c r="CI179" s="405"/>
      <c r="CJ179" s="405"/>
      <c r="CK179" s="405"/>
      <c r="CL179" s="405"/>
      <c r="CM179" s="405"/>
      <c r="CN179" s="405"/>
      <c r="CO179" s="405"/>
      <c r="CP179" s="405"/>
      <c r="CQ179" s="405"/>
      <c r="CR179" s="405"/>
      <c r="CS179" s="405"/>
      <c r="CT179" s="405"/>
      <c r="CU179" s="405"/>
      <c r="CV179" s="405"/>
      <c r="CW179" s="405"/>
      <c r="CX179" s="405"/>
      <c r="CY179" s="405"/>
      <c r="CZ179" s="405"/>
      <c r="DA179" s="405"/>
      <c r="DB179" s="405"/>
      <c r="DC179" s="405"/>
      <c r="DD179" s="405"/>
      <c r="DE179" s="405"/>
      <c r="DF179" s="405"/>
      <c r="DG179" s="405"/>
      <c r="DH179" s="405"/>
      <c r="DI179" s="405"/>
      <c r="DJ179" s="405"/>
    </row>
    <row r="180" spans="1:114" s="6" customFormat="1">
      <c r="A180" s="405"/>
      <c r="C180" s="7"/>
      <c r="D180" s="7"/>
      <c r="F180" s="8"/>
      <c r="G180" s="8"/>
      <c r="H180" s="8"/>
      <c r="I180" s="8"/>
      <c r="J180" s="8"/>
      <c r="K180" s="8"/>
      <c r="L180" s="8"/>
      <c r="M180" s="8"/>
      <c r="N180" s="8"/>
      <c r="P180" s="12"/>
      <c r="Q180" s="12"/>
      <c r="R180" s="12"/>
      <c r="S180" s="12"/>
      <c r="T180" s="12"/>
      <c r="U180" s="405"/>
      <c r="V180" s="405"/>
      <c r="W180" s="405"/>
      <c r="X180" s="405"/>
      <c r="Y180" s="405"/>
      <c r="Z180" s="405"/>
      <c r="AA180" s="405"/>
      <c r="AB180" s="405"/>
      <c r="AC180" s="405"/>
      <c r="AD180" s="405"/>
      <c r="AE180" s="405"/>
      <c r="AF180" s="405"/>
      <c r="AG180" s="405"/>
      <c r="AH180" s="405"/>
      <c r="AI180" s="405"/>
      <c r="AJ180" s="405"/>
      <c r="AK180" s="405"/>
      <c r="AL180" s="405"/>
      <c r="AM180" s="405"/>
      <c r="AN180" s="405"/>
      <c r="AO180" s="405"/>
      <c r="AP180" s="405"/>
      <c r="AQ180" s="405"/>
      <c r="AR180" s="405"/>
      <c r="AS180" s="405"/>
      <c r="AT180" s="405"/>
      <c r="AU180" s="405"/>
      <c r="AV180" s="405"/>
      <c r="AW180" s="405"/>
      <c r="AX180" s="405"/>
      <c r="AY180" s="405"/>
      <c r="AZ180" s="405"/>
      <c r="BA180" s="405"/>
      <c r="BB180" s="405"/>
      <c r="BC180" s="405"/>
      <c r="BD180" s="405"/>
      <c r="BE180" s="405"/>
      <c r="BF180" s="405"/>
      <c r="BG180" s="405"/>
      <c r="BH180" s="405"/>
      <c r="BI180" s="405"/>
      <c r="BJ180" s="405"/>
      <c r="BK180" s="405"/>
      <c r="BL180" s="405"/>
      <c r="BM180" s="405"/>
      <c r="BN180" s="405"/>
      <c r="BO180" s="405"/>
      <c r="BP180" s="405"/>
      <c r="BQ180" s="405"/>
      <c r="BR180" s="405"/>
      <c r="BS180" s="405"/>
      <c r="BT180" s="405"/>
      <c r="BU180" s="405"/>
      <c r="BV180" s="405"/>
      <c r="BW180" s="405"/>
      <c r="BX180" s="405"/>
      <c r="BY180" s="405"/>
      <c r="BZ180" s="405"/>
      <c r="CA180" s="405"/>
      <c r="CB180" s="405"/>
      <c r="CC180" s="405"/>
      <c r="CD180" s="405"/>
      <c r="CE180" s="405"/>
      <c r="CF180" s="405"/>
      <c r="CG180" s="405"/>
      <c r="CH180" s="405"/>
      <c r="CI180" s="405"/>
      <c r="CJ180" s="405"/>
      <c r="CK180" s="405"/>
      <c r="CL180" s="405"/>
      <c r="CM180" s="405"/>
      <c r="CN180" s="405"/>
      <c r="CO180" s="405"/>
      <c r="CP180" s="405"/>
      <c r="CQ180" s="405"/>
      <c r="CR180" s="405"/>
      <c r="CS180" s="405"/>
      <c r="CT180" s="405"/>
      <c r="CU180" s="405"/>
      <c r="CV180" s="405"/>
      <c r="CW180" s="405"/>
      <c r="CX180" s="405"/>
      <c r="CY180" s="405"/>
      <c r="CZ180" s="405"/>
      <c r="DA180" s="405"/>
      <c r="DB180" s="405"/>
      <c r="DC180" s="405"/>
      <c r="DD180" s="405"/>
      <c r="DE180" s="405"/>
      <c r="DF180" s="405"/>
      <c r="DG180" s="405"/>
      <c r="DH180" s="405"/>
      <c r="DI180" s="405"/>
      <c r="DJ180" s="405"/>
    </row>
    <row r="181" spans="1:114" s="6" customFormat="1">
      <c r="A181" s="405"/>
      <c r="C181" s="7"/>
      <c r="D181" s="7"/>
      <c r="F181" s="8"/>
      <c r="G181" s="8"/>
      <c r="H181" s="8"/>
      <c r="I181" s="8"/>
      <c r="J181" s="8"/>
      <c r="K181" s="8"/>
      <c r="L181" s="8"/>
      <c r="M181" s="8"/>
      <c r="N181" s="8"/>
      <c r="P181" s="12"/>
      <c r="Q181" s="12"/>
      <c r="R181" s="12"/>
      <c r="S181" s="12"/>
      <c r="T181" s="12"/>
      <c r="U181" s="405"/>
      <c r="V181" s="405"/>
      <c r="W181" s="405"/>
      <c r="X181" s="405"/>
      <c r="Y181" s="405"/>
      <c r="Z181" s="405"/>
      <c r="AA181" s="405"/>
      <c r="AB181" s="405"/>
      <c r="AC181" s="405"/>
      <c r="AD181" s="405"/>
      <c r="AE181" s="405"/>
      <c r="AF181" s="405"/>
      <c r="AG181" s="405"/>
      <c r="AH181" s="405"/>
      <c r="AI181" s="405"/>
      <c r="AJ181" s="405"/>
      <c r="AK181" s="405"/>
      <c r="AL181" s="405"/>
      <c r="AM181" s="405"/>
      <c r="AN181" s="405"/>
      <c r="AO181" s="405"/>
      <c r="AP181" s="405"/>
      <c r="AQ181" s="405"/>
      <c r="AR181" s="405"/>
      <c r="AS181" s="405"/>
      <c r="AT181" s="405"/>
      <c r="AU181" s="405"/>
      <c r="AV181" s="405"/>
      <c r="AW181" s="405"/>
      <c r="AX181" s="405"/>
      <c r="AY181" s="405"/>
      <c r="AZ181" s="405"/>
      <c r="BA181" s="405"/>
      <c r="BB181" s="405"/>
      <c r="BC181" s="405"/>
      <c r="BD181" s="405"/>
      <c r="BE181" s="405"/>
      <c r="BF181" s="405"/>
      <c r="BG181" s="405"/>
      <c r="BH181" s="405"/>
      <c r="BI181" s="405"/>
      <c r="BJ181" s="405"/>
      <c r="BK181" s="405"/>
      <c r="BL181" s="405"/>
      <c r="BM181" s="405"/>
      <c r="BN181" s="405"/>
      <c r="BO181" s="405"/>
      <c r="BP181" s="405"/>
      <c r="BQ181" s="405"/>
      <c r="BR181" s="405"/>
      <c r="BS181" s="405"/>
      <c r="BT181" s="405"/>
      <c r="BU181" s="405"/>
      <c r="BV181" s="405"/>
      <c r="BW181" s="405"/>
      <c r="BX181" s="405"/>
      <c r="BY181" s="405"/>
      <c r="BZ181" s="405"/>
      <c r="CA181" s="405"/>
      <c r="CB181" s="405"/>
      <c r="CC181" s="405"/>
      <c r="CD181" s="405"/>
      <c r="CE181" s="405"/>
      <c r="CF181" s="405"/>
      <c r="CG181" s="405"/>
      <c r="CH181" s="405"/>
      <c r="CI181" s="405"/>
      <c r="CJ181" s="405"/>
      <c r="CK181" s="405"/>
      <c r="CL181" s="405"/>
      <c r="CM181" s="405"/>
      <c r="CN181" s="405"/>
      <c r="CO181" s="405"/>
      <c r="CP181" s="405"/>
      <c r="CQ181" s="405"/>
      <c r="CR181" s="405"/>
      <c r="CS181" s="405"/>
      <c r="CT181" s="405"/>
      <c r="CU181" s="405"/>
      <c r="CV181" s="405"/>
      <c r="CW181" s="405"/>
      <c r="CX181" s="405"/>
      <c r="CY181" s="405"/>
      <c r="CZ181" s="405"/>
      <c r="DA181" s="405"/>
      <c r="DB181" s="405"/>
      <c r="DC181" s="405"/>
      <c r="DD181" s="405"/>
      <c r="DE181" s="405"/>
      <c r="DF181" s="405"/>
      <c r="DG181" s="405"/>
      <c r="DH181" s="405"/>
      <c r="DI181" s="405"/>
      <c r="DJ181" s="405"/>
    </row>
    <row r="182" spans="1:114" s="6" customFormat="1">
      <c r="A182" s="405"/>
      <c r="C182" s="7"/>
      <c r="D182" s="7"/>
      <c r="F182" s="8"/>
      <c r="G182" s="8"/>
      <c r="H182" s="8"/>
      <c r="I182" s="8"/>
      <c r="J182" s="8"/>
      <c r="K182" s="8"/>
      <c r="L182" s="8"/>
      <c r="M182" s="8"/>
      <c r="N182" s="8"/>
      <c r="P182" s="12"/>
      <c r="Q182" s="12"/>
      <c r="R182" s="12"/>
      <c r="S182" s="12"/>
      <c r="T182" s="12"/>
      <c r="U182" s="405"/>
      <c r="V182" s="405"/>
      <c r="W182" s="405"/>
      <c r="X182" s="405"/>
      <c r="Y182" s="405"/>
      <c r="Z182" s="405"/>
      <c r="AA182" s="405"/>
      <c r="AB182" s="405"/>
      <c r="AC182" s="405"/>
      <c r="AD182" s="405"/>
      <c r="AE182" s="405"/>
      <c r="AF182" s="405"/>
      <c r="AG182" s="405"/>
      <c r="AH182" s="405"/>
      <c r="AI182" s="405"/>
      <c r="AJ182" s="405"/>
      <c r="AK182" s="405"/>
      <c r="AL182" s="405"/>
      <c r="AM182" s="405"/>
      <c r="AN182" s="405"/>
      <c r="AO182" s="405"/>
      <c r="AP182" s="405"/>
      <c r="AQ182" s="405"/>
      <c r="AR182" s="405"/>
      <c r="AS182" s="405"/>
      <c r="AT182" s="405"/>
      <c r="AU182" s="405"/>
      <c r="AV182" s="405"/>
      <c r="AW182" s="405"/>
      <c r="AX182" s="405"/>
      <c r="AY182" s="405"/>
      <c r="AZ182" s="405"/>
      <c r="BA182" s="405"/>
      <c r="BB182" s="405"/>
      <c r="BC182" s="405"/>
      <c r="BD182" s="405"/>
      <c r="BE182" s="405"/>
      <c r="BF182" s="405"/>
      <c r="BG182" s="405"/>
      <c r="BH182" s="405"/>
      <c r="BI182" s="405"/>
      <c r="BJ182" s="405"/>
      <c r="BK182" s="405"/>
      <c r="BL182" s="405"/>
      <c r="BM182" s="405"/>
      <c r="BN182" s="405"/>
      <c r="BO182" s="405"/>
      <c r="BP182" s="405"/>
      <c r="BQ182" s="405"/>
      <c r="BR182" s="405"/>
      <c r="BS182" s="405"/>
      <c r="BT182" s="405"/>
      <c r="BU182" s="405"/>
      <c r="BV182" s="405"/>
      <c r="BW182" s="405"/>
      <c r="BX182" s="405"/>
      <c r="BY182" s="405"/>
      <c r="BZ182" s="405"/>
      <c r="CA182" s="405"/>
      <c r="CB182" s="405"/>
      <c r="CC182" s="405"/>
      <c r="CD182" s="405"/>
      <c r="CE182" s="405"/>
      <c r="CF182" s="405"/>
      <c r="CG182" s="405"/>
      <c r="CH182" s="405"/>
      <c r="CI182" s="405"/>
      <c r="CJ182" s="405"/>
      <c r="CK182" s="405"/>
      <c r="CL182" s="405"/>
      <c r="CM182" s="405"/>
      <c r="CN182" s="405"/>
      <c r="CO182" s="405"/>
      <c r="CP182" s="405"/>
      <c r="CQ182" s="405"/>
      <c r="CR182" s="405"/>
      <c r="CS182" s="405"/>
      <c r="CT182" s="405"/>
      <c r="CU182" s="405"/>
      <c r="CV182" s="405"/>
      <c r="CW182" s="405"/>
      <c r="CX182" s="405"/>
      <c r="CY182" s="405"/>
      <c r="CZ182" s="405"/>
      <c r="DA182" s="405"/>
      <c r="DB182" s="405"/>
      <c r="DC182" s="405"/>
      <c r="DD182" s="405"/>
      <c r="DE182" s="405"/>
      <c r="DF182" s="405"/>
      <c r="DG182" s="405"/>
      <c r="DH182" s="405"/>
      <c r="DI182" s="405"/>
      <c r="DJ182" s="405"/>
    </row>
    <row r="183" spans="1:114" s="6" customFormat="1">
      <c r="A183" s="405"/>
      <c r="C183" s="7"/>
      <c r="D183" s="7"/>
      <c r="F183" s="8"/>
      <c r="G183" s="8"/>
      <c r="H183" s="8"/>
      <c r="I183" s="8"/>
      <c r="J183" s="8"/>
      <c r="K183" s="8"/>
      <c r="L183" s="8"/>
      <c r="M183" s="8"/>
      <c r="N183" s="8"/>
      <c r="P183" s="12"/>
      <c r="Q183" s="12"/>
      <c r="R183" s="12"/>
      <c r="S183" s="12"/>
      <c r="T183" s="12"/>
      <c r="U183" s="405"/>
      <c r="V183" s="405"/>
      <c r="W183" s="405"/>
      <c r="X183" s="405"/>
      <c r="Y183" s="405"/>
      <c r="Z183" s="405"/>
      <c r="AA183" s="405"/>
      <c r="AB183" s="405"/>
      <c r="AC183" s="405"/>
      <c r="AD183" s="405"/>
      <c r="AE183" s="405"/>
      <c r="AF183" s="405"/>
      <c r="AG183" s="405"/>
      <c r="AH183" s="405"/>
      <c r="AI183" s="405"/>
      <c r="AJ183" s="405"/>
      <c r="AK183" s="405"/>
      <c r="AL183" s="405"/>
      <c r="AM183" s="405"/>
      <c r="AN183" s="405"/>
      <c r="AO183" s="405"/>
      <c r="AP183" s="405"/>
      <c r="AQ183" s="405"/>
      <c r="AR183" s="405"/>
      <c r="AS183" s="405"/>
      <c r="AT183" s="405"/>
      <c r="AU183" s="405"/>
      <c r="AV183" s="405"/>
      <c r="AW183" s="405"/>
      <c r="AX183" s="405"/>
      <c r="AY183" s="405"/>
      <c r="AZ183" s="405"/>
      <c r="BA183" s="405"/>
      <c r="BB183" s="405"/>
      <c r="BC183" s="405"/>
      <c r="BD183" s="405"/>
      <c r="BE183" s="405"/>
      <c r="BF183" s="405"/>
      <c r="BG183" s="405"/>
      <c r="BH183" s="405"/>
      <c r="BI183" s="405"/>
      <c r="BJ183" s="405"/>
      <c r="BK183" s="405"/>
      <c r="BL183" s="405"/>
      <c r="BM183" s="405"/>
      <c r="BN183" s="405"/>
      <c r="BO183" s="405"/>
      <c r="BP183" s="405"/>
      <c r="BQ183" s="405"/>
      <c r="BR183" s="405"/>
      <c r="BS183" s="405"/>
      <c r="BT183" s="405"/>
      <c r="BU183" s="405"/>
      <c r="BV183" s="405"/>
      <c r="BW183" s="405"/>
      <c r="BX183" s="405"/>
      <c r="BY183" s="405"/>
      <c r="BZ183" s="405"/>
      <c r="CA183" s="405"/>
      <c r="CB183" s="405"/>
      <c r="CC183" s="405"/>
      <c r="CD183" s="405"/>
      <c r="CE183" s="405"/>
      <c r="CF183" s="405"/>
      <c r="CG183" s="405"/>
      <c r="CH183" s="405"/>
      <c r="CI183" s="405"/>
      <c r="CJ183" s="405"/>
      <c r="CK183" s="405"/>
      <c r="CL183" s="405"/>
      <c r="CM183" s="405"/>
      <c r="CN183" s="405"/>
      <c r="CO183" s="405"/>
      <c r="CP183" s="405"/>
      <c r="CQ183" s="405"/>
      <c r="CR183" s="405"/>
      <c r="CS183" s="405"/>
      <c r="CT183" s="405"/>
      <c r="CU183" s="405"/>
      <c r="CV183" s="405"/>
      <c r="CW183" s="405"/>
      <c r="CX183" s="405"/>
      <c r="CY183" s="405"/>
      <c r="CZ183" s="405"/>
      <c r="DA183" s="405"/>
      <c r="DB183" s="405"/>
      <c r="DC183" s="405"/>
      <c r="DD183" s="405"/>
      <c r="DE183" s="405"/>
      <c r="DF183" s="405"/>
      <c r="DG183" s="405"/>
      <c r="DH183" s="405"/>
      <c r="DI183" s="405"/>
      <c r="DJ183" s="405"/>
    </row>
    <row r="184" spans="1:114" s="6" customFormat="1">
      <c r="A184" s="405"/>
      <c r="C184" s="7"/>
      <c r="D184" s="7"/>
      <c r="F184" s="8"/>
      <c r="G184" s="8"/>
      <c r="H184" s="8"/>
      <c r="I184" s="8"/>
      <c r="J184" s="8"/>
      <c r="K184" s="8"/>
      <c r="L184" s="8"/>
      <c r="M184" s="8"/>
      <c r="N184" s="8"/>
      <c r="P184" s="12"/>
      <c r="Q184" s="12"/>
      <c r="R184" s="12"/>
      <c r="S184" s="12"/>
      <c r="T184" s="12"/>
      <c r="U184" s="405"/>
      <c r="V184" s="405"/>
      <c r="W184" s="405"/>
      <c r="X184" s="405"/>
      <c r="Y184" s="405"/>
      <c r="Z184" s="405"/>
      <c r="AA184" s="405"/>
      <c r="AB184" s="405"/>
      <c r="AC184" s="405"/>
      <c r="AD184" s="405"/>
      <c r="AE184" s="405"/>
      <c r="AF184" s="405"/>
      <c r="AG184" s="405"/>
      <c r="AH184" s="405"/>
      <c r="AI184" s="405"/>
      <c r="AJ184" s="405"/>
      <c r="AK184" s="405"/>
      <c r="AL184" s="405"/>
      <c r="AM184" s="405"/>
      <c r="AN184" s="405"/>
      <c r="AO184" s="405"/>
      <c r="AP184" s="405"/>
      <c r="AQ184" s="405"/>
      <c r="AR184" s="405"/>
      <c r="AS184" s="405"/>
      <c r="AT184" s="405"/>
      <c r="AU184" s="405"/>
      <c r="AV184" s="405"/>
      <c r="AW184" s="405"/>
      <c r="AX184" s="405"/>
      <c r="AY184" s="405"/>
      <c r="AZ184" s="405"/>
      <c r="BA184" s="405"/>
      <c r="BB184" s="405"/>
      <c r="BC184" s="405"/>
      <c r="BD184" s="405"/>
      <c r="BE184" s="405"/>
      <c r="BF184" s="405"/>
      <c r="BG184" s="405"/>
      <c r="BH184" s="405"/>
      <c r="BI184" s="405"/>
      <c r="BJ184" s="405"/>
      <c r="BK184" s="405"/>
      <c r="BL184" s="405"/>
      <c r="BM184" s="405"/>
      <c r="BN184" s="405"/>
      <c r="BO184" s="405"/>
      <c r="BP184" s="405"/>
      <c r="BQ184" s="405"/>
      <c r="BR184" s="405"/>
      <c r="BS184" s="405"/>
      <c r="BT184" s="405"/>
      <c r="BU184" s="405"/>
      <c r="BV184" s="405"/>
      <c r="BW184" s="405"/>
      <c r="BX184" s="405"/>
      <c r="BY184" s="405"/>
      <c r="BZ184" s="405"/>
      <c r="CA184" s="405"/>
      <c r="CB184" s="405"/>
      <c r="CC184" s="405"/>
      <c r="CD184" s="405"/>
      <c r="CE184" s="405"/>
      <c r="CF184" s="405"/>
      <c r="CG184" s="405"/>
      <c r="CH184" s="405"/>
      <c r="CI184" s="405"/>
      <c r="CJ184" s="405"/>
      <c r="CK184" s="405"/>
      <c r="CL184" s="405"/>
      <c r="CM184" s="405"/>
      <c r="CN184" s="405"/>
      <c r="CO184" s="405"/>
      <c r="CP184" s="405"/>
      <c r="CQ184" s="405"/>
      <c r="CR184" s="405"/>
      <c r="CS184" s="405"/>
      <c r="CT184" s="405"/>
      <c r="CU184" s="405"/>
      <c r="CV184" s="405"/>
      <c r="CW184" s="405"/>
      <c r="CX184" s="405"/>
      <c r="CY184" s="405"/>
      <c r="CZ184" s="405"/>
      <c r="DA184" s="405"/>
      <c r="DB184" s="405"/>
      <c r="DC184" s="405"/>
      <c r="DD184" s="405"/>
      <c r="DE184" s="405"/>
      <c r="DF184" s="405"/>
      <c r="DG184" s="405"/>
      <c r="DH184" s="405"/>
      <c r="DI184" s="405"/>
      <c r="DJ184" s="405"/>
    </row>
    <row r="185" spans="1:114" s="6" customFormat="1">
      <c r="A185" s="405"/>
      <c r="C185" s="7"/>
      <c r="D185" s="7"/>
      <c r="F185" s="8"/>
      <c r="G185" s="8"/>
      <c r="H185" s="8"/>
      <c r="I185" s="8"/>
      <c r="J185" s="8"/>
      <c r="K185" s="8"/>
      <c r="L185" s="8"/>
      <c r="M185" s="8"/>
      <c r="N185" s="8"/>
      <c r="P185" s="12"/>
      <c r="Q185" s="12"/>
      <c r="R185" s="12"/>
      <c r="S185" s="12"/>
      <c r="T185" s="12"/>
      <c r="U185" s="405"/>
      <c r="V185" s="405"/>
      <c r="W185" s="405"/>
      <c r="X185" s="405"/>
      <c r="Y185" s="405"/>
      <c r="Z185" s="405"/>
      <c r="AA185" s="405"/>
      <c r="AB185" s="405"/>
      <c r="AC185" s="405"/>
      <c r="AD185" s="405"/>
      <c r="AE185" s="405"/>
      <c r="AF185" s="405"/>
      <c r="AG185" s="405"/>
      <c r="AH185" s="405"/>
      <c r="AI185" s="405"/>
      <c r="AJ185" s="405"/>
      <c r="AK185" s="405"/>
      <c r="AL185" s="405"/>
      <c r="AM185" s="405"/>
      <c r="AN185" s="405"/>
      <c r="AO185" s="405"/>
      <c r="AP185" s="405"/>
      <c r="AQ185" s="405"/>
      <c r="AR185" s="405"/>
      <c r="AS185" s="405"/>
      <c r="AT185" s="405"/>
      <c r="AU185" s="405"/>
      <c r="AV185" s="405"/>
      <c r="AW185" s="405"/>
      <c r="AX185" s="405"/>
      <c r="AY185" s="405"/>
      <c r="AZ185" s="405"/>
      <c r="BA185" s="405"/>
      <c r="BB185" s="405"/>
      <c r="BC185" s="405"/>
      <c r="BD185" s="405"/>
      <c r="BE185" s="405"/>
      <c r="BF185" s="405"/>
      <c r="BG185" s="405"/>
      <c r="BH185" s="405"/>
      <c r="BI185" s="405"/>
      <c r="BJ185" s="405"/>
      <c r="BK185" s="405"/>
      <c r="BL185" s="405"/>
      <c r="BM185" s="405"/>
      <c r="BN185" s="405"/>
      <c r="BO185" s="405"/>
      <c r="BP185" s="405"/>
      <c r="BQ185" s="405"/>
      <c r="BR185" s="405"/>
      <c r="BS185" s="405"/>
      <c r="BT185" s="405"/>
      <c r="BU185" s="405"/>
      <c r="BV185" s="405"/>
      <c r="BW185" s="405"/>
      <c r="BX185" s="405"/>
      <c r="BY185" s="405"/>
      <c r="BZ185" s="405"/>
      <c r="CA185" s="405"/>
      <c r="CB185" s="405"/>
      <c r="CC185" s="405"/>
      <c r="CD185" s="405"/>
      <c r="CE185" s="405"/>
      <c r="CF185" s="405"/>
      <c r="CG185" s="405"/>
      <c r="CH185" s="405"/>
      <c r="CI185" s="405"/>
      <c r="CJ185" s="405"/>
      <c r="CK185" s="405"/>
      <c r="CL185" s="405"/>
      <c r="CM185" s="405"/>
      <c r="CN185" s="405"/>
      <c r="CO185" s="405"/>
      <c r="CP185" s="405"/>
      <c r="CQ185" s="405"/>
      <c r="CR185" s="405"/>
      <c r="CS185" s="405"/>
      <c r="CT185" s="405"/>
      <c r="CU185" s="405"/>
      <c r="CV185" s="405"/>
      <c r="CW185" s="405"/>
      <c r="CX185" s="405"/>
      <c r="CY185" s="405"/>
      <c r="CZ185" s="405"/>
      <c r="DA185" s="405"/>
      <c r="DB185" s="405"/>
      <c r="DC185" s="405"/>
      <c r="DD185" s="405"/>
      <c r="DE185" s="405"/>
      <c r="DF185" s="405"/>
      <c r="DG185" s="405"/>
      <c r="DH185" s="405"/>
      <c r="DI185" s="405"/>
      <c r="DJ185" s="405"/>
    </row>
    <row r="186" spans="1:114" s="6" customFormat="1">
      <c r="A186" s="405"/>
      <c r="C186" s="7"/>
      <c r="D186" s="7"/>
      <c r="F186" s="8"/>
      <c r="G186" s="8"/>
      <c r="H186" s="8"/>
      <c r="I186" s="8"/>
      <c r="J186" s="8"/>
      <c r="K186" s="8"/>
      <c r="L186" s="8"/>
      <c r="M186" s="8"/>
      <c r="N186" s="8"/>
      <c r="P186" s="12"/>
      <c r="Q186" s="12"/>
      <c r="R186" s="12"/>
      <c r="S186" s="12"/>
      <c r="T186" s="12"/>
      <c r="U186" s="405"/>
      <c r="V186" s="405"/>
      <c r="W186" s="405"/>
      <c r="X186" s="405"/>
      <c r="Y186" s="405"/>
      <c r="Z186" s="405"/>
      <c r="AA186" s="405"/>
      <c r="AB186" s="405"/>
      <c r="AC186" s="405"/>
      <c r="AD186" s="405"/>
      <c r="AE186" s="405"/>
      <c r="AF186" s="405"/>
      <c r="AG186" s="405"/>
      <c r="AH186" s="405"/>
      <c r="AI186" s="405"/>
      <c r="AJ186" s="405"/>
      <c r="AK186" s="405"/>
      <c r="AL186" s="405"/>
      <c r="AM186" s="405"/>
      <c r="AN186" s="405"/>
      <c r="AO186" s="405"/>
      <c r="AP186" s="405"/>
      <c r="AQ186" s="405"/>
      <c r="AR186" s="405"/>
      <c r="AS186" s="405"/>
      <c r="AT186" s="405"/>
      <c r="AU186" s="405"/>
      <c r="AV186" s="405"/>
      <c r="AW186" s="405"/>
      <c r="AX186" s="405"/>
      <c r="AY186" s="405"/>
      <c r="AZ186" s="405"/>
      <c r="BA186" s="405"/>
      <c r="BB186" s="405"/>
      <c r="BC186" s="405"/>
      <c r="BD186" s="405"/>
      <c r="BE186" s="405"/>
      <c r="BF186" s="405"/>
      <c r="BG186" s="405"/>
      <c r="BH186" s="405"/>
      <c r="BI186" s="405"/>
      <c r="BJ186" s="405"/>
      <c r="BK186" s="405"/>
      <c r="BL186" s="405"/>
      <c r="BM186" s="405"/>
      <c r="BN186" s="405"/>
      <c r="BO186" s="405"/>
      <c r="BP186" s="405"/>
      <c r="BQ186" s="405"/>
      <c r="BR186" s="405"/>
      <c r="BS186" s="405"/>
      <c r="BT186" s="405"/>
      <c r="BU186" s="405"/>
      <c r="BV186" s="405"/>
      <c r="BW186" s="405"/>
      <c r="BX186" s="405"/>
      <c r="BY186" s="405"/>
      <c r="BZ186" s="405"/>
      <c r="CA186" s="405"/>
      <c r="CB186" s="405"/>
      <c r="CC186" s="405"/>
      <c r="CD186" s="405"/>
      <c r="CE186" s="405"/>
      <c r="CF186" s="405"/>
      <c r="CG186" s="405"/>
      <c r="CH186" s="405"/>
      <c r="CI186" s="405"/>
      <c r="CJ186" s="405"/>
      <c r="CK186" s="405"/>
      <c r="CL186" s="405"/>
      <c r="CM186" s="405"/>
      <c r="CN186" s="405"/>
      <c r="CO186" s="405"/>
      <c r="CP186" s="405"/>
      <c r="CQ186" s="405"/>
      <c r="CR186" s="405"/>
      <c r="CS186" s="405"/>
      <c r="CT186" s="405"/>
      <c r="CU186" s="405"/>
      <c r="CV186" s="405"/>
      <c r="CW186" s="405"/>
      <c r="CX186" s="405"/>
      <c r="CY186" s="405"/>
      <c r="CZ186" s="405"/>
      <c r="DA186" s="405"/>
      <c r="DB186" s="405"/>
      <c r="DC186" s="405"/>
      <c r="DD186" s="405"/>
      <c r="DE186" s="405"/>
      <c r="DF186" s="405"/>
      <c r="DG186" s="405"/>
      <c r="DH186" s="405"/>
      <c r="DI186" s="405"/>
      <c r="DJ186" s="405"/>
    </row>
    <row r="187" spans="1:114" s="6" customFormat="1">
      <c r="A187" s="405"/>
      <c r="C187" s="7"/>
      <c r="D187" s="7"/>
      <c r="F187" s="8"/>
      <c r="G187" s="8"/>
      <c r="H187" s="8"/>
      <c r="I187" s="8"/>
      <c r="J187" s="8"/>
      <c r="K187" s="8"/>
      <c r="L187" s="8"/>
      <c r="M187" s="8"/>
      <c r="N187" s="8"/>
      <c r="P187" s="12"/>
      <c r="Q187" s="12"/>
      <c r="R187" s="12"/>
      <c r="S187" s="12"/>
      <c r="T187" s="12"/>
      <c r="U187" s="405"/>
      <c r="V187" s="405"/>
      <c r="W187" s="405"/>
      <c r="X187" s="405"/>
      <c r="Y187" s="405"/>
      <c r="Z187" s="405"/>
      <c r="AA187" s="405"/>
      <c r="AB187" s="405"/>
      <c r="AC187" s="405"/>
      <c r="AD187" s="405"/>
      <c r="AE187" s="405"/>
      <c r="AF187" s="405"/>
      <c r="AG187" s="405"/>
      <c r="AH187" s="405"/>
      <c r="AI187" s="405"/>
      <c r="AJ187" s="405"/>
      <c r="AK187" s="405"/>
      <c r="AL187" s="405"/>
      <c r="AM187" s="405"/>
      <c r="AN187" s="405"/>
      <c r="AO187" s="405"/>
      <c r="AP187" s="405"/>
      <c r="AQ187" s="405"/>
      <c r="AR187" s="405"/>
      <c r="AS187" s="405"/>
      <c r="AT187" s="405"/>
      <c r="AU187" s="405"/>
      <c r="AV187" s="405"/>
      <c r="AW187" s="405"/>
      <c r="AX187" s="405"/>
      <c r="AY187" s="405"/>
      <c r="AZ187" s="405"/>
      <c r="BA187" s="405"/>
      <c r="BB187" s="405"/>
      <c r="BC187" s="405"/>
      <c r="BD187" s="405"/>
      <c r="BE187" s="405"/>
      <c r="BF187" s="405"/>
      <c r="BG187" s="405"/>
      <c r="BH187" s="405"/>
      <c r="BI187" s="405"/>
      <c r="BJ187" s="405"/>
      <c r="BK187" s="405"/>
      <c r="BL187" s="405"/>
      <c r="BM187" s="405"/>
      <c r="BN187" s="405"/>
      <c r="BO187" s="405"/>
      <c r="BP187" s="405"/>
      <c r="BQ187" s="405"/>
      <c r="BR187" s="405"/>
      <c r="BS187" s="405"/>
      <c r="BT187" s="405"/>
      <c r="BU187" s="405"/>
      <c r="BV187" s="405"/>
      <c r="BW187" s="405"/>
      <c r="BX187" s="405"/>
      <c r="BY187" s="405"/>
      <c r="BZ187" s="405"/>
      <c r="CA187" s="405"/>
      <c r="CB187" s="405"/>
      <c r="CC187" s="405"/>
      <c r="CD187" s="405"/>
      <c r="CE187" s="405"/>
      <c r="CF187" s="405"/>
      <c r="CG187" s="405"/>
      <c r="CH187" s="405"/>
      <c r="CI187" s="405"/>
      <c r="CJ187" s="405"/>
      <c r="CK187" s="405"/>
      <c r="CL187" s="405"/>
      <c r="CM187" s="405"/>
      <c r="CN187" s="405"/>
      <c r="CO187" s="405"/>
      <c r="CP187" s="405"/>
      <c r="CQ187" s="405"/>
      <c r="CR187" s="405"/>
      <c r="CS187" s="405"/>
      <c r="CT187" s="405"/>
      <c r="CU187" s="405"/>
      <c r="CV187" s="405"/>
      <c r="CW187" s="405"/>
      <c r="CX187" s="405"/>
      <c r="CY187" s="405"/>
      <c r="CZ187" s="405"/>
      <c r="DA187" s="405"/>
      <c r="DB187" s="405"/>
      <c r="DC187" s="405"/>
      <c r="DD187" s="405"/>
      <c r="DE187" s="405"/>
      <c r="DF187" s="405"/>
      <c r="DG187" s="405"/>
      <c r="DH187" s="405"/>
      <c r="DI187" s="405"/>
      <c r="DJ187" s="405"/>
    </row>
    <row r="188" spans="1:114" s="6" customFormat="1">
      <c r="A188" s="405"/>
      <c r="C188" s="7"/>
      <c r="D188" s="7"/>
      <c r="F188" s="8"/>
      <c r="G188" s="8"/>
      <c r="H188" s="8"/>
      <c r="I188" s="8"/>
      <c r="J188" s="8"/>
      <c r="K188" s="8"/>
      <c r="L188" s="8"/>
      <c r="M188" s="8"/>
      <c r="N188" s="8"/>
      <c r="P188" s="12"/>
      <c r="Q188" s="12"/>
      <c r="R188" s="12"/>
      <c r="S188" s="12"/>
      <c r="T188" s="12"/>
      <c r="U188" s="405"/>
      <c r="V188" s="405"/>
      <c r="W188" s="405"/>
      <c r="X188" s="405"/>
      <c r="Y188" s="405"/>
      <c r="Z188" s="405"/>
      <c r="AA188" s="405"/>
      <c r="AB188" s="405"/>
      <c r="AC188" s="405"/>
      <c r="AD188" s="405"/>
      <c r="AE188" s="405"/>
      <c r="AF188" s="405"/>
      <c r="AG188" s="405"/>
      <c r="AH188" s="405"/>
      <c r="AI188" s="405"/>
      <c r="AJ188" s="405"/>
      <c r="AK188" s="405"/>
      <c r="AL188" s="405"/>
      <c r="AM188" s="405"/>
      <c r="AN188" s="405"/>
      <c r="AO188" s="405"/>
      <c r="AP188" s="405"/>
      <c r="AQ188" s="405"/>
      <c r="AR188" s="405"/>
      <c r="AS188" s="405"/>
      <c r="AT188" s="405"/>
      <c r="AU188" s="405"/>
      <c r="AV188" s="405"/>
      <c r="AW188" s="405"/>
      <c r="AX188" s="405"/>
      <c r="AY188" s="405"/>
      <c r="AZ188" s="405"/>
      <c r="BA188" s="405"/>
      <c r="BB188" s="405"/>
      <c r="BC188" s="405"/>
      <c r="BD188" s="405"/>
      <c r="BE188" s="405"/>
      <c r="BF188" s="405"/>
      <c r="BG188" s="405"/>
      <c r="BH188" s="405"/>
      <c r="BI188" s="405"/>
      <c r="BJ188" s="405"/>
      <c r="BK188" s="405"/>
      <c r="BL188" s="405"/>
      <c r="BM188" s="405"/>
      <c r="BN188" s="405"/>
      <c r="BO188" s="405"/>
      <c r="BP188" s="405"/>
      <c r="BQ188" s="405"/>
      <c r="BR188" s="405"/>
      <c r="BS188" s="405"/>
      <c r="BT188" s="405"/>
      <c r="BU188" s="405"/>
      <c r="BV188" s="405"/>
      <c r="BW188" s="405"/>
      <c r="BX188" s="405"/>
      <c r="BY188" s="405"/>
      <c r="BZ188" s="405"/>
      <c r="CA188" s="405"/>
      <c r="CB188" s="405"/>
      <c r="CC188" s="405"/>
      <c r="CD188" s="405"/>
      <c r="CE188" s="405"/>
      <c r="CF188" s="405"/>
      <c r="CG188" s="405"/>
      <c r="CH188" s="405"/>
      <c r="CI188" s="405"/>
      <c r="CJ188" s="405"/>
      <c r="CK188" s="405"/>
      <c r="CL188" s="405"/>
      <c r="CM188" s="405"/>
      <c r="CN188" s="405"/>
      <c r="CO188" s="405"/>
      <c r="CP188" s="405"/>
      <c r="CQ188" s="405"/>
      <c r="CR188" s="405"/>
      <c r="CS188" s="405"/>
      <c r="CT188" s="405"/>
      <c r="CU188" s="405"/>
      <c r="CV188" s="405"/>
      <c r="CW188" s="405"/>
      <c r="CX188" s="405"/>
      <c r="CY188" s="405"/>
      <c r="CZ188" s="405"/>
      <c r="DA188" s="405"/>
      <c r="DB188" s="405"/>
      <c r="DC188" s="405"/>
      <c r="DD188" s="405"/>
      <c r="DE188" s="405"/>
      <c r="DF188" s="405"/>
      <c r="DG188" s="405"/>
      <c r="DH188" s="405"/>
      <c r="DI188" s="405"/>
      <c r="DJ188" s="405"/>
    </row>
    <row r="189" spans="1:114" s="6" customFormat="1">
      <c r="A189" s="405"/>
      <c r="C189" s="7"/>
      <c r="D189" s="7"/>
      <c r="F189" s="8"/>
      <c r="G189" s="8"/>
      <c r="H189" s="8"/>
      <c r="I189" s="8"/>
      <c r="J189" s="8"/>
      <c r="K189" s="8"/>
      <c r="L189" s="8"/>
      <c r="M189" s="8"/>
      <c r="N189" s="8"/>
      <c r="P189" s="12"/>
      <c r="Q189" s="12"/>
      <c r="R189" s="12"/>
      <c r="S189" s="12"/>
      <c r="T189" s="12"/>
      <c r="U189" s="405"/>
      <c r="V189" s="405"/>
      <c r="W189" s="405"/>
      <c r="X189" s="405"/>
      <c r="Y189" s="405"/>
      <c r="Z189" s="405"/>
      <c r="AA189" s="405"/>
      <c r="AB189" s="405"/>
      <c r="AC189" s="405"/>
      <c r="AD189" s="405"/>
      <c r="AE189" s="405"/>
      <c r="AF189" s="405"/>
      <c r="AG189" s="405"/>
      <c r="AH189" s="405"/>
      <c r="AI189" s="405"/>
      <c r="AJ189" s="405"/>
      <c r="AK189" s="405"/>
      <c r="AL189" s="405"/>
      <c r="AM189" s="405"/>
      <c r="AN189" s="405"/>
      <c r="AO189" s="405"/>
      <c r="AP189" s="405"/>
      <c r="AQ189" s="405"/>
      <c r="AR189" s="405"/>
      <c r="AS189" s="405"/>
      <c r="AT189" s="405"/>
      <c r="AU189" s="405"/>
      <c r="AV189" s="405"/>
      <c r="AW189" s="405"/>
      <c r="AX189" s="405"/>
      <c r="AY189" s="405"/>
      <c r="AZ189" s="405"/>
      <c r="BA189" s="405"/>
      <c r="BB189" s="405"/>
      <c r="BC189" s="405"/>
      <c r="BD189" s="405"/>
      <c r="BE189" s="405"/>
      <c r="BF189" s="405"/>
      <c r="BG189" s="405"/>
      <c r="BH189" s="405"/>
      <c r="BI189" s="405"/>
      <c r="BJ189" s="405"/>
      <c r="BK189" s="405"/>
      <c r="BL189" s="405"/>
      <c r="BM189" s="405"/>
      <c r="BN189" s="405"/>
      <c r="BO189" s="405"/>
      <c r="BP189" s="405"/>
      <c r="BQ189" s="405"/>
      <c r="BR189" s="405"/>
      <c r="BS189" s="405"/>
      <c r="BT189" s="405"/>
      <c r="BU189" s="405"/>
      <c r="BV189" s="405"/>
      <c r="BW189" s="405"/>
      <c r="BX189" s="405"/>
      <c r="BY189" s="405"/>
      <c r="BZ189" s="405"/>
      <c r="CA189" s="405"/>
      <c r="CB189" s="405"/>
      <c r="CC189" s="405"/>
      <c r="CD189" s="405"/>
      <c r="CE189" s="405"/>
      <c r="CF189" s="405"/>
      <c r="CG189" s="405"/>
      <c r="CH189" s="405"/>
      <c r="CI189" s="405"/>
      <c r="CJ189" s="405"/>
      <c r="CK189" s="405"/>
      <c r="CL189" s="405"/>
      <c r="CM189" s="405"/>
      <c r="CN189" s="405"/>
      <c r="CO189" s="405"/>
      <c r="CP189" s="405"/>
      <c r="CQ189" s="405"/>
      <c r="CR189" s="405"/>
      <c r="CS189" s="405"/>
      <c r="CT189" s="405"/>
      <c r="CU189" s="405"/>
      <c r="CV189" s="405"/>
      <c r="CW189" s="405"/>
      <c r="CX189" s="405"/>
      <c r="CY189" s="405"/>
      <c r="CZ189" s="405"/>
      <c r="DA189" s="405"/>
      <c r="DB189" s="405"/>
      <c r="DC189" s="405"/>
      <c r="DD189" s="405"/>
      <c r="DE189" s="405"/>
      <c r="DF189" s="405"/>
      <c r="DG189" s="405"/>
      <c r="DH189" s="405"/>
      <c r="DI189" s="405"/>
      <c r="DJ189" s="405"/>
    </row>
    <row r="190" spans="1:114" s="6" customFormat="1">
      <c r="A190" s="405"/>
      <c r="C190" s="7"/>
      <c r="D190" s="7"/>
      <c r="F190" s="8"/>
      <c r="G190" s="8"/>
      <c r="H190" s="8"/>
      <c r="I190" s="8"/>
      <c r="J190" s="8"/>
      <c r="K190" s="8"/>
      <c r="L190" s="8"/>
      <c r="M190" s="8"/>
      <c r="N190" s="8"/>
      <c r="P190" s="12"/>
      <c r="Q190" s="12"/>
      <c r="R190" s="12"/>
      <c r="S190" s="12"/>
      <c r="T190" s="12"/>
      <c r="U190" s="405"/>
      <c r="V190" s="405"/>
      <c r="W190" s="405"/>
      <c r="X190" s="405"/>
      <c r="Y190" s="405"/>
      <c r="Z190" s="405"/>
      <c r="AA190" s="405"/>
      <c r="AB190" s="405"/>
      <c r="AC190" s="405"/>
      <c r="AD190" s="405"/>
      <c r="AE190" s="405"/>
      <c r="AF190" s="405"/>
      <c r="AG190" s="405"/>
      <c r="AH190" s="405"/>
      <c r="AI190" s="405"/>
      <c r="AJ190" s="405"/>
      <c r="AK190" s="405"/>
      <c r="AL190" s="405"/>
      <c r="AM190" s="405"/>
      <c r="AN190" s="405"/>
      <c r="AO190" s="405"/>
      <c r="AP190" s="405"/>
      <c r="AQ190" s="405"/>
      <c r="AR190" s="405"/>
      <c r="AS190" s="405"/>
      <c r="AT190" s="405"/>
      <c r="AU190" s="405"/>
      <c r="AV190" s="405"/>
      <c r="AW190" s="405"/>
      <c r="AX190" s="405"/>
      <c r="AY190" s="405"/>
      <c r="AZ190" s="405"/>
      <c r="BA190" s="405"/>
      <c r="BB190" s="405"/>
      <c r="BC190" s="405"/>
      <c r="BD190" s="405"/>
      <c r="BE190" s="405"/>
      <c r="BF190" s="405"/>
      <c r="BG190" s="405"/>
      <c r="BH190" s="405"/>
      <c r="BI190" s="405"/>
      <c r="BJ190" s="405"/>
      <c r="BK190" s="405"/>
      <c r="BL190" s="405"/>
      <c r="BM190" s="405"/>
      <c r="BN190" s="405"/>
      <c r="BO190" s="405"/>
      <c r="BP190" s="405"/>
      <c r="BQ190" s="405"/>
      <c r="BR190" s="405"/>
      <c r="BS190" s="405"/>
      <c r="BT190" s="405"/>
      <c r="BU190" s="405"/>
      <c r="BV190" s="405"/>
      <c r="BW190" s="405"/>
      <c r="BX190" s="405"/>
      <c r="BY190" s="405"/>
      <c r="BZ190" s="405"/>
      <c r="CA190" s="405"/>
      <c r="CB190" s="405"/>
      <c r="CC190" s="405"/>
      <c r="CD190" s="405"/>
      <c r="CE190" s="405"/>
      <c r="CF190" s="405"/>
      <c r="CG190" s="405"/>
      <c r="CH190" s="405"/>
      <c r="CI190" s="405"/>
      <c r="CJ190" s="405"/>
      <c r="CK190" s="405"/>
      <c r="CL190" s="405"/>
      <c r="CM190" s="405"/>
      <c r="CN190" s="405"/>
      <c r="CO190" s="405"/>
      <c r="CP190" s="405"/>
      <c r="CQ190" s="405"/>
      <c r="CR190" s="405"/>
      <c r="CS190" s="405"/>
      <c r="CT190" s="405"/>
      <c r="CU190" s="405"/>
      <c r="CV190" s="405"/>
      <c r="CW190" s="405"/>
      <c r="CX190" s="405"/>
      <c r="CY190" s="405"/>
      <c r="CZ190" s="405"/>
      <c r="DA190" s="405"/>
      <c r="DB190" s="405"/>
      <c r="DC190" s="405"/>
      <c r="DD190" s="405"/>
      <c r="DE190" s="405"/>
      <c r="DF190" s="405"/>
      <c r="DG190" s="405"/>
      <c r="DH190" s="405"/>
      <c r="DI190" s="405"/>
      <c r="DJ190" s="405"/>
    </row>
    <row r="191" spans="1:114" s="6" customFormat="1">
      <c r="A191" s="405"/>
      <c r="C191" s="7"/>
      <c r="D191" s="7"/>
      <c r="F191" s="8"/>
      <c r="G191" s="8"/>
      <c r="H191" s="8"/>
      <c r="I191" s="8"/>
      <c r="J191" s="8"/>
      <c r="K191" s="8"/>
      <c r="L191" s="8"/>
      <c r="M191" s="8"/>
      <c r="N191" s="8"/>
      <c r="P191" s="12"/>
      <c r="Q191" s="12"/>
      <c r="R191" s="12"/>
      <c r="S191" s="12"/>
      <c r="T191" s="12"/>
      <c r="U191" s="405"/>
      <c r="V191" s="405"/>
      <c r="W191" s="405"/>
      <c r="X191" s="405"/>
      <c r="Y191" s="405"/>
      <c r="Z191" s="405"/>
      <c r="AA191" s="405"/>
      <c r="AB191" s="405"/>
      <c r="AC191" s="405"/>
      <c r="AD191" s="405"/>
      <c r="AE191" s="405"/>
      <c r="AF191" s="405"/>
      <c r="AG191" s="405"/>
      <c r="AH191" s="405"/>
      <c r="AI191" s="405"/>
      <c r="AJ191" s="405"/>
      <c r="AK191" s="405"/>
      <c r="AL191" s="405"/>
      <c r="AM191" s="405"/>
      <c r="AN191" s="405"/>
      <c r="AO191" s="405"/>
      <c r="AP191" s="405"/>
      <c r="AQ191" s="405"/>
      <c r="AR191" s="405"/>
      <c r="AS191" s="405"/>
      <c r="AT191" s="405"/>
      <c r="AU191" s="405"/>
      <c r="AV191" s="405"/>
      <c r="AW191" s="405"/>
      <c r="AX191" s="405"/>
      <c r="AY191" s="405"/>
      <c r="AZ191" s="405"/>
      <c r="BA191" s="405"/>
      <c r="BB191" s="405"/>
      <c r="BC191" s="405"/>
      <c r="BD191" s="405"/>
      <c r="BE191" s="405"/>
      <c r="BF191" s="405"/>
      <c r="BG191" s="405"/>
      <c r="BH191" s="405"/>
      <c r="BI191" s="405"/>
      <c r="BJ191" s="405"/>
      <c r="BK191" s="405"/>
      <c r="BL191" s="405"/>
      <c r="BM191" s="405"/>
      <c r="BN191" s="405"/>
      <c r="BO191" s="405"/>
      <c r="BP191" s="405"/>
      <c r="BQ191" s="405"/>
      <c r="BR191" s="405"/>
      <c r="BS191" s="405"/>
      <c r="BT191" s="405"/>
      <c r="BU191" s="405"/>
      <c r="BV191" s="405"/>
      <c r="BW191" s="405"/>
      <c r="BX191" s="405"/>
      <c r="BY191" s="405"/>
      <c r="BZ191" s="405"/>
      <c r="CA191" s="405"/>
      <c r="CB191" s="405"/>
      <c r="CC191" s="405"/>
      <c r="CD191" s="405"/>
      <c r="CE191" s="405"/>
      <c r="CF191" s="405"/>
      <c r="CG191" s="405"/>
      <c r="CH191" s="405"/>
      <c r="CI191" s="405"/>
      <c r="CJ191" s="405"/>
      <c r="CK191" s="405"/>
      <c r="CL191" s="405"/>
      <c r="CM191" s="405"/>
      <c r="CN191" s="405"/>
      <c r="CO191" s="405"/>
      <c r="CP191" s="405"/>
      <c r="CQ191" s="405"/>
      <c r="CR191" s="405"/>
      <c r="CS191" s="405"/>
      <c r="CT191" s="405"/>
      <c r="CU191" s="405"/>
      <c r="CV191" s="405"/>
      <c r="CW191" s="405"/>
      <c r="CX191" s="405"/>
      <c r="CY191" s="405"/>
      <c r="CZ191" s="405"/>
      <c r="DA191" s="405"/>
      <c r="DB191" s="405"/>
      <c r="DC191" s="405"/>
      <c r="DD191" s="405"/>
      <c r="DE191" s="405"/>
      <c r="DF191" s="405"/>
      <c r="DG191" s="405"/>
      <c r="DH191" s="405"/>
      <c r="DI191" s="405"/>
      <c r="DJ191" s="405"/>
    </row>
    <row r="192" spans="1:114" s="6" customFormat="1">
      <c r="A192" s="405"/>
      <c r="C192" s="7"/>
      <c r="D192" s="7"/>
      <c r="F192" s="8"/>
      <c r="G192" s="8"/>
      <c r="H192" s="8"/>
      <c r="I192" s="8"/>
      <c r="J192" s="8"/>
      <c r="K192" s="8"/>
      <c r="L192" s="8"/>
      <c r="M192" s="8"/>
      <c r="N192" s="8"/>
      <c r="P192" s="12"/>
      <c r="Q192" s="12"/>
      <c r="R192" s="12"/>
      <c r="S192" s="12"/>
      <c r="T192" s="12"/>
      <c r="U192" s="405"/>
      <c r="V192" s="405"/>
      <c r="W192" s="405"/>
      <c r="X192" s="405"/>
      <c r="Y192" s="405"/>
      <c r="Z192" s="405"/>
      <c r="AA192" s="405"/>
      <c r="AB192" s="405"/>
      <c r="AC192" s="405"/>
      <c r="AD192" s="405"/>
      <c r="AE192" s="405"/>
      <c r="AF192" s="405"/>
      <c r="AG192" s="405"/>
      <c r="AH192" s="405"/>
      <c r="AI192" s="405"/>
      <c r="AJ192" s="405"/>
      <c r="AK192" s="405"/>
      <c r="AL192" s="405"/>
      <c r="AM192" s="405"/>
      <c r="AN192" s="405"/>
      <c r="AO192" s="405"/>
      <c r="AP192" s="405"/>
      <c r="AQ192" s="405"/>
      <c r="AR192" s="405"/>
      <c r="AS192" s="405"/>
      <c r="AT192" s="405"/>
      <c r="AU192" s="405"/>
      <c r="AV192" s="405"/>
      <c r="AW192" s="405"/>
      <c r="AX192" s="405"/>
      <c r="AY192" s="405"/>
      <c r="AZ192" s="405"/>
      <c r="BA192" s="405"/>
      <c r="BB192" s="405"/>
      <c r="BC192" s="405"/>
      <c r="BD192" s="405"/>
      <c r="BE192" s="405"/>
      <c r="BF192" s="405"/>
      <c r="BG192" s="405"/>
      <c r="BH192" s="405"/>
      <c r="BI192" s="405"/>
      <c r="BJ192" s="405"/>
      <c r="BK192" s="405"/>
      <c r="BL192" s="405"/>
      <c r="BM192" s="405"/>
      <c r="BN192" s="405"/>
      <c r="BO192" s="405"/>
      <c r="BP192" s="405"/>
      <c r="BQ192" s="405"/>
      <c r="BR192" s="405"/>
      <c r="BS192" s="405"/>
      <c r="BT192" s="405"/>
      <c r="BU192" s="405"/>
      <c r="BV192" s="405"/>
      <c r="BW192" s="405"/>
      <c r="BX192" s="405"/>
      <c r="BY192" s="405"/>
      <c r="BZ192" s="405"/>
      <c r="CA192" s="405"/>
      <c r="CB192" s="405"/>
      <c r="CC192" s="405"/>
      <c r="CD192" s="405"/>
      <c r="CE192" s="405"/>
      <c r="CF192" s="405"/>
      <c r="CG192" s="405"/>
      <c r="CH192" s="405"/>
      <c r="CI192" s="405"/>
      <c r="CJ192" s="405"/>
      <c r="CK192" s="405"/>
      <c r="CL192" s="405"/>
      <c r="CM192" s="405"/>
      <c r="CN192" s="405"/>
      <c r="CO192" s="405"/>
      <c r="CP192" s="405"/>
      <c r="CQ192" s="405"/>
      <c r="CR192" s="405"/>
      <c r="CS192" s="405"/>
      <c r="CT192" s="405"/>
      <c r="CU192" s="405"/>
      <c r="CV192" s="405"/>
      <c r="CW192" s="405"/>
      <c r="CX192" s="405"/>
      <c r="CY192" s="405"/>
      <c r="CZ192" s="405"/>
      <c r="DA192" s="405"/>
      <c r="DB192" s="405"/>
      <c r="DC192" s="405"/>
      <c r="DD192" s="405"/>
      <c r="DE192" s="405"/>
      <c r="DF192" s="405"/>
      <c r="DG192" s="405"/>
      <c r="DH192" s="405"/>
      <c r="DI192" s="405"/>
      <c r="DJ192" s="405"/>
    </row>
    <row r="193" spans="1:114" s="6" customFormat="1">
      <c r="A193" s="405"/>
      <c r="C193" s="7"/>
      <c r="D193" s="7"/>
      <c r="F193" s="8"/>
      <c r="G193" s="8"/>
      <c r="H193" s="8"/>
      <c r="I193" s="8"/>
      <c r="J193" s="8"/>
      <c r="K193" s="8"/>
      <c r="L193" s="8"/>
      <c r="M193" s="8"/>
      <c r="N193" s="8"/>
      <c r="P193" s="12"/>
      <c r="Q193" s="12"/>
      <c r="R193" s="12"/>
      <c r="S193" s="12"/>
      <c r="T193" s="12"/>
      <c r="U193" s="405"/>
      <c r="V193" s="405"/>
      <c r="W193" s="405"/>
      <c r="X193" s="405"/>
      <c r="Y193" s="405"/>
      <c r="Z193" s="405"/>
      <c r="AA193" s="405"/>
      <c r="AB193" s="405"/>
      <c r="AC193" s="405"/>
      <c r="AD193" s="405"/>
      <c r="AE193" s="405"/>
      <c r="AF193" s="405"/>
      <c r="AG193" s="405"/>
      <c r="AH193" s="405"/>
      <c r="AI193" s="405"/>
      <c r="AJ193" s="405"/>
      <c r="AK193" s="405"/>
      <c r="AL193" s="405"/>
      <c r="AM193" s="405"/>
      <c r="AN193" s="405"/>
      <c r="AO193" s="405"/>
      <c r="AP193" s="405"/>
      <c r="AQ193" s="405"/>
      <c r="AR193" s="405"/>
      <c r="AS193" s="405"/>
      <c r="AT193" s="405"/>
      <c r="AU193" s="405"/>
      <c r="AV193" s="405"/>
      <c r="AW193" s="405"/>
      <c r="AX193" s="405"/>
      <c r="AY193" s="405"/>
      <c r="AZ193" s="405"/>
      <c r="BA193" s="405"/>
      <c r="BB193" s="405"/>
      <c r="BC193" s="405"/>
      <c r="BD193" s="405"/>
      <c r="BE193" s="405"/>
      <c r="BF193" s="405"/>
      <c r="BG193" s="405"/>
      <c r="BH193" s="405"/>
      <c r="BI193" s="405"/>
      <c r="BJ193" s="405"/>
      <c r="BK193" s="405"/>
      <c r="BL193" s="405"/>
      <c r="BM193" s="405"/>
      <c r="BN193" s="405"/>
      <c r="BO193" s="405"/>
      <c r="BP193" s="405"/>
      <c r="BQ193" s="405"/>
      <c r="BR193" s="405"/>
      <c r="BS193" s="405"/>
      <c r="BT193" s="405"/>
      <c r="BU193" s="405"/>
      <c r="BV193" s="405"/>
      <c r="BW193" s="405"/>
      <c r="BX193" s="405"/>
      <c r="BY193" s="405"/>
      <c r="BZ193" s="405"/>
      <c r="CA193" s="405"/>
      <c r="CB193" s="405"/>
      <c r="CC193" s="405"/>
      <c r="CD193" s="405"/>
      <c r="CE193" s="405"/>
      <c r="CF193" s="405"/>
      <c r="CG193" s="405"/>
      <c r="CH193" s="405"/>
      <c r="CI193" s="405"/>
      <c r="CJ193" s="405"/>
      <c r="CK193" s="405"/>
      <c r="CL193" s="405"/>
      <c r="CM193" s="405"/>
      <c r="CN193" s="405"/>
      <c r="CO193" s="405"/>
      <c r="CP193" s="405"/>
      <c r="CQ193" s="405"/>
      <c r="CR193" s="405"/>
      <c r="CS193" s="405"/>
      <c r="CT193" s="405"/>
      <c r="CU193" s="405"/>
      <c r="CV193" s="405"/>
      <c r="CW193" s="405"/>
      <c r="CX193" s="405"/>
      <c r="CY193" s="405"/>
      <c r="CZ193" s="405"/>
      <c r="DA193" s="405"/>
      <c r="DB193" s="405"/>
      <c r="DC193" s="405"/>
      <c r="DD193" s="405"/>
      <c r="DE193" s="405"/>
      <c r="DF193" s="405"/>
      <c r="DG193" s="405"/>
      <c r="DH193" s="405"/>
      <c r="DI193" s="405"/>
      <c r="DJ193" s="405"/>
    </row>
    <row r="194" spans="1:114" s="6" customFormat="1">
      <c r="A194" s="405"/>
      <c r="C194" s="7"/>
      <c r="D194" s="7"/>
      <c r="F194" s="8"/>
      <c r="G194" s="8"/>
      <c r="H194" s="8"/>
      <c r="I194" s="8"/>
      <c r="J194" s="8"/>
      <c r="K194" s="8"/>
      <c r="L194" s="8"/>
      <c r="M194" s="8"/>
      <c r="N194" s="8"/>
      <c r="P194" s="12"/>
      <c r="Q194" s="12"/>
      <c r="R194" s="12"/>
      <c r="S194" s="12"/>
      <c r="T194" s="12"/>
      <c r="U194" s="405"/>
      <c r="V194" s="405"/>
      <c r="W194" s="405"/>
      <c r="X194" s="405"/>
      <c r="Y194" s="405"/>
      <c r="Z194" s="405"/>
      <c r="AA194" s="405"/>
      <c r="AB194" s="405"/>
      <c r="AC194" s="405"/>
      <c r="AD194" s="405"/>
      <c r="AE194" s="405"/>
      <c r="AF194" s="405"/>
      <c r="AG194" s="405"/>
      <c r="AH194" s="405"/>
      <c r="AI194" s="405"/>
      <c r="AJ194" s="405"/>
      <c r="AK194" s="405"/>
      <c r="AL194" s="405"/>
      <c r="AM194" s="405"/>
      <c r="AN194" s="405"/>
      <c r="AO194" s="405"/>
      <c r="AP194" s="405"/>
      <c r="AQ194" s="405"/>
      <c r="AR194" s="405"/>
      <c r="AS194" s="405"/>
      <c r="AT194" s="405"/>
      <c r="AU194" s="405"/>
      <c r="AV194" s="405"/>
      <c r="AW194" s="405"/>
      <c r="AX194" s="405"/>
      <c r="AY194" s="405"/>
      <c r="AZ194" s="405"/>
      <c r="BA194" s="405"/>
      <c r="BB194" s="405"/>
      <c r="BC194" s="405"/>
      <c r="BD194" s="405"/>
      <c r="BE194" s="405"/>
      <c r="BF194" s="405"/>
      <c r="BG194" s="405"/>
      <c r="BH194" s="405"/>
      <c r="BI194" s="405"/>
      <c r="BJ194" s="405"/>
      <c r="BK194" s="405"/>
      <c r="BL194" s="405"/>
      <c r="BM194" s="405"/>
      <c r="BN194" s="405"/>
      <c r="BO194" s="405"/>
      <c r="BP194" s="405"/>
      <c r="BQ194" s="405"/>
      <c r="BR194" s="405"/>
      <c r="BS194" s="405"/>
      <c r="BT194" s="405"/>
      <c r="BU194" s="405"/>
      <c r="BV194" s="405"/>
      <c r="BW194" s="405"/>
      <c r="BX194" s="405"/>
      <c r="BY194" s="405"/>
      <c r="BZ194" s="405"/>
      <c r="CA194" s="405"/>
      <c r="CB194" s="405"/>
      <c r="CC194" s="405"/>
      <c r="CD194" s="405"/>
      <c r="CE194" s="405"/>
      <c r="CF194" s="405"/>
      <c r="CG194" s="405"/>
      <c r="CH194" s="405"/>
      <c r="CI194" s="405"/>
      <c r="CJ194" s="405"/>
      <c r="CK194" s="405"/>
      <c r="CL194" s="405"/>
      <c r="CM194" s="405"/>
      <c r="CN194" s="405"/>
      <c r="CO194" s="405"/>
      <c r="CP194" s="405"/>
      <c r="CQ194" s="405"/>
      <c r="CR194" s="405"/>
      <c r="CS194" s="405"/>
      <c r="CT194" s="405"/>
      <c r="CU194" s="405"/>
      <c r="CV194" s="405"/>
      <c r="CW194" s="405"/>
      <c r="CX194" s="405"/>
      <c r="CY194" s="405"/>
      <c r="CZ194" s="405"/>
      <c r="DA194" s="405"/>
      <c r="DB194" s="405"/>
      <c r="DC194" s="405"/>
      <c r="DD194" s="405"/>
      <c r="DE194" s="405"/>
      <c r="DF194" s="405"/>
      <c r="DG194" s="405"/>
      <c r="DH194" s="405"/>
      <c r="DI194" s="405"/>
      <c r="DJ194" s="405"/>
    </row>
    <row r="195" spans="1:114" s="6" customFormat="1">
      <c r="A195" s="405"/>
      <c r="C195" s="7"/>
      <c r="D195" s="7"/>
      <c r="F195" s="8"/>
      <c r="G195" s="8"/>
      <c r="H195" s="8"/>
      <c r="I195" s="8"/>
      <c r="J195" s="8"/>
      <c r="K195" s="8"/>
      <c r="L195" s="8"/>
      <c r="M195" s="8"/>
      <c r="N195" s="8"/>
      <c r="P195" s="12"/>
      <c r="Q195" s="12"/>
      <c r="R195" s="12"/>
      <c r="S195" s="12"/>
      <c r="T195" s="12"/>
      <c r="U195" s="405"/>
      <c r="V195" s="405"/>
      <c r="W195" s="405"/>
      <c r="X195" s="405"/>
      <c r="Y195" s="405"/>
      <c r="Z195" s="405"/>
      <c r="AA195" s="405"/>
      <c r="AB195" s="405"/>
      <c r="AC195" s="405"/>
      <c r="AD195" s="405"/>
      <c r="AE195" s="405"/>
      <c r="AF195" s="405"/>
      <c r="AG195" s="405"/>
      <c r="AH195" s="405"/>
      <c r="AI195" s="405"/>
      <c r="AJ195" s="405"/>
      <c r="AK195" s="405"/>
      <c r="AL195" s="405"/>
      <c r="AM195" s="405"/>
      <c r="AN195" s="405"/>
      <c r="AO195" s="405"/>
      <c r="AP195" s="405"/>
      <c r="AQ195" s="405"/>
      <c r="AR195" s="405"/>
      <c r="AS195" s="405"/>
      <c r="AT195" s="405"/>
      <c r="AU195" s="405"/>
      <c r="AV195" s="405"/>
      <c r="AW195" s="405"/>
      <c r="AX195" s="405"/>
      <c r="AY195" s="405"/>
      <c r="AZ195" s="405"/>
      <c r="BA195" s="405"/>
      <c r="BB195" s="405"/>
      <c r="BC195" s="405"/>
      <c r="BD195" s="405"/>
      <c r="BE195" s="405"/>
      <c r="BF195" s="405"/>
      <c r="BG195" s="405"/>
      <c r="BH195" s="405"/>
      <c r="BI195" s="405"/>
      <c r="BJ195" s="405"/>
      <c r="BK195" s="405"/>
      <c r="BL195" s="405"/>
      <c r="BM195" s="405"/>
      <c r="BN195" s="405"/>
      <c r="BO195" s="405"/>
      <c r="BP195" s="405"/>
      <c r="BQ195" s="405"/>
      <c r="BR195" s="405"/>
      <c r="BS195" s="405"/>
      <c r="BT195" s="405"/>
      <c r="BU195" s="405"/>
      <c r="BV195" s="405"/>
      <c r="BW195" s="405"/>
      <c r="BX195" s="405"/>
      <c r="BY195" s="405"/>
      <c r="BZ195" s="405"/>
      <c r="CA195" s="405"/>
      <c r="CB195" s="405"/>
      <c r="CC195" s="405"/>
      <c r="CD195" s="405"/>
      <c r="CE195" s="405"/>
      <c r="CF195" s="405"/>
      <c r="CG195" s="405"/>
      <c r="CH195" s="405"/>
      <c r="CI195" s="405"/>
      <c r="CJ195" s="405"/>
      <c r="CK195" s="405"/>
      <c r="CL195" s="405"/>
      <c r="CM195" s="405"/>
      <c r="CN195" s="405"/>
      <c r="CO195" s="405"/>
      <c r="CP195" s="405"/>
      <c r="CQ195" s="405"/>
      <c r="CR195" s="405"/>
      <c r="CS195" s="405"/>
      <c r="CT195" s="405"/>
      <c r="CU195" s="405"/>
      <c r="CV195" s="405"/>
      <c r="CW195" s="405"/>
      <c r="CX195" s="405"/>
      <c r="CY195" s="405"/>
      <c r="CZ195" s="405"/>
      <c r="DA195" s="405"/>
      <c r="DB195" s="405"/>
      <c r="DC195" s="405"/>
      <c r="DD195" s="405"/>
      <c r="DE195" s="405"/>
      <c r="DF195" s="405"/>
      <c r="DG195" s="405"/>
      <c r="DH195" s="405"/>
      <c r="DI195" s="405"/>
      <c r="DJ195" s="405"/>
    </row>
    <row r="196" spans="1:114" s="6" customFormat="1">
      <c r="A196" s="405"/>
      <c r="C196" s="7"/>
      <c r="D196" s="7"/>
      <c r="F196" s="8"/>
      <c r="G196" s="8"/>
      <c r="H196" s="8"/>
      <c r="I196" s="8"/>
      <c r="J196" s="8"/>
      <c r="K196" s="8"/>
      <c r="L196" s="8"/>
      <c r="M196" s="8"/>
      <c r="N196" s="8"/>
      <c r="P196" s="12"/>
      <c r="Q196" s="12"/>
      <c r="R196" s="12"/>
      <c r="S196" s="12"/>
      <c r="T196" s="12"/>
      <c r="U196" s="405"/>
      <c r="V196" s="405"/>
      <c r="W196" s="405"/>
      <c r="X196" s="405"/>
      <c r="Y196" s="405"/>
      <c r="Z196" s="405"/>
      <c r="AA196" s="405"/>
      <c r="AB196" s="405"/>
      <c r="AC196" s="405"/>
      <c r="AD196" s="405"/>
      <c r="AE196" s="405"/>
      <c r="AF196" s="405"/>
      <c r="AG196" s="405"/>
      <c r="AH196" s="405"/>
      <c r="AI196" s="405"/>
      <c r="AJ196" s="405"/>
      <c r="AK196" s="405"/>
      <c r="AL196" s="405"/>
      <c r="AM196" s="405"/>
      <c r="AN196" s="405"/>
      <c r="AO196" s="405"/>
      <c r="AP196" s="405"/>
      <c r="AQ196" s="405"/>
      <c r="AR196" s="405"/>
      <c r="AS196" s="405"/>
      <c r="AT196" s="405"/>
      <c r="AU196" s="405"/>
      <c r="AV196" s="405"/>
      <c r="AW196" s="405"/>
      <c r="AX196" s="405"/>
      <c r="AY196" s="405"/>
      <c r="AZ196" s="405"/>
      <c r="BA196" s="405"/>
      <c r="BB196" s="405"/>
      <c r="BC196" s="405"/>
      <c r="BD196" s="405"/>
      <c r="BE196" s="405"/>
      <c r="BF196" s="405"/>
      <c r="BG196" s="405"/>
      <c r="BH196" s="405"/>
      <c r="BI196" s="405"/>
      <c r="BJ196" s="405"/>
      <c r="BK196" s="405"/>
      <c r="BL196" s="405"/>
      <c r="BM196" s="405"/>
      <c r="BN196" s="405"/>
      <c r="BO196" s="405"/>
      <c r="BP196" s="405"/>
      <c r="BQ196" s="405"/>
      <c r="BR196" s="405"/>
      <c r="BS196" s="405"/>
      <c r="BT196" s="405"/>
      <c r="BU196" s="405"/>
      <c r="BV196" s="405"/>
      <c r="BW196" s="405"/>
      <c r="BX196" s="405"/>
      <c r="BY196" s="405"/>
      <c r="BZ196" s="405"/>
      <c r="CA196" s="405"/>
      <c r="CB196" s="405"/>
      <c r="CC196" s="405"/>
      <c r="CD196" s="405"/>
      <c r="CE196" s="405"/>
      <c r="CF196" s="405"/>
      <c r="CG196" s="405"/>
      <c r="CH196" s="405"/>
      <c r="CI196" s="405"/>
      <c r="CJ196" s="405"/>
      <c r="CK196" s="405"/>
      <c r="CL196" s="405"/>
      <c r="CM196" s="405"/>
      <c r="CN196" s="405"/>
      <c r="CO196" s="405"/>
      <c r="CP196" s="405"/>
      <c r="CQ196" s="405"/>
      <c r="CR196" s="405"/>
      <c r="CS196" s="405"/>
      <c r="CT196" s="405"/>
      <c r="CU196" s="405"/>
      <c r="CV196" s="405"/>
      <c r="CW196" s="405"/>
      <c r="CX196" s="405"/>
      <c r="CY196" s="405"/>
      <c r="CZ196" s="405"/>
      <c r="DA196" s="405"/>
      <c r="DB196" s="405"/>
      <c r="DC196" s="405"/>
      <c r="DD196" s="405"/>
      <c r="DE196" s="405"/>
      <c r="DF196" s="405"/>
      <c r="DG196" s="405"/>
      <c r="DH196" s="405"/>
      <c r="DI196" s="405"/>
      <c r="DJ196" s="405"/>
    </row>
    <row r="197" spans="1:114" s="6" customFormat="1">
      <c r="A197" s="405"/>
      <c r="C197" s="7"/>
      <c r="D197" s="7"/>
      <c r="F197" s="8"/>
      <c r="G197" s="8"/>
      <c r="H197" s="8"/>
      <c r="I197" s="8"/>
      <c r="J197" s="8"/>
      <c r="K197" s="8"/>
      <c r="L197" s="8"/>
      <c r="M197" s="8"/>
      <c r="N197" s="8"/>
      <c r="P197" s="12"/>
      <c r="Q197" s="12"/>
      <c r="R197" s="12"/>
      <c r="S197" s="12"/>
      <c r="T197" s="12"/>
      <c r="U197" s="405"/>
      <c r="V197" s="405"/>
      <c r="W197" s="405"/>
      <c r="X197" s="405"/>
      <c r="Y197" s="405"/>
      <c r="Z197" s="405"/>
      <c r="AA197" s="405"/>
      <c r="AB197" s="405"/>
      <c r="AC197" s="405"/>
      <c r="AD197" s="405"/>
      <c r="AE197" s="405"/>
      <c r="AF197" s="405"/>
      <c r="AG197" s="405"/>
      <c r="AH197" s="405"/>
      <c r="AI197" s="405"/>
      <c r="AJ197" s="405"/>
      <c r="AK197" s="405"/>
      <c r="AL197" s="405"/>
      <c r="AM197" s="405"/>
      <c r="AN197" s="405"/>
      <c r="AO197" s="405"/>
      <c r="AP197" s="405"/>
      <c r="AQ197" s="405"/>
      <c r="AR197" s="405"/>
      <c r="AS197" s="405"/>
      <c r="AT197" s="405"/>
      <c r="AU197" s="405"/>
      <c r="AV197" s="405"/>
      <c r="AW197" s="405"/>
      <c r="AX197" s="405"/>
      <c r="AY197" s="405"/>
      <c r="AZ197" s="405"/>
      <c r="BA197" s="405"/>
      <c r="BB197" s="405"/>
      <c r="BC197" s="405"/>
      <c r="BD197" s="405"/>
      <c r="BE197" s="405"/>
      <c r="BF197" s="405"/>
      <c r="BG197" s="405"/>
      <c r="BH197" s="405"/>
      <c r="BI197" s="405"/>
      <c r="BJ197" s="405"/>
      <c r="BK197" s="405"/>
      <c r="BL197" s="405"/>
      <c r="BM197" s="405"/>
      <c r="BN197" s="405"/>
      <c r="BO197" s="405"/>
      <c r="BP197" s="405"/>
      <c r="BQ197" s="405"/>
      <c r="BR197" s="405"/>
      <c r="BS197" s="405"/>
      <c r="BT197" s="405"/>
      <c r="BU197" s="405"/>
      <c r="BV197" s="405"/>
      <c r="BW197" s="405"/>
      <c r="BX197" s="405"/>
      <c r="BY197" s="405"/>
      <c r="BZ197" s="405"/>
      <c r="CA197" s="405"/>
      <c r="CB197" s="405"/>
      <c r="CC197" s="405"/>
      <c r="CD197" s="405"/>
      <c r="CE197" s="405"/>
      <c r="CF197" s="405"/>
      <c r="CG197" s="405"/>
      <c r="CH197" s="405"/>
      <c r="CI197" s="405"/>
      <c r="CJ197" s="405"/>
      <c r="CK197" s="405"/>
      <c r="CL197" s="405"/>
      <c r="CM197" s="405"/>
      <c r="CN197" s="405"/>
      <c r="CO197" s="405"/>
      <c r="CP197" s="405"/>
      <c r="CQ197" s="405"/>
      <c r="CR197" s="405"/>
      <c r="CS197" s="405"/>
      <c r="CT197" s="405"/>
      <c r="CU197" s="405"/>
      <c r="CV197" s="405"/>
      <c r="CW197" s="405"/>
      <c r="CX197" s="405"/>
      <c r="CY197" s="405"/>
      <c r="CZ197" s="405"/>
      <c r="DA197" s="405"/>
      <c r="DB197" s="405"/>
      <c r="DC197" s="405"/>
      <c r="DD197" s="405"/>
      <c r="DE197" s="405"/>
      <c r="DF197" s="405"/>
      <c r="DG197" s="405"/>
      <c r="DH197" s="405"/>
      <c r="DI197" s="405"/>
      <c r="DJ197" s="405"/>
    </row>
    <row r="198" spans="1:114" s="6" customFormat="1">
      <c r="A198" s="405"/>
      <c r="C198" s="7"/>
      <c r="D198" s="7"/>
      <c r="F198" s="8"/>
      <c r="G198" s="8"/>
      <c r="H198" s="8"/>
      <c r="I198" s="8"/>
      <c r="J198" s="8"/>
      <c r="K198" s="8"/>
      <c r="L198" s="8"/>
      <c r="M198" s="8"/>
      <c r="N198" s="8"/>
      <c r="P198" s="12"/>
      <c r="Q198" s="12"/>
      <c r="R198" s="12"/>
      <c r="S198" s="12"/>
      <c r="T198" s="12"/>
      <c r="U198" s="405"/>
      <c r="V198" s="405"/>
      <c r="W198" s="405"/>
      <c r="X198" s="405"/>
      <c r="Y198" s="405"/>
      <c r="Z198" s="405"/>
      <c r="AA198" s="405"/>
      <c r="AB198" s="405"/>
      <c r="AC198" s="405"/>
      <c r="AD198" s="405"/>
      <c r="AE198" s="405"/>
      <c r="AF198" s="405"/>
      <c r="AG198" s="405"/>
      <c r="AH198" s="405"/>
      <c r="AI198" s="405"/>
      <c r="AJ198" s="405"/>
      <c r="AK198" s="405"/>
      <c r="AL198" s="405"/>
      <c r="AM198" s="405"/>
      <c r="AN198" s="405"/>
      <c r="AO198" s="405"/>
      <c r="AP198" s="405"/>
      <c r="AQ198" s="405"/>
      <c r="AR198" s="405"/>
      <c r="AS198" s="405"/>
      <c r="AT198" s="405"/>
      <c r="AU198" s="405"/>
      <c r="AV198" s="405"/>
      <c r="AW198" s="405"/>
      <c r="AX198" s="405"/>
      <c r="AY198" s="405"/>
      <c r="AZ198" s="405"/>
      <c r="BA198" s="405"/>
      <c r="BB198" s="405"/>
      <c r="BC198" s="405"/>
      <c r="BD198" s="405"/>
      <c r="BE198" s="405"/>
      <c r="BF198" s="405"/>
      <c r="BG198" s="405"/>
      <c r="BH198" s="405"/>
      <c r="BI198" s="405"/>
      <c r="BJ198" s="405"/>
      <c r="BK198" s="405"/>
      <c r="BL198" s="405"/>
      <c r="BM198" s="405"/>
      <c r="BN198" s="405"/>
      <c r="BO198" s="405"/>
      <c r="BP198" s="405"/>
      <c r="BQ198" s="405"/>
      <c r="BR198" s="405"/>
      <c r="BS198" s="405"/>
      <c r="BT198" s="405"/>
      <c r="BU198" s="405"/>
      <c r="BV198" s="405"/>
      <c r="BW198" s="405"/>
      <c r="BX198" s="405"/>
      <c r="BY198" s="405"/>
      <c r="BZ198" s="405"/>
      <c r="CA198" s="405"/>
      <c r="CB198" s="405"/>
      <c r="CC198" s="405"/>
      <c r="CD198" s="405"/>
      <c r="CE198" s="405"/>
      <c r="CF198" s="405"/>
      <c r="CG198" s="405"/>
      <c r="CH198" s="405"/>
      <c r="CI198" s="405"/>
      <c r="CJ198" s="405"/>
      <c r="CK198" s="405"/>
      <c r="CL198" s="405"/>
      <c r="CM198" s="405"/>
      <c r="CN198" s="405"/>
      <c r="CO198" s="405"/>
      <c r="CP198" s="405"/>
      <c r="CQ198" s="405"/>
      <c r="CR198" s="405"/>
      <c r="CS198" s="405"/>
      <c r="CT198" s="405"/>
      <c r="CU198" s="405"/>
      <c r="CV198" s="405"/>
      <c r="CW198" s="405"/>
      <c r="CX198" s="405"/>
      <c r="CY198" s="405"/>
      <c r="CZ198" s="405"/>
      <c r="DA198" s="405"/>
      <c r="DB198" s="405"/>
      <c r="DC198" s="405"/>
      <c r="DD198" s="405"/>
      <c r="DE198" s="405"/>
      <c r="DF198" s="405"/>
      <c r="DG198" s="405"/>
      <c r="DH198" s="405"/>
      <c r="DI198" s="405"/>
      <c r="DJ198" s="405"/>
    </row>
    <row r="199" spans="1:114" s="6" customFormat="1">
      <c r="A199" s="405"/>
      <c r="C199" s="7"/>
      <c r="D199" s="7"/>
      <c r="F199" s="8"/>
      <c r="G199" s="8"/>
      <c r="H199" s="8"/>
      <c r="I199" s="8"/>
      <c r="J199" s="8"/>
      <c r="K199" s="8"/>
      <c r="L199" s="8"/>
      <c r="M199" s="8"/>
      <c r="N199" s="8"/>
      <c r="P199" s="12"/>
      <c r="Q199" s="12"/>
      <c r="R199" s="12"/>
      <c r="S199" s="12"/>
      <c r="T199" s="12"/>
      <c r="U199" s="405"/>
      <c r="V199" s="405"/>
      <c r="W199" s="405"/>
      <c r="X199" s="405"/>
      <c r="Y199" s="405"/>
      <c r="Z199" s="405"/>
      <c r="AA199" s="405"/>
      <c r="AB199" s="405"/>
      <c r="AC199" s="405"/>
      <c r="AD199" s="405"/>
      <c r="AE199" s="405"/>
      <c r="AF199" s="405"/>
      <c r="AG199" s="405"/>
      <c r="AH199" s="405"/>
      <c r="AI199" s="405"/>
      <c r="AJ199" s="405"/>
      <c r="AK199" s="405"/>
      <c r="AL199" s="405"/>
      <c r="AM199" s="405"/>
      <c r="AN199" s="405"/>
      <c r="AO199" s="405"/>
      <c r="AP199" s="405"/>
      <c r="AQ199" s="405"/>
      <c r="AR199" s="405"/>
      <c r="AS199" s="405"/>
      <c r="AT199" s="405"/>
      <c r="AU199" s="405"/>
      <c r="AV199" s="405"/>
      <c r="AW199" s="405"/>
      <c r="AX199" s="405"/>
      <c r="AY199" s="405"/>
      <c r="AZ199" s="405"/>
      <c r="BA199" s="405"/>
      <c r="BB199" s="405"/>
      <c r="BC199" s="405"/>
      <c r="BD199" s="405"/>
      <c r="BE199" s="405"/>
      <c r="BF199" s="405"/>
      <c r="BG199" s="405"/>
      <c r="BH199" s="405"/>
      <c r="BI199" s="405"/>
      <c r="BJ199" s="405"/>
      <c r="BK199" s="405"/>
      <c r="BL199" s="405"/>
      <c r="BM199" s="405"/>
      <c r="BN199" s="405"/>
      <c r="BO199" s="405"/>
      <c r="BP199" s="405"/>
      <c r="BQ199" s="405"/>
      <c r="BR199" s="405"/>
      <c r="BS199" s="405"/>
      <c r="BT199" s="405"/>
      <c r="BU199" s="405"/>
      <c r="BV199" s="405"/>
      <c r="BW199" s="405"/>
      <c r="BX199" s="405"/>
      <c r="BY199" s="405"/>
      <c r="BZ199" s="405"/>
      <c r="CA199" s="405"/>
      <c r="CB199" s="405"/>
      <c r="CC199" s="405"/>
      <c r="CD199" s="405"/>
      <c r="CE199" s="405"/>
      <c r="CF199" s="405"/>
      <c r="CG199" s="405"/>
      <c r="CH199" s="405"/>
      <c r="CI199" s="405"/>
      <c r="CJ199" s="405"/>
      <c r="CK199" s="405"/>
      <c r="CL199" s="405"/>
      <c r="CM199" s="405"/>
      <c r="CN199" s="405"/>
      <c r="CO199" s="405"/>
      <c r="CP199" s="405"/>
      <c r="CQ199" s="405"/>
      <c r="CR199" s="405"/>
      <c r="CS199" s="405"/>
      <c r="CT199" s="405"/>
      <c r="CU199" s="405"/>
      <c r="CV199" s="405"/>
      <c r="CW199" s="405"/>
      <c r="CX199" s="405"/>
      <c r="CY199" s="405"/>
      <c r="CZ199" s="405"/>
      <c r="DA199" s="405"/>
      <c r="DB199" s="405"/>
      <c r="DC199" s="405"/>
      <c r="DD199" s="405"/>
      <c r="DE199" s="405"/>
      <c r="DF199" s="405"/>
      <c r="DG199" s="405"/>
      <c r="DH199" s="405"/>
      <c r="DI199" s="405"/>
      <c r="DJ199" s="405"/>
    </row>
    <row r="200" spans="1:114" s="6" customFormat="1">
      <c r="A200" s="405"/>
      <c r="C200" s="7"/>
      <c r="D200" s="7"/>
      <c r="F200" s="8"/>
      <c r="G200" s="8"/>
      <c r="H200" s="8"/>
      <c r="I200" s="8"/>
      <c r="J200" s="8"/>
      <c r="K200" s="8"/>
      <c r="L200" s="8"/>
      <c r="M200" s="8"/>
      <c r="N200" s="8"/>
      <c r="P200" s="12"/>
      <c r="Q200" s="12"/>
      <c r="R200" s="12"/>
      <c r="S200" s="12"/>
      <c r="T200" s="12"/>
      <c r="U200" s="405"/>
      <c r="V200" s="405"/>
      <c r="W200" s="405"/>
      <c r="X200" s="405"/>
      <c r="Y200" s="405"/>
      <c r="Z200" s="405"/>
      <c r="AA200" s="405"/>
      <c r="AB200" s="405"/>
      <c r="AC200" s="405"/>
      <c r="AD200" s="405"/>
      <c r="AE200" s="405"/>
      <c r="AF200" s="405"/>
      <c r="AG200" s="405"/>
      <c r="AH200" s="405"/>
      <c r="AI200" s="405"/>
      <c r="AJ200" s="405"/>
      <c r="AK200" s="405"/>
      <c r="AL200" s="405"/>
      <c r="AM200" s="405"/>
      <c r="AN200" s="405"/>
      <c r="AO200" s="405"/>
      <c r="AP200" s="405"/>
      <c r="AQ200" s="405"/>
      <c r="AR200" s="405"/>
      <c r="AS200" s="405"/>
      <c r="AT200" s="405"/>
      <c r="AU200" s="405"/>
      <c r="AV200" s="405"/>
      <c r="AW200" s="405"/>
      <c r="AX200" s="405"/>
      <c r="AY200" s="405"/>
      <c r="AZ200" s="405"/>
      <c r="BA200" s="405"/>
      <c r="BB200" s="405"/>
      <c r="BC200" s="405"/>
      <c r="BD200" s="405"/>
      <c r="BE200" s="405"/>
      <c r="BF200" s="405"/>
      <c r="BG200" s="405"/>
      <c r="BH200" s="405"/>
      <c r="BI200" s="405"/>
      <c r="BJ200" s="405"/>
      <c r="BK200" s="405"/>
      <c r="BL200" s="405"/>
      <c r="BM200" s="405"/>
      <c r="BN200" s="405"/>
      <c r="BO200" s="405"/>
      <c r="BP200" s="405"/>
      <c r="BQ200" s="405"/>
      <c r="BR200" s="405"/>
      <c r="BS200" s="405"/>
      <c r="BT200" s="405"/>
      <c r="BU200" s="405"/>
      <c r="BV200" s="405"/>
      <c r="BW200" s="405"/>
      <c r="BX200" s="405"/>
      <c r="BY200" s="405"/>
      <c r="BZ200" s="405"/>
      <c r="CA200" s="405"/>
      <c r="CB200" s="405"/>
      <c r="CC200" s="405"/>
      <c r="CD200" s="405"/>
      <c r="CE200" s="405"/>
      <c r="CF200" s="405"/>
      <c r="CG200" s="405"/>
      <c r="CH200" s="405"/>
      <c r="CI200" s="405"/>
      <c r="CJ200" s="405"/>
      <c r="CK200" s="405"/>
      <c r="CL200" s="405"/>
      <c r="CM200" s="405"/>
      <c r="CN200" s="405"/>
      <c r="CO200" s="405"/>
      <c r="CP200" s="405"/>
      <c r="CQ200" s="405"/>
      <c r="CR200" s="405"/>
      <c r="CS200" s="405"/>
      <c r="CT200" s="405"/>
      <c r="CU200" s="405"/>
      <c r="CV200" s="405"/>
      <c r="CW200" s="405"/>
      <c r="CX200" s="405"/>
      <c r="CY200" s="405"/>
      <c r="CZ200" s="405"/>
      <c r="DA200" s="405"/>
      <c r="DB200" s="405"/>
      <c r="DC200" s="405"/>
      <c r="DD200" s="405"/>
      <c r="DE200" s="405"/>
      <c r="DF200" s="405"/>
      <c r="DG200" s="405"/>
      <c r="DH200" s="405"/>
      <c r="DI200" s="405"/>
      <c r="DJ200" s="405"/>
    </row>
    <row r="201" spans="1:114" s="6" customFormat="1">
      <c r="A201" s="405"/>
      <c r="C201" s="7"/>
      <c r="D201" s="7"/>
      <c r="F201" s="8"/>
      <c r="G201" s="8"/>
      <c r="H201" s="8"/>
      <c r="I201" s="8"/>
      <c r="J201" s="8"/>
      <c r="K201" s="8"/>
      <c r="L201" s="8"/>
      <c r="M201" s="8"/>
      <c r="N201" s="8"/>
      <c r="P201" s="12"/>
      <c r="Q201" s="12"/>
      <c r="R201" s="12"/>
      <c r="S201" s="12"/>
      <c r="T201" s="12"/>
      <c r="U201" s="405"/>
      <c r="V201" s="405"/>
      <c r="W201" s="405"/>
      <c r="X201" s="405"/>
      <c r="Y201" s="405"/>
      <c r="Z201" s="405"/>
      <c r="AA201" s="405"/>
      <c r="AB201" s="405"/>
      <c r="AC201" s="405"/>
      <c r="AD201" s="405"/>
      <c r="AE201" s="405"/>
      <c r="AF201" s="405"/>
      <c r="AG201" s="405"/>
      <c r="AH201" s="405"/>
      <c r="AI201" s="405"/>
      <c r="AJ201" s="405"/>
      <c r="AK201" s="405"/>
      <c r="AL201" s="405"/>
      <c r="AM201" s="405"/>
      <c r="AN201" s="405"/>
      <c r="AO201" s="405"/>
      <c r="AP201" s="405"/>
      <c r="AQ201" s="405"/>
      <c r="AR201" s="405"/>
      <c r="AS201" s="405"/>
      <c r="AT201" s="405"/>
      <c r="AU201" s="405"/>
      <c r="AV201" s="405"/>
      <c r="AW201" s="405"/>
      <c r="AX201" s="405"/>
      <c r="AY201" s="405"/>
      <c r="AZ201" s="405"/>
      <c r="BA201" s="405"/>
      <c r="BB201" s="405"/>
      <c r="BC201" s="405"/>
      <c r="BD201" s="405"/>
      <c r="BE201" s="405"/>
      <c r="BF201" s="405"/>
      <c r="BG201" s="405"/>
      <c r="BH201" s="405"/>
      <c r="BI201" s="405"/>
      <c r="BJ201" s="405"/>
      <c r="BK201" s="405"/>
      <c r="BL201" s="405"/>
      <c r="BM201" s="405"/>
      <c r="BN201" s="405"/>
      <c r="BO201" s="405"/>
      <c r="BP201" s="405"/>
      <c r="BQ201" s="405"/>
      <c r="BR201" s="405"/>
      <c r="BS201" s="405"/>
      <c r="BT201" s="405"/>
      <c r="BU201" s="405"/>
      <c r="BV201" s="405"/>
      <c r="BW201" s="405"/>
      <c r="BX201" s="405"/>
      <c r="BY201" s="405"/>
      <c r="BZ201" s="405"/>
      <c r="CA201" s="405"/>
      <c r="CB201" s="405"/>
      <c r="CC201" s="405"/>
      <c r="CD201" s="405"/>
      <c r="CE201" s="405"/>
      <c r="CF201" s="405"/>
      <c r="CG201" s="405"/>
      <c r="CH201" s="405"/>
      <c r="CI201" s="405"/>
      <c r="CJ201" s="405"/>
      <c r="CK201" s="405"/>
      <c r="CL201" s="405"/>
      <c r="CM201" s="405"/>
      <c r="CN201" s="405"/>
      <c r="CO201" s="405"/>
      <c r="CP201" s="405"/>
      <c r="CQ201" s="405"/>
      <c r="CR201" s="405"/>
      <c r="CS201" s="405"/>
      <c r="CT201" s="405"/>
      <c r="CU201" s="405"/>
      <c r="CV201" s="405"/>
      <c r="CW201" s="405"/>
      <c r="CX201" s="405"/>
      <c r="CY201" s="405"/>
      <c r="CZ201" s="405"/>
      <c r="DA201" s="405"/>
      <c r="DB201" s="405"/>
      <c r="DC201" s="405"/>
      <c r="DD201" s="405"/>
      <c r="DE201" s="405"/>
      <c r="DF201" s="405"/>
      <c r="DG201" s="405"/>
      <c r="DH201" s="405"/>
      <c r="DI201" s="405"/>
      <c r="DJ201" s="405"/>
    </row>
    <row r="202" spans="1:114" s="6" customFormat="1">
      <c r="A202" s="405"/>
      <c r="C202" s="7"/>
      <c r="D202" s="7"/>
      <c r="F202" s="8"/>
      <c r="G202" s="8"/>
      <c r="H202" s="8"/>
      <c r="I202" s="8"/>
      <c r="J202" s="8"/>
      <c r="K202" s="8"/>
      <c r="L202" s="8"/>
      <c r="M202" s="8"/>
      <c r="N202" s="8"/>
      <c r="P202" s="12"/>
      <c r="Q202" s="12"/>
      <c r="R202" s="12"/>
      <c r="S202" s="12"/>
      <c r="T202" s="12"/>
      <c r="U202" s="405"/>
      <c r="V202" s="405"/>
      <c r="W202" s="405"/>
      <c r="X202" s="405"/>
      <c r="Y202" s="405"/>
      <c r="Z202" s="405"/>
      <c r="AA202" s="405"/>
      <c r="AB202" s="405"/>
      <c r="AC202" s="405"/>
      <c r="AD202" s="405"/>
      <c r="AE202" s="405"/>
      <c r="AF202" s="405"/>
      <c r="AG202" s="405"/>
      <c r="AH202" s="405"/>
      <c r="AI202" s="405"/>
      <c r="AJ202" s="405"/>
      <c r="AK202" s="405"/>
      <c r="AL202" s="405"/>
      <c r="AM202" s="405"/>
      <c r="AN202" s="405"/>
      <c r="AO202" s="405"/>
      <c r="AP202" s="405"/>
      <c r="AQ202" s="405"/>
      <c r="AR202" s="405"/>
      <c r="AS202" s="405"/>
      <c r="AT202" s="405"/>
      <c r="AU202" s="405"/>
      <c r="AV202" s="405"/>
      <c r="AW202" s="405"/>
      <c r="AX202" s="405"/>
      <c r="AY202" s="405"/>
      <c r="AZ202" s="405"/>
      <c r="BA202" s="405"/>
      <c r="BB202" s="405"/>
      <c r="BC202" s="405"/>
      <c r="BD202" s="405"/>
      <c r="BE202" s="405"/>
      <c r="BF202" s="405"/>
      <c r="BG202" s="405"/>
      <c r="BH202" s="405"/>
      <c r="BI202" s="405"/>
      <c r="BJ202" s="405"/>
      <c r="BK202" s="405"/>
      <c r="BL202" s="405"/>
      <c r="BM202" s="405"/>
      <c r="BN202" s="405"/>
      <c r="BO202" s="405"/>
      <c r="BP202" s="405"/>
      <c r="BQ202" s="405"/>
      <c r="BR202" s="405"/>
      <c r="BS202" s="405"/>
      <c r="BT202" s="405"/>
      <c r="BU202" s="405"/>
      <c r="BV202" s="405"/>
      <c r="BW202" s="405"/>
      <c r="BX202" s="405"/>
      <c r="BY202" s="405"/>
      <c r="BZ202" s="405"/>
      <c r="CA202" s="405"/>
      <c r="CB202" s="405"/>
      <c r="CC202" s="405"/>
      <c r="CD202" s="405"/>
      <c r="CE202" s="405"/>
      <c r="CF202" s="405"/>
      <c r="CG202" s="405"/>
      <c r="CH202" s="405"/>
      <c r="CI202" s="405"/>
      <c r="CJ202" s="405"/>
      <c r="CK202" s="405"/>
      <c r="CL202" s="405"/>
      <c r="CM202" s="405"/>
      <c r="CN202" s="405"/>
      <c r="CO202" s="405"/>
      <c r="CP202" s="405"/>
      <c r="CQ202" s="405"/>
      <c r="CR202" s="405"/>
      <c r="CS202" s="405"/>
      <c r="CT202" s="405"/>
      <c r="CU202" s="405"/>
      <c r="CV202" s="405"/>
      <c r="CW202" s="405"/>
      <c r="CX202" s="405"/>
      <c r="CY202" s="405"/>
      <c r="CZ202" s="405"/>
      <c r="DA202" s="405"/>
      <c r="DB202" s="405"/>
      <c r="DC202" s="405"/>
      <c r="DD202" s="405"/>
      <c r="DE202" s="405"/>
      <c r="DF202" s="405"/>
      <c r="DG202" s="405"/>
      <c r="DH202" s="405"/>
      <c r="DI202" s="405"/>
      <c r="DJ202" s="405"/>
    </row>
    <row r="203" spans="1:114" s="6" customFormat="1">
      <c r="A203" s="405"/>
      <c r="C203" s="7"/>
      <c r="D203" s="7"/>
      <c r="F203" s="8"/>
      <c r="G203" s="8"/>
      <c r="H203" s="8"/>
      <c r="I203" s="8"/>
      <c r="J203" s="8"/>
      <c r="K203" s="8"/>
      <c r="L203" s="8"/>
      <c r="M203" s="8"/>
      <c r="N203" s="8"/>
      <c r="P203" s="12"/>
      <c r="Q203" s="12"/>
      <c r="R203" s="12"/>
      <c r="S203" s="12"/>
      <c r="T203" s="12"/>
      <c r="U203" s="405"/>
      <c r="V203" s="405"/>
      <c r="W203" s="405"/>
      <c r="X203" s="405"/>
      <c r="Y203" s="405"/>
      <c r="Z203" s="405"/>
      <c r="AA203" s="405"/>
      <c r="AB203" s="405"/>
      <c r="AC203" s="405"/>
      <c r="AD203" s="405"/>
      <c r="AE203" s="405"/>
      <c r="AF203" s="405"/>
      <c r="AG203" s="405"/>
      <c r="AH203" s="405"/>
      <c r="AI203" s="405"/>
      <c r="AJ203" s="405"/>
      <c r="AK203" s="405"/>
      <c r="AL203" s="405"/>
      <c r="AM203" s="405"/>
      <c r="AN203" s="405"/>
      <c r="AO203" s="405"/>
      <c r="AP203" s="405"/>
      <c r="AQ203" s="405"/>
      <c r="AR203" s="405"/>
      <c r="AS203" s="405"/>
      <c r="AT203" s="405"/>
      <c r="AU203" s="405"/>
      <c r="AV203" s="405"/>
      <c r="AW203" s="405"/>
      <c r="AX203" s="405"/>
      <c r="AY203" s="405"/>
      <c r="AZ203" s="405"/>
      <c r="BA203" s="405"/>
      <c r="BB203" s="405"/>
      <c r="BC203" s="405"/>
      <c r="BD203" s="405"/>
      <c r="BE203" s="405"/>
      <c r="BF203" s="405"/>
      <c r="BG203" s="405"/>
      <c r="BH203" s="405"/>
      <c r="BI203" s="405"/>
      <c r="BJ203" s="405"/>
      <c r="BK203" s="405"/>
      <c r="BL203" s="405"/>
      <c r="BM203" s="405"/>
      <c r="BN203" s="405"/>
      <c r="BO203" s="405"/>
      <c r="BP203" s="405"/>
      <c r="BQ203" s="405"/>
      <c r="BR203" s="405"/>
      <c r="BS203" s="405"/>
      <c r="BT203" s="405"/>
      <c r="BU203" s="405"/>
      <c r="BV203" s="405"/>
      <c r="BW203" s="405"/>
      <c r="BX203" s="405"/>
      <c r="BY203" s="405"/>
      <c r="BZ203" s="405"/>
      <c r="CA203" s="405"/>
      <c r="CB203" s="405"/>
      <c r="CC203" s="405"/>
      <c r="CD203" s="405"/>
      <c r="CE203" s="405"/>
      <c r="CF203" s="405"/>
      <c r="CG203" s="405"/>
      <c r="CH203" s="405"/>
      <c r="CI203" s="405"/>
      <c r="CJ203" s="405"/>
      <c r="CK203" s="405"/>
      <c r="CL203" s="405"/>
      <c r="CM203" s="405"/>
      <c r="CN203" s="405"/>
      <c r="CO203" s="405"/>
      <c r="CP203" s="405"/>
      <c r="CQ203" s="405"/>
      <c r="CR203" s="405"/>
      <c r="CS203" s="405"/>
      <c r="CT203" s="405"/>
      <c r="CU203" s="405"/>
      <c r="CV203" s="405"/>
      <c r="CW203" s="405"/>
      <c r="CX203" s="405"/>
      <c r="CY203" s="405"/>
      <c r="CZ203" s="405"/>
      <c r="DA203" s="405"/>
      <c r="DB203" s="405"/>
      <c r="DC203" s="405"/>
      <c r="DD203" s="405"/>
      <c r="DE203" s="405"/>
      <c r="DF203" s="405"/>
      <c r="DG203" s="405"/>
      <c r="DH203" s="405"/>
      <c r="DI203" s="405"/>
      <c r="DJ203" s="405"/>
    </row>
    <row r="204" spans="1:114" s="6" customFormat="1">
      <c r="A204" s="405"/>
      <c r="C204" s="7"/>
      <c r="D204" s="7"/>
      <c r="F204" s="8"/>
      <c r="G204" s="8"/>
      <c r="H204" s="8"/>
      <c r="I204" s="8"/>
      <c r="J204" s="8"/>
      <c r="K204" s="8"/>
      <c r="L204" s="8"/>
      <c r="M204" s="8"/>
      <c r="N204" s="8"/>
      <c r="P204" s="12"/>
      <c r="Q204" s="12"/>
      <c r="R204" s="12"/>
      <c r="S204" s="12"/>
      <c r="T204" s="12"/>
      <c r="U204" s="405"/>
      <c r="V204" s="405"/>
      <c r="W204" s="405"/>
      <c r="X204" s="405"/>
      <c r="Y204" s="405"/>
      <c r="Z204" s="405"/>
      <c r="AA204" s="405"/>
      <c r="AB204" s="405"/>
      <c r="AC204" s="405"/>
      <c r="AD204" s="405"/>
      <c r="AE204" s="405"/>
      <c r="AF204" s="405"/>
      <c r="AG204" s="405"/>
      <c r="AH204" s="405"/>
      <c r="AI204" s="405"/>
      <c r="AJ204" s="405"/>
      <c r="AK204" s="405"/>
      <c r="AL204" s="405"/>
      <c r="AM204" s="405"/>
      <c r="AN204" s="405"/>
      <c r="AO204" s="405"/>
      <c r="AP204" s="405"/>
      <c r="AQ204" s="405"/>
      <c r="AR204" s="405"/>
      <c r="AS204" s="405"/>
      <c r="AT204" s="405"/>
      <c r="AU204" s="405"/>
      <c r="AV204" s="405"/>
      <c r="AW204" s="405"/>
      <c r="AX204" s="405"/>
      <c r="AY204" s="405"/>
      <c r="AZ204" s="405"/>
      <c r="BA204" s="405"/>
      <c r="BB204" s="405"/>
      <c r="BC204" s="405"/>
      <c r="BD204" s="405"/>
      <c r="BE204" s="405"/>
      <c r="BF204" s="405"/>
      <c r="BG204" s="405"/>
      <c r="BH204" s="405"/>
      <c r="BI204" s="405"/>
      <c r="BJ204" s="405"/>
      <c r="BK204" s="405"/>
      <c r="BL204" s="405"/>
      <c r="BM204" s="405"/>
      <c r="BN204" s="405"/>
      <c r="BO204" s="405"/>
      <c r="BP204" s="405"/>
      <c r="BQ204" s="405"/>
      <c r="BR204" s="405"/>
      <c r="BS204" s="405"/>
      <c r="BT204" s="405"/>
      <c r="BU204" s="405"/>
      <c r="BV204" s="405"/>
      <c r="BW204" s="405"/>
      <c r="BX204" s="405"/>
      <c r="BY204" s="405"/>
      <c r="BZ204" s="405"/>
      <c r="CA204" s="405"/>
      <c r="CB204" s="405"/>
      <c r="CC204" s="405"/>
      <c r="CD204" s="405"/>
      <c r="CE204" s="405"/>
      <c r="CF204" s="405"/>
      <c r="CG204" s="405"/>
      <c r="CH204" s="405"/>
      <c r="CI204" s="405"/>
      <c r="CJ204" s="405"/>
      <c r="CK204" s="405"/>
      <c r="CL204" s="405"/>
      <c r="CM204" s="405"/>
      <c r="CN204" s="405"/>
      <c r="CO204" s="405"/>
      <c r="CP204" s="405"/>
      <c r="CQ204" s="405"/>
      <c r="CR204" s="405"/>
      <c r="CS204" s="405"/>
      <c r="CT204" s="405"/>
      <c r="CU204" s="405"/>
      <c r="CV204" s="405"/>
      <c r="CW204" s="405"/>
      <c r="CX204" s="405"/>
      <c r="CY204" s="405"/>
      <c r="CZ204" s="405"/>
      <c r="DA204" s="405"/>
      <c r="DB204" s="405"/>
      <c r="DC204" s="405"/>
      <c r="DD204" s="405"/>
      <c r="DE204" s="405"/>
      <c r="DF204" s="405"/>
      <c r="DG204" s="405"/>
      <c r="DH204" s="405"/>
      <c r="DI204" s="405"/>
      <c r="DJ204" s="405"/>
    </row>
    <row r="205" spans="1:114" s="6" customFormat="1">
      <c r="A205" s="405"/>
      <c r="C205" s="7"/>
      <c r="D205" s="7"/>
      <c r="F205" s="8"/>
      <c r="G205" s="8"/>
      <c r="H205" s="8"/>
      <c r="I205" s="8"/>
      <c r="J205" s="8"/>
      <c r="K205" s="8"/>
      <c r="L205" s="8"/>
      <c r="M205" s="8"/>
      <c r="N205" s="8"/>
      <c r="P205" s="12"/>
      <c r="Q205" s="12"/>
      <c r="R205" s="12"/>
      <c r="S205" s="12"/>
      <c r="T205" s="12"/>
      <c r="U205" s="405"/>
      <c r="V205" s="405"/>
      <c r="W205" s="405"/>
      <c r="X205" s="405"/>
      <c r="Y205" s="405"/>
      <c r="Z205" s="405"/>
      <c r="AA205" s="405"/>
      <c r="AB205" s="405"/>
      <c r="AC205" s="405"/>
      <c r="AD205" s="405"/>
      <c r="AE205" s="405"/>
      <c r="AF205" s="405"/>
      <c r="AG205" s="405"/>
      <c r="AH205" s="405"/>
      <c r="AI205" s="405"/>
      <c r="AJ205" s="405"/>
      <c r="AK205" s="405"/>
      <c r="AL205" s="405"/>
      <c r="AM205" s="405"/>
      <c r="AN205" s="405"/>
      <c r="AO205" s="405"/>
      <c r="AP205" s="405"/>
      <c r="AQ205" s="405"/>
      <c r="AR205" s="405"/>
      <c r="AS205" s="405"/>
      <c r="AT205" s="405"/>
      <c r="AU205" s="405"/>
      <c r="AV205" s="405"/>
      <c r="AW205" s="405"/>
      <c r="AX205" s="405"/>
      <c r="AY205" s="405"/>
      <c r="AZ205" s="405"/>
      <c r="BA205" s="405"/>
      <c r="BB205" s="405"/>
      <c r="BC205" s="405"/>
      <c r="BD205" s="405"/>
      <c r="BE205" s="405"/>
      <c r="BF205" s="405"/>
      <c r="BG205" s="405"/>
      <c r="BH205" s="405"/>
      <c r="BI205" s="405"/>
      <c r="BJ205" s="405"/>
      <c r="BK205" s="405"/>
      <c r="BL205" s="405"/>
      <c r="BM205" s="405"/>
      <c r="BN205" s="405"/>
      <c r="BO205" s="405"/>
      <c r="BP205" s="405"/>
      <c r="BQ205" s="405"/>
      <c r="BR205" s="405"/>
      <c r="BS205" s="405"/>
      <c r="BT205" s="405"/>
      <c r="BU205" s="405"/>
      <c r="BV205" s="405"/>
      <c r="BW205" s="405"/>
      <c r="BX205" s="405"/>
      <c r="BY205" s="405"/>
      <c r="BZ205" s="405"/>
      <c r="CA205" s="405"/>
      <c r="CB205" s="405"/>
      <c r="CC205" s="405"/>
      <c r="CD205" s="405"/>
      <c r="CE205" s="405"/>
      <c r="CF205" s="405"/>
      <c r="CG205" s="405"/>
      <c r="CH205" s="405"/>
      <c r="CI205" s="405"/>
      <c r="CJ205" s="405"/>
      <c r="CK205" s="405"/>
      <c r="CL205" s="405"/>
      <c r="CM205" s="405"/>
      <c r="CN205" s="405"/>
      <c r="CO205" s="405"/>
      <c r="CP205" s="405"/>
      <c r="CQ205" s="405"/>
      <c r="CR205" s="405"/>
      <c r="CS205" s="405"/>
      <c r="CT205" s="405"/>
      <c r="CU205" s="405"/>
      <c r="CV205" s="405"/>
      <c r="CW205" s="405"/>
      <c r="CX205" s="405"/>
      <c r="CY205" s="405"/>
      <c r="CZ205" s="405"/>
      <c r="DA205" s="405"/>
      <c r="DB205" s="405"/>
      <c r="DC205" s="405"/>
      <c r="DD205" s="405"/>
      <c r="DE205" s="405"/>
      <c r="DF205" s="405"/>
      <c r="DG205" s="405"/>
      <c r="DH205" s="405"/>
      <c r="DI205" s="405"/>
      <c r="DJ205" s="405"/>
    </row>
    <row r="206" spans="1:114" s="6" customFormat="1">
      <c r="A206" s="405"/>
      <c r="C206" s="7"/>
      <c r="D206" s="7"/>
      <c r="F206" s="8"/>
      <c r="G206" s="8"/>
      <c r="H206" s="8"/>
      <c r="I206" s="8"/>
      <c r="J206" s="8"/>
      <c r="K206" s="8"/>
      <c r="L206" s="8"/>
      <c r="M206" s="8"/>
      <c r="N206" s="8"/>
      <c r="P206" s="12"/>
      <c r="Q206" s="12"/>
      <c r="R206" s="12"/>
      <c r="S206" s="12"/>
      <c r="T206" s="12"/>
      <c r="U206" s="405"/>
      <c r="V206" s="405"/>
      <c r="W206" s="405"/>
      <c r="X206" s="405"/>
      <c r="Y206" s="405"/>
      <c r="Z206" s="405"/>
      <c r="AA206" s="405"/>
      <c r="AB206" s="405"/>
      <c r="AC206" s="405"/>
      <c r="AD206" s="405"/>
      <c r="AE206" s="405"/>
      <c r="AF206" s="405"/>
      <c r="AG206" s="405"/>
      <c r="AH206" s="405"/>
      <c r="AI206" s="405"/>
      <c r="AJ206" s="405"/>
      <c r="AK206" s="405"/>
      <c r="AL206" s="405"/>
      <c r="AM206" s="405"/>
      <c r="AN206" s="405"/>
      <c r="AO206" s="405"/>
      <c r="AP206" s="405"/>
      <c r="AQ206" s="405"/>
      <c r="AR206" s="405"/>
      <c r="AS206" s="405"/>
      <c r="AT206" s="405"/>
      <c r="AU206" s="405"/>
      <c r="AV206" s="405"/>
      <c r="AW206" s="405"/>
      <c r="AX206" s="405"/>
      <c r="AY206" s="405"/>
      <c r="AZ206" s="405"/>
      <c r="BA206" s="405"/>
      <c r="BB206" s="405"/>
      <c r="BC206" s="405"/>
      <c r="BD206" s="405"/>
      <c r="BE206" s="405"/>
      <c r="BF206" s="405"/>
      <c r="BG206" s="405"/>
      <c r="BH206" s="405"/>
      <c r="BI206" s="405"/>
      <c r="BJ206" s="405"/>
      <c r="BK206" s="405"/>
      <c r="BL206" s="405"/>
      <c r="BM206" s="405"/>
      <c r="BN206" s="405"/>
      <c r="BO206" s="405"/>
      <c r="BP206" s="405"/>
      <c r="BQ206" s="405"/>
      <c r="BR206" s="405"/>
      <c r="BS206" s="405"/>
      <c r="BT206" s="405"/>
      <c r="BU206" s="405"/>
      <c r="BV206" s="405"/>
      <c r="BW206" s="405"/>
      <c r="BX206" s="405"/>
      <c r="BY206" s="405"/>
      <c r="BZ206" s="405"/>
      <c r="CA206" s="405"/>
      <c r="CB206" s="405"/>
      <c r="CC206" s="405"/>
      <c r="CD206" s="405"/>
      <c r="CE206" s="405"/>
      <c r="CF206" s="405"/>
      <c r="CG206" s="405"/>
      <c r="CH206" s="405"/>
      <c r="CI206" s="405"/>
      <c r="CJ206" s="405"/>
      <c r="CK206" s="405"/>
      <c r="CL206" s="405"/>
      <c r="CM206" s="405"/>
      <c r="CN206" s="405"/>
      <c r="CO206" s="405"/>
      <c r="CP206" s="405"/>
      <c r="CQ206" s="405"/>
      <c r="CR206" s="405"/>
      <c r="CS206" s="405"/>
      <c r="CT206" s="405"/>
      <c r="CU206" s="405"/>
      <c r="CV206" s="405"/>
      <c r="CW206" s="405"/>
      <c r="CX206" s="405"/>
      <c r="CY206" s="405"/>
      <c r="CZ206" s="405"/>
      <c r="DA206" s="405"/>
      <c r="DB206" s="405"/>
      <c r="DC206" s="405"/>
      <c r="DD206" s="405"/>
      <c r="DE206" s="405"/>
      <c r="DF206" s="405"/>
      <c r="DG206" s="405"/>
      <c r="DH206" s="405"/>
      <c r="DI206" s="405"/>
      <c r="DJ206" s="405"/>
    </row>
    <row r="207" spans="1:114" s="6" customFormat="1">
      <c r="A207" s="405"/>
      <c r="C207" s="7"/>
      <c r="D207" s="7"/>
      <c r="F207" s="8"/>
      <c r="G207" s="8"/>
      <c r="H207" s="8"/>
      <c r="I207" s="8"/>
      <c r="J207" s="8"/>
      <c r="K207" s="8"/>
      <c r="L207" s="8"/>
      <c r="M207" s="8"/>
      <c r="N207" s="8"/>
      <c r="P207" s="12"/>
      <c r="Q207" s="12"/>
      <c r="R207" s="12"/>
      <c r="S207" s="12"/>
      <c r="T207" s="12"/>
      <c r="U207" s="405"/>
      <c r="V207" s="405"/>
      <c r="W207" s="405"/>
      <c r="X207" s="405"/>
      <c r="Y207" s="405"/>
      <c r="Z207" s="405"/>
      <c r="AA207" s="405"/>
      <c r="AB207" s="405"/>
      <c r="AC207" s="405"/>
      <c r="AD207" s="405"/>
      <c r="AE207" s="405"/>
      <c r="AF207" s="405"/>
      <c r="AG207" s="405"/>
      <c r="AH207" s="405"/>
      <c r="AI207" s="405"/>
      <c r="AJ207" s="405"/>
      <c r="AK207" s="405"/>
      <c r="AL207" s="405"/>
      <c r="AM207" s="405"/>
      <c r="AN207" s="405"/>
      <c r="AO207" s="405"/>
      <c r="AP207" s="405"/>
      <c r="AQ207" s="405"/>
      <c r="AR207" s="405"/>
      <c r="AS207" s="405"/>
      <c r="AT207" s="405"/>
      <c r="AU207" s="405"/>
      <c r="AV207" s="405"/>
      <c r="AW207" s="405"/>
      <c r="AX207" s="405"/>
      <c r="AY207" s="405"/>
      <c r="AZ207" s="405"/>
      <c r="BA207" s="405"/>
      <c r="BB207" s="405"/>
      <c r="BC207" s="405"/>
      <c r="BD207" s="405"/>
      <c r="BE207" s="405"/>
      <c r="BF207" s="405"/>
      <c r="BG207" s="405"/>
      <c r="BH207" s="405"/>
      <c r="BI207" s="405"/>
      <c r="BJ207" s="405"/>
      <c r="BK207" s="405"/>
      <c r="BL207" s="405"/>
      <c r="BM207" s="405"/>
      <c r="BN207" s="405"/>
      <c r="BO207" s="405"/>
      <c r="BP207" s="405"/>
      <c r="BQ207" s="405"/>
      <c r="BR207" s="405"/>
      <c r="BS207" s="405"/>
      <c r="BT207" s="405"/>
      <c r="BU207" s="405"/>
      <c r="BV207" s="405"/>
      <c r="BW207" s="405"/>
      <c r="BX207" s="405"/>
      <c r="BY207" s="405"/>
      <c r="BZ207" s="405"/>
      <c r="CA207" s="405"/>
      <c r="CB207" s="405"/>
      <c r="CC207" s="405"/>
      <c r="CD207" s="405"/>
      <c r="CE207" s="405"/>
      <c r="CF207" s="405"/>
      <c r="CG207" s="405"/>
      <c r="CH207" s="405"/>
      <c r="CI207" s="405"/>
      <c r="CJ207" s="405"/>
      <c r="CK207" s="405"/>
      <c r="CL207" s="405"/>
      <c r="CM207" s="405"/>
      <c r="CN207" s="405"/>
      <c r="CO207" s="405"/>
      <c r="CP207" s="405"/>
      <c r="CQ207" s="405"/>
      <c r="CR207" s="405"/>
      <c r="CS207" s="405"/>
      <c r="CT207" s="405"/>
      <c r="CU207" s="405"/>
      <c r="CV207" s="405"/>
      <c r="CW207" s="405"/>
      <c r="CX207" s="405"/>
      <c r="CY207" s="405"/>
      <c r="CZ207" s="405"/>
      <c r="DA207" s="405"/>
      <c r="DB207" s="405"/>
      <c r="DC207" s="405"/>
      <c r="DD207" s="405"/>
      <c r="DE207" s="405"/>
      <c r="DF207" s="405"/>
      <c r="DG207" s="405"/>
      <c r="DH207" s="405"/>
      <c r="DI207" s="405"/>
      <c r="DJ207" s="405"/>
    </row>
    <row r="208" spans="1:114" s="6" customFormat="1">
      <c r="A208" s="405"/>
      <c r="C208" s="7"/>
      <c r="D208" s="7"/>
      <c r="F208" s="8"/>
      <c r="G208" s="8"/>
      <c r="H208" s="8"/>
      <c r="I208" s="8"/>
      <c r="J208" s="8"/>
      <c r="K208" s="8"/>
      <c r="L208" s="8"/>
      <c r="M208" s="8"/>
      <c r="N208" s="8"/>
      <c r="P208" s="12"/>
      <c r="Q208" s="12"/>
      <c r="R208" s="12"/>
      <c r="S208" s="12"/>
      <c r="T208" s="12"/>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5"/>
      <c r="AR208" s="405"/>
      <c r="AS208" s="405"/>
      <c r="AT208" s="405"/>
      <c r="AU208" s="405"/>
      <c r="AV208" s="405"/>
      <c r="AW208" s="405"/>
      <c r="AX208" s="405"/>
      <c r="AY208" s="405"/>
      <c r="AZ208" s="405"/>
      <c r="BA208" s="405"/>
      <c r="BB208" s="405"/>
      <c r="BC208" s="405"/>
      <c r="BD208" s="405"/>
      <c r="BE208" s="405"/>
      <c r="BF208" s="405"/>
      <c r="BG208" s="405"/>
      <c r="BH208" s="405"/>
      <c r="BI208" s="405"/>
      <c r="BJ208" s="405"/>
      <c r="BK208" s="405"/>
      <c r="BL208" s="405"/>
      <c r="BM208" s="405"/>
      <c r="BN208" s="405"/>
      <c r="BO208" s="405"/>
      <c r="BP208" s="405"/>
      <c r="BQ208" s="405"/>
      <c r="BR208" s="405"/>
      <c r="BS208" s="405"/>
      <c r="BT208" s="405"/>
      <c r="BU208" s="405"/>
      <c r="BV208" s="405"/>
      <c r="BW208" s="405"/>
      <c r="BX208" s="405"/>
      <c r="BY208" s="405"/>
      <c r="BZ208" s="405"/>
      <c r="CA208" s="405"/>
      <c r="CB208" s="405"/>
      <c r="CC208" s="405"/>
      <c r="CD208" s="405"/>
      <c r="CE208" s="405"/>
      <c r="CF208" s="405"/>
      <c r="CG208" s="405"/>
      <c r="CH208" s="405"/>
      <c r="CI208" s="405"/>
      <c r="CJ208" s="405"/>
      <c r="CK208" s="405"/>
      <c r="CL208" s="405"/>
      <c r="CM208" s="405"/>
      <c r="CN208" s="405"/>
      <c r="CO208" s="405"/>
      <c r="CP208" s="405"/>
      <c r="CQ208" s="405"/>
      <c r="CR208" s="405"/>
      <c r="CS208" s="405"/>
      <c r="CT208" s="405"/>
      <c r="CU208" s="405"/>
      <c r="CV208" s="405"/>
      <c r="CW208" s="405"/>
      <c r="CX208" s="405"/>
      <c r="CY208" s="405"/>
      <c r="CZ208" s="405"/>
      <c r="DA208" s="405"/>
      <c r="DB208" s="405"/>
      <c r="DC208" s="405"/>
      <c r="DD208" s="405"/>
      <c r="DE208" s="405"/>
      <c r="DF208" s="405"/>
      <c r="DG208" s="405"/>
      <c r="DH208" s="405"/>
      <c r="DI208" s="405"/>
      <c r="DJ208" s="405"/>
    </row>
    <row r="209" spans="1:114" s="6" customFormat="1">
      <c r="A209" s="405"/>
      <c r="C209" s="7"/>
      <c r="D209" s="7"/>
      <c r="F209" s="8"/>
      <c r="G209" s="8"/>
      <c r="H209" s="8"/>
      <c r="I209" s="8"/>
      <c r="J209" s="8"/>
      <c r="K209" s="8"/>
      <c r="L209" s="8"/>
      <c r="M209" s="8"/>
      <c r="N209" s="8"/>
      <c r="P209" s="12"/>
      <c r="Q209" s="12"/>
      <c r="R209" s="12"/>
      <c r="S209" s="12"/>
      <c r="T209" s="12"/>
      <c r="U209" s="405"/>
      <c r="V209" s="405"/>
      <c r="W209" s="405"/>
      <c r="X209" s="405"/>
      <c r="Y209" s="405"/>
      <c r="Z209" s="405"/>
      <c r="AA209" s="405"/>
      <c r="AB209" s="405"/>
      <c r="AC209" s="405"/>
      <c r="AD209" s="405"/>
      <c r="AE209" s="405"/>
      <c r="AF209" s="405"/>
      <c r="AG209" s="405"/>
      <c r="AH209" s="405"/>
      <c r="AI209" s="405"/>
      <c r="AJ209" s="405"/>
      <c r="AK209" s="405"/>
      <c r="AL209" s="405"/>
      <c r="AM209" s="405"/>
      <c r="AN209" s="405"/>
      <c r="AO209" s="405"/>
      <c r="AP209" s="405"/>
      <c r="AQ209" s="405"/>
      <c r="AR209" s="405"/>
      <c r="AS209" s="405"/>
      <c r="AT209" s="405"/>
      <c r="AU209" s="405"/>
      <c r="AV209" s="405"/>
      <c r="AW209" s="405"/>
      <c r="AX209" s="405"/>
      <c r="AY209" s="405"/>
      <c r="AZ209" s="405"/>
      <c r="BA209" s="405"/>
      <c r="BB209" s="405"/>
      <c r="BC209" s="405"/>
      <c r="BD209" s="405"/>
      <c r="BE209" s="405"/>
      <c r="BF209" s="405"/>
      <c r="BG209" s="405"/>
      <c r="BH209" s="405"/>
      <c r="BI209" s="405"/>
      <c r="BJ209" s="405"/>
      <c r="BK209" s="405"/>
      <c r="BL209" s="405"/>
      <c r="BM209" s="405"/>
      <c r="BN209" s="405"/>
      <c r="BO209" s="405"/>
      <c r="BP209" s="405"/>
      <c r="BQ209" s="405"/>
      <c r="BR209" s="405"/>
      <c r="BS209" s="405"/>
      <c r="BT209" s="405"/>
      <c r="BU209" s="405"/>
      <c r="BV209" s="405"/>
      <c r="BW209" s="405"/>
      <c r="BX209" s="405"/>
      <c r="BY209" s="405"/>
      <c r="BZ209" s="405"/>
      <c r="CA209" s="405"/>
      <c r="CB209" s="405"/>
      <c r="CC209" s="405"/>
      <c r="CD209" s="405"/>
      <c r="CE209" s="405"/>
      <c r="CF209" s="405"/>
      <c r="CG209" s="405"/>
      <c r="CH209" s="405"/>
      <c r="CI209" s="405"/>
      <c r="CJ209" s="405"/>
      <c r="CK209" s="405"/>
      <c r="CL209" s="405"/>
      <c r="CM209" s="405"/>
      <c r="CN209" s="405"/>
      <c r="CO209" s="405"/>
      <c r="CP209" s="405"/>
      <c r="CQ209" s="405"/>
      <c r="CR209" s="405"/>
      <c r="CS209" s="405"/>
      <c r="CT209" s="405"/>
      <c r="CU209" s="405"/>
      <c r="CV209" s="405"/>
      <c r="CW209" s="405"/>
      <c r="CX209" s="405"/>
      <c r="CY209" s="405"/>
      <c r="CZ209" s="405"/>
      <c r="DA209" s="405"/>
      <c r="DB209" s="405"/>
      <c r="DC209" s="405"/>
      <c r="DD209" s="405"/>
      <c r="DE209" s="405"/>
      <c r="DF209" s="405"/>
      <c r="DG209" s="405"/>
      <c r="DH209" s="405"/>
      <c r="DI209" s="405"/>
      <c r="DJ209" s="405"/>
    </row>
    <row r="210" spans="1:114" s="6" customFormat="1">
      <c r="A210" s="405"/>
      <c r="C210" s="7"/>
      <c r="D210" s="7"/>
      <c r="F210" s="8"/>
      <c r="G210" s="8"/>
      <c r="H210" s="8"/>
      <c r="I210" s="8"/>
      <c r="J210" s="8"/>
      <c r="K210" s="8"/>
      <c r="L210" s="8"/>
      <c r="M210" s="8"/>
      <c r="N210" s="8"/>
      <c r="P210" s="12"/>
      <c r="Q210" s="12"/>
      <c r="R210" s="12"/>
      <c r="S210" s="12"/>
      <c r="T210" s="12"/>
      <c r="U210" s="405"/>
      <c r="V210" s="405"/>
      <c r="W210" s="405"/>
      <c r="X210" s="405"/>
      <c r="Y210" s="405"/>
      <c r="Z210" s="405"/>
      <c r="AA210" s="405"/>
      <c r="AB210" s="405"/>
      <c r="AC210" s="405"/>
      <c r="AD210" s="405"/>
      <c r="AE210" s="405"/>
      <c r="AF210" s="405"/>
      <c r="AG210" s="405"/>
      <c r="AH210" s="405"/>
      <c r="AI210" s="405"/>
      <c r="AJ210" s="405"/>
      <c r="AK210" s="405"/>
      <c r="AL210" s="405"/>
      <c r="AM210" s="405"/>
      <c r="AN210" s="405"/>
      <c r="AO210" s="405"/>
      <c r="AP210" s="405"/>
      <c r="AQ210" s="405"/>
      <c r="AR210" s="405"/>
      <c r="AS210" s="405"/>
      <c r="AT210" s="405"/>
      <c r="AU210" s="405"/>
      <c r="AV210" s="405"/>
      <c r="AW210" s="405"/>
      <c r="AX210" s="405"/>
      <c r="AY210" s="405"/>
      <c r="AZ210" s="405"/>
      <c r="BA210" s="405"/>
      <c r="BB210" s="405"/>
      <c r="BC210" s="405"/>
      <c r="BD210" s="405"/>
      <c r="BE210" s="405"/>
      <c r="BF210" s="405"/>
      <c r="BG210" s="405"/>
      <c r="BH210" s="405"/>
      <c r="BI210" s="405"/>
      <c r="BJ210" s="405"/>
      <c r="BK210" s="405"/>
      <c r="BL210" s="405"/>
      <c r="BM210" s="405"/>
      <c r="BN210" s="405"/>
      <c r="BO210" s="405"/>
      <c r="BP210" s="405"/>
      <c r="BQ210" s="405"/>
      <c r="BR210" s="405"/>
      <c r="BS210" s="405"/>
      <c r="BT210" s="405"/>
      <c r="BU210" s="405"/>
      <c r="BV210" s="405"/>
      <c r="BW210" s="405"/>
      <c r="BX210" s="405"/>
      <c r="BY210" s="405"/>
      <c r="BZ210" s="405"/>
      <c r="CA210" s="405"/>
      <c r="CB210" s="405"/>
      <c r="CC210" s="405"/>
      <c r="CD210" s="405"/>
      <c r="CE210" s="405"/>
      <c r="CF210" s="405"/>
      <c r="CG210" s="405"/>
      <c r="CH210" s="405"/>
      <c r="CI210" s="405"/>
      <c r="CJ210" s="405"/>
      <c r="CK210" s="405"/>
      <c r="CL210" s="405"/>
      <c r="CM210" s="405"/>
      <c r="CN210" s="405"/>
      <c r="CO210" s="405"/>
      <c r="CP210" s="405"/>
      <c r="CQ210" s="405"/>
      <c r="CR210" s="405"/>
      <c r="CS210" s="405"/>
      <c r="CT210" s="405"/>
      <c r="CU210" s="405"/>
      <c r="CV210" s="405"/>
      <c r="CW210" s="405"/>
      <c r="CX210" s="405"/>
      <c r="CY210" s="405"/>
      <c r="CZ210" s="405"/>
      <c r="DA210" s="405"/>
      <c r="DB210" s="405"/>
      <c r="DC210" s="405"/>
      <c r="DD210" s="405"/>
      <c r="DE210" s="405"/>
      <c r="DF210" s="405"/>
      <c r="DG210" s="405"/>
      <c r="DH210" s="405"/>
      <c r="DI210" s="405"/>
      <c r="DJ210" s="405"/>
    </row>
    <row r="211" spans="1:114" s="6" customFormat="1">
      <c r="A211" s="405"/>
      <c r="C211" s="7"/>
      <c r="D211" s="7"/>
      <c r="F211" s="8"/>
      <c r="G211" s="8"/>
      <c r="H211" s="8"/>
      <c r="I211" s="8"/>
      <c r="J211" s="8"/>
      <c r="K211" s="8"/>
      <c r="L211" s="8"/>
      <c r="M211" s="8"/>
      <c r="N211" s="8"/>
      <c r="P211" s="12"/>
      <c r="Q211" s="12"/>
      <c r="R211" s="12"/>
      <c r="S211" s="12"/>
      <c r="T211" s="12"/>
      <c r="U211" s="405"/>
      <c r="V211" s="405"/>
      <c r="W211" s="405"/>
      <c r="X211" s="405"/>
      <c r="Y211" s="405"/>
      <c r="Z211" s="405"/>
      <c r="AA211" s="405"/>
      <c r="AB211" s="405"/>
      <c r="AC211" s="405"/>
      <c r="AD211" s="405"/>
      <c r="AE211" s="405"/>
      <c r="AF211" s="405"/>
      <c r="AG211" s="405"/>
      <c r="AH211" s="405"/>
      <c r="AI211" s="405"/>
      <c r="AJ211" s="405"/>
      <c r="AK211" s="405"/>
      <c r="AL211" s="405"/>
      <c r="AM211" s="405"/>
      <c r="AN211" s="405"/>
      <c r="AO211" s="405"/>
      <c r="AP211" s="405"/>
      <c r="AQ211" s="405"/>
      <c r="AR211" s="405"/>
      <c r="AS211" s="405"/>
      <c r="AT211" s="405"/>
      <c r="AU211" s="405"/>
      <c r="AV211" s="405"/>
      <c r="AW211" s="405"/>
      <c r="AX211" s="405"/>
      <c r="AY211" s="405"/>
      <c r="AZ211" s="405"/>
      <c r="BA211" s="405"/>
      <c r="BB211" s="405"/>
      <c r="BC211" s="405"/>
      <c r="BD211" s="405"/>
      <c r="BE211" s="405"/>
      <c r="BF211" s="405"/>
      <c r="BG211" s="405"/>
      <c r="BH211" s="405"/>
      <c r="BI211" s="405"/>
      <c r="BJ211" s="405"/>
      <c r="BK211" s="405"/>
      <c r="BL211" s="405"/>
      <c r="BM211" s="405"/>
      <c r="BN211" s="405"/>
      <c r="BO211" s="405"/>
      <c r="BP211" s="405"/>
      <c r="BQ211" s="405"/>
      <c r="BR211" s="405"/>
      <c r="BS211" s="405"/>
      <c r="BT211" s="405"/>
      <c r="BU211" s="405"/>
      <c r="BV211" s="405"/>
      <c r="BW211" s="405"/>
      <c r="BX211" s="405"/>
      <c r="BY211" s="405"/>
      <c r="BZ211" s="405"/>
      <c r="CA211" s="405"/>
      <c r="CB211" s="405"/>
      <c r="CC211" s="405"/>
      <c r="CD211" s="405"/>
      <c r="CE211" s="405"/>
      <c r="CF211" s="405"/>
      <c r="CG211" s="405"/>
      <c r="CH211" s="405"/>
      <c r="CI211" s="405"/>
      <c r="CJ211" s="405"/>
      <c r="CK211" s="405"/>
      <c r="CL211" s="405"/>
      <c r="CM211" s="405"/>
      <c r="CN211" s="405"/>
      <c r="CO211" s="405"/>
      <c r="CP211" s="405"/>
      <c r="CQ211" s="405"/>
      <c r="CR211" s="405"/>
      <c r="CS211" s="405"/>
      <c r="CT211" s="405"/>
      <c r="CU211" s="405"/>
      <c r="CV211" s="405"/>
      <c r="CW211" s="405"/>
      <c r="CX211" s="405"/>
      <c r="CY211" s="405"/>
      <c r="CZ211" s="405"/>
      <c r="DA211" s="405"/>
      <c r="DB211" s="405"/>
      <c r="DC211" s="405"/>
      <c r="DD211" s="405"/>
      <c r="DE211" s="405"/>
      <c r="DF211" s="405"/>
      <c r="DG211" s="405"/>
      <c r="DH211" s="405"/>
      <c r="DI211" s="405"/>
      <c r="DJ211" s="405"/>
    </row>
    <row r="212" spans="1:114" s="6" customFormat="1">
      <c r="A212" s="405"/>
      <c r="C212" s="7"/>
      <c r="D212" s="7"/>
      <c r="F212" s="8"/>
      <c r="G212" s="8"/>
      <c r="H212" s="8"/>
      <c r="I212" s="8"/>
      <c r="J212" s="8"/>
      <c r="K212" s="8"/>
      <c r="L212" s="8"/>
      <c r="M212" s="8"/>
      <c r="N212" s="8"/>
      <c r="P212" s="12"/>
      <c r="Q212" s="12"/>
      <c r="R212" s="12"/>
      <c r="S212" s="12"/>
      <c r="T212" s="12"/>
      <c r="U212" s="405"/>
      <c r="V212" s="405"/>
      <c r="W212" s="405"/>
      <c r="X212" s="405"/>
      <c r="Y212" s="405"/>
      <c r="Z212" s="405"/>
      <c r="AA212" s="405"/>
      <c r="AB212" s="405"/>
      <c r="AC212" s="405"/>
      <c r="AD212" s="405"/>
      <c r="AE212" s="405"/>
      <c r="AF212" s="405"/>
      <c r="AG212" s="405"/>
      <c r="AH212" s="405"/>
      <c r="AI212" s="405"/>
      <c r="AJ212" s="405"/>
      <c r="AK212" s="405"/>
      <c r="AL212" s="405"/>
      <c r="AM212" s="405"/>
      <c r="AN212" s="405"/>
      <c r="AO212" s="405"/>
      <c r="AP212" s="405"/>
      <c r="AQ212" s="405"/>
      <c r="AR212" s="405"/>
      <c r="AS212" s="405"/>
      <c r="AT212" s="405"/>
      <c r="AU212" s="405"/>
      <c r="AV212" s="405"/>
      <c r="AW212" s="405"/>
      <c r="AX212" s="405"/>
      <c r="AY212" s="405"/>
      <c r="AZ212" s="405"/>
      <c r="BA212" s="405"/>
      <c r="BB212" s="405"/>
      <c r="BC212" s="405"/>
      <c r="BD212" s="405"/>
      <c r="BE212" s="405"/>
      <c r="BF212" s="405"/>
      <c r="BG212" s="405"/>
      <c r="BH212" s="405"/>
      <c r="BI212" s="405"/>
      <c r="BJ212" s="405"/>
      <c r="BK212" s="405"/>
      <c r="BL212" s="405"/>
      <c r="BM212" s="405"/>
      <c r="BN212" s="405"/>
      <c r="BO212" s="405"/>
      <c r="BP212" s="405"/>
      <c r="BQ212" s="405"/>
      <c r="BR212" s="405"/>
      <c r="BS212" s="405"/>
      <c r="BT212" s="405"/>
      <c r="BU212" s="405"/>
      <c r="BV212" s="405"/>
      <c r="BW212" s="405"/>
      <c r="BX212" s="405"/>
      <c r="BY212" s="405"/>
      <c r="BZ212" s="405"/>
      <c r="CA212" s="405"/>
      <c r="CB212" s="405"/>
      <c r="CC212" s="405"/>
      <c r="CD212" s="405"/>
      <c r="CE212" s="405"/>
      <c r="CF212" s="405"/>
      <c r="CG212" s="405"/>
      <c r="CH212" s="405"/>
      <c r="CI212" s="405"/>
      <c r="CJ212" s="405"/>
      <c r="CK212" s="405"/>
      <c r="CL212" s="405"/>
      <c r="CM212" s="405"/>
      <c r="CN212" s="405"/>
      <c r="CO212" s="405"/>
      <c r="CP212" s="405"/>
      <c r="CQ212" s="405"/>
      <c r="CR212" s="405"/>
      <c r="CS212" s="405"/>
      <c r="CT212" s="405"/>
      <c r="CU212" s="405"/>
      <c r="CV212" s="405"/>
      <c r="CW212" s="405"/>
      <c r="CX212" s="405"/>
      <c r="CY212" s="405"/>
      <c r="CZ212" s="405"/>
      <c r="DA212" s="405"/>
      <c r="DB212" s="405"/>
      <c r="DC212" s="405"/>
      <c r="DD212" s="405"/>
      <c r="DE212" s="405"/>
      <c r="DF212" s="405"/>
      <c r="DG212" s="405"/>
      <c r="DH212" s="405"/>
      <c r="DI212" s="405"/>
      <c r="DJ212" s="405"/>
    </row>
    <row r="213" spans="1:114" s="6" customFormat="1">
      <c r="A213" s="405"/>
      <c r="C213" s="7"/>
      <c r="D213" s="7"/>
      <c r="F213" s="8"/>
      <c r="G213" s="8"/>
      <c r="H213" s="8"/>
      <c r="I213" s="8"/>
      <c r="J213" s="8"/>
      <c r="K213" s="8"/>
      <c r="L213" s="8"/>
      <c r="M213" s="8"/>
      <c r="N213" s="8"/>
      <c r="P213" s="12"/>
      <c r="Q213" s="12"/>
      <c r="R213" s="12"/>
      <c r="S213" s="12"/>
      <c r="T213" s="12"/>
      <c r="U213" s="405"/>
      <c r="V213" s="405"/>
      <c r="W213" s="405"/>
      <c r="X213" s="405"/>
      <c r="Y213" s="405"/>
      <c r="Z213" s="405"/>
      <c r="AA213" s="405"/>
      <c r="AB213" s="405"/>
      <c r="AC213" s="405"/>
      <c r="AD213" s="405"/>
      <c r="AE213" s="405"/>
      <c r="AF213" s="405"/>
      <c r="AG213" s="405"/>
      <c r="AH213" s="405"/>
      <c r="AI213" s="405"/>
      <c r="AJ213" s="405"/>
      <c r="AK213" s="405"/>
      <c r="AL213" s="405"/>
      <c r="AM213" s="405"/>
      <c r="AN213" s="405"/>
      <c r="AO213" s="405"/>
      <c r="AP213" s="405"/>
      <c r="AQ213" s="405"/>
      <c r="AR213" s="405"/>
      <c r="AS213" s="405"/>
      <c r="AT213" s="405"/>
      <c r="AU213" s="405"/>
      <c r="AV213" s="405"/>
      <c r="AW213" s="405"/>
      <c r="AX213" s="405"/>
      <c r="AY213" s="405"/>
      <c r="AZ213" s="405"/>
      <c r="BA213" s="405"/>
      <c r="BB213" s="405"/>
      <c r="BC213" s="405"/>
      <c r="BD213" s="405"/>
      <c r="BE213" s="405"/>
      <c r="BF213" s="405"/>
      <c r="BG213" s="405"/>
      <c r="BH213" s="405"/>
      <c r="BI213" s="405"/>
      <c r="BJ213" s="405"/>
      <c r="BK213" s="405"/>
      <c r="BL213" s="405"/>
      <c r="BM213" s="405"/>
      <c r="BN213" s="405"/>
      <c r="BO213" s="405"/>
      <c r="BP213" s="405"/>
      <c r="BQ213" s="405"/>
      <c r="BR213" s="405"/>
      <c r="BS213" s="405"/>
      <c r="BT213" s="405"/>
      <c r="BU213" s="405"/>
      <c r="BV213" s="405"/>
      <c r="BW213" s="405"/>
      <c r="BX213" s="405"/>
      <c r="BY213" s="405"/>
      <c r="BZ213" s="405"/>
      <c r="CA213" s="405"/>
      <c r="CB213" s="405"/>
      <c r="CC213" s="405"/>
      <c r="CD213" s="405"/>
      <c r="CE213" s="405"/>
      <c r="CF213" s="405"/>
      <c r="CG213" s="405"/>
      <c r="CH213" s="405"/>
      <c r="CI213" s="405"/>
      <c r="CJ213" s="405"/>
      <c r="CK213" s="405"/>
      <c r="CL213" s="405"/>
      <c r="CM213" s="405"/>
      <c r="CN213" s="405"/>
      <c r="CO213" s="405"/>
      <c r="CP213" s="405"/>
      <c r="CQ213" s="405"/>
      <c r="CR213" s="405"/>
      <c r="CS213" s="405"/>
      <c r="CT213" s="405"/>
      <c r="CU213" s="405"/>
      <c r="CV213" s="405"/>
      <c r="CW213" s="405"/>
      <c r="CX213" s="405"/>
      <c r="CY213" s="405"/>
      <c r="CZ213" s="405"/>
      <c r="DA213" s="405"/>
      <c r="DB213" s="405"/>
      <c r="DC213" s="405"/>
      <c r="DD213" s="405"/>
      <c r="DE213" s="405"/>
      <c r="DF213" s="405"/>
      <c r="DG213" s="405"/>
      <c r="DH213" s="405"/>
      <c r="DI213" s="405"/>
      <c r="DJ213" s="405"/>
    </row>
    <row r="214" spans="1:114" s="6" customFormat="1">
      <c r="A214" s="405"/>
      <c r="C214" s="7"/>
      <c r="D214" s="7"/>
      <c r="F214" s="8"/>
      <c r="G214" s="8"/>
      <c r="H214" s="8"/>
      <c r="I214" s="8"/>
      <c r="J214" s="8"/>
      <c r="K214" s="8"/>
      <c r="L214" s="8"/>
      <c r="M214" s="8"/>
      <c r="N214" s="8"/>
      <c r="P214" s="12"/>
      <c r="Q214" s="12"/>
      <c r="R214" s="12"/>
      <c r="S214" s="12"/>
      <c r="T214" s="12"/>
      <c r="U214" s="405"/>
      <c r="V214" s="405"/>
      <c r="W214" s="405"/>
      <c r="X214" s="405"/>
      <c r="Y214" s="405"/>
      <c r="Z214" s="405"/>
      <c r="AA214" s="405"/>
      <c r="AB214" s="405"/>
      <c r="AC214" s="405"/>
      <c r="AD214" s="405"/>
      <c r="AE214" s="405"/>
      <c r="AF214" s="405"/>
      <c r="AG214" s="405"/>
      <c r="AH214" s="405"/>
      <c r="AI214" s="405"/>
      <c r="AJ214" s="405"/>
      <c r="AK214" s="405"/>
      <c r="AL214" s="405"/>
      <c r="AM214" s="405"/>
      <c r="AN214" s="405"/>
      <c r="AO214" s="405"/>
      <c r="AP214" s="405"/>
      <c r="AQ214" s="405"/>
      <c r="AR214" s="405"/>
      <c r="AS214" s="405"/>
      <c r="AT214" s="405"/>
      <c r="AU214" s="405"/>
      <c r="AV214" s="405"/>
      <c r="AW214" s="405"/>
      <c r="AX214" s="405"/>
      <c r="AY214" s="405"/>
      <c r="AZ214" s="405"/>
      <c r="BA214" s="405"/>
      <c r="BB214" s="405"/>
      <c r="BC214" s="405"/>
      <c r="BD214" s="405"/>
      <c r="BE214" s="405"/>
      <c r="BF214" s="405"/>
      <c r="BG214" s="405"/>
      <c r="BH214" s="405"/>
      <c r="BI214" s="405"/>
      <c r="BJ214" s="405"/>
      <c r="BK214" s="405"/>
      <c r="BL214" s="405"/>
      <c r="BM214" s="405"/>
      <c r="BN214" s="405"/>
      <c r="BO214" s="405"/>
      <c r="BP214" s="405"/>
      <c r="BQ214" s="405"/>
      <c r="BR214" s="405"/>
      <c r="BS214" s="405"/>
      <c r="BT214" s="405"/>
      <c r="BU214" s="405"/>
      <c r="BV214" s="405"/>
      <c r="BW214" s="405"/>
      <c r="BX214" s="405"/>
      <c r="BY214" s="405"/>
      <c r="BZ214" s="405"/>
      <c r="CA214" s="405"/>
      <c r="CB214" s="405"/>
      <c r="CC214" s="405"/>
      <c r="CD214" s="405"/>
      <c r="CE214" s="405"/>
      <c r="CF214" s="405"/>
      <c r="CG214" s="405"/>
      <c r="CH214" s="405"/>
      <c r="CI214" s="405"/>
      <c r="CJ214" s="405"/>
      <c r="CK214" s="405"/>
      <c r="CL214" s="405"/>
      <c r="CM214" s="405"/>
      <c r="CN214" s="405"/>
      <c r="CO214" s="405"/>
      <c r="CP214" s="405"/>
      <c r="CQ214" s="405"/>
      <c r="CR214" s="405"/>
      <c r="CS214" s="405"/>
      <c r="CT214" s="405"/>
      <c r="CU214" s="405"/>
      <c r="CV214" s="405"/>
      <c r="CW214" s="405"/>
      <c r="CX214" s="405"/>
      <c r="CY214" s="405"/>
      <c r="CZ214" s="405"/>
      <c r="DA214" s="405"/>
      <c r="DB214" s="405"/>
      <c r="DC214" s="405"/>
      <c r="DD214" s="405"/>
      <c r="DE214" s="405"/>
      <c r="DF214" s="405"/>
      <c r="DG214" s="405"/>
      <c r="DH214" s="405"/>
      <c r="DI214" s="405"/>
      <c r="DJ214" s="405"/>
    </row>
    <row r="215" spans="1:114" s="6" customFormat="1">
      <c r="A215" s="405"/>
      <c r="C215" s="7"/>
      <c r="D215" s="7"/>
      <c r="F215" s="8"/>
      <c r="G215" s="8"/>
      <c r="H215" s="8"/>
      <c r="I215" s="8"/>
      <c r="J215" s="8"/>
      <c r="K215" s="8"/>
      <c r="L215" s="8"/>
      <c r="M215" s="8"/>
      <c r="N215" s="8"/>
      <c r="P215" s="12"/>
      <c r="Q215" s="12"/>
      <c r="R215" s="12"/>
      <c r="S215" s="12"/>
      <c r="T215" s="12"/>
      <c r="U215" s="405"/>
      <c r="V215" s="405"/>
      <c r="W215" s="405"/>
      <c r="X215" s="405"/>
      <c r="Y215" s="405"/>
      <c r="Z215" s="405"/>
      <c r="AA215" s="405"/>
      <c r="AB215" s="405"/>
      <c r="AC215" s="405"/>
      <c r="AD215" s="405"/>
      <c r="AE215" s="405"/>
      <c r="AF215" s="405"/>
      <c r="AG215" s="405"/>
      <c r="AH215" s="405"/>
      <c r="AI215" s="405"/>
      <c r="AJ215" s="405"/>
      <c r="AK215" s="405"/>
      <c r="AL215" s="405"/>
      <c r="AM215" s="405"/>
      <c r="AN215" s="405"/>
      <c r="AO215" s="405"/>
      <c r="AP215" s="405"/>
      <c r="AQ215" s="405"/>
      <c r="AR215" s="405"/>
      <c r="AS215" s="405"/>
      <c r="AT215" s="405"/>
      <c r="AU215" s="405"/>
      <c r="AV215" s="405"/>
      <c r="AW215" s="405"/>
      <c r="AX215" s="405"/>
      <c r="AY215" s="405"/>
      <c r="AZ215" s="405"/>
      <c r="BA215" s="405"/>
      <c r="BB215" s="405"/>
      <c r="BC215" s="405"/>
      <c r="BD215" s="405"/>
      <c r="BE215" s="405"/>
      <c r="BF215" s="405"/>
      <c r="BG215" s="405"/>
      <c r="BH215" s="405"/>
      <c r="BI215" s="405"/>
      <c r="BJ215" s="405"/>
      <c r="BK215" s="405"/>
      <c r="BL215" s="405"/>
      <c r="BM215" s="405"/>
      <c r="BN215" s="405"/>
      <c r="BO215" s="405"/>
      <c r="BP215" s="405"/>
      <c r="BQ215" s="405"/>
      <c r="BR215" s="405"/>
      <c r="BS215" s="405"/>
      <c r="BT215" s="405"/>
      <c r="BU215" s="405"/>
      <c r="BV215" s="405"/>
      <c r="BW215" s="405"/>
      <c r="BX215" s="405"/>
      <c r="BY215" s="405"/>
      <c r="BZ215" s="405"/>
      <c r="CA215" s="405"/>
      <c r="CB215" s="405"/>
      <c r="CC215" s="405"/>
      <c r="CD215" s="405"/>
      <c r="CE215" s="405"/>
      <c r="CF215" s="405"/>
      <c r="CG215" s="405"/>
      <c r="CH215" s="405"/>
      <c r="CI215" s="405"/>
      <c r="CJ215" s="405"/>
      <c r="CK215" s="405"/>
      <c r="CL215" s="405"/>
      <c r="CM215" s="405"/>
      <c r="CN215" s="405"/>
      <c r="CO215" s="405"/>
      <c r="CP215" s="405"/>
      <c r="CQ215" s="405"/>
      <c r="CR215" s="405"/>
      <c r="CS215" s="405"/>
      <c r="CT215" s="405"/>
      <c r="CU215" s="405"/>
      <c r="CV215" s="405"/>
      <c r="CW215" s="405"/>
      <c r="CX215" s="405"/>
      <c r="CY215" s="405"/>
      <c r="CZ215" s="405"/>
      <c r="DA215" s="405"/>
      <c r="DB215" s="405"/>
      <c r="DC215" s="405"/>
      <c r="DD215" s="405"/>
      <c r="DE215" s="405"/>
      <c r="DF215" s="405"/>
      <c r="DG215" s="405"/>
      <c r="DH215" s="405"/>
      <c r="DI215" s="405"/>
      <c r="DJ215" s="405"/>
    </row>
    <row r="216" spans="1:114" s="6" customFormat="1">
      <c r="A216" s="405"/>
      <c r="C216" s="7"/>
      <c r="D216" s="7"/>
      <c r="F216" s="8"/>
      <c r="G216" s="8"/>
      <c r="H216" s="8"/>
      <c r="I216" s="8"/>
      <c r="J216" s="8"/>
      <c r="K216" s="8"/>
      <c r="L216" s="8"/>
      <c r="M216" s="8"/>
      <c r="N216" s="8"/>
      <c r="P216" s="12"/>
      <c r="Q216" s="12"/>
      <c r="R216" s="12"/>
      <c r="S216" s="12"/>
      <c r="T216" s="12"/>
      <c r="U216" s="405"/>
      <c r="V216" s="405"/>
      <c r="W216" s="405"/>
      <c r="X216" s="405"/>
      <c r="Y216" s="405"/>
      <c r="Z216" s="405"/>
      <c r="AA216" s="405"/>
      <c r="AB216" s="405"/>
      <c r="AC216" s="405"/>
      <c r="AD216" s="405"/>
      <c r="AE216" s="405"/>
      <c r="AF216" s="405"/>
      <c r="AG216" s="405"/>
      <c r="AH216" s="405"/>
      <c r="AI216" s="405"/>
      <c r="AJ216" s="405"/>
      <c r="AK216" s="405"/>
      <c r="AL216" s="405"/>
      <c r="AM216" s="405"/>
      <c r="AN216" s="405"/>
      <c r="AO216" s="405"/>
      <c r="AP216" s="405"/>
      <c r="AQ216" s="405"/>
      <c r="AR216" s="405"/>
      <c r="AS216" s="405"/>
      <c r="AT216" s="405"/>
      <c r="AU216" s="405"/>
      <c r="AV216" s="405"/>
      <c r="AW216" s="405"/>
      <c r="AX216" s="405"/>
      <c r="AY216" s="405"/>
      <c r="AZ216" s="405"/>
      <c r="BA216" s="405"/>
      <c r="BB216" s="405"/>
      <c r="BC216" s="405"/>
      <c r="BD216" s="405"/>
      <c r="BE216" s="405"/>
      <c r="BF216" s="405"/>
      <c r="BG216" s="405"/>
      <c r="BH216" s="405"/>
      <c r="BI216" s="405"/>
      <c r="BJ216" s="405"/>
      <c r="BK216" s="405"/>
      <c r="BL216" s="405"/>
      <c r="BM216" s="405"/>
      <c r="BN216" s="405"/>
      <c r="BO216" s="405"/>
      <c r="BP216" s="405"/>
      <c r="BQ216" s="405"/>
      <c r="BR216" s="405"/>
      <c r="BS216" s="405"/>
      <c r="BT216" s="405"/>
      <c r="BU216" s="405"/>
      <c r="BV216" s="405"/>
      <c r="BW216" s="405"/>
      <c r="BX216" s="405"/>
      <c r="BY216" s="405"/>
      <c r="BZ216" s="405"/>
      <c r="CA216" s="405"/>
      <c r="CB216" s="405"/>
      <c r="CC216" s="405"/>
      <c r="CD216" s="405"/>
      <c r="CE216" s="405"/>
      <c r="CF216" s="405"/>
      <c r="CG216" s="405"/>
      <c r="CH216" s="405"/>
      <c r="CI216" s="405"/>
      <c r="CJ216" s="405"/>
      <c r="CK216" s="405"/>
      <c r="CL216" s="405"/>
      <c r="CM216" s="405"/>
      <c r="CN216" s="405"/>
      <c r="CO216" s="405"/>
      <c r="CP216" s="405"/>
      <c r="CQ216" s="405"/>
      <c r="CR216" s="405"/>
      <c r="CS216" s="405"/>
      <c r="CT216" s="405"/>
      <c r="CU216" s="405"/>
      <c r="CV216" s="405"/>
      <c r="CW216" s="405"/>
      <c r="CX216" s="405"/>
      <c r="CY216" s="405"/>
      <c r="CZ216" s="405"/>
      <c r="DA216" s="405"/>
      <c r="DB216" s="405"/>
      <c r="DC216" s="405"/>
      <c r="DD216" s="405"/>
      <c r="DE216" s="405"/>
      <c r="DF216" s="405"/>
      <c r="DG216" s="405"/>
      <c r="DH216" s="405"/>
      <c r="DI216" s="405"/>
      <c r="DJ216" s="405"/>
    </row>
    <row r="217" spans="1:114" s="6" customFormat="1">
      <c r="A217" s="405"/>
      <c r="C217" s="7"/>
      <c r="D217" s="7"/>
      <c r="F217" s="8"/>
      <c r="G217" s="8"/>
      <c r="H217" s="8"/>
      <c r="I217" s="8"/>
      <c r="J217" s="8"/>
      <c r="K217" s="8"/>
      <c r="L217" s="8"/>
      <c r="M217" s="8"/>
      <c r="N217" s="8"/>
      <c r="P217" s="12"/>
      <c r="Q217" s="12"/>
      <c r="R217" s="12"/>
      <c r="S217" s="12"/>
      <c r="T217" s="12"/>
      <c r="U217" s="405"/>
      <c r="V217" s="405"/>
      <c r="W217" s="405"/>
      <c r="X217" s="405"/>
      <c r="Y217" s="405"/>
      <c r="Z217" s="405"/>
      <c r="AA217" s="405"/>
      <c r="AB217" s="405"/>
      <c r="AC217" s="405"/>
      <c r="AD217" s="405"/>
      <c r="AE217" s="405"/>
      <c r="AF217" s="405"/>
      <c r="AG217" s="405"/>
      <c r="AH217" s="405"/>
      <c r="AI217" s="405"/>
      <c r="AJ217" s="405"/>
      <c r="AK217" s="405"/>
      <c r="AL217" s="405"/>
      <c r="AM217" s="405"/>
      <c r="AN217" s="405"/>
      <c r="AO217" s="405"/>
      <c r="AP217" s="405"/>
      <c r="AQ217" s="405"/>
      <c r="AR217" s="405"/>
      <c r="AS217" s="405"/>
      <c r="AT217" s="405"/>
      <c r="AU217" s="405"/>
      <c r="AV217" s="405"/>
      <c r="AW217" s="405"/>
      <c r="AX217" s="405"/>
      <c r="AY217" s="405"/>
      <c r="AZ217" s="405"/>
      <c r="BA217" s="405"/>
      <c r="BB217" s="405"/>
      <c r="BC217" s="405"/>
      <c r="BD217" s="405"/>
      <c r="BE217" s="405"/>
      <c r="BF217" s="405"/>
      <c r="BG217" s="405"/>
      <c r="BH217" s="405"/>
      <c r="BI217" s="405"/>
      <c r="BJ217" s="405"/>
      <c r="BK217" s="405"/>
      <c r="BL217" s="405"/>
      <c r="BM217" s="405"/>
      <c r="BN217" s="405"/>
      <c r="BO217" s="405"/>
      <c r="BP217" s="405"/>
      <c r="BQ217" s="405"/>
      <c r="BR217" s="405"/>
      <c r="BS217" s="405"/>
      <c r="BT217" s="405"/>
      <c r="BU217" s="405"/>
      <c r="BV217" s="405"/>
      <c r="BW217" s="405"/>
      <c r="BX217" s="405"/>
      <c r="BY217" s="405"/>
      <c r="BZ217" s="405"/>
      <c r="CA217" s="405"/>
      <c r="CB217" s="405"/>
      <c r="CC217" s="405"/>
      <c r="CD217" s="405"/>
      <c r="CE217" s="405"/>
      <c r="CF217" s="405"/>
      <c r="CG217" s="405"/>
      <c r="CH217" s="405"/>
      <c r="CI217" s="405"/>
      <c r="CJ217" s="405"/>
      <c r="CK217" s="405"/>
      <c r="CL217" s="405"/>
      <c r="CM217" s="405"/>
      <c r="CN217" s="405"/>
      <c r="CO217" s="405"/>
      <c r="CP217" s="405"/>
      <c r="CQ217" s="405"/>
      <c r="CR217" s="405"/>
      <c r="CS217" s="405"/>
      <c r="CT217" s="405"/>
      <c r="CU217" s="405"/>
      <c r="CV217" s="405"/>
      <c r="CW217" s="405"/>
      <c r="CX217" s="405"/>
      <c r="CY217" s="405"/>
      <c r="CZ217" s="405"/>
      <c r="DA217" s="405"/>
      <c r="DB217" s="405"/>
      <c r="DC217" s="405"/>
      <c r="DD217" s="405"/>
      <c r="DE217" s="405"/>
      <c r="DF217" s="405"/>
      <c r="DG217" s="405"/>
      <c r="DH217" s="405"/>
      <c r="DI217" s="405"/>
      <c r="DJ217" s="405"/>
    </row>
    <row r="218" spans="1:114" s="6" customFormat="1">
      <c r="A218" s="405"/>
      <c r="C218" s="7"/>
      <c r="D218" s="7"/>
      <c r="F218" s="8"/>
      <c r="G218" s="8"/>
      <c r="H218" s="8"/>
      <c r="I218" s="8"/>
      <c r="J218" s="8"/>
      <c r="K218" s="8"/>
      <c r="L218" s="8"/>
      <c r="M218" s="8"/>
      <c r="N218" s="8"/>
      <c r="P218" s="12"/>
      <c r="Q218" s="12"/>
      <c r="R218" s="12"/>
      <c r="S218" s="12"/>
      <c r="T218" s="12"/>
      <c r="U218" s="405"/>
      <c r="V218" s="405"/>
      <c r="W218" s="405"/>
      <c r="X218" s="405"/>
      <c r="Y218" s="405"/>
      <c r="Z218" s="405"/>
      <c r="AA218" s="405"/>
      <c r="AB218" s="405"/>
      <c r="AC218" s="405"/>
      <c r="AD218" s="405"/>
      <c r="AE218" s="405"/>
      <c r="AF218" s="405"/>
      <c r="AG218" s="405"/>
      <c r="AH218" s="405"/>
      <c r="AI218" s="405"/>
      <c r="AJ218" s="405"/>
      <c r="AK218" s="405"/>
      <c r="AL218" s="405"/>
      <c r="AM218" s="405"/>
      <c r="AN218" s="405"/>
      <c r="AO218" s="405"/>
      <c r="AP218" s="405"/>
      <c r="AQ218" s="405"/>
      <c r="AR218" s="405"/>
      <c r="AS218" s="405"/>
      <c r="AT218" s="405"/>
      <c r="AU218" s="405"/>
      <c r="AV218" s="405"/>
      <c r="AW218" s="405"/>
      <c r="AX218" s="405"/>
      <c r="AY218" s="405"/>
      <c r="AZ218" s="405"/>
      <c r="BA218" s="405"/>
      <c r="BB218" s="405"/>
      <c r="BC218" s="405"/>
      <c r="BD218" s="405"/>
      <c r="BE218" s="405"/>
      <c r="BF218" s="405"/>
      <c r="BG218" s="405"/>
      <c r="BH218" s="405"/>
      <c r="BI218" s="405"/>
      <c r="BJ218" s="405"/>
      <c r="BK218" s="405"/>
      <c r="BL218" s="405"/>
      <c r="BM218" s="405"/>
      <c r="BN218" s="405"/>
      <c r="BO218" s="405"/>
      <c r="BP218" s="405"/>
      <c r="BQ218" s="405"/>
      <c r="BR218" s="405"/>
      <c r="BS218" s="405"/>
      <c r="BT218" s="405"/>
      <c r="BU218" s="405"/>
      <c r="BV218" s="405"/>
      <c r="BW218" s="405"/>
      <c r="BX218" s="405"/>
      <c r="BY218" s="405"/>
      <c r="BZ218" s="405"/>
      <c r="CA218" s="405"/>
      <c r="CB218" s="405"/>
      <c r="CC218" s="405"/>
      <c r="CD218" s="405"/>
      <c r="CE218" s="405"/>
      <c r="CF218" s="405"/>
      <c r="CG218" s="405"/>
      <c r="CH218" s="405"/>
      <c r="CI218" s="405"/>
      <c r="CJ218" s="405"/>
      <c r="CK218" s="405"/>
      <c r="CL218" s="405"/>
      <c r="CM218" s="405"/>
      <c r="CN218" s="405"/>
      <c r="CO218" s="405"/>
      <c r="CP218" s="405"/>
      <c r="CQ218" s="405"/>
      <c r="CR218" s="405"/>
      <c r="CS218" s="405"/>
      <c r="CT218" s="405"/>
      <c r="CU218" s="405"/>
      <c r="CV218" s="405"/>
      <c r="CW218" s="405"/>
      <c r="CX218" s="405"/>
      <c r="CY218" s="405"/>
      <c r="CZ218" s="405"/>
      <c r="DA218" s="405"/>
      <c r="DB218" s="405"/>
      <c r="DC218" s="405"/>
      <c r="DD218" s="405"/>
      <c r="DE218" s="405"/>
      <c r="DF218" s="405"/>
      <c r="DG218" s="405"/>
      <c r="DH218" s="405"/>
      <c r="DI218" s="405"/>
      <c r="DJ218" s="405"/>
    </row>
    <row r="219" spans="1:114" s="6" customFormat="1">
      <c r="A219" s="405"/>
      <c r="C219" s="7"/>
      <c r="D219" s="7"/>
      <c r="F219" s="8"/>
      <c r="G219" s="8"/>
      <c r="H219" s="8"/>
      <c r="I219" s="8"/>
      <c r="J219" s="8"/>
      <c r="K219" s="8"/>
      <c r="L219" s="8"/>
      <c r="M219" s="8"/>
      <c r="N219" s="8"/>
      <c r="P219" s="12"/>
      <c r="Q219" s="12"/>
      <c r="R219" s="12"/>
      <c r="S219" s="12"/>
      <c r="T219" s="12"/>
      <c r="U219" s="405"/>
      <c r="V219" s="405"/>
      <c r="W219" s="405"/>
      <c r="X219" s="405"/>
      <c r="Y219" s="405"/>
      <c r="Z219" s="405"/>
      <c r="AA219" s="405"/>
      <c r="AB219" s="405"/>
      <c r="AC219" s="405"/>
      <c r="AD219" s="405"/>
      <c r="AE219" s="405"/>
      <c r="AF219" s="405"/>
      <c r="AG219" s="405"/>
      <c r="AH219" s="405"/>
      <c r="AI219" s="405"/>
      <c r="AJ219" s="405"/>
      <c r="AK219" s="405"/>
      <c r="AL219" s="405"/>
      <c r="AM219" s="405"/>
      <c r="AN219" s="405"/>
      <c r="AO219" s="405"/>
      <c r="AP219" s="405"/>
      <c r="AQ219" s="405"/>
      <c r="AR219" s="405"/>
      <c r="AS219" s="405"/>
      <c r="AT219" s="405"/>
      <c r="AU219" s="405"/>
      <c r="AV219" s="405"/>
      <c r="AW219" s="405"/>
      <c r="AX219" s="405"/>
      <c r="AY219" s="405"/>
      <c r="AZ219" s="405"/>
      <c r="BA219" s="405"/>
      <c r="BB219" s="405"/>
      <c r="BC219" s="405"/>
      <c r="BD219" s="405"/>
      <c r="BE219" s="405"/>
      <c r="BF219" s="405"/>
      <c r="BG219" s="405"/>
      <c r="BH219" s="405"/>
      <c r="BI219" s="405"/>
      <c r="BJ219" s="405"/>
      <c r="BK219" s="405"/>
      <c r="BL219" s="405"/>
      <c r="BM219" s="405"/>
      <c r="BN219" s="405"/>
      <c r="BO219" s="405"/>
      <c r="BP219" s="405"/>
      <c r="BQ219" s="405"/>
      <c r="BR219" s="405"/>
      <c r="BS219" s="405"/>
      <c r="BT219" s="405"/>
      <c r="BU219" s="405"/>
      <c r="BV219" s="405"/>
      <c r="BW219" s="405"/>
      <c r="BX219" s="405"/>
      <c r="BY219" s="405"/>
      <c r="BZ219" s="405"/>
      <c r="CA219" s="405"/>
      <c r="CB219" s="405"/>
      <c r="CC219" s="405"/>
      <c r="CD219" s="405"/>
      <c r="CE219" s="405"/>
      <c r="CF219" s="405"/>
      <c r="CG219" s="405"/>
      <c r="CH219" s="405"/>
      <c r="CI219" s="405"/>
      <c r="CJ219" s="405"/>
      <c r="CK219" s="405"/>
      <c r="CL219" s="405"/>
      <c r="CM219" s="405"/>
      <c r="CN219" s="405"/>
      <c r="CO219" s="405"/>
      <c r="CP219" s="405"/>
      <c r="CQ219" s="405"/>
      <c r="CR219" s="405"/>
      <c r="CS219" s="405"/>
      <c r="CT219" s="405"/>
      <c r="CU219" s="405"/>
      <c r="CV219" s="405"/>
      <c r="CW219" s="405"/>
      <c r="CX219" s="405"/>
      <c r="CY219" s="405"/>
      <c r="CZ219" s="405"/>
      <c r="DA219" s="405"/>
      <c r="DB219" s="405"/>
      <c r="DC219" s="405"/>
      <c r="DD219" s="405"/>
      <c r="DE219" s="405"/>
      <c r="DF219" s="405"/>
      <c r="DG219" s="405"/>
      <c r="DH219" s="405"/>
      <c r="DI219" s="405"/>
      <c r="DJ219" s="405"/>
    </row>
    <row r="220" spans="1:114" s="6" customFormat="1">
      <c r="A220" s="405"/>
      <c r="C220" s="7"/>
      <c r="D220" s="7"/>
      <c r="F220" s="8"/>
      <c r="G220" s="8"/>
      <c r="H220" s="8"/>
      <c r="I220" s="8"/>
      <c r="J220" s="8"/>
      <c r="K220" s="8"/>
      <c r="L220" s="8"/>
      <c r="M220" s="8"/>
      <c r="N220" s="8"/>
      <c r="P220" s="12"/>
      <c r="Q220" s="12"/>
      <c r="R220" s="12"/>
      <c r="S220" s="12"/>
      <c r="T220" s="12"/>
      <c r="U220" s="405"/>
      <c r="V220" s="405"/>
      <c r="W220" s="405"/>
      <c r="X220" s="405"/>
      <c r="Y220" s="405"/>
      <c r="Z220" s="405"/>
      <c r="AA220" s="405"/>
      <c r="AB220" s="405"/>
      <c r="AC220" s="405"/>
      <c r="AD220" s="405"/>
      <c r="AE220" s="405"/>
      <c r="AF220" s="405"/>
      <c r="AG220" s="405"/>
      <c r="AH220" s="405"/>
      <c r="AI220" s="405"/>
      <c r="AJ220" s="405"/>
      <c r="AK220" s="405"/>
      <c r="AL220" s="405"/>
      <c r="AM220" s="405"/>
      <c r="AN220" s="405"/>
      <c r="AO220" s="405"/>
      <c r="AP220" s="405"/>
      <c r="AQ220" s="405"/>
      <c r="AR220" s="405"/>
      <c r="AS220" s="405"/>
      <c r="AT220" s="405"/>
      <c r="AU220" s="405"/>
      <c r="AV220" s="405"/>
      <c r="AW220" s="405"/>
      <c r="AX220" s="405"/>
      <c r="AY220" s="405"/>
      <c r="AZ220" s="405"/>
      <c r="BA220" s="405"/>
      <c r="BB220" s="405"/>
      <c r="BC220" s="405"/>
      <c r="BD220" s="405"/>
      <c r="BE220" s="405"/>
      <c r="BF220" s="405"/>
      <c r="BG220" s="405"/>
      <c r="BH220" s="405"/>
      <c r="BI220" s="405"/>
      <c r="BJ220" s="405"/>
      <c r="BK220" s="405"/>
      <c r="BL220" s="405"/>
      <c r="BM220" s="405"/>
      <c r="BN220" s="405"/>
      <c r="BO220" s="405"/>
      <c r="BP220" s="405"/>
      <c r="BQ220" s="405"/>
      <c r="BR220" s="405"/>
      <c r="BS220" s="405"/>
      <c r="BT220" s="405"/>
      <c r="BU220" s="405"/>
      <c r="BV220" s="405"/>
      <c r="BW220" s="405"/>
      <c r="BX220" s="405"/>
      <c r="BY220" s="405"/>
      <c r="BZ220" s="405"/>
      <c r="CA220" s="405"/>
      <c r="CB220" s="405"/>
      <c r="CC220" s="405"/>
      <c r="CD220" s="405"/>
      <c r="CE220" s="405"/>
      <c r="CF220" s="405"/>
      <c r="CG220" s="405"/>
      <c r="CH220" s="405"/>
      <c r="CI220" s="405"/>
      <c r="CJ220" s="405"/>
      <c r="CK220" s="405"/>
      <c r="CL220" s="405"/>
      <c r="CM220" s="405"/>
      <c r="CN220" s="405"/>
      <c r="CO220" s="405"/>
      <c r="CP220" s="405"/>
      <c r="CQ220" s="405"/>
      <c r="CR220" s="405"/>
      <c r="CS220" s="405"/>
      <c r="CT220" s="405"/>
      <c r="CU220" s="405"/>
      <c r="CV220" s="405"/>
      <c r="CW220" s="405"/>
      <c r="CX220" s="405"/>
      <c r="CY220" s="405"/>
      <c r="CZ220" s="405"/>
      <c r="DA220" s="405"/>
      <c r="DB220" s="405"/>
      <c r="DC220" s="405"/>
      <c r="DD220" s="405"/>
      <c r="DE220" s="405"/>
      <c r="DF220" s="405"/>
      <c r="DG220" s="405"/>
      <c r="DH220" s="405"/>
      <c r="DI220" s="405"/>
      <c r="DJ220" s="405"/>
    </row>
    <row r="221" spans="1:114" s="6" customFormat="1">
      <c r="A221" s="405"/>
      <c r="C221" s="7"/>
      <c r="D221" s="7"/>
      <c r="F221" s="8"/>
      <c r="G221" s="8"/>
      <c r="H221" s="8"/>
      <c r="I221" s="8"/>
      <c r="J221" s="8"/>
      <c r="K221" s="8"/>
      <c r="L221" s="8"/>
      <c r="M221" s="8"/>
      <c r="N221" s="8"/>
      <c r="P221" s="12"/>
      <c r="Q221" s="12"/>
      <c r="R221" s="12"/>
      <c r="S221" s="12"/>
      <c r="T221" s="12"/>
      <c r="U221" s="405"/>
      <c r="V221" s="405"/>
      <c r="W221" s="405"/>
      <c r="X221" s="405"/>
      <c r="Y221" s="405"/>
      <c r="Z221" s="405"/>
      <c r="AA221" s="405"/>
      <c r="AB221" s="405"/>
      <c r="AC221" s="405"/>
      <c r="AD221" s="405"/>
      <c r="AE221" s="405"/>
      <c r="AF221" s="405"/>
      <c r="AG221" s="405"/>
      <c r="AH221" s="405"/>
      <c r="AI221" s="405"/>
      <c r="AJ221" s="405"/>
      <c r="AK221" s="405"/>
      <c r="AL221" s="405"/>
      <c r="AM221" s="405"/>
      <c r="AN221" s="405"/>
      <c r="AO221" s="405"/>
      <c r="AP221" s="405"/>
      <c r="AQ221" s="405"/>
      <c r="AR221" s="405"/>
      <c r="AS221" s="405"/>
      <c r="AT221" s="405"/>
      <c r="AU221" s="405"/>
      <c r="AV221" s="405"/>
      <c r="AW221" s="405"/>
      <c r="AX221" s="405"/>
      <c r="AY221" s="405"/>
      <c r="AZ221" s="405"/>
      <c r="BA221" s="405"/>
      <c r="BB221" s="405"/>
      <c r="BC221" s="405"/>
      <c r="BD221" s="405"/>
      <c r="BE221" s="405"/>
      <c r="BF221" s="405"/>
      <c r="BG221" s="405"/>
      <c r="BH221" s="405"/>
      <c r="BI221" s="405"/>
      <c r="BJ221" s="405"/>
      <c r="BK221" s="405"/>
      <c r="BL221" s="405"/>
      <c r="BM221" s="405"/>
      <c r="BN221" s="405"/>
      <c r="BO221" s="405"/>
      <c r="BP221" s="405"/>
      <c r="BQ221" s="405"/>
      <c r="BR221" s="405"/>
      <c r="BS221" s="405"/>
      <c r="BT221" s="405"/>
      <c r="BU221" s="405"/>
      <c r="BV221" s="405"/>
      <c r="BW221" s="405"/>
      <c r="BX221" s="405"/>
      <c r="BY221" s="405"/>
      <c r="BZ221" s="405"/>
      <c r="CA221" s="405"/>
      <c r="CB221" s="405"/>
      <c r="CC221" s="405"/>
      <c r="CD221" s="405"/>
      <c r="CE221" s="405"/>
      <c r="CF221" s="405"/>
      <c r="CG221" s="405"/>
      <c r="CH221" s="405"/>
      <c r="CI221" s="405"/>
      <c r="CJ221" s="405"/>
      <c r="CK221" s="405"/>
      <c r="CL221" s="405"/>
      <c r="CM221" s="405"/>
      <c r="CN221" s="405"/>
      <c r="CO221" s="405"/>
      <c r="CP221" s="405"/>
      <c r="CQ221" s="405"/>
      <c r="CR221" s="405"/>
      <c r="CS221" s="405"/>
      <c r="CT221" s="405"/>
      <c r="CU221" s="405"/>
      <c r="CV221" s="405"/>
      <c r="CW221" s="405"/>
      <c r="CX221" s="405"/>
      <c r="CY221" s="405"/>
      <c r="CZ221" s="405"/>
      <c r="DA221" s="405"/>
      <c r="DB221" s="405"/>
      <c r="DC221" s="405"/>
      <c r="DD221" s="405"/>
      <c r="DE221" s="405"/>
      <c r="DF221" s="405"/>
      <c r="DG221" s="405"/>
      <c r="DH221" s="405"/>
      <c r="DI221" s="405"/>
      <c r="DJ221" s="405"/>
    </row>
    <row r="222" spans="1:114" s="6" customFormat="1">
      <c r="A222" s="405"/>
      <c r="C222" s="7"/>
      <c r="D222" s="7"/>
      <c r="F222" s="8"/>
      <c r="G222" s="8"/>
      <c r="H222" s="8"/>
      <c r="I222" s="8"/>
      <c r="J222" s="8"/>
      <c r="K222" s="8"/>
      <c r="L222" s="8"/>
      <c r="M222" s="8"/>
      <c r="N222" s="8"/>
      <c r="P222" s="12"/>
      <c r="Q222" s="12"/>
      <c r="R222" s="12"/>
      <c r="S222" s="12"/>
      <c r="T222" s="12"/>
      <c r="U222" s="405"/>
      <c r="V222" s="405"/>
      <c r="W222" s="405"/>
      <c r="X222" s="405"/>
      <c r="Y222" s="405"/>
      <c r="Z222" s="405"/>
      <c r="AA222" s="405"/>
      <c r="AB222" s="405"/>
      <c r="AC222" s="405"/>
      <c r="AD222" s="405"/>
      <c r="AE222" s="405"/>
      <c r="AF222" s="405"/>
      <c r="AG222" s="405"/>
      <c r="AH222" s="405"/>
      <c r="AI222" s="405"/>
      <c r="AJ222" s="405"/>
      <c r="AK222" s="405"/>
      <c r="AL222" s="405"/>
      <c r="AM222" s="405"/>
      <c r="AN222" s="405"/>
      <c r="AO222" s="405"/>
      <c r="AP222" s="405"/>
      <c r="AQ222" s="405"/>
      <c r="AR222" s="405"/>
      <c r="AS222" s="405"/>
      <c r="AT222" s="405"/>
      <c r="AU222" s="405"/>
      <c r="AV222" s="405"/>
      <c r="AW222" s="405"/>
      <c r="AX222" s="405"/>
      <c r="AY222" s="405"/>
      <c r="AZ222" s="405"/>
      <c r="BA222" s="405"/>
      <c r="BB222" s="405"/>
      <c r="BC222" s="405"/>
      <c r="BD222" s="405"/>
      <c r="BE222" s="405"/>
      <c r="BF222" s="405"/>
      <c r="BG222" s="405"/>
      <c r="BH222" s="405"/>
      <c r="BI222" s="405"/>
      <c r="BJ222" s="405"/>
      <c r="BK222" s="405"/>
      <c r="BL222" s="405"/>
      <c r="BM222" s="405"/>
      <c r="BN222" s="405"/>
      <c r="BO222" s="405"/>
      <c r="BP222" s="405"/>
      <c r="BQ222" s="405"/>
      <c r="BR222" s="405"/>
      <c r="BS222" s="405"/>
      <c r="BT222" s="405"/>
      <c r="BU222" s="405"/>
      <c r="BV222" s="405"/>
      <c r="BW222" s="405"/>
      <c r="BX222" s="405"/>
      <c r="BY222" s="405"/>
      <c r="BZ222" s="405"/>
      <c r="CA222" s="405"/>
      <c r="CB222" s="405"/>
      <c r="CC222" s="405"/>
      <c r="CD222" s="405"/>
      <c r="CE222" s="405"/>
      <c r="CF222" s="405"/>
      <c r="CG222" s="405"/>
      <c r="CH222" s="405"/>
      <c r="CI222" s="405"/>
      <c r="CJ222" s="405"/>
      <c r="CK222" s="405"/>
      <c r="CL222" s="405"/>
      <c r="CM222" s="405"/>
      <c r="CN222" s="405"/>
      <c r="CO222" s="405"/>
      <c r="CP222" s="405"/>
      <c r="CQ222" s="405"/>
      <c r="CR222" s="405"/>
      <c r="CS222" s="405"/>
      <c r="CT222" s="405"/>
      <c r="CU222" s="405"/>
      <c r="CV222" s="405"/>
      <c r="CW222" s="405"/>
      <c r="CX222" s="405"/>
      <c r="CY222" s="405"/>
      <c r="CZ222" s="405"/>
      <c r="DA222" s="405"/>
      <c r="DB222" s="405"/>
      <c r="DC222" s="405"/>
      <c r="DD222" s="405"/>
      <c r="DE222" s="405"/>
      <c r="DF222" s="405"/>
      <c r="DG222" s="405"/>
      <c r="DH222" s="405"/>
      <c r="DI222" s="405"/>
      <c r="DJ222" s="405"/>
    </row>
    <row r="223" spans="1:114" s="6" customFormat="1">
      <c r="A223" s="405"/>
      <c r="C223" s="7"/>
      <c r="D223" s="7"/>
      <c r="F223" s="8"/>
      <c r="G223" s="8"/>
      <c r="H223" s="8"/>
      <c r="I223" s="8"/>
      <c r="J223" s="8"/>
      <c r="K223" s="8"/>
      <c r="L223" s="8"/>
      <c r="M223" s="8"/>
      <c r="N223" s="8"/>
      <c r="P223" s="12"/>
      <c r="Q223" s="12"/>
      <c r="R223" s="12"/>
      <c r="S223" s="12"/>
      <c r="T223" s="12"/>
      <c r="U223" s="405"/>
      <c r="V223" s="405"/>
      <c r="W223" s="405"/>
      <c r="X223" s="405"/>
      <c r="Y223" s="405"/>
      <c r="Z223" s="405"/>
      <c r="AA223" s="405"/>
      <c r="AB223" s="405"/>
      <c r="AC223" s="405"/>
      <c r="AD223" s="405"/>
      <c r="AE223" s="405"/>
      <c r="AF223" s="405"/>
      <c r="AG223" s="405"/>
      <c r="AH223" s="405"/>
      <c r="AI223" s="405"/>
      <c r="AJ223" s="405"/>
      <c r="AK223" s="405"/>
      <c r="AL223" s="405"/>
      <c r="AM223" s="405"/>
      <c r="AN223" s="405"/>
      <c r="AO223" s="405"/>
      <c r="AP223" s="405"/>
      <c r="AQ223" s="405"/>
      <c r="AR223" s="405"/>
      <c r="AS223" s="405"/>
      <c r="AT223" s="405"/>
      <c r="AU223" s="405"/>
      <c r="AV223" s="405"/>
      <c r="AW223" s="405"/>
      <c r="AX223" s="405"/>
      <c r="AY223" s="405"/>
      <c r="AZ223" s="405"/>
      <c r="BA223" s="405"/>
      <c r="BB223" s="405"/>
      <c r="BC223" s="405"/>
      <c r="BD223" s="405"/>
      <c r="BE223" s="405"/>
      <c r="BF223" s="405"/>
      <c r="BG223" s="405"/>
      <c r="BH223" s="405"/>
      <c r="BI223" s="405"/>
      <c r="BJ223" s="405"/>
      <c r="BK223" s="405"/>
      <c r="BL223" s="405"/>
      <c r="BM223" s="405"/>
      <c r="BN223" s="405"/>
      <c r="BO223" s="405"/>
      <c r="BP223" s="405"/>
      <c r="BQ223" s="405"/>
      <c r="BR223" s="405"/>
      <c r="BS223" s="405"/>
      <c r="BT223" s="405"/>
      <c r="BU223" s="405"/>
      <c r="BV223" s="405"/>
      <c r="BW223" s="405"/>
      <c r="BX223" s="405"/>
      <c r="BY223" s="405"/>
      <c r="BZ223" s="405"/>
      <c r="CA223" s="405"/>
      <c r="CB223" s="405"/>
      <c r="CC223" s="405"/>
      <c r="CD223" s="405"/>
      <c r="CE223" s="405"/>
      <c r="CF223" s="405"/>
      <c r="CG223" s="405"/>
      <c r="CH223" s="405"/>
      <c r="CI223" s="405"/>
      <c r="CJ223" s="405"/>
      <c r="CK223" s="405"/>
      <c r="CL223" s="405"/>
      <c r="CM223" s="405"/>
      <c r="CN223" s="405"/>
      <c r="CO223" s="405"/>
      <c r="CP223" s="405"/>
      <c r="CQ223" s="405"/>
      <c r="CR223" s="405"/>
      <c r="CS223" s="405"/>
      <c r="CT223" s="405"/>
      <c r="CU223" s="405"/>
      <c r="CV223" s="405"/>
      <c r="CW223" s="405"/>
      <c r="CX223" s="405"/>
      <c r="CY223" s="405"/>
      <c r="CZ223" s="405"/>
      <c r="DA223" s="405"/>
      <c r="DB223" s="405"/>
      <c r="DC223" s="405"/>
      <c r="DD223" s="405"/>
      <c r="DE223" s="405"/>
      <c r="DF223" s="405"/>
      <c r="DG223" s="405"/>
      <c r="DH223" s="405"/>
      <c r="DI223" s="405"/>
      <c r="DJ223" s="405"/>
    </row>
    <row r="224" spans="1:114" s="6" customFormat="1">
      <c r="A224" s="405"/>
      <c r="C224" s="7"/>
      <c r="D224" s="7"/>
      <c r="F224" s="8"/>
      <c r="G224" s="8"/>
      <c r="H224" s="8"/>
      <c r="I224" s="8"/>
      <c r="J224" s="8"/>
      <c r="K224" s="8"/>
      <c r="L224" s="8"/>
      <c r="M224" s="8"/>
      <c r="N224" s="8"/>
      <c r="P224" s="12"/>
      <c r="Q224" s="12"/>
      <c r="R224" s="12"/>
      <c r="S224" s="12"/>
      <c r="T224" s="12"/>
      <c r="U224" s="405"/>
      <c r="V224" s="405"/>
      <c r="W224" s="405"/>
      <c r="X224" s="405"/>
      <c r="Y224" s="405"/>
      <c r="Z224" s="405"/>
      <c r="AA224" s="405"/>
      <c r="AB224" s="405"/>
      <c r="AC224" s="405"/>
      <c r="AD224" s="405"/>
      <c r="AE224" s="405"/>
      <c r="AF224" s="405"/>
      <c r="AG224" s="405"/>
      <c r="AH224" s="405"/>
      <c r="AI224" s="405"/>
      <c r="AJ224" s="405"/>
      <c r="AK224" s="405"/>
      <c r="AL224" s="405"/>
      <c r="AM224" s="405"/>
      <c r="AN224" s="405"/>
      <c r="AO224" s="405"/>
      <c r="AP224" s="405"/>
      <c r="AQ224" s="405"/>
      <c r="AR224" s="405"/>
      <c r="AS224" s="405"/>
      <c r="AT224" s="405"/>
      <c r="AU224" s="405"/>
      <c r="AV224" s="405"/>
      <c r="AW224" s="405"/>
      <c r="AX224" s="405"/>
      <c r="AY224" s="405"/>
      <c r="AZ224" s="405"/>
      <c r="BA224" s="405"/>
      <c r="BB224" s="405"/>
      <c r="BC224" s="405"/>
      <c r="BD224" s="405"/>
      <c r="BE224" s="405"/>
      <c r="BF224" s="405"/>
      <c r="BG224" s="405"/>
      <c r="BH224" s="405"/>
      <c r="BI224" s="405"/>
      <c r="BJ224" s="405"/>
      <c r="BK224" s="405"/>
      <c r="BL224" s="405"/>
      <c r="BM224" s="405"/>
      <c r="BN224" s="405"/>
      <c r="BO224" s="405"/>
      <c r="BP224" s="405"/>
      <c r="BQ224" s="405"/>
      <c r="BR224" s="405"/>
      <c r="BS224" s="405"/>
      <c r="BT224" s="405"/>
      <c r="BU224" s="405"/>
      <c r="BV224" s="405"/>
      <c r="BW224" s="405"/>
      <c r="BX224" s="405"/>
      <c r="BY224" s="405"/>
      <c r="BZ224" s="405"/>
      <c r="CA224" s="405"/>
      <c r="CB224" s="405"/>
      <c r="CC224" s="405"/>
      <c r="CD224" s="405"/>
      <c r="CE224" s="405"/>
      <c r="CF224" s="405"/>
      <c r="CG224" s="405"/>
      <c r="CH224" s="405"/>
      <c r="CI224" s="405"/>
      <c r="CJ224" s="405"/>
      <c r="CK224" s="405"/>
      <c r="CL224" s="405"/>
      <c r="CM224" s="405"/>
      <c r="CN224" s="405"/>
      <c r="CO224" s="405"/>
      <c r="CP224" s="405"/>
      <c r="CQ224" s="405"/>
      <c r="CR224" s="405"/>
      <c r="CS224" s="405"/>
      <c r="CT224" s="405"/>
      <c r="CU224" s="405"/>
      <c r="CV224" s="405"/>
      <c r="CW224" s="405"/>
      <c r="CX224" s="405"/>
      <c r="CY224" s="405"/>
      <c r="CZ224" s="405"/>
      <c r="DA224" s="405"/>
      <c r="DB224" s="405"/>
      <c r="DC224" s="405"/>
      <c r="DD224" s="405"/>
      <c r="DE224" s="405"/>
      <c r="DF224" s="405"/>
      <c r="DG224" s="405"/>
      <c r="DH224" s="405"/>
      <c r="DI224" s="405"/>
      <c r="DJ224" s="405"/>
    </row>
    <row r="225" spans="1:114" s="6" customFormat="1">
      <c r="A225" s="405"/>
      <c r="C225" s="7"/>
      <c r="D225" s="7"/>
      <c r="F225" s="8"/>
      <c r="G225" s="8"/>
      <c r="H225" s="8"/>
      <c r="I225" s="8"/>
      <c r="J225" s="8"/>
      <c r="K225" s="8"/>
      <c r="L225" s="8"/>
      <c r="M225" s="8"/>
      <c r="N225" s="8"/>
      <c r="P225" s="12"/>
      <c r="Q225" s="12"/>
      <c r="R225" s="12"/>
      <c r="S225" s="12"/>
      <c r="T225" s="12"/>
      <c r="U225" s="405"/>
      <c r="V225" s="405"/>
      <c r="W225" s="405"/>
      <c r="X225" s="405"/>
      <c r="Y225" s="405"/>
      <c r="Z225" s="405"/>
      <c r="AA225" s="405"/>
      <c r="AB225" s="405"/>
      <c r="AC225" s="405"/>
      <c r="AD225" s="405"/>
      <c r="AE225" s="405"/>
      <c r="AF225" s="405"/>
      <c r="AG225" s="405"/>
      <c r="AH225" s="405"/>
      <c r="AI225" s="405"/>
      <c r="AJ225" s="405"/>
      <c r="AK225" s="405"/>
      <c r="AL225" s="405"/>
      <c r="AM225" s="405"/>
      <c r="AN225" s="405"/>
      <c r="AO225" s="405"/>
      <c r="AP225" s="405"/>
      <c r="AQ225" s="405"/>
      <c r="AR225" s="405"/>
      <c r="AS225" s="405"/>
      <c r="AT225" s="405"/>
      <c r="AU225" s="405"/>
      <c r="AV225" s="405"/>
      <c r="AW225" s="405"/>
      <c r="AX225" s="405"/>
      <c r="AY225" s="405"/>
      <c r="AZ225" s="405"/>
      <c r="BA225" s="405"/>
      <c r="BB225" s="405"/>
      <c r="BC225" s="405"/>
      <c r="BD225" s="405"/>
      <c r="BE225" s="405"/>
      <c r="BF225" s="405"/>
      <c r="BG225" s="405"/>
      <c r="BH225" s="405"/>
      <c r="BI225" s="405"/>
      <c r="BJ225" s="405"/>
      <c r="BK225" s="405"/>
      <c r="BL225" s="405"/>
      <c r="BM225" s="405"/>
      <c r="BN225" s="405"/>
      <c r="BO225" s="405"/>
      <c r="BP225" s="405"/>
      <c r="BQ225" s="405"/>
      <c r="BR225" s="405"/>
      <c r="BS225" s="405"/>
      <c r="BT225" s="405"/>
      <c r="BU225" s="405"/>
      <c r="BV225" s="405"/>
      <c r="BW225" s="405"/>
      <c r="BX225" s="405"/>
      <c r="BY225" s="405"/>
      <c r="BZ225" s="405"/>
      <c r="CA225" s="405"/>
      <c r="CB225" s="405"/>
      <c r="CC225" s="405"/>
      <c r="CD225" s="405"/>
      <c r="CE225" s="405"/>
      <c r="CF225" s="405"/>
      <c r="CG225" s="405"/>
      <c r="CH225" s="405"/>
      <c r="CI225" s="405"/>
      <c r="CJ225" s="405"/>
      <c r="CK225" s="405"/>
      <c r="CL225" s="405"/>
      <c r="CM225" s="405"/>
      <c r="CN225" s="405"/>
      <c r="CO225" s="405"/>
      <c r="CP225" s="405"/>
      <c r="CQ225" s="405"/>
      <c r="CR225" s="405"/>
      <c r="CS225" s="405"/>
      <c r="CT225" s="405"/>
      <c r="CU225" s="405"/>
      <c r="CV225" s="405"/>
      <c r="CW225" s="405"/>
      <c r="CX225" s="405"/>
      <c r="CY225" s="405"/>
      <c r="CZ225" s="405"/>
      <c r="DA225" s="405"/>
      <c r="DB225" s="405"/>
      <c r="DC225" s="405"/>
      <c r="DD225" s="405"/>
      <c r="DE225" s="405"/>
      <c r="DF225" s="405"/>
      <c r="DG225" s="405"/>
      <c r="DH225" s="405"/>
      <c r="DI225" s="405"/>
      <c r="DJ225" s="405"/>
    </row>
    <row r="226" spans="1:114" s="6" customFormat="1">
      <c r="A226" s="405"/>
      <c r="C226" s="7"/>
      <c r="D226" s="7"/>
      <c r="F226" s="8"/>
      <c r="G226" s="8"/>
      <c r="H226" s="8"/>
      <c r="I226" s="8"/>
      <c r="J226" s="8"/>
      <c r="K226" s="8"/>
      <c r="L226" s="8"/>
      <c r="M226" s="8"/>
      <c r="N226" s="8"/>
      <c r="P226" s="12"/>
      <c r="Q226" s="12"/>
      <c r="R226" s="12"/>
      <c r="S226" s="12"/>
      <c r="T226" s="12"/>
      <c r="U226" s="405"/>
      <c r="V226" s="405"/>
      <c r="W226" s="405"/>
      <c r="X226" s="405"/>
      <c r="Y226" s="405"/>
      <c r="Z226" s="405"/>
      <c r="AA226" s="405"/>
      <c r="AB226" s="405"/>
      <c r="AC226" s="405"/>
      <c r="AD226" s="405"/>
      <c r="AE226" s="405"/>
      <c r="AF226" s="405"/>
      <c r="AG226" s="405"/>
      <c r="AH226" s="405"/>
      <c r="AI226" s="405"/>
      <c r="AJ226" s="405"/>
      <c r="AK226" s="405"/>
      <c r="AL226" s="405"/>
      <c r="AM226" s="405"/>
      <c r="AN226" s="405"/>
      <c r="AO226" s="405"/>
      <c r="AP226" s="405"/>
      <c r="AQ226" s="405"/>
      <c r="AR226" s="405"/>
      <c r="AS226" s="405"/>
      <c r="AT226" s="405"/>
      <c r="AU226" s="405"/>
      <c r="AV226" s="405"/>
      <c r="AW226" s="405"/>
      <c r="AX226" s="405"/>
      <c r="AY226" s="405"/>
      <c r="AZ226" s="405"/>
      <c r="BA226" s="405"/>
      <c r="BB226" s="405"/>
      <c r="BC226" s="405"/>
      <c r="BD226" s="405"/>
      <c r="BE226" s="405"/>
      <c r="BF226" s="405"/>
      <c r="BG226" s="405"/>
      <c r="BH226" s="405"/>
      <c r="BI226" s="405"/>
      <c r="BJ226" s="405"/>
      <c r="BK226" s="405"/>
      <c r="BL226" s="405"/>
      <c r="BM226" s="405"/>
      <c r="BN226" s="405"/>
      <c r="BO226" s="405"/>
      <c r="BP226" s="405"/>
      <c r="BQ226" s="405"/>
      <c r="BR226" s="405"/>
      <c r="BS226" s="405"/>
      <c r="BT226" s="405"/>
      <c r="BU226" s="405"/>
      <c r="BV226" s="405"/>
      <c r="BW226" s="405"/>
      <c r="BX226" s="405"/>
      <c r="BY226" s="405"/>
      <c r="BZ226" s="405"/>
      <c r="CA226" s="405"/>
      <c r="CB226" s="405"/>
      <c r="CC226" s="405"/>
      <c r="CD226" s="405"/>
      <c r="CE226" s="405"/>
      <c r="CF226" s="405"/>
      <c r="CG226" s="405"/>
      <c r="CH226" s="405"/>
      <c r="CI226" s="405"/>
      <c r="CJ226" s="405"/>
      <c r="CK226" s="405"/>
      <c r="CL226" s="405"/>
      <c r="CM226" s="405"/>
      <c r="CN226" s="405"/>
      <c r="CO226" s="405"/>
      <c r="CP226" s="405"/>
      <c r="CQ226" s="405"/>
      <c r="CR226" s="405"/>
      <c r="CS226" s="405"/>
      <c r="CT226" s="405"/>
      <c r="CU226" s="405"/>
      <c r="CV226" s="405"/>
      <c r="CW226" s="405"/>
      <c r="CX226" s="405"/>
      <c r="CY226" s="405"/>
      <c r="CZ226" s="405"/>
      <c r="DA226" s="405"/>
      <c r="DB226" s="405"/>
      <c r="DC226" s="405"/>
      <c r="DD226" s="405"/>
      <c r="DE226" s="405"/>
      <c r="DF226" s="405"/>
      <c r="DG226" s="405"/>
      <c r="DH226" s="405"/>
      <c r="DI226" s="405"/>
      <c r="DJ226" s="405"/>
    </row>
    <row r="227" spans="1:114" s="6" customFormat="1">
      <c r="A227" s="405"/>
      <c r="C227" s="7"/>
      <c r="D227" s="7"/>
      <c r="F227" s="8"/>
      <c r="G227" s="8"/>
      <c r="H227" s="8"/>
      <c r="I227" s="8"/>
      <c r="J227" s="8"/>
      <c r="K227" s="8"/>
      <c r="L227" s="8"/>
      <c r="M227" s="8"/>
      <c r="N227" s="8"/>
      <c r="P227" s="12"/>
      <c r="Q227" s="12"/>
      <c r="R227" s="12"/>
      <c r="S227" s="12"/>
      <c r="T227" s="12"/>
      <c r="U227" s="405"/>
      <c r="V227" s="405"/>
      <c r="W227" s="405"/>
      <c r="X227" s="405"/>
      <c r="Y227" s="405"/>
      <c r="Z227" s="405"/>
      <c r="AA227" s="405"/>
      <c r="AB227" s="405"/>
      <c r="AC227" s="405"/>
      <c r="AD227" s="405"/>
      <c r="AE227" s="405"/>
      <c r="AF227" s="405"/>
      <c r="AG227" s="405"/>
      <c r="AH227" s="405"/>
      <c r="AI227" s="405"/>
      <c r="AJ227" s="405"/>
      <c r="AK227" s="405"/>
      <c r="AL227" s="405"/>
      <c r="AM227" s="405"/>
      <c r="AN227" s="405"/>
      <c r="AO227" s="405"/>
      <c r="AP227" s="405"/>
      <c r="AQ227" s="405"/>
      <c r="AR227" s="405"/>
      <c r="AS227" s="405"/>
      <c r="AT227" s="405"/>
      <c r="AU227" s="405"/>
      <c r="AV227" s="405"/>
      <c r="AW227" s="405"/>
      <c r="AX227" s="405"/>
      <c r="AY227" s="405"/>
      <c r="AZ227" s="405"/>
      <c r="BA227" s="405"/>
      <c r="BB227" s="405"/>
      <c r="BC227" s="405"/>
      <c r="BD227" s="405"/>
      <c r="BE227" s="405"/>
      <c r="BF227" s="405"/>
      <c r="BG227" s="405"/>
      <c r="BH227" s="405"/>
      <c r="BI227" s="405"/>
      <c r="BJ227" s="405"/>
      <c r="BK227" s="405"/>
      <c r="BL227" s="405"/>
      <c r="BM227" s="405"/>
      <c r="BN227" s="405"/>
      <c r="BO227" s="405"/>
      <c r="BP227" s="405"/>
      <c r="BQ227" s="405"/>
      <c r="BR227" s="405"/>
      <c r="BS227" s="405"/>
      <c r="BT227" s="405"/>
      <c r="BU227" s="405"/>
      <c r="BV227" s="405"/>
      <c r="BW227" s="405"/>
      <c r="BX227" s="405"/>
      <c r="BY227" s="405"/>
      <c r="BZ227" s="405"/>
      <c r="CA227" s="405"/>
      <c r="CB227" s="405"/>
      <c r="CC227" s="405"/>
      <c r="CD227" s="405"/>
      <c r="CE227" s="405"/>
      <c r="CF227" s="405"/>
      <c r="CG227" s="405"/>
      <c r="CH227" s="405"/>
      <c r="CI227" s="405"/>
      <c r="CJ227" s="405"/>
      <c r="CK227" s="405"/>
      <c r="CL227" s="405"/>
      <c r="CM227" s="405"/>
      <c r="CN227" s="405"/>
      <c r="CO227" s="405"/>
      <c r="CP227" s="405"/>
      <c r="CQ227" s="405"/>
      <c r="CR227" s="405"/>
      <c r="CS227" s="405"/>
      <c r="CT227" s="405"/>
      <c r="CU227" s="405"/>
      <c r="CV227" s="405"/>
      <c r="CW227" s="405"/>
      <c r="CX227" s="405"/>
      <c r="CY227" s="405"/>
      <c r="CZ227" s="405"/>
      <c r="DA227" s="405"/>
      <c r="DB227" s="405"/>
      <c r="DC227" s="405"/>
      <c r="DD227" s="405"/>
      <c r="DE227" s="405"/>
      <c r="DF227" s="405"/>
      <c r="DG227" s="405"/>
      <c r="DH227" s="405"/>
      <c r="DI227" s="405"/>
      <c r="DJ227" s="405"/>
    </row>
    <row r="228" spans="1:114" s="6" customFormat="1">
      <c r="A228" s="405"/>
      <c r="C228" s="7"/>
      <c r="D228" s="7"/>
      <c r="F228" s="8"/>
      <c r="G228" s="8"/>
      <c r="H228" s="8"/>
      <c r="I228" s="8"/>
      <c r="J228" s="8"/>
      <c r="K228" s="8"/>
      <c r="L228" s="8"/>
      <c r="M228" s="8"/>
      <c r="N228" s="8"/>
      <c r="P228" s="12"/>
      <c r="Q228" s="12"/>
      <c r="R228" s="12"/>
      <c r="S228" s="12"/>
      <c r="T228" s="12"/>
      <c r="U228" s="405"/>
      <c r="V228" s="405"/>
      <c r="W228" s="405"/>
      <c r="X228" s="405"/>
      <c r="Y228" s="405"/>
      <c r="Z228" s="405"/>
      <c r="AA228" s="405"/>
      <c r="AB228" s="405"/>
      <c r="AC228" s="405"/>
      <c r="AD228" s="405"/>
      <c r="AE228" s="405"/>
      <c r="AF228" s="405"/>
      <c r="AG228" s="405"/>
      <c r="AH228" s="405"/>
      <c r="AI228" s="405"/>
      <c r="AJ228" s="405"/>
      <c r="AK228" s="405"/>
      <c r="AL228" s="405"/>
      <c r="AM228" s="405"/>
      <c r="AN228" s="405"/>
      <c r="AO228" s="405"/>
      <c r="AP228" s="405"/>
      <c r="AQ228" s="405"/>
      <c r="AR228" s="405"/>
      <c r="AS228" s="405"/>
      <c r="AT228" s="405"/>
      <c r="AU228" s="405"/>
      <c r="AV228" s="405"/>
      <c r="AW228" s="405"/>
      <c r="AX228" s="405"/>
      <c r="AY228" s="405"/>
      <c r="AZ228" s="405"/>
      <c r="BA228" s="405"/>
      <c r="BB228" s="405"/>
      <c r="BC228" s="405"/>
      <c r="BD228" s="405"/>
      <c r="BE228" s="405"/>
      <c r="BF228" s="405"/>
      <c r="BG228" s="405"/>
      <c r="BH228" s="405"/>
      <c r="BI228" s="405"/>
      <c r="BJ228" s="405"/>
      <c r="BK228" s="405"/>
      <c r="BL228" s="405"/>
      <c r="BM228" s="405"/>
      <c r="BN228" s="405"/>
      <c r="BO228" s="405"/>
      <c r="BP228" s="405"/>
      <c r="BQ228" s="405"/>
      <c r="BR228" s="405"/>
      <c r="BS228" s="405"/>
      <c r="BT228" s="405"/>
      <c r="BU228" s="405"/>
      <c r="BV228" s="405"/>
      <c r="BW228" s="405"/>
      <c r="BX228" s="405"/>
      <c r="BY228" s="405"/>
      <c r="BZ228" s="405"/>
      <c r="CA228" s="405"/>
      <c r="CB228" s="405"/>
      <c r="CC228" s="405"/>
      <c r="CD228" s="405"/>
      <c r="CE228" s="405"/>
      <c r="CF228" s="405"/>
      <c r="CG228" s="405"/>
      <c r="CH228" s="405"/>
      <c r="CI228" s="405"/>
      <c r="CJ228" s="405"/>
      <c r="CK228" s="405"/>
      <c r="CL228" s="405"/>
      <c r="CM228" s="405"/>
      <c r="CN228" s="405"/>
      <c r="CO228" s="405"/>
      <c r="CP228" s="405"/>
      <c r="CQ228" s="405"/>
      <c r="CR228" s="405"/>
      <c r="CS228" s="405"/>
      <c r="CT228" s="405"/>
      <c r="CU228" s="405"/>
      <c r="CV228" s="405"/>
      <c r="CW228" s="405"/>
      <c r="CX228" s="405"/>
      <c r="CY228" s="405"/>
      <c r="CZ228" s="405"/>
      <c r="DA228" s="405"/>
      <c r="DB228" s="405"/>
      <c r="DC228" s="405"/>
      <c r="DD228" s="405"/>
      <c r="DE228" s="405"/>
      <c r="DF228" s="405"/>
      <c r="DG228" s="405"/>
      <c r="DH228" s="405"/>
      <c r="DI228" s="405"/>
      <c r="DJ228" s="405"/>
    </row>
    <row r="229" spans="1:114" s="6" customFormat="1">
      <c r="A229" s="405"/>
      <c r="C229" s="7"/>
      <c r="D229" s="7"/>
      <c r="F229" s="8"/>
      <c r="G229" s="8"/>
      <c r="H229" s="8"/>
      <c r="I229" s="8"/>
      <c r="J229" s="8"/>
      <c r="K229" s="8"/>
      <c r="L229" s="8"/>
      <c r="M229" s="8"/>
      <c r="N229" s="8"/>
      <c r="P229" s="12"/>
      <c r="Q229" s="12"/>
      <c r="R229" s="12"/>
      <c r="S229" s="12"/>
      <c r="T229" s="12"/>
      <c r="U229" s="405"/>
      <c r="V229" s="405"/>
      <c r="W229" s="405"/>
      <c r="X229" s="405"/>
      <c r="Y229" s="405"/>
      <c r="Z229" s="405"/>
      <c r="AA229" s="405"/>
      <c r="AB229" s="405"/>
      <c r="AC229" s="405"/>
      <c r="AD229" s="405"/>
      <c r="AE229" s="405"/>
      <c r="AF229" s="405"/>
      <c r="AG229" s="405"/>
      <c r="AH229" s="405"/>
      <c r="AI229" s="405"/>
      <c r="AJ229" s="405"/>
      <c r="AK229" s="405"/>
      <c r="AL229" s="405"/>
      <c r="AM229" s="405"/>
      <c r="AN229" s="405"/>
      <c r="AO229" s="405"/>
      <c r="AP229" s="405"/>
      <c r="AQ229" s="405"/>
      <c r="AR229" s="405"/>
      <c r="AS229" s="405"/>
      <c r="AT229" s="405"/>
      <c r="AU229" s="405"/>
      <c r="AV229" s="405"/>
      <c r="AW229" s="405"/>
      <c r="AX229" s="405"/>
      <c r="AY229" s="405"/>
      <c r="AZ229" s="405"/>
      <c r="BA229" s="405"/>
      <c r="BB229" s="405"/>
      <c r="BC229" s="405"/>
      <c r="BD229" s="405"/>
      <c r="BE229" s="405"/>
      <c r="BF229" s="405"/>
      <c r="BG229" s="405"/>
      <c r="BH229" s="405"/>
      <c r="BI229" s="405"/>
      <c r="BJ229" s="405"/>
      <c r="BK229" s="405"/>
      <c r="BL229" s="405"/>
      <c r="BM229" s="405"/>
      <c r="BN229" s="405"/>
      <c r="BO229" s="405"/>
      <c r="BP229" s="405"/>
      <c r="BQ229" s="405"/>
      <c r="BR229" s="405"/>
      <c r="BS229" s="405"/>
      <c r="BT229" s="405"/>
      <c r="BU229" s="405"/>
      <c r="BV229" s="405"/>
      <c r="BW229" s="405"/>
      <c r="BX229" s="405"/>
      <c r="BY229" s="405"/>
      <c r="BZ229" s="405"/>
      <c r="CA229" s="405"/>
      <c r="CB229" s="405"/>
      <c r="CC229" s="405"/>
      <c r="CD229" s="405"/>
      <c r="CE229" s="405"/>
      <c r="CF229" s="405"/>
      <c r="CG229" s="405"/>
      <c r="CH229" s="405"/>
      <c r="CI229" s="405"/>
      <c r="CJ229" s="405"/>
      <c r="CK229" s="405"/>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405"/>
      <c r="DH229" s="405"/>
      <c r="DI229" s="405"/>
      <c r="DJ229" s="405"/>
    </row>
    <row r="230" spans="1:114" s="6" customFormat="1">
      <c r="A230" s="405"/>
      <c r="C230" s="7"/>
      <c r="D230" s="7"/>
      <c r="F230" s="8"/>
      <c r="G230" s="8"/>
      <c r="H230" s="8"/>
      <c r="I230" s="8"/>
      <c r="J230" s="8"/>
      <c r="K230" s="8"/>
      <c r="L230" s="8"/>
      <c r="M230" s="8"/>
      <c r="N230" s="8"/>
      <c r="P230" s="12"/>
      <c r="Q230" s="12"/>
      <c r="R230" s="12"/>
      <c r="S230" s="12"/>
      <c r="T230" s="12"/>
      <c r="U230" s="405"/>
      <c r="V230" s="405"/>
      <c r="W230" s="405"/>
      <c r="X230" s="405"/>
      <c r="Y230" s="405"/>
      <c r="Z230" s="405"/>
      <c r="AA230" s="405"/>
      <c r="AB230" s="405"/>
      <c r="AC230" s="405"/>
      <c r="AD230" s="405"/>
      <c r="AE230" s="405"/>
      <c r="AF230" s="405"/>
      <c r="AG230" s="405"/>
      <c r="AH230" s="405"/>
      <c r="AI230" s="405"/>
      <c r="AJ230" s="405"/>
      <c r="AK230" s="405"/>
      <c r="AL230" s="405"/>
      <c r="AM230" s="405"/>
      <c r="AN230" s="405"/>
      <c r="AO230" s="405"/>
      <c r="AP230" s="405"/>
      <c r="AQ230" s="405"/>
      <c r="AR230" s="405"/>
      <c r="AS230" s="405"/>
      <c r="AT230" s="405"/>
      <c r="AU230" s="405"/>
      <c r="AV230" s="405"/>
      <c r="AW230" s="405"/>
      <c r="AX230" s="405"/>
      <c r="AY230" s="405"/>
      <c r="AZ230" s="405"/>
      <c r="BA230" s="405"/>
      <c r="BB230" s="405"/>
      <c r="BC230" s="405"/>
      <c r="BD230" s="405"/>
      <c r="BE230" s="405"/>
      <c r="BF230" s="405"/>
      <c r="BG230" s="405"/>
      <c r="BH230" s="405"/>
      <c r="BI230" s="405"/>
      <c r="BJ230" s="405"/>
      <c r="BK230" s="405"/>
      <c r="BL230" s="405"/>
      <c r="BM230" s="405"/>
      <c r="BN230" s="405"/>
      <c r="BO230" s="405"/>
      <c r="BP230" s="405"/>
      <c r="BQ230" s="405"/>
      <c r="BR230" s="405"/>
      <c r="BS230" s="405"/>
      <c r="BT230" s="405"/>
      <c r="BU230" s="405"/>
      <c r="BV230" s="405"/>
      <c r="BW230" s="405"/>
      <c r="BX230" s="405"/>
      <c r="BY230" s="405"/>
      <c r="BZ230" s="405"/>
      <c r="CA230" s="405"/>
      <c r="CB230" s="405"/>
      <c r="CC230" s="405"/>
      <c r="CD230" s="405"/>
      <c r="CE230" s="405"/>
      <c r="CF230" s="405"/>
      <c r="CG230" s="405"/>
      <c r="CH230" s="405"/>
      <c r="CI230" s="405"/>
      <c r="CJ230" s="405"/>
      <c r="CK230" s="405"/>
      <c r="CL230" s="405"/>
      <c r="CM230" s="405"/>
      <c r="CN230" s="405"/>
      <c r="CO230" s="405"/>
      <c r="CP230" s="405"/>
      <c r="CQ230" s="405"/>
      <c r="CR230" s="405"/>
      <c r="CS230" s="405"/>
      <c r="CT230" s="405"/>
      <c r="CU230" s="405"/>
      <c r="CV230" s="405"/>
      <c r="CW230" s="405"/>
      <c r="CX230" s="405"/>
      <c r="CY230" s="405"/>
      <c r="CZ230" s="405"/>
      <c r="DA230" s="405"/>
      <c r="DB230" s="405"/>
      <c r="DC230" s="405"/>
      <c r="DD230" s="405"/>
      <c r="DE230" s="405"/>
      <c r="DF230" s="405"/>
      <c r="DG230" s="405"/>
      <c r="DH230" s="405"/>
      <c r="DI230" s="405"/>
      <c r="DJ230" s="405"/>
    </row>
    <row r="231" spans="1:114" s="6" customFormat="1">
      <c r="A231" s="405"/>
      <c r="C231" s="7"/>
      <c r="D231" s="7"/>
      <c r="F231" s="8"/>
      <c r="G231" s="8"/>
      <c r="H231" s="8"/>
      <c r="I231" s="8"/>
      <c r="J231" s="8"/>
      <c r="K231" s="8"/>
      <c r="L231" s="8"/>
      <c r="M231" s="8"/>
      <c r="N231" s="8"/>
      <c r="P231" s="12"/>
      <c r="Q231" s="12"/>
      <c r="R231" s="12"/>
      <c r="S231" s="12"/>
      <c r="T231" s="12"/>
      <c r="U231" s="405"/>
      <c r="V231" s="405"/>
      <c r="W231" s="405"/>
      <c r="X231" s="405"/>
      <c r="Y231" s="405"/>
      <c r="Z231" s="405"/>
      <c r="AA231" s="405"/>
      <c r="AB231" s="405"/>
      <c r="AC231" s="405"/>
      <c r="AD231" s="405"/>
      <c r="AE231" s="405"/>
      <c r="AF231" s="405"/>
      <c r="AG231" s="405"/>
      <c r="AH231" s="405"/>
      <c r="AI231" s="405"/>
      <c r="AJ231" s="405"/>
      <c r="AK231" s="405"/>
      <c r="AL231" s="405"/>
      <c r="AM231" s="405"/>
      <c r="AN231" s="405"/>
      <c r="AO231" s="405"/>
      <c r="AP231" s="405"/>
      <c r="AQ231" s="405"/>
      <c r="AR231" s="405"/>
      <c r="AS231" s="405"/>
      <c r="AT231" s="405"/>
      <c r="AU231" s="405"/>
      <c r="AV231" s="405"/>
      <c r="AW231" s="405"/>
      <c r="AX231" s="405"/>
      <c r="AY231" s="405"/>
      <c r="AZ231" s="405"/>
      <c r="BA231" s="405"/>
      <c r="BB231" s="405"/>
      <c r="BC231" s="405"/>
      <c r="BD231" s="405"/>
      <c r="BE231" s="405"/>
      <c r="BF231" s="405"/>
      <c r="BG231" s="405"/>
      <c r="BH231" s="405"/>
      <c r="BI231" s="405"/>
      <c r="BJ231" s="405"/>
      <c r="BK231" s="405"/>
      <c r="BL231" s="405"/>
      <c r="BM231" s="405"/>
      <c r="BN231" s="405"/>
      <c r="BO231" s="405"/>
      <c r="BP231" s="405"/>
      <c r="BQ231" s="405"/>
      <c r="BR231" s="405"/>
      <c r="BS231" s="405"/>
      <c r="BT231" s="405"/>
      <c r="BU231" s="405"/>
      <c r="BV231" s="405"/>
      <c r="BW231" s="405"/>
      <c r="BX231" s="405"/>
      <c r="BY231" s="405"/>
      <c r="BZ231" s="405"/>
      <c r="CA231" s="405"/>
      <c r="CB231" s="405"/>
      <c r="CC231" s="405"/>
      <c r="CD231" s="405"/>
      <c r="CE231" s="405"/>
      <c r="CF231" s="405"/>
      <c r="CG231" s="405"/>
      <c r="CH231" s="405"/>
      <c r="CI231" s="405"/>
      <c r="CJ231" s="405"/>
      <c r="CK231" s="405"/>
      <c r="CL231" s="405"/>
      <c r="CM231" s="405"/>
      <c r="CN231" s="405"/>
      <c r="CO231" s="405"/>
      <c r="CP231" s="405"/>
      <c r="CQ231" s="405"/>
      <c r="CR231" s="405"/>
      <c r="CS231" s="405"/>
      <c r="CT231" s="405"/>
      <c r="CU231" s="405"/>
      <c r="CV231" s="405"/>
      <c r="CW231" s="405"/>
      <c r="CX231" s="405"/>
      <c r="CY231" s="405"/>
      <c r="CZ231" s="405"/>
      <c r="DA231" s="405"/>
      <c r="DB231" s="405"/>
      <c r="DC231" s="405"/>
      <c r="DD231" s="405"/>
      <c r="DE231" s="405"/>
      <c r="DF231" s="405"/>
      <c r="DG231" s="405"/>
      <c r="DH231" s="405"/>
      <c r="DI231" s="405"/>
      <c r="DJ231" s="405"/>
    </row>
    <row r="232" spans="1:114" s="6" customFormat="1">
      <c r="A232" s="405"/>
      <c r="C232" s="7"/>
      <c r="D232" s="7"/>
      <c r="F232" s="8"/>
      <c r="G232" s="8"/>
      <c r="H232" s="8"/>
      <c r="I232" s="8"/>
      <c r="J232" s="8"/>
      <c r="K232" s="8"/>
      <c r="L232" s="8"/>
      <c r="M232" s="8"/>
      <c r="N232" s="8"/>
      <c r="P232" s="12"/>
      <c r="Q232" s="12"/>
      <c r="R232" s="12"/>
      <c r="S232" s="12"/>
      <c r="T232" s="12"/>
      <c r="U232" s="405"/>
      <c r="V232" s="405"/>
      <c r="W232" s="405"/>
      <c r="X232" s="405"/>
      <c r="Y232" s="405"/>
      <c r="Z232" s="405"/>
      <c r="AA232" s="405"/>
      <c r="AB232" s="405"/>
      <c r="AC232" s="405"/>
      <c r="AD232" s="405"/>
      <c r="AE232" s="405"/>
      <c r="AF232" s="405"/>
      <c r="AG232" s="405"/>
      <c r="AH232" s="405"/>
      <c r="AI232" s="405"/>
      <c r="AJ232" s="405"/>
      <c r="AK232" s="405"/>
      <c r="AL232" s="405"/>
      <c r="AM232" s="405"/>
      <c r="AN232" s="405"/>
      <c r="AO232" s="405"/>
      <c r="AP232" s="405"/>
      <c r="AQ232" s="405"/>
      <c r="AR232" s="405"/>
      <c r="AS232" s="405"/>
      <c r="AT232" s="405"/>
      <c r="AU232" s="405"/>
      <c r="AV232" s="405"/>
      <c r="AW232" s="405"/>
      <c r="AX232" s="405"/>
      <c r="AY232" s="405"/>
      <c r="AZ232" s="405"/>
      <c r="BA232" s="405"/>
      <c r="BB232" s="405"/>
      <c r="BC232" s="405"/>
      <c r="BD232" s="405"/>
      <c r="BE232" s="405"/>
      <c r="BF232" s="405"/>
      <c r="BG232" s="405"/>
      <c r="BH232" s="405"/>
      <c r="BI232" s="405"/>
      <c r="BJ232" s="405"/>
      <c r="BK232" s="405"/>
      <c r="BL232" s="405"/>
      <c r="BM232" s="405"/>
      <c r="BN232" s="405"/>
      <c r="BO232" s="405"/>
      <c r="BP232" s="405"/>
      <c r="BQ232" s="405"/>
      <c r="BR232" s="405"/>
      <c r="BS232" s="405"/>
      <c r="BT232" s="405"/>
      <c r="BU232" s="405"/>
      <c r="BV232" s="405"/>
      <c r="BW232" s="405"/>
      <c r="BX232" s="405"/>
      <c r="BY232" s="405"/>
      <c r="BZ232" s="405"/>
      <c r="CA232" s="405"/>
      <c r="CB232" s="405"/>
      <c r="CC232" s="405"/>
      <c r="CD232" s="405"/>
      <c r="CE232" s="405"/>
      <c r="CF232" s="405"/>
      <c r="CG232" s="405"/>
      <c r="CH232" s="405"/>
      <c r="CI232" s="405"/>
      <c r="CJ232" s="405"/>
      <c r="CK232" s="405"/>
      <c r="CL232" s="405"/>
      <c r="CM232" s="405"/>
      <c r="CN232" s="405"/>
      <c r="CO232" s="405"/>
      <c r="CP232" s="405"/>
      <c r="CQ232" s="405"/>
      <c r="CR232" s="405"/>
      <c r="CS232" s="405"/>
      <c r="CT232" s="405"/>
      <c r="CU232" s="405"/>
      <c r="CV232" s="405"/>
      <c r="CW232" s="405"/>
      <c r="CX232" s="405"/>
      <c r="CY232" s="405"/>
      <c r="CZ232" s="405"/>
      <c r="DA232" s="405"/>
      <c r="DB232" s="405"/>
      <c r="DC232" s="405"/>
      <c r="DD232" s="405"/>
      <c r="DE232" s="405"/>
      <c r="DF232" s="405"/>
      <c r="DG232" s="405"/>
      <c r="DH232" s="405"/>
      <c r="DI232" s="405"/>
      <c r="DJ232" s="405"/>
    </row>
    <row r="233" spans="1:114" s="6" customFormat="1">
      <c r="A233" s="405"/>
      <c r="C233" s="7"/>
      <c r="D233" s="7"/>
      <c r="F233" s="8"/>
      <c r="G233" s="8"/>
      <c r="H233" s="8"/>
      <c r="I233" s="8"/>
      <c r="J233" s="8"/>
      <c r="K233" s="8"/>
      <c r="L233" s="8"/>
      <c r="M233" s="8"/>
      <c r="N233" s="8"/>
      <c r="P233" s="12"/>
      <c r="Q233" s="12"/>
      <c r="R233" s="12"/>
      <c r="S233" s="12"/>
      <c r="T233" s="12"/>
      <c r="U233" s="405"/>
      <c r="V233" s="405"/>
      <c r="W233" s="405"/>
      <c r="X233" s="405"/>
      <c r="Y233" s="405"/>
      <c r="Z233" s="405"/>
      <c r="AA233" s="405"/>
      <c r="AB233" s="405"/>
      <c r="AC233" s="405"/>
      <c r="AD233" s="405"/>
      <c r="AE233" s="405"/>
      <c r="AF233" s="405"/>
      <c r="AG233" s="405"/>
      <c r="AH233" s="405"/>
      <c r="AI233" s="405"/>
      <c r="AJ233" s="405"/>
      <c r="AK233" s="405"/>
      <c r="AL233" s="405"/>
      <c r="AM233" s="405"/>
      <c r="AN233" s="405"/>
      <c r="AO233" s="405"/>
      <c r="AP233" s="405"/>
      <c r="AQ233" s="405"/>
      <c r="AR233" s="405"/>
      <c r="AS233" s="405"/>
      <c r="AT233" s="405"/>
      <c r="AU233" s="405"/>
      <c r="AV233" s="405"/>
      <c r="AW233" s="405"/>
      <c r="AX233" s="405"/>
      <c r="AY233" s="405"/>
      <c r="AZ233" s="405"/>
      <c r="BA233" s="405"/>
      <c r="BB233" s="405"/>
      <c r="BC233" s="405"/>
      <c r="BD233" s="405"/>
      <c r="BE233" s="405"/>
      <c r="BF233" s="405"/>
      <c r="BG233" s="405"/>
      <c r="BH233" s="405"/>
      <c r="BI233" s="405"/>
      <c r="BJ233" s="405"/>
      <c r="BK233" s="405"/>
      <c r="BL233" s="405"/>
      <c r="BM233" s="405"/>
      <c r="BN233" s="405"/>
      <c r="BO233" s="405"/>
      <c r="BP233" s="405"/>
      <c r="BQ233" s="405"/>
      <c r="BR233" s="405"/>
      <c r="BS233" s="405"/>
      <c r="BT233" s="405"/>
      <c r="BU233" s="405"/>
      <c r="BV233" s="405"/>
      <c r="BW233" s="405"/>
      <c r="BX233" s="405"/>
      <c r="BY233" s="405"/>
      <c r="BZ233" s="405"/>
      <c r="CA233" s="405"/>
      <c r="CB233" s="405"/>
      <c r="CC233" s="405"/>
      <c r="CD233" s="405"/>
      <c r="CE233" s="405"/>
      <c r="CF233" s="405"/>
      <c r="CG233" s="405"/>
      <c r="CH233" s="405"/>
      <c r="CI233" s="405"/>
      <c r="CJ233" s="405"/>
      <c r="CK233" s="405"/>
      <c r="CL233" s="405"/>
      <c r="CM233" s="405"/>
      <c r="CN233" s="405"/>
      <c r="CO233" s="405"/>
      <c r="CP233" s="405"/>
      <c r="CQ233" s="405"/>
      <c r="CR233" s="405"/>
      <c r="CS233" s="405"/>
      <c r="CT233" s="405"/>
      <c r="CU233" s="405"/>
      <c r="CV233" s="405"/>
      <c r="CW233" s="405"/>
      <c r="CX233" s="405"/>
      <c r="CY233" s="405"/>
      <c r="CZ233" s="405"/>
      <c r="DA233" s="405"/>
      <c r="DB233" s="405"/>
      <c r="DC233" s="405"/>
      <c r="DD233" s="405"/>
      <c r="DE233" s="405"/>
      <c r="DF233" s="405"/>
      <c r="DG233" s="405"/>
      <c r="DH233" s="405"/>
      <c r="DI233" s="405"/>
      <c r="DJ233" s="405"/>
    </row>
    <row r="234" spans="1:114" s="6" customFormat="1">
      <c r="A234" s="405"/>
      <c r="C234" s="7"/>
      <c r="D234" s="7"/>
      <c r="F234" s="8"/>
      <c r="G234" s="8"/>
      <c r="H234" s="8"/>
      <c r="I234" s="8"/>
      <c r="J234" s="8"/>
      <c r="K234" s="8"/>
      <c r="L234" s="8"/>
      <c r="M234" s="8"/>
      <c r="N234" s="8"/>
      <c r="P234" s="12"/>
      <c r="Q234" s="12"/>
      <c r="R234" s="12"/>
      <c r="S234" s="12"/>
      <c r="T234" s="12"/>
      <c r="U234" s="405"/>
      <c r="V234" s="405"/>
      <c r="W234" s="405"/>
      <c r="X234" s="405"/>
      <c r="Y234" s="405"/>
      <c r="Z234" s="405"/>
      <c r="AA234" s="405"/>
      <c r="AB234" s="405"/>
      <c r="AC234" s="405"/>
      <c r="AD234" s="405"/>
      <c r="AE234" s="405"/>
      <c r="AF234" s="405"/>
      <c r="AG234" s="405"/>
      <c r="AH234" s="405"/>
      <c r="AI234" s="405"/>
      <c r="AJ234" s="405"/>
      <c r="AK234" s="405"/>
      <c r="AL234" s="405"/>
      <c r="AM234" s="405"/>
      <c r="AN234" s="405"/>
      <c r="AO234" s="405"/>
      <c r="AP234" s="405"/>
      <c r="AQ234" s="405"/>
      <c r="AR234" s="405"/>
      <c r="AS234" s="405"/>
      <c r="AT234" s="405"/>
      <c r="AU234" s="405"/>
      <c r="AV234" s="405"/>
      <c r="AW234" s="405"/>
      <c r="AX234" s="405"/>
      <c r="AY234" s="405"/>
      <c r="AZ234" s="405"/>
      <c r="BA234" s="405"/>
      <c r="BB234" s="405"/>
      <c r="BC234" s="405"/>
      <c r="BD234" s="405"/>
      <c r="BE234" s="405"/>
      <c r="BF234" s="405"/>
      <c r="BG234" s="405"/>
      <c r="BH234" s="405"/>
      <c r="BI234" s="405"/>
      <c r="BJ234" s="405"/>
      <c r="BK234" s="405"/>
      <c r="BL234" s="405"/>
      <c r="BM234" s="405"/>
      <c r="BN234" s="405"/>
      <c r="BO234" s="405"/>
      <c r="BP234" s="405"/>
      <c r="BQ234" s="405"/>
      <c r="BR234" s="405"/>
      <c r="BS234" s="405"/>
      <c r="BT234" s="405"/>
      <c r="BU234" s="405"/>
      <c r="BV234" s="405"/>
      <c r="BW234" s="405"/>
      <c r="BX234" s="405"/>
      <c r="BY234" s="405"/>
      <c r="BZ234" s="405"/>
      <c r="CA234" s="405"/>
      <c r="CB234" s="405"/>
      <c r="CC234" s="405"/>
      <c r="CD234" s="405"/>
      <c r="CE234" s="405"/>
      <c r="CF234" s="405"/>
      <c r="CG234" s="405"/>
      <c r="CH234" s="405"/>
      <c r="CI234" s="405"/>
      <c r="CJ234" s="405"/>
      <c r="CK234" s="405"/>
      <c r="CL234" s="405"/>
      <c r="CM234" s="405"/>
      <c r="CN234" s="405"/>
      <c r="CO234" s="405"/>
      <c r="CP234" s="405"/>
      <c r="CQ234" s="405"/>
      <c r="CR234" s="405"/>
      <c r="CS234" s="405"/>
      <c r="CT234" s="405"/>
      <c r="CU234" s="405"/>
      <c r="CV234" s="405"/>
      <c r="CW234" s="405"/>
      <c r="CX234" s="405"/>
      <c r="CY234" s="405"/>
      <c r="CZ234" s="405"/>
      <c r="DA234" s="405"/>
      <c r="DB234" s="405"/>
      <c r="DC234" s="405"/>
      <c r="DD234" s="405"/>
      <c r="DE234" s="405"/>
      <c r="DF234" s="405"/>
      <c r="DG234" s="405"/>
      <c r="DH234" s="405"/>
      <c r="DI234" s="405"/>
      <c r="DJ234" s="405"/>
    </row>
    <row r="235" spans="1:114" s="6" customFormat="1">
      <c r="A235" s="405"/>
      <c r="C235" s="7"/>
      <c r="D235" s="7"/>
      <c r="F235" s="8"/>
      <c r="G235" s="8"/>
      <c r="H235" s="8"/>
      <c r="I235" s="8"/>
      <c r="J235" s="8"/>
      <c r="K235" s="8"/>
      <c r="L235" s="8"/>
      <c r="M235" s="8"/>
      <c r="N235" s="8"/>
      <c r="P235" s="12"/>
      <c r="Q235" s="12"/>
      <c r="R235" s="12"/>
      <c r="S235" s="12"/>
      <c r="T235" s="12"/>
      <c r="U235" s="405"/>
      <c r="V235" s="405"/>
      <c r="W235" s="405"/>
      <c r="X235" s="405"/>
      <c r="Y235" s="405"/>
      <c r="Z235" s="405"/>
      <c r="AA235" s="405"/>
      <c r="AB235" s="405"/>
      <c r="AC235" s="405"/>
      <c r="AD235" s="405"/>
      <c r="AE235" s="405"/>
      <c r="AF235" s="405"/>
      <c r="AG235" s="405"/>
      <c r="AH235" s="405"/>
      <c r="AI235" s="405"/>
      <c r="AJ235" s="405"/>
      <c r="AK235" s="405"/>
      <c r="AL235" s="405"/>
      <c r="AM235" s="405"/>
      <c r="AN235" s="405"/>
      <c r="AO235" s="405"/>
      <c r="AP235" s="405"/>
      <c r="AQ235" s="405"/>
      <c r="AR235" s="405"/>
      <c r="AS235" s="405"/>
      <c r="AT235" s="405"/>
      <c r="AU235" s="405"/>
      <c r="AV235" s="405"/>
      <c r="AW235" s="405"/>
      <c r="AX235" s="405"/>
      <c r="AY235" s="405"/>
      <c r="AZ235" s="405"/>
      <c r="BA235" s="405"/>
      <c r="BB235" s="405"/>
      <c r="BC235" s="405"/>
      <c r="BD235" s="405"/>
      <c r="BE235" s="405"/>
      <c r="BF235" s="405"/>
      <c r="BG235" s="405"/>
      <c r="BH235" s="405"/>
      <c r="BI235" s="405"/>
      <c r="BJ235" s="405"/>
      <c r="BK235" s="405"/>
      <c r="BL235" s="405"/>
      <c r="BM235" s="405"/>
      <c r="BN235" s="405"/>
      <c r="BO235" s="405"/>
      <c r="BP235" s="405"/>
      <c r="BQ235" s="405"/>
      <c r="BR235" s="405"/>
      <c r="BS235" s="405"/>
      <c r="BT235" s="405"/>
      <c r="BU235" s="405"/>
      <c r="BV235" s="405"/>
      <c r="BW235" s="405"/>
      <c r="BX235" s="405"/>
      <c r="BY235" s="405"/>
      <c r="BZ235" s="405"/>
      <c r="CA235" s="405"/>
      <c r="CB235" s="405"/>
      <c r="CC235" s="405"/>
      <c r="CD235" s="405"/>
      <c r="CE235" s="405"/>
      <c r="CF235" s="405"/>
      <c r="CG235" s="405"/>
      <c r="CH235" s="405"/>
      <c r="CI235" s="405"/>
      <c r="CJ235" s="405"/>
      <c r="CK235" s="405"/>
      <c r="CL235" s="405"/>
      <c r="CM235" s="405"/>
      <c r="CN235" s="405"/>
      <c r="CO235" s="405"/>
      <c r="CP235" s="405"/>
      <c r="CQ235" s="405"/>
      <c r="CR235" s="405"/>
      <c r="CS235" s="405"/>
      <c r="CT235" s="405"/>
      <c r="CU235" s="405"/>
      <c r="CV235" s="405"/>
      <c r="CW235" s="405"/>
      <c r="CX235" s="405"/>
      <c r="CY235" s="405"/>
      <c r="CZ235" s="405"/>
      <c r="DA235" s="405"/>
      <c r="DB235" s="405"/>
      <c r="DC235" s="405"/>
      <c r="DD235" s="405"/>
      <c r="DE235" s="405"/>
      <c r="DF235" s="405"/>
      <c r="DG235" s="405"/>
      <c r="DH235" s="405"/>
      <c r="DI235" s="405"/>
      <c r="DJ235" s="405"/>
    </row>
    <row r="236" spans="1:114" s="6" customFormat="1">
      <c r="A236" s="405"/>
      <c r="C236" s="7"/>
      <c r="D236" s="7"/>
      <c r="F236" s="8"/>
      <c r="G236" s="8"/>
      <c r="H236" s="8"/>
      <c r="I236" s="8"/>
      <c r="J236" s="8"/>
      <c r="K236" s="8"/>
      <c r="L236" s="8"/>
      <c r="M236" s="8"/>
      <c r="N236" s="8"/>
      <c r="P236" s="12"/>
      <c r="Q236" s="12"/>
      <c r="R236" s="12"/>
      <c r="S236" s="12"/>
      <c r="T236" s="12"/>
      <c r="U236" s="405"/>
      <c r="V236" s="405"/>
      <c r="W236" s="405"/>
      <c r="X236" s="405"/>
      <c r="Y236" s="405"/>
      <c r="Z236" s="405"/>
      <c r="AA236" s="405"/>
      <c r="AB236" s="405"/>
      <c r="AC236" s="405"/>
      <c r="AD236" s="405"/>
      <c r="AE236" s="405"/>
      <c r="AF236" s="405"/>
      <c r="AG236" s="405"/>
      <c r="AH236" s="405"/>
      <c r="AI236" s="405"/>
      <c r="AJ236" s="405"/>
      <c r="AK236" s="405"/>
      <c r="AL236" s="405"/>
      <c r="AM236" s="405"/>
      <c r="AN236" s="405"/>
      <c r="AO236" s="405"/>
      <c r="AP236" s="405"/>
      <c r="AQ236" s="405"/>
      <c r="AR236" s="405"/>
      <c r="AS236" s="405"/>
      <c r="AT236" s="405"/>
      <c r="AU236" s="405"/>
      <c r="AV236" s="405"/>
      <c r="AW236" s="405"/>
      <c r="AX236" s="405"/>
      <c r="AY236" s="405"/>
      <c r="AZ236" s="405"/>
      <c r="BA236" s="405"/>
      <c r="BB236" s="405"/>
      <c r="BC236" s="405"/>
      <c r="BD236" s="405"/>
      <c r="BE236" s="405"/>
      <c r="BF236" s="405"/>
      <c r="BG236" s="405"/>
      <c r="BH236" s="405"/>
      <c r="BI236" s="405"/>
      <c r="BJ236" s="405"/>
      <c r="BK236" s="405"/>
      <c r="BL236" s="405"/>
      <c r="BM236" s="405"/>
      <c r="BN236" s="405"/>
      <c r="BO236" s="405"/>
      <c r="BP236" s="405"/>
      <c r="BQ236" s="405"/>
      <c r="BR236" s="405"/>
      <c r="BS236" s="405"/>
      <c r="BT236" s="405"/>
      <c r="BU236" s="405"/>
      <c r="BV236" s="405"/>
      <c r="BW236" s="405"/>
      <c r="BX236" s="405"/>
      <c r="BY236" s="405"/>
      <c r="BZ236" s="405"/>
      <c r="CA236" s="405"/>
      <c r="CB236" s="405"/>
      <c r="CC236" s="405"/>
      <c r="CD236" s="405"/>
      <c r="CE236" s="405"/>
      <c r="CF236" s="405"/>
      <c r="CG236" s="405"/>
      <c r="CH236" s="405"/>
      <c r="CI236" s="405"/>
      <c r="CJ236" s="405"/>
      <c r="CK236" s="405"/>
      <c r="CL236" s="405"/>
      <c r="CM236" s="405"/>
      <c r="CN236" s="405"/>
      <c r="CO236" s="405"/>
      <c r="CP236" s="405"/>
      <c r="CQ236" s="405"/>
      <c r="CR236" s="405"/>
      <c r="CS236" s="405"/>
      <c r="CT236" s="405"/>
      <c r="CU236" s="405"/>
      <c r="CV236" s="405"/>
      <c r="CW236" s="405"/>
      <c r="CX236" s="405"/>
      <c r="CY236" s="405"/>
      <c r="CZ236" s="405"/>
      <c r="DA236" s="405"/>
      <c r="DB236" s="405"/>
      <c r="DC236" s="405"/>
      <c r="DD236" s="405"/>
      <c r="DE236" s="405"/>
      <c r="DF236" s="405"/>
      <c r="DG236" s="405"/>
      <c r="DH236" s="405"/>
      <c r="DI236" s="405"/>
      <c r="DJ236" s="405"/>
    </row>
    <row r="237" spans="1:114" s="6" customFormat="1">
      <c r="A237" s="405"/>
      <c r="C237" s="7"/>
      <c r="D237" s="7"/>
      <c r="F237" s="8"/>
      <c r="G237" s="8"/>
      <c r="H237" s="8"/>
      <c r="I237" s="8"/>
      <c r="J237" s="8"/>
      <c r="K237" s="8"/>
      <c r="L237" s="8"/>
      <c r="M237" s="8"/>
      <c r="N237" s="8"/>
      <c r="P237" s="12"/>
      <c r="Q237" s="12"/>
      <c r="R237" s="12"/>
      <c r="S237" s="12"/>
      <c r="T237" s="12"/>
      <c r="U237" s="405"/>
      <c r="V237" s="405"/>
      <c r="W237" s="405"/>
      <c r="X237" s="405"/>
      <c r="Y237" s="405"/>
      <c r="Z237" s="405"/>
      <c r="AA237" s="405"/>
      <c r="AB237" s="405"/>
      <c r="AC237" s="405"/>
      <c r="AD237" s="405"/>
      <c r="AE237" s="405"/>
      <c r="AF237" s="405"/>
      <c r="AG237" s="405"/>
      <c r="AH237" s="405"/>
      <c r="AI237" s="405"/>
      <c r="AJ237" s="405"/>
      <c r="AK237" s="405"/>
      <c r="AL237" s="405"/>
      <c r="AM237" s="405"/>
      <c r="AN237" s="405"/>
      <c r="AO237" s="405"/>
      <c r="AP237" s="405"/>
      <c r="AQ237" s="405"/>
      <c r="AR237" s="405"/>
      <c r="AS237" s="405"/>
      <c r="AT237" s="405"/>
      <c r="AU237" s="405"/>
      <c r="AV237" s="405"/>
      <c r="AW237" s="405"/>
      <c r="AX237" s="405"/>
      <c r="AY237" s="405"/>
      <c r="AZ237" s="405"/>
      <c r="BA237" s="405"/>
      <c r="BB237" s="405"/>
      <c r="BC237" s="405"/>
      <c r="BD237" s="405"/>
      <c r="BE237" s="405"/>
      <c r="BF237" s="405"/>
      <c r="BG237" s="405"/>
      <c r="BH237" s="405"/>
      <c r="BI237" s="405"/>
      <c r="BJ237" s="405"/>
      <c r="BK237" s="405"/>
      <c r="BL237" s="405"/>
      <c r="BM237" s="405"/>
      <c r="BN237" s="405"/>
      <c r="BO237" s="405"/>
      <c r="BP237" s="405"/>
      <c r="BQ237" s="405"/>
      <c r="BR237" s="405"/>
      <c r="BS237" s="405"/>
      <c r="BT237" s="405"/>
      <c r="BU237" s="405"/>
      <c r="BV237" s="405"/>
      <c r="BW237" s="405"/>
      <c r="BX237" s="405"/>
      <c r="BY237" s="405"/>
      <c r="BZ237" s="405"/>
      <c r="CA237" s="405"/>
      <c r="CB237" s="405"/>
      <c r="CC237" s="405"/>
      <c r="CD237" s="405"/>
      <c r="CE237" s="405"/>
      <c r="CF237" s="405"/>
      <c r="CG237" s="405"/>
      <c r="CH237" s="405"/>
      <c r="CI237" s="405"/>
      <c r="CJ237" s="405"/>
      <c r="CK237" s="405"/>
      <c r="CL237" s="405"/>
      <c r="CM237" s="405"/>
      <c r="CN237" s="405"/>
      <c r="CO237" s="405"/>
      <c r="CP237" s="405"/>
      <c r="CQ237" s="405"/>
      <c r="CR237" s="405"/>
      <c r="CS237" s="405"/>
      <c r="CT237" s="405"/>
      <c r="CU237" s="405"/>
      <c r="CV237" s="405"/>
      <c r="CW237" s="405"/>
      <c r="CX237" s="405"/>
      <c r="CY237" s="405"/>
      <c r="CZ237" s="405"/>
      <c r="DA237" s="405"/>
      <c r="DB237" s="405"/>
      <c r="DC237" s="405"/>
      <c r="DD237" s="405"/>
      <c r="DE237" s="405"/>
      <c r="DF237" s="405"/>
      <c r="DG237" s="405"/>
      <c r="DH237" s="405"/>
      <c r="DI237" s="405"/>
      <c r="DJ237" s="405"/>
    </row>
    <row r="238" spans="1:114" s="6" customFormat="1">
      <c r="A238" s="405"/>
      <c r="C238" s="7"/>
      <c r="D238" s="7"/>
      <c r="F238" s="8"/>
      <c r="G238" s="8"/>
      <c r="H238" s="8"/>
      <c r="I238" s="8"/>
      <c r="J238" s="8"/>
      <c r="K238" s="8"/>
      <c r="L238" s="8"/>
      <c r="M238" s="8"/>
      <c r="N238" s="8"/>
      <c r="P238" s="12"/>
      <c r="Q238" s="12"/>
      <c r="R238" s="12"/>
      <c r="S238" s="12"/>
      <c r="T238" s="12"/>
      <c r="U238" s="405"/>
      <c r="V238" s="405"/>
      <c r="W238" s="405"/>
      <c r="X238" s="405"/>
      <c r="Y238" s="405"/>
      <c r="Z238" s="405"/>
      <c r="AA238" s="405"/>
      <c r="AB238" s="405"/>
      <c r="AC238" s="405"/>
      <c r="AD238" s="405"/>
      <c r="AE238" s="405"/>
      <c r="AF238" s="405"/>
      <c r="AG238" s="405"/>
      <c r="AH238" s="405"/>
      <c r="AI238" s="405"/>
      <c r="AJ238" s="405"/>
      <c r="AK238" s="405"/>
      <c r="AL238" s="405"/>
      <c r="AM238" s="405"/>
      <c r="AN238" s="405"/>
      <c r="AO238" s="405"/>
      <c r="AP238" s="405"/>
      <c r="AQ238" s="405"/>
      <c r="AR238" s="405"/>
      <c r="AS238" s="405"/>
      <c r="AT238" s="405"/>
      <c r="AU238" s="405"/>
      <c r="AV238" s="405"/>
      <c r="AW238" s="405"/>
      <c r="AX238" s="405"/>
      <c r="AY238" s="405"/>
      <c r="AZ238" s="405"/>
      <c r="BA238" s="405"/>
      <c r="BB238" s="405"/>
      <c r="BC238" s="405"/>
      <c r="BD238" s="405"/>
      <c r="BE238" s="405"/>
      <c r="BF238" s="405"/>
      <c r="BG238" s="405"/>
      <c r="BH238" s="405"/>
      <c r="BI238" s="405"/>
      <c r="BJ238" s="405"/>
      <c r="BK238" s="405"/>
      <c r="BL238" s="405"/>
      <c r="BM238" s="405"/>
      <c r="BN238" s="405"/>
      <c r="BO238" s="405"/>
      <c r="BP238" s="405"/>
      <c r="BQ238" s="405"/>
      <c r="BR238" s="405"/>
      <c r="BS238" s="405"/>
      <c r="BT238" s="405"/>
      <c r="BU238" s="405"/>
      <c r="BV238" s="405"/>
      <c r="BW238" s="405"/>
      <c r="BX238" s="405"/>
      <c r="BY238" s="405"/>
      <c r="BZ238" s="405"/>
      <c r="CA238" s="405"/>
      <c r="CB238" s="405"/>
      <c r="CC238" s="405"/>
      <c r="CD238" s="405"/>
      <c r="CE238" s="405"/>
      <c r="CF238" s="405"/>
      <c r="CG238" s="405"/>
      <c r="CH238" s="405"/>
      <c r="CI238" s="405"/>
      <c r="CJ238" s="405"/>
      <c r="CK238" s="405"/>
      <c r="CL238" s="405"/>
      <c r="CM238" s="405"/>
      <c r="CN238" s="405"/>
      <c r="CO238" s="405"/>
      <c r="CP238" s="405"/>
      <c r="CQ238" s="405"/>
      <c r="CR238" s="405"/>
      <c r="CS238" s="405"/>
      <c r="CT238" s="405"/>
      <c r="CU238" s="405"/>
      <c r="CV238" s="405"/>
      <c r="CW238" s="405"/>
      <c r="CX238" s="405"/>
      <c r="CY238" s="405"/>
      <c r="CZ238" s="405"/>
      <c r="DA238" s="405"/>
      <c r="DB238" s="405"/>
      <c r="DC238" s="405"/>
      <c r="DD238" s="405"/>
      <c r="DE238" s="405"/>
      <c r="DF238" s="405"/>
      <c r="DG238" s="405"/>
      <c r="DH238" s="405"/>
      <c r="DI238" s="405"/>
      <c r="DJ238" s="405"/>
    </row>
    <row r="239" spans="1:114" s="6" customFormat="1">
      <c r="A239" s="405"/>
      <c r="C239" s="7"/>
      <c r="D239" s="7"/>
      <c r="F239" s="8"/>
      <c r="G239" s="8"/>
      <c r="H239" s="8"/>
      <c r="I239" s="8"/>
      <c r="J239" s="8"/>
      <c r="K239" s="8"/>
      <c r="L239" s="8"/>
      <c r="M239" s="8"/>
      <c r="N239" s="8"/>
      <c r="P239" s="12"/>
      <c r="Q239" s="12"/>
      <c r="R239" s="12"/>
      <c r="S239" s="12"/>
      <c r="T239" s="12"/>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5"/>
      <c r="AR239" s="405"/>
      <c r="AS239" s="405"/>
      <c r="AT239" s="405"/>
      <c r="AU239" s="405"/>
      <c r="AV239" s="405"/>
      <c r="AW239" s="405"/>
      <c r="AX239" s="405"/>
      <c r="AY239" s="405"/>
      <c r="AZ239" s="405"/>
      <c r="BA239" s="405"/>
      <c r="BB239" s="405"/>
      <c r="BC239" s="405"/>
      <c r="BD239" s="405"/>
      <c r="BE239" s="405"/>
      <c r="BF239" s="405"/>
      <c r="BG239" s="405"/>
      <c r="BH239" s="405"/>
      <c r="BI239" s="405"/>
      <c r="BJ239" s="405"/>
      <c r="BK239" s="405"/>
      <c r="BL239" s="405"/>
      <c r="BM239" s="405"/>
      <c r="BN239" s="405"/>
      <c r="BO239" s="405"/>
      <c r="BP239" s="405"/>
      <c r="BQ239" s="405"/>
      <c r="BR239" s="405"/>
      <c r="BS239" s="405"/>
      <c r="BT239" s="405"/>
      <c r="BU239" s="405"/>
      <c r="BV239" s="405"/>
      <c r="BW239" s="405"/>
      <c r="BX239" s="405"/>
      <c r="BY239" s="405"/>
      <c r="BZ239" s="405"/>
      <c r="CA239" s="405"/>
      <c r="CB239" s="405"/>
      <c r="CC239" s="405"/>
      <c r="CD239" s="405"/>
      <c r="CE239" s="405"/>
      <c r="CF239" s="405"/>
      <c r="CG239" s="405"/>
      <c r="CH239" s="405"/>
      <c r="CI239" s="405"/>
      <c r="CJ239" s="405"/>
      <c r="CK239" s="405"/>
      <c r="CL239" s="405"/>
      <c r="CM239" s="405"/>
      <c r="CN239" s="405"/>
      <c r="CO239" s="405"/>
      <c r="CP239" s="405"/>
      <c r="CQ239" s="405"/>
      <c r="CR239" s="405"/>
      <c r="CS239" s="405"/>
      <c r="CT239" s="405"/>
      <c r="CU239" s="405"/>
      <c r="CV239" s="405"/>
      <c r="CW239" s="405"/>
      <c r="CX239" s="405"/>
      <c r="CY239" s="405"/>
      <c r="CZ239" s="405"/>
      <c r="DA239" s="405"/>
      <c r="DB239" s="405"/>
      <c r="DC239" s="405"/>
      <c r="DD239" s="405"/>
      <c r="DE239" s="405"/>
      <c r="DF239" s="405"/>
      <c r="DG239" s="405"/>
      <c r="DH239" s="405"/>
      <c r="DI239" s="405"/>
      <c r="DJ239" s="405"/>
    </row>
    <row r="240" spans="1:114" s="6" customFormat="1">
      <c r="A240" s="405"/>
      <c r="C240" s="7"/>
      <c r="D240" s="7"/>
      <c r="F240" s="8"/>
      <c r="G240" s="8"/>
      <c r="H240" s="8"/>
      <c r="I240" s="8"/>
      <c r="J240" s="8"/>
      <c r="K240" s="8"/>
      <c r="L240" s="8"/>
      <c r="M240" s="8"/>
      <c r="N240" s="8"/>
      <c r="P240" s="12"/>
      <c r="Q240" s="12"/>
      <c r="R240" s="12"/>
      <c r="S240" s="12"/>
      <c r="T240" s="12"/>
      <c r="U240" s="405"/>
      <c r="V240" s="405"/>
      <c r="W240" s="405"/>
      <c r="X240" s="405"/>
      <c r="Y240" s="405"/>
      <c r="Z240" s="405"/>
      <c r="AA240" s="405"/>
      <c r="AB240" s="405"/>
      <c r="AC240" s="405"/>
      <c r="AD240" s="405"/>
      <c r="AE240" s="405"/>
      <c r="AF240" s="405"/>
      <c r="AG240" s="405"/>
      <c r="AH240" s="405"/>
      <c r="AI240" s="405"/>
      <c r="AJ240" s="405"/>
      <c r="AK240" s="405"/>
      <c r="AL240" s="405"/>
      <c r="AM240" s="405"/>
      <c r="AN240" s="405"/>
      <c r="AO240" s="405"/>
      <c r="AP240" s="405"/>
      <c r="AQ240" s="405"/>
      <c r="AR240" s="405"/>
      <c r="AS240" s="405"/>
      <c r="AT240" s="405"/>
      <c r="AU240" s="405"/>
      <c r="AV240" s="405"/>
      <c r="AW240" s="405"/>
      <c r="AX240" s="405"/>
      <c r="AY240" s="405"/>
      <c r="AZ240" s="405"/>
      <c r="BA240" s="405"/>
      <c r="BB240" s="405"/>
      <c r="BC240" s="405"/>
      <c r="BD240" s="405"/>
      <c r="BE240" s="405"/>
      <c r="BF240" s="405"/>
      <c r="BG240" s="405"/>
      <c r="BH240" s="405"/>
      <c r="BI240" s="405"/>
      <c r="BJ240" s="405"/>
      <c r="BK240" s="405"/>
      <c r="BL240" s="405"/>
      <c r="BM240" s="405"/>
      <c r="BN240" s="405"/>
      <c r="BO240" s="405"/>
      <c r="BP240" s="405"/>
      <c r="BQ240" s="405"/>
      <c r="BR240" s="405"/>
      <c r="BS240" s="405"/>
      <c r="BT240" s="405"/>
      <c r="BU240" s="405"/>
      <c r="BV240" s="405"/>
      <c r="BW240" s="405"/>
      <c r="BX240" s="405"/>
      <c r="BY240" s="405"/>
      <c r="BZ240" s="405"/>
      <c r="CA240" s="405"/>
      <c r="CB240" s="405"/>
      <c r="CC240" s="405"/>
      <c r="CD240" s="405"/>
      <c r="CE240" s="405"/>
      <c r="CF240" s="405"/>
      <c r="CG240" s="405"/>
      <c r="CH240" s="405"/>
      <c r="CI240" s="405"/>
      <c r="CJ240" s="405"/>
      <c r="CK240" s="405"/>
      <c r="CL240" s="405"/>
      <c r="CM240" s="405"/>
      <c r="CN240" s="405"/>
      <c r="CO240" s="405"/>
      <c r="CP240" s="405"/>
      <c r="CQ240" s="405"/>
      <c r="CR240" s="405"/>
      <c r="CS240" s="405"/>
      <c r="CT240" s="405"/>
      <c r="CU240" s="405"/>
      <c r="CV240" s="405"/>
      <c r="CW240" s="405"/>
      <c r="CX240" s="405"/>
      <c r="CY240" s="405"/>
      <c r="CZ240" s="405"/>
      <c r="DA240" s="405"/>
      <c r="DB240" s="405"/>
      <c r="DC240" s="405"/>
      <c r="DD240" s="405"/>
      <c r="DE240" s="405"/>
      <c r="DF240" s="405"/>
      <c r="DG240" s="405"/>
      <c r="DH240" s="405"/>
      <c r="DI240" s="405"/>
      <c r="DJ240" s="405"/>
    </row>
    <row r="241" spans="1:114" s="6" customFormat="1">
      <c r="A241" s="405"/>
      <c r="C241" s="7"/>
      <c r="D241" s="7"/>
      <c r="F241" s="8"/>
      <c r="G241" s="8"/>
      <c r="H241" s="8"/>
      <c r="I241" s="8"/>
      <c r="J241" s="8"/>
      <c r="K241" s="8"/>
      <c r="L241" s="8"/>
      <c r="M241" s="8"/>
      <c r="N241" s="8"/>
      <c r="P241" s="12"/>
      <c r="Q241" s="12"/>
      <c r="R241" s="12"/>
      <c r="S241" s="12"/>
      <c r="T241" s="12"/>
      <c r="U241" s="405"/>
      <c r="V241" s="405"/>
      <c r="W241" s="405"/>
      <c r="X241" s="405"/>
      <c r="Y241" s="405"/>
      <c r="Z241" s="405"/>
      <c r="AA241" s="405"/>
      <c r="AB241" s="405"/>
      <c r="AC241" s="405"/>
      <c r="AD241" s="405"/>
      <c r="AE241" s="405"/>
      <c r="AF241" s="405"/>
      <c r="AG241" s="405"/>
      <c r="AH241" s="405"/>
      <c r="AI241" s="405"/>
      <c r="AJ241" s="405"/>
      <c r="AK241" s="405"/>
      <c r="AL241" s="405"/>
      <c r="AM241" s="405"/>
      <c r="AN241" s="405"/>
      <c r="AO241" s="405"/>
      <c r="AP241" s="405"/>
      <c r="AQ241" s="405"/>
      <c r="AR241" s="405"/>
      <c r="AS241" s="405"/>
      <c r="AT241" s="405"/>
      <c r="AU241" s="405"/>
      <c r="AV241" s="405"/>
      <c r="AW241" s="405"/>
      <c r="AX241" s="405"/>
      <c r="AY241" s="405"/>
      <c r="AZ241" s="405"/>
      <c r="BA241" s="405"/>
      <c r="BB241" s="405"/>
      <c r="BC241" s="405"/>
      <c r="BD241" s="405"/>
      <c r="BE241" s="405"/>
      <c r="BF241" s="405"/>
      <c r="BG241" s="405"/>
      <c r="BH241" s="405"/>
      <c r="BI241" s="405"/>
      <c r="BJ241" s="405"/>
      <c r="BK241" s="405"/>
      <c r="BL241" s="405"/>
      <c r="BM241" s="405"/>
      <c r="BN241" s="405"/>
      <c r="BO241" s="405"/>
      <c r="BP241" s="405"/>
      <c r="BQ241" s="405"/>
      <c r="BR241" s="405"/>
      <c r="BS241" s="405"/>
      <c r="BT241" s="405"/>
      <c r="BU241" s="405"/>
      <c r="BV241" s="405"/>
      <c r="BW241" s="405"/>
      <c r="BX241" s="405"/>
      <c r="BY241" s="405"/>
      <c r="BZ241" s="405"/>
      <c r="CA241" s="405"/>
      <c r="CB241" s="405"/>
      <c r="CC241" s="405"/>
      <c r="CD241" s="405"/>
      <c r="CE241" s="405"/>
      <c r="CF241" s="405"/>
      <c r="CG241" s="405"/>
      <c r="CH241" s="405"/>
      <c r="CI241" s="405"/>
      <c r="CJ241" s="405"/>
      <c r="CK241" s="405"/>
      <c r="CL241" s="405"/>
      <c r="CM241" s="405"/>
      <c r="CN241" s="405"/>
      <c r="CO241" s="405"/>
      <c r="CP241" s="405"/>
      <c r="CQ241" s="405"/>
      <c r="CR241" s="405"/>
      <c r="CS241" s="405"/>
      <c r="CT241" s="405"/>
      <c r="CU241" s="405"/>
      <c r="CV241" s="405"/>
      <c r="CW241" s="405"/>
      <c r="CX241" s="405"/>
      <c r="CY241" s="405"/>
      <c r="CZ241" s="405"/>
      <c r="DA241" s="405"/>
      <c r="DB241" s="405"/>
      <c r="DC241" s="405"/>
      <c r="DD241" s="405"/>
      <c r="DE241" s="405"/>
      <c r="DF241" s="405"/>
      <c r="DG241" s="405"/>
      <c r="DH241" s="405"/>
      <c r="DI241" s="405"/>
      <c r="DJ241" s="405"/>
    </row>
    <row r="242" spans="1:114" s="6" customFormat="1">
      <c r="A242" s="405"/>
      <c r="C242" s="7"/>
      <c r="D242" s="7"/>
      <c r="F242" s="8"/>
      <c r="G242" s="8"/>
      <c r="H242" s="8"/>
      <c r="I242" s="8"/>
      <c r="J242" s="8"/>
      <c r="K242" s="8"/>
      <c r="L242" s="8"/>
      <c r="M242" s="8"/>
      <c r="N242" s="8"/>
      <c r="P242" s="12"/>
      <c r="Q242" s="12"/>
      <c r="R242" s="12"/>
      <c r="S242" s="12"/>
      <c r="T242" s="12"/>
      <c r="U242" s="405"/>
      <c r="V242" s="405"/>
      <c r="W242" s="405"/>
      <c r="X242" s="405"/>
      <c r="Y242" s="405"/>
      <c r="Z242" s="405"/>
      <c r="AA242" s="405"/>
      <c r="AB242" s="405"/>
      <c r="AC242" s="405"/>
      <c r="AD242" s="405"/>
      <c r="AE242" s="405"/>
      <c r="AF242" s="405"/>
      <c r="AG242" s="405"/>
      <c r="AH242" s="405"/>
      <c r="AI242" s="405"/>
      <c r="AJ242" s="405"/>
      <c r="AK242" s="405"/>
      <c r="AL242" s="405"/>
      <c r="AM242" s="405"/>
      <c r="AN242" s="405"/>
      <c r="AO242" s="405"/>
      <c r="AP242" s="405"/>
      <c r="AQ242" s="405"/>
      <c r="AR242" s="405"/>
      <c r="AS242" s="405"/>
      <c r="AT242" s="405"/>
      <c r="AU242" s="405"/>
      <c r="AV242" s="405"/>
      <c r="AW242" s="405"/>
      <c r="AX242" s="405"/>
      <c r="AY242" s="405"/>
      <c r="AZ242" s="405"/>
      <c r="BA242" s="405"/>
      <c r="BB242" s="405"/>
      <c r="BC242" s="405"/>
      <c r="BD242" s="405"/>
      <c r="BE242" s="405"/>
      <c r="BF242" s="405"/>
      <c r="BG242" s="405"/>
      <c r="BH242" s="405"/>
      <c r="BI242" s="405"/>
      <c r="BJ242" s="405"/>
      <c r="BK242" s="405"/>
      <c r="BL242" s="405"/>
      <c r="BM242" s="405"/>
      <c r="BN242" s="405"/>
      <c r="BO242" s="405"/>
      <c r="BP242" s="405"/>
      <c r="BQ242" s="405"/>
      <c r="BR242" s="405"/>
      <c r="BS242" s="405"/>
      <c r="BT242" s="405"/>
      <c r="BU242" s="405"/>
      <c r="BV242" s="405"/>
      <c r="BW242" s="405"/>
      <c r="BX242" s="405"/>
      <c r="BY242" s="405"/>
      <c r="BZ242" s="405"/>
      <c r="CA242" s="405"/>
      <c r="CB242" s="405"/>
      <c r="CC242" s="405"/>
      <c r="CD242" s="405"/>
      <c r="CE242" s="405"/>
      <c r="CF242" s="405"/>
      <c r="CG242" s="405"/>
      <c r="CH242" s="405"/>
      <c r="CI242" s="405"/>
      <c r="CJ242" s="405"/>
      <c r="CK242" s="405"/>
      <c r="CL242" s="405"/>
      <c r="CM242" s="405"/>
      <c r="CN242" s="405"/>
      <c r="CO242" s="405"/>
      <c r="CP242" s="405"/>
      <c r="CQ242" s="405"/>
      <c r="CR242" s="405"/>
      <c r="CS242" s="405"/>
      <c r="CT242" s="405"/>
      <c r="CU242" s="405"/>
      <c r="CV242" s="405"/>
      <c r="CW242" s="405"/>
      <c r="CX242" s="405"/>
      <c r="CY242" s="405"/>
      <c r="CZ242" s="405"/>
      <c r="DA242" s="405"/>
      <c r="DB242" s="405"/>
      <c r="DC242" s="405"/>
      <c r="DD242" s="405"/>
      <c r="DE242" s="405"/>
      <c r="DF242" s="405"/>
      <c r="DG242" s="405"/>
      <c r="DH242" s="405"/>
      <c r="DI242" s="405"/>
      <c r="DJ242" s="405"/>
    </row>
    <row r="243" spans="1:114" s="6" customFormat="1">
      <c r="A243" s="405"/>
      <c r="C243" s="7"/>
      <c r="D243" s="7"/>
      <c r="F243" s="8"/>
      <c r="G243" s="8"/>
      <c r="H243" s="8"/>
      <c r="I243" s="8"/>
      <c r="J243" s="8"/>
      <c r="K243" s="8"/>
      <c r="L243" s="8"/>
      <c r="M243" s="8"/>
      <c r="N243" s="8"/>
      <c r="P243" s="12"/>
      <c r="Q243" s="12"/>
      <c r="R243" s="12"/>
      <c r="S243" s="12"/>
      <c r="T243" s="12"/>
      <c r="U243" s="405"/>
      <c r="V243" s="405"/>
      <c r="W243" s="405"/>
      <c r="X243" s="405"/>
      <c r="Y243" s="405"/>
      <c r="Z243" s="405"/>
      <c r="AA243" s="405"/>
      <c r="AB243" s="405"/>
      <c r="AC243" s="405"/>
      <c r="AD243" s="405"/>
      <c r="AE243" s="405"/>
      <c r="AF243" s="405"/>
      <c r="AG243" s="405"/>
      <c r="AH243" s="405"/>
      <c r="AI243" s="405"/>
      <c r="AJ243" s="405"/>
      <c r="AK243" s="405"/>
      <c r="AL243" s="405"/>
      <c r="AM243" s="405"/>
      <c r="AN243" s="405"/>
      <c r="AO243" s="405"/>
      <c r="AP243" s="405"/>
      <c r="AQ243" s="405"/>
      <c r="AR243" s="405"/>
      <c r="AS243" s="405"/>
      <c r="AT243" s="405"/>
      <c r="AU243" s="405"/>
      <c r="AV243" s="405"/>
      <c r="AW243" s="405"/>
      <c r="AX243" s="405"/>
      <c r="AY243" s="405"/>
      <c r="AZ243" s="405"/>
      <c r="BA243" s="405"/>
      <c r="BB243" s="405"/>
      <c r="BC243" s="405"/>
      <c r="BD243" s="405"/>
      <c r="BE243" s="405"/>
      <c r="BF243" s="405"/>
      <c r="BG243" s="405"/>
      <c r="BH243" s="405"/>
      <c r="BI243" s="405"/>
      <c r="BJ243" s="405"/>
      <c r="BK243" s="405"/>
      <c r="BL243" s="405"/>
      <c r="BM243" s="405"/>
      <c r="BN243" s="405"/>
      <c r="BO243" s="405"/>
      <c r="BP243" s="405"/>
      <c r="BQ243" s="405"/>
      <c r="BR243" s="405"/>
      <c r="BS243" s="405"/>
      <c r="BT243" s="405"/>
      <c r="BU243" s="405"/>
      <c r="BV243" s="405"/>
      <c r="BW243" s="405"/>
      <c r="BX243" s="405"/>
      <c r="BY243" s="405"/>
      <c r="BZ243" s="405"/>
      <c r="CA243" s="405"/>
      <c r="CB243" s="405"/>
      <c r="CC243" s="405"/>
      <c r="CD243" s="405"/>
      <c r="CE243" s="405"/>
      <c r="CF243" s="405"/>
      <c r="CG243" s="405"/>
      <c r="CH243" s="405"/>
      <c r="CI243" s="405"/>
      <c r="CJ243" s="405"/>
      <c r="CK243" s="405"/>
      <c r="CL243" s="405"/>
      <c r="CM243" s="405"/>
      <c r="CN243" s="405"/>
      <c r="CO243" s="405"/>
      <c r="CP243" s="405"/>
      <c r="CQ243" s="405"/>
      <c r="CR243" s="405"/>
      <c r="CS243" s="405"/>
      <c r="CT243" s="405"/>
      <c r="CU243" s="405"/>
      <c r="CV243" s="405"/>
      <c r="CW243" s="405"/>
      <c r="CX243" s="405"/>
      <c r="CY243" s="405"/>
      <c r="CZ243" s="405"/>
      <c r="DA243" s="405"/>
      <c r="DB243" s="405"/>
      <c r="DC243" s="405"/>
      <c r="DD243" s="405"/>
      <c r="DE243" s="405"/>
      <c r="DF243" s="405"/>
      <c r="DG243" s="405"/>
      <c r="DH243" s="405"/>
      <c r="DI243" s="405"/>
      <c r="DJ243" s="405"/>
    </row>
    <row r="244" spans="1:114" s="6" customFormat="1">
      <c r="A244" s="405"/>
      <c r="C244" s="7"/>
      <c r="D244" s="7"/>
      <c r="F244" s="8"/>
      <c r="G244" s="8"/>
      <c r="H244" s="8"/>
      <c r="I244" s="8"/>
      <c r="J244" s="8"/>
      <c r="K244" s="8"/>
      <c r="L244" s="8"/>
      <c r="M244" s="8"/>
      <c r="N244" s="8"/>
      <c r="P244" s="12"/>
      <c r="Q244" s="12"/>
      <c r="R244" s="12"/>
      <c r="S244" s="12"/>
      <c r="T244" s="12"/>
      <c r="U244" s="405"/>
      <c r="V244" s="405"/>
      <c r="W244" s="405"/>
      <c r="X244" s="405"/>
      <c r="Y244" s="405"/>
      <c r="Z244" s="405"/>
      <c r="AA244" s="405"/>
      <c r="AB244" s="405"/>
      <c r="AC244" s="405"/>
      <c r="AD244" s="405"/>
      <c r="AE244" s="405"/>
      <c r="AF244" s="405"/>
      <c r="AG244" s="405"/>
      <c r="AH244" s="405"/>
      <c r="AI244" s="405"/>
      <c r="AJ244" s="405"/>
      <c r="AK244" s="405"/>
      <c r="AL244" s="405"/>
      <c r="AM244" s="405"/>
      <c r="AN244" s="405"/>
      <c r="AO244" s="405"/>
      <c r="AP244" s="405"/>
      <c r="AQ244" s="405"/>
      <c r="AR244" s="405"/>
      <c r="AS244" s="405"/>
      <c r="AT244" s="405"/>
      <c r="AU244" s="405"/>
      <c r="AV244" s="405"/>
      <c r="AW244" s="405"/>
      <c r="AX244" s="405"/>
      <c r="AY244" s="405"/>
      <c r="AZ244" s="405"/>
      <c r="BA244" s="405"/>
      <c r="BB244" s="405"/>
      <c r="BC244" s="405"/>
      <c r="BD244" s="405"/>
      <c r="BE244" s="405"/>
      <c r="BF244" s="405"/>
      <c r="BG244" s="405"/>
      <c r="BH244" s="405"/>
      <c r="BI244" s="405"/>
      <c r="BJ244" s="405"/>
      <c r="BK244" s="405"/>
      <c r="BL244" s="405"/>
      <c r="BM244" s="405"/>
      <c r="BN244" s="405"/>
      <c r="BO244" s="405"/>
      <c r="BP244" s="405"/>
      <c r="BQ244" s="405"/>
      <c r="BR244" s="405"/>
      <c r="BS244" s="405"/>
      <c r="BT244" s="405"/>
      <c r="BU244" s="405"/>
      <c r="BV244" s="405"/>
      <c r="BW244" s="405"/>
      <c r="BX244" s="405"/>
      <c r="BY244" s="405"/>
      <c r="BZ244" s="405"/>
      <c r="CA244" s="405"/>
      <c r="CB244" s="405"/>
      <c r="CC244" s="405"/>
      <c r="CD244" s="405"/>
      <c r="CE244" s="405"/>
      <c r="CF244" s="405"/>
      <c r="CG244" s="405"/>
      <c r="CH244" s="405"/>
      <c r="CI244" s="405"/>
      <c r="CJ244" s="405"/>
      <c r="CK244" s="405"/>
      <c r="CL244" s="405"/>
      <c r="CM244" s="405"/>
      <c r="CN244" s="405"/>
      <c r="CO244" s="405"/>
      <c r="CP244" s="405"/>
      <c r="CQ244" s="405"/>
      <c r="CR244" s="405"/>
      <c r="CS244" s="405"/>
      <c r="CT244" s="405"/>
      <c r="CU244" s="405"/>
      <c r="CV244" s="405"/>
      <c r="CW244" s="405"/>
      <c r="CX244" s="405"/>
      <c r="CY244" s="405"/>
      <c r="CZ244" s="405"/>
      <c r="DA244" s="405"/>
      <c r="DB244" s="405"/>
      <c r="DC244" s="405"/>
      <c r="DD244" s="405"/>
      <c r="DE244" s="405"/>
      <c r="DF244" s="405"/>
      <c r="DG244" s="405"/>
      <c r="DH244" s="405"/>
      <c r="DI244" s="405"/>
      <c r="DJ244" s="405"/>
    </row>
    <row r="245" spans="1:114" s="6" customFormat="1">
      <c r="A245" s="405"/>
      <c r="C245" s="7"/>
      <c r="D245" s="7"/>
      <c r="F245" s="8"/>
      <c r="G245" s="8"/>
      <c r="H245" s="8"/>
      <c r="I245" s="8"/>
      <c r="J245" s="8"/>
      <c r="K245" s="8"/>
      <c r="L245" s="8"/>
      <c r="M245" s="8"/>
      <c r="N245" s="8"/>
      <c r="P245" s="12"/>
      <c r="Q245" s="12"/>
      <c r="R245" s="12"/>
      <c r="S245" s="12"/>
      <c r="T245" s="12"/>
      <c r="U245" s="405"/>
      <c r="V245" s="405"/>
      <c r="W245" s="405"/>
      <c r="X245" s="405"/>
      <c r="Y245" s="405"/>
      <c r="Z245" s="405"/>
      <c r="AA245" s="405"/>
      <c r="AB245" s="405"/>
      <c r="AC245" s="405"/>
      <c r="AD245" s="405"/>
      <c r="AE245" s="405"/>
      <c r="AF245" s="405"/>
      <c r="AG245" s="405"/>
      <c r="AH245" s="405"/>
      <c r="AI245" s="405"/>
      <c r="AJ245" s="405"/>
      <c r="AK245" s="405"/>
      <c r="AL245" s="405"/>
      <c r="AM245" s="405"/>
      <c r="AN245" s="405"/>
      <c r="AO245" s="405"/>
      <c r="AP245" s="405"/>
      <c r="AQ245" s="405"/>
      <c r="AR245" s="405"/>
      <c r="AS245" s="405"/>
      <c r="AT245" s="405"/>
      <c r="AU245" s="405"/>
      <c r="AV245" s="405"/>
      <c r="AW245" s="405"/>
      <c r="AX245" s="405"/>
      <c r="AY245" s="405"/>
      <c r="AZ245" s="405"/>
      <c r="BA245" s="405"/>
      <c r="BB245" s="405"/>
      <c r="BC245" s="405"/>
      <c r="BD245" s="405"/>
      <c r="BE245" s="405"/>
      <c r="BF245" s="405"/>
      <c r="BG245" s="405"/>
      <c r="BH245" s="405"/>
      <c r="BI245" s="405"/>
      <c r="BJ245" s="405"/>
      <c r="BK245" s="405"/>
      <c r="BL245" s="405"/>
      <c r="BM245" s="405"/>
      <c r="BN245" s="405"/>
      <c r="BO245" s="405"/>
      <c r="BP245" s="405"/>
      <c r="BQ245" s="405"/>
      <c r="BR245" s="405"/>
      <c r="BS245" s="405"/>
      <c r="BT245" s="405"/>
      <c r="BU245" s="405"/>
      <c r="BV245" s="405"/>
      <c r="BW245" s="405"/>
      <c r="BX245" s="405"/>
      <c r="BY245" s="405"/>
      <c r="BZ245" s="405"/>
      <c r="CA245" s="405"/>
      <c r="CB245" s="405"/>
      <c r="CC245" s="405"/>
      <c r="CD245" s="405"/>
      <c r="CE245" s="405"/>
      <c r="CF245" s="405"/>
      <c r="CG245" s="405"/>
      <c r="CH245" s="405"/>
      <c r="CI245" s="405"/>
      <c r="CJ245" s="405"/>
      <c r="CK245" s="405"/>
      <c r="CL245" s="405"/>
      <c r="CM245" s="405"/>
      <c r="CN245" s="405"/>
      <c r="CO245" s="405"/>
      <c r="CP245" s="405"/>
      <c r="CQ245" s="405"/>
      <c r="CR245" s="405"/>
      <c r="CS245" s="405"/>
      <c r="CT245" s="405"/>
      <c r="CU245" s="405"/>
      <c r="CV245" s="405"/>
      <c r="CW245" s="405"/>
      <c r="CX245" s="405"/>
      <c r="CY245" s="405"/>
      <c r="CZ245" s="405"/>
      <c r="DA245" s="405"/>
      <c r="DB245" s="405"/>
      <c r="DC245" s="405"/>
      <c r="DD245" s="405"/>
      <c r="DE245" s="405"/>
      <c r="DF245" s="405"/>
      <c r="DG245" s="405"/>
      <c r="DH245" s="405"/>
      <c r="DI245" s="405"/>
      <c r="DJ245" s="405"/>
    </row>
    <row r="246" spans="1:114" s="6" customFormat="1">
      <c r="A246" s="405"/>
      <c r="C246" s="7"/>
      <c r="D246" s="7"/>
      <c r="F246" s="8"/>
      <c r="G246" s="8"/>
      <c r="H246" s="8"/>
      <c r="I246" s="8"/>
      <c r="J246" s="8"/>
      <c r="K246" s="8"/>
      <c r="L246" s="8"/>
      <c r="M246" s="8"/>
      <c r="N246" s="8"/>
      <c r="P246" s="12"/>
      <c r="Q246" s="12"/>
      <c r="R246" s="12"/>
      <c r="S246" s="12"/>
      <c r="T246" s="12"/>
      <c r="U246" s="405"/>
      <c r="V246" s="405"/>
      <c r="W246" s="405"/>
      <c r="X246" s="405"/>
      <c r="Y246" s="405"/>
      <c r="Z246" s="405"/>
      <c r="AA246" s="405"/>
      <c r="AB246" s="405"/>
      <c r="AC246" s="405"/>
      <c r="AD246" s="405"/>
      <c r="AE246" s="405"/>
      <c r="AF246" s="405"/>
      <c r="AG246" s="405"/>
      <c r="AH246" s="405"/>
      <c r="AI246" s="405"/>
      <c r="AJ246" s="405"/>
      <c r="AK246" s="405"/>
      <c r="AL246" s="405"/>
      <c r="AM246" s="405"/>
      <c r="AN246" s="405"/>
      <c r="AO246" s="405"/>
      <c r="AP246" s="405"/>
      <c r="AQ246" s="405"/>
      <c r="AR246" s="405"/>
      <c r="AS246" s="405"/>
      <c r="AT246" s="405"/>
      <c r="AU246" s="405"/>
      <c r="AV246" s="405"/>
      <c r="AW246" s="405"/>
      <c r="AX246" s="405"/>
      <c r="AY246" s="405"/>
      <c r="AZ246" s="405"/>
      <c r="BA246" s="405"/>
      <c r="BB246" s="405"/>
      <c r="BC246" s="405"/>
      <c r="BD246" s="405"/>
      <c r="BE246" s="405"/>
      <c r="BF246" s="405"/>
      <c r="BG246" s="405"/>
      <c r="BH246" s="405"/>
      <c r="BI246" s="405"/>
      <c r="BJ246" s="405"/>
      <c r="BK246" s="405"/>
      <c r="BL246" s="405"/>
      <c r="BM246" s="405"/>
      <c r="BN246" s="405"/>
      <c r="BO246" s="405"/>
      <c r="BP246" s="405"/>
      <c r="BQ246" s="405"/>
      <c r="BR246" s="405"/>
      <c r="BS246" s="405"/>
      <c r="BT246" s="405"/>
      <c r="BU246" s="405"/>
      <c r="BV246" s="405"/>
      <c r="BW246" s="405"/>
      <c r="BX246" s="405"/>
      <c r="BY246" s="405"/>
      <c r="BZ246" s="405"/>
      <c r="CA246" s="405"/>
      <c r="CB246" s="405"/>
      <c r="CC246" s="405"/>
      <c r="CD246" s="405"/>
      <c r="CE246" s="405"/>
      <c r="CF246" s="405"/>
      <c r="CG246" s="405"/>
      <c r="CH246" s="405"/>
      <c r="CI246" s="405"/>
      <c r="CJ246" s="405"/>
      <c r="CK246" s="405"/>
      <c r="CL246" s="405"/>
      <c r="CM246" s="405"/>
      <c r="CN246" s="405"/>
      <c r="CO246" s="405"/>
      <c r="CP246" s="405"/>
      <c r="CQ246" s="405"/>
      <c r="CR246" s="405"/>
      <c r="CS246" s="405"/>
      <c r="CT246" s="405"/>
      <c r="CU246" s="405"/>
      <c r="CV246" s="405"/>
      <c r="CW246" s="405"/>
      <c r="CX246" s="405"/>
      <c r="CY246" s="405"/>
      <c r="CZ246" s="405"/>
      <c r="DA246" s="405"/>
      <c r="DB246" s="405"/>
      <c r="DC246" s="405"/>
      <c r="DD246" s="405"/>
      <c r="DE246" s="405"/>
      <c r="DF246" s="405"/>
      <c r="DG246" s="405"/>
      <c r="DH246" s="405"/>
      <c r="DI246" s="405"/>
      <c r="DJ246" s="405"/>
    </row>
    <row r="247" spans="1:114" s="6" customFormat="1">
      <c r="A247" s="405"/>
      <c r="C247" s="7"/>
      <c r="D247" s="7"/>
      <c r="F247" s="8"/>
      <c r="G247" s="8"/>
      <c r="H247" s="8"/>
      <c r="I247" s="8"/>
      <c r="J247" s="8"/>
      <c r="K247" s="8"/>
      <c r="L247" s="8"/>
      <c r="M247" s="8"/>
      <c r="N247" s="8"/>
      <c r="P247" s="12"/>
      <c r="Q247" s="12"/>
      <c r="R247" s="12"/>
      <c r="S247" s="12"/>
      <c r="T247" s="12"/>
      <c r="U247" s="405"/>
      <c r="V247" s="405"/>
      <c r="W247" s="405"/>
      <c r="X247" s="405"/>
      <c r="Y247" s="405"/>
      <c r="Z247" s="405"/>
      <c r="AA247" s="405"/>
      <c r="AB247" s="405"/>
      <c r="AC247" s="405"/>
      <c r="AD247" s="405"/>
      <c r="AE247" s="405"/>
      <c r="AF247" s="405"/>
      <c r="AG247" s="405"/>
      <c r="AH247" s="405"/>
      <c r="AI247" s="405"/>
      <c r="AJ247" s="405"/>
      <c r="AK247" s="405"/>
      <c r="AL247" s="405"/>
      <c r="AM247" s="405"/>
      <c r="AN247" s="405"/>
      <c r="AO247" s="405"/>
      <c r="AP247" s="405"/>
      <c r="AQ247" s="405"/>
      <c r="AR247" s="405"/>
      <c r="AS247" s="405"/>
      <c r="AT247" s="405"/>
      <c r="AU247" s="405"/>
      <c r="AV247" s="405"/>
      <c r="AW247" s="405"/>
      <c r="AX247" s="405"/>
      <c r="AY247" s="405"/>
      <c r="AZ247" s="405"/>
      <c r="BA247" s="405"/>
      <c r="BB247" s="405"/>
      <c r="BC247" s="405"/>
      <c r="BD247" s="405"/>
      <c r="BE247" s="405"/>
      <c r="BF247" s="405"/>
      <c r="BG247" s="405"/>
      <c r="BH247" s="405"/>
      <c r="BI247" s="405"/>
      <c r="BJ247" s="405"/>
      <c r="BK247" s="405"/>
      <c r="BL247" s="405"/>
      <c r="BM247" s="405"/>
      <c r="BN247" s="405"/>
      <c r="BO247" s="405"/>
      <c r="BP247" s="405"/>
      <c r="BQ247" s="405"/>
      <c r="BR247" s="405"/>
      <c r="BS247" s="405"/>
      <c r="BT247" s="405"/>
      <c r="BU247" s="405"/>
      <c r="BV247" s="405"/>
      <c r="BW247" s="405"/>
      <c r="BX247" s="405"/>
      <c r="BY247" s="405"/>
      <c r="BZ247" s="405"/>
      <c r="CA247" s="405"/>
      <c r="CB247" s="405"/>
      <c r="CC247" s="405"/>
      <c r="CD247" s="405"/>
      <c r="CE247" s="405"/>
      <c r="CF247" s="405"/>
      <c r="CG247" s="405"/>
      <c r="CH247" s="405"/>
      <c r="CI247" s="405"/>
      <c r="CJ247" s="405"/>
      <c r="CK247" s="405"/>
      <c r="CL247" s="405"/>
      <c r="CM247" s="405"/>
      <c r="CN247" s="405"/>
      <c r="CO247" s="405"/>
      <c r="CP247" s="405"/>
      <c r="CQ247" s="405"/>
      <c r="CR247" s="405"/>
      <c r="CS247" s="405"/>
      <c r="CT247" s="405"/>
      <c r="CU247" s="405"/>
      <c r="CV247" s="405"/>
      <c r="CW247" s="405"/>
      <c r="CX247" s="405"/>
      <c r="CY247" s="405"/>
      <c r="CZ247" s="405"/>
      <c r="DA247" s="405"/>
      <c r="DB247" s="405"/>
      <c r="DC247" s="405"/>
      <c r="DD247" s="405"/>
      <c r="DE247" s="405"/>
      <c r="DF247" s="405"/>
      <c r="DG247" s="405"/>
      <c r="DH247" s="405"/>
      <c r="DI247" s="405"/>
      <c r="DJ247" s="405"/>
    </row>
    <row r="248" spans="1:114" s="6" customFormat="1">
      <c r="A248" s="405"/>
      <c r="C248" s="7"/>
      <c r="D248" s="7"/>
      <c r="F248" s="8"/>
      <c r="G248" s="8"/>
      <c r="H248" s="8"/>
      <c r="I248" s="8"/>
      <c r="J248" s="8"/>
      <c r="K248" s="8"/>
      <c r="L248" s="8"/>
      <c r="M248" s="8"/>
      <c r="N248" s="8"/>
      <c r="P248" s="12"/>
      <c r="Q248" s="12"/>
      <c r="R248" s="12"/>
      <c r="S248" s="12"/>
      <c r="T248" s="12"/>
      <c r="U248" s="405"/>
      <c r="V248" s="405"/>
      <c r="W248" s="405"/>
      <c r="X248" s="405"/>
      <c r="Y248" s="405"/>
      <c r="Z248" s="405"/>
      <c r="AA248" s="405"/>
      <c r="AB248" s="405"/>
      <c r="AC248" s="405"/>
      <c r="AD248" s="405"/>
      <c r="AE248" s="405"/>
      <c r="AF248" s="405"/>
      <c r="AG248" s="405"/>
      <c r="AH248" s="405"/>
      <c r="AI248" s="405"/>
      <c r="AJ248" s="405"/>
      <c r="AK248" s="405"/>
      <c r="AL248" s="405"/>
      <c r="AM248" s="405"/>
      <c r="AN248" s="405"/>
      <c r="AO248" s="405"/>
      <c r="AP248" s="405"/>
      <c r="AQ248" s="405"/>
      <c r="AR248" s="405"/>
      <c r="AS248" s="405"/>
      <c r="AT248" s="405"/>
      <c r="AU248" s="405"/>
      <c r="AV248" s="405"/>
      <c r="AW248" s="405"/>
      <c r="AX248" s="405"/>
      <c r="AY248" s="405"/>
      <c r="AZ248" s="405"/>
      <c r="BA248" s="405"/>
      <c r="BB248" s="405"/>
      <c r="BC248" s="405"/>
      <c r="BD248" s="405"/>
      <c r="BE248" s="405"/>
      <c r="BF248" s="405"/>
      <c r="BG248" s="405"/>
      <c r="BH248" s="405"/>
      <c r="BI248" s="405"/>
      <c r="BJ248" s="405"/>
      <c r="BK248" s="405"/>
      <c r="BL248" s="405"/>
      <c r="BM248" s="405"/>
      <c r="BN248" s="405"/>
      <c r="BO248" s="405"/>
      <c r="BP248" s="405"/>
      <c r="BQ248" s="405"/>
      <c r="BR248" s="405"/>
      <c r="BS248" s="405"/>
      <c r="BT248" s="405"/>
      <c r="BU248" s="405"/>
      <c r="BV248" s="405"/>
      <c r="BW248" s="405"/>
      <c r="BX248" s="405"/>
      <c r="BY248" s="405"/>
      <c r="BZ248" s="405"/>
      <c r="CA248" s="405"/>
      <c r="CB248" s="405"/>
      <c r="CC248" s="405"/>
      <c r="CD248" s="405"/>
      <c r="CE248" s="405"/>
      <c r="CF248" s="405"/>
      <c r="CG248" s="405"/>
      <c r="CH248" s="405"/>
      <c r="CI248" s="405"/>
      <c r="CJ248" s="405"/>
      <c r="CK248" s="405"/>
      <c r="CL248" s="405"/>
      <c r="CM248" s="405"/>
      <c r="CN248" s="405"/>
      <c r="CO248" s="405"/>
      <c r="CP248" s="405"/>
      <c r="CQ248" s="405"/>
      <c r="CR248" s="405"/>
      <c r="CS248" s="405"/>
      <c r="CT248" s="405"/>
      <c r="CU248" s="405"/>
      <c r="CV248" s="405"/>
      <c r="CW248" s="405"/>
      <c r="CX248" s="405"/>
      <c r="CY248" s="405"/>
      <c r="CZ248" s="405"/>
      <c r="DA248" s="405"/>
      <c r="DB248" s="405"/>
      <c r="DC248" s="405"/>
      <c r="DD248" s="405"/>
      <c r="DE248" s="405"/>
      <c r="DF248" s="405"/>
      <c r="DG248" s="405"/>
      <c r="DH248" s="405"/>
      <c r="DI248" s="405"/>
      <c r="DJ248" s="405"/>
    </row>
    <row r="249" spans="1:114" s="6" customFormat="1">
      <c r="A249" s="405"/>
      <c r="C249" s="7"/>
      <c r="D249" s="7"/>
      <c r="F249" s="8"/>
      <c r="G249" s="8"/>
      <c r="H249" s="8"/>
      <c r="I249" s="8"/>
      <c r="J249" s="8"/>
      <c r="K249" s="8"/>
      <c r="L249" s="8"/>
      <c r="M249" s="8"/>
      <c r="N249" s="8"/>
      <c r="P249" s="12"/>
      <c r="Q249" s="12"/>
      <c r="R249" s="12"/>
      <c r="S249" s="12"/>
      <c r="T249" s="12"/>
      <c r="U249" s="405"/>
      <c r="V249" s="405"/>
      <c r="W249" s="405"/>
      <c r="X249" s="405"/>
      <c r="Y249" s="405"/>
      <c r="Z249" s="405"/>
      <c r="AA249" s="405"/>
      <c r="AB249" s="405"/>
      <c r="AC249" s="405"/>
      <c r="AD249" s="405"/>
      <c r="AE249" s="405"/>
      <c r="AF249" s="405"/>
      <c r="AG249" s="405"/>
      <c r="AH249" s="405"/>
      <c r="AI249" s="405"/>
      <c r="AJ249" s="405"/>
      <c r="AK249" s="405"/>
      <c r="AL249" s="405"/>
      <c r="AM249" s="405"/>
      <c r="AN249" s="405"/>
      <c r="AO249" s="405"/>
      <c r="AP249" s="405"/>
      <c r="AQ249" s="405"/>
      <c r="AR249" s="405"/>
      <c r="AS249" s="405"/>
      <c r="AT249" s="405"/>
      <c r="AU249" s="405"/>
      <c r="AV249" s="405"/>
      <c r="AW249" s="405"/>
      <c r="AX249" s="405"/>
      <c r="AY249" s="405"/>
      <c r="AZ249" s="405"/>
      <c r="BA249" s="405"/>
      <c r="BB249" s="405"/>
      <c r="BC249" s="405"/>
      <c r="BD249" s="405"/>
      <c r="BE249" s="405"/>
      <c r="BF249" s="405"/>
      <c r="BG249" s="405"/>
      <c r="BH249" s="405"/>
      <c r="BI249" s="405"/>
      <c r="BJ249" s="405"/>
      <c r="BK249" s="405"/>
      <c r="BL249" s="405"/>
      <c r="BM249" s="405"/>
      <c r="BN249" s="405"/>
      <c r="BO249" s="405"/>
      <c r="BP249" s="405"/>
      <c r="BQ249" s="405"/>
      <c r="BR249" s="405"/>
      <c r="BS249" s="405"/>
      <c r="BT249" s="405"/>
      <c r="BU249" s="405"/>
      <c r="BV249" s="405"/>
      <c r="BW249" s="405"/>
      <c r="BX249" s="405"/>
      <c r="BY249" s="405"/>
      <c r="BZ249" s="405"/>
      <c r="CA249" s="405"/>
      <c r="CB249" s="405"/>
      <c r="CC249" s="405"/>
      <c r="CD249" s="405"/>
      <c r="CE249" s="405"/>
      <c r="CF249" s="405"/>
      <c r="CG249" s="405"/>
      <c r="CH249" s="405"/>
      <c r="CI249" s="405"/>
      <c r="CJ249" s="405"/>
      <c r="CK249" s="405"/>
      <c r="CL249" s="405"/>
      <c r="CM249" s="405"/>
      <c r="CN249" s="405"/>
      <c r="CO249" s="405"/>
      <c r="CP249" s="405"/>
      <c r="CQ249" s="405"/>
      <c r="CR249" s="405"/>
      <c r="CS249" s="405"/>
      <c r="CT249" s="405"/>
      <c r="CU249" s="405"/>
      <c r="CV249" s="405"/>
      <c r="CW249" s="405"/>
      <c r="CX249" s="405"/>
      <c r="CY249" s="405"/>
      <c r="CZ249" s="405"/>
      <c r="DA249" s="405"/>
      <c r="DB249" s="405"/>
      <c r="DC249" s="405"/>
      <c r="DD249" s="405"/>
      <c r="DE249" s="405"/>
      <c r="DF249" s="405"/>
      <c r="DG249" s="405"/>
      <c r="DH249" s="405"/>
      <c r="DI249" s="405"/>
      <c r="DJ249" s="405"/>
    </row>
    <row r="250" spans="1:114" s="6" customFormat="1">
      <c r="A250" s="405"/>
      <c r="C250" s="7"/>
      <c r="D250" s="7"/>
      <c r="F250" s="8"/>
      <c r="G250" s="8"/>
      <c r="H250" s="8"/>
      <c r="I250" s="8"/>
      <c r="J250" s="8"/>
      <c r="K250" s="8"/>
      <c r="L250" s="8"/>
      <c r="M250" s="8"/>
      <c r="N250" s="8"/>
      <c r="P250" s="12"/>
      <c r="Q250" s="12"/>
      <c r="R250" s="12"/>
      <c r="S250" s="12"/>
      <c r="T250" s="12"/>
      <c r="U250" s="405"/>
      <c r="V250" s="405"/>
      <c r="W250" s="405"/>
      <c r="X250" s="405"/>
      <c r="Y250" s="405"/>
      <c r="Z250" s="405"/>
      <c r="AA250" s="405"/>
      <c r="AB250" s="405"/>
      <c r="AC250" s="405"/>
      <c r="AD250" s="405"/>
      <c r="AE250" s="405"/>
      <c r="AF250" s="405"/>
      <c r="AG250" s="405"/>
      <c r="AH250" s="405"/>
      <c r="AI250" s="405"/>
      <c r="AJ250" s="405"/>
      <c r="AK250" s="405"/>
      <c r="AL250" s="405"/>
      <c r="AM250" s="405"/>
      <c r="AN250" s="405"/>
      <c r="AO250" s="405"/>
      <c r="AP250" s="405"/>
      <c r="AQ250" s="405"/>
      <c r="AR250" s="405"/>
      <c r="AS250" s="405"/>
      <c r="AT250" s="405"/>
      <c r="AU250" s="405"/>
      <c r="AV250" s="405"/>
      <c r="AW250" s="405"/>
      <c r="AX250" s="405"/>
      <c r="AY250" s="405"/>
      <c r="AZ250" s="405"/>
      <c r="BA250" s="405"/>
      <c r="BB250" s="405"/>
      <c r="BC250" s="405"/>
      <c r="BD250" s="405"/>
      <c r="BE250" s="405"/>
      <c r="BF250" s="405"/>
      <c r="BG250" s="405"/>
      <c r="BH250" s="405"/>
      <c r="BI250" s="405"/>
      <c r="BJ250" s="405"/>
      <c r="BK250" s="405"/>
      <c r="BL250" s="405"/>
      <c r="BM250" s="405"/>
      <c r="BN250" s="405"/>
      <c r="BO250" s="405"/>
      <c r="BP250" s="405"/>
      <c r="BQ250" s="405"/>
      <c r="BR250" s="405"/>
      <c r="BS250" s="405"/>
      <c r="BT250" s="405"/>
      <c r="BU250" s="405"/>
      <c r="BV250" s="405"/>
      <c r="BW250" s="405"/>
      <c r="BX250" s="405"/>
      <c r="BY250" s="405"/>
      <c r="BZ250" s="405"/>
      <c r="CA250" s="405"/>
      <c r="CB250" s="405"/>
      <c r="CC250" s="405"/>
      <c r="CD250" s="405"/>
      <c r="CE250" s="405"/>
      <c r="CF250" s="405"/>
      <c r="CG250" s="405"/>
      <c r="CH250" s="405"/>
      <c r="CI250" s="405"/>
      <c r="CJ250" s="405"/>
      <c r="CK250" s="405"/>
      <c r="CL250" s="405"/>
      <c r="CM250" s="405"/>
      <c r="CN250" s="405"/>
      <c r="CO250" s="405"/>
      <c r="CP250" s="405"/>
      <c r="CQ250" s="405"/>
      <c r="CR250" s="405"/>
      <c r="CS250" s="405"/>
      <c r="CT250" s="405"/>
      <c r="CU250" s="405"/>
      <c r="CV250" s="405"/>
      <c r="CW250" s="405"/>
      <c r="CX250" s="405"/>
      <c r="CY250" s="405"/>
      <c r="CZ250" s="405"/>
      <c r="DA250" s="405"/>
      <c r="DB250" s="405"/>
      <c r="DC250" s="405"/>
      <c r="DD250" s="405"/>
      <c r="DE250" s="405"/>
      <c r="DF250" s="405"/>
      <c r="DG250" s="405"/>
      <c r="DH250" s="405"/>
      <c r="DI250" s="405"/>
      <c r="DJ250" s="405"/>
    </row>
    <row r="251" spans="1:114" s="6" customFormat="1">
      <c r="A251" s="405"/>
      <c r="C251" s="7"/>
      <c r="D251" s="7"/>
      <c r="F251" s="8"/>
      <c r="G251" s="8"/>
      <c r="H251" s="8"/>
      <c r="I251" s="8"/>
      <c r="J251" s="8"/>
      <c r="K251" s="8"/>
      <c r="L251" s="8"/>
      <c r="M251" s="8"/>
      <c r="N251" s="8"/>
      <c r="P251" s="12"/>
      <c r="Q251" s="12"/>
      <c r="R251" s="12"/>
      <c r="S251" s="12"/>
      <c r="T251" s="12"/>
      <c r="U251" s="405"/>
      <c r="V251" s="405"/>
      <c r="W251" s="405"/>
      <c r="X251" s="405"/>
      <c r="Y251" s="405"/>
      <c r="Z251" s="405"/>
      <c r="AA251" s="405"/>
      <c r="AB251" s="405"/>
      <c r="AC251" s="405"/>
      <c r="AD251" s="405"/>
      <c r="AE251" s="405"/>
      <c r="AF251" s="405"/>
      <c r="AG251" s="405"/>
      <c r="AH251" s="405"/>
      <c r="AI251" s="405"/>
      <c r="AJ251" s="405"/>
      <c r="AK251" s="405"/>
      <c r="AL251" s="405"/>
      <c r="AM251" s="405"/>
      <c r="AN251" s="405"/>
      <c r="AO251" s="405"/>
      <c r="AP251" s="405"/>
      <c r="AQ251" s="405"/>
      <c r="AR251" s="405"/>
      <c r="AS251" s="405"/>
      <c r="AT251" s="405"/>
      <c r="AU251" s="405"/>
      <c r="AV251" s="405"/>
      <c r="AW251" s="405"/>
      <c r="AX251" s="405"/>
      <c r="AY251" s="405"/>
      <c r="AZ251" s="405"/>
      <c r="BA251" s="405"/>
      <c r="BB251" s="405"/>
      <c r="BC251" s="405"/>
      <c r="BD251" s="405"/>
      <c r="BE251" s="405"/>
      <c r="BF251" s="405"/>
      <c r="BG251" s="405"/>
      <c r="BH251" s="405"/>
      <c r="BI251" s="405"/>
      <c r="BJ251" s="405"/>
      <c r="BK251" s="405"/>
      <c r="BL251" s="405"/>
      <c r="BM251" s="405"/>
      <c r="BN251" s="405"/>
      <c r="BO251" s="405"/>
      <c r="BP251" s="405"/>
      <c r="BQ251" s="405"/>
      <c r="BR251" s="405"/>
      <c r="BS251" s="405"/>
      <c r="BT251" s="405"/>
      <c r="BU251" s="405"/>
      <c r="BV251" s="405"/>
      <c r="BW251" s="405"/>
      <c r="BX251" s="405"/>
      <c r="BY251" s="405"/>
      <c r="BZ251" s="405"/>
      <c r="CA251" s="405"/>
      <c r="CB251" s="405"/>
      <c r="CC251" s="405"/>
      <c r="CD251" s="405"/>
      <c r="CE251" s="405"/>
      <c r="CF251" s="405"/>
      <c r="CG251" s="405"/>
      <c r="CH251" s="405"/>
      <c r="CI251" s="405"/>
      <c r="CJ251" s="405"/>
      <c r="CK251" s="405"/>
      <c r="CL251" s="405"/>
      <c r="CM251" s="405"/>
      <c r="CN251" s="405"/>
      <c r="CO251" s="405"/>
      <c r="CP251" s="405"/>
      <c r="CQ251" s="405"/>
      <c r="CR251" s="405"/>
      <c r="CS251" s="405"/>
      <c r="CT251" s="405"/>
      <c r="CU251" s="405"/>
      <c r="CV251" s="405"/>
      <c r="CW251" s="405"/>
      <c r="CX251" s="405"/>
      <c r="CY251" s="405"/>
      <c r="CZ251" s="405"/>
      <c r="DA251" s="405"/>
      <c r="DB251" s="405"/>
      <c r="DC251" s="405"/>
      <c r="DD251" s="405"/>
      <c r="DE251" s="405"/>
      <c r="DF251" s="405"/>
      <c r="DG251" s="405"/>
      <c r="DH251" s="405"/>
      <c r="DI251" s="405"/>
      <c r="DJ251" s="405"/>
    </row>
    <row r="252" spans="1:114" s="6" customFormat="1">
      <c r="A252" s="405"/>
      <c r="C252" s="7"/>
      <c r="D252" s="7"/>
      <c r="F252" s="8"/>
      <c r="G252" s="8"/>
      <c r="H252" s="8"/>
      <c r="I252" s="8"/>
      <c r="J252" s="8"/>
      <c r="K252" s="8"/>
      <c r="L252" s="8"/>
      <c r="M252" s="8"/>
      <c r="N252" s="8"/>
      <c r="P252" s="12"/>
      <c r="Q252" s="12"/>
      <c r="R252" s="12"/>
      <c r="S252" s="12"/>
      <c r="T252" s="12"/>
      <c r="U252" s="405"/>
      <c r="V252" s="405"/>
      <c r="W252" s="405"/>
      <c r="X252" s="405"/>
      <c r="Y252" s="405"/>
      <c r="Z252" s="405"/>
      <c r="AA252" s="405"/>
      <c r="AB252" s="405"/>
      <c r="AC252" s="405"/>
      <c r="AD252" s="405"/>
      <c r="AE252" s="405"/>
      <c r="AF252" s="405"/>
      <c r="AG252" s="405"/>
      <c r="AH252" s="405"/>
      <c r="AI252" s="405"/>
      <c r="AJ252" s="405"/>
      <c r="AK252" s="405"/>
      <c r="AL252" s="405"/>
      <c r="AM252" s="405"/>
      <c r="AN252" s="405"/>
      <c r="AO252" s="405"/>
      <c r="AP252" s="405"/>
      <c r="AQ252" s="405"/>
      <c r="AR252" s="405"/>
      <c r="AS252" s="405"/>
      <c r="AT252" s="405"/>
      <c r="AU252" s="405"/>
      <c r="AV252" s="405"/>
      <c r="AW252" s="405"/>
      <c r="AX252" s="405"/>
      <c r="AY252" s="405"/>
      <c r="AZ252" s="405"/>
      <c r="BA252" s="405"/>
      <c r="BB252" s="405"/>
      <c r="BC252" s="405"/>
      <c r="BD252" s="405"/>
      <c r="BE252" s="405"/>
      <c r="BF252" s="405"/>
      <c r="BG252" s="405"/>
      <c r="BH252" s="405"/>
      <c r="BI252" s="405"/>
      <c r="BJ252" s="405"/>
      <c r="BK252" s="405"/>
      <c r="BL252" s="405"/>
      <c r="BM252" s="405"/>
      <c r="BN252" s="405"/>
      <c r="BO252" s="405"/>
      <c r="BP252" s="405"/>
      <c r="BQ252" s="405"/>
      <c r="BR252" s="405"/>
      <c r="BS252" s="405"/>
      <c r="BT252" s="405"/>
      <c r="BU252" s="405"/>
      <c r="BV252" s="405"/>
      <c r="BW252" s="405"/>
      <c r="BX252" s="405"/>
      <c r="BY252" s="405"/>
      <c r="BZ252" s="405"/>
      <c r="CA252" s="405"/>
      <c r="CB252" s="405"/>
      <c r="CC252" s="405"/>
      <c r="CD252" s="405"/>
      <c r="CE252" s="405"/>
      <c r="CF252" s="405"/>
      <c r="CG252" s="405"/>
      <c r="CH252" s="405"/>
      <c r="CI252" s="405"/>
      <c r="CJ252" s="405"/>
      <c r="CK252" s="405"/>
      <c r="CL252" s="405"/>
      <c r="CM252" s="405"/>
      <c r="CN252" s="405"/>
      <c r="CO252" s="405"/>
      <c r="CP252" s="405"/>
      <c r="CQ252" s="405"/>
      <c r="CR252" s="405"/>
      <c r="CS252" s="405"/>
      <c r="CT252" s="405"/>
      <c r="CU252" s="405"/>
      <c r="CV252" s="405"/>
      <c r="CW252" s="405"/>
      <c r="CX252" s="405"/>
      <c r="CY252" s="405"/>
      <c r="CZ252" s="405"/>
      <c r="DA252" s="405"/>
      <c r="DB252" s="405"/>
      <c r="DC252" s="405"/>
      <c r="DD252" s="405"/>
      <c r="DE252" s="405"/>
      <c r="DF252" s="405"/>
      <c r="DG252" s="405"/>
      <c r="DH252" s="405"/>
      <c r="DI252" s="405"/>
      <c r="DJ252" s="405"/>
    </row>
    <row r="253" spans="1:114" s="6" customFormat="1">
      <c r="A253" s="405"/>
      <c r="C253" s="7"/>
      <c r="D253" s="7"/>
      <c r="F253" s="8"/>
      <c r="G253" s="8"/>
      <c r="H253" s="8"/>
      <c r="I253" s="8"/>
      <c r="J253" s="8"/>
      <c r="K253" s="8"/>
      <c r="L253" s="8"/>
      <c r="M253" s="8"/>
      <c r="N253" s="8"/>
      <c r="P253" s="12"/>
      <c r="Q253" s="12"/>
      <c r="R253" s="12"/>
      <c r="S253" s="12"/>
      <c r="T253" s="12"/>
      <c r="U253" s="405"/>
      <c r="V253" s="405"/>
      <c r="W253" s="405"/>
      <c r="X253" s="405"/>
      <c r="Y253" s="405"/>
      <c r="Z253" s="405"/>
      <c r="AA253" s="405"/>
      <c r="AB253" s="405"/>
      <c r="AC253" s="405"/>
      <c r="AD253" s="405"/>
      <c r="AE253" s="405"/>
      <c r="AF253" s="405"/>
      <c r="AG253" s="405"/>
      <c r="AH253" s="405"/>
      <c r="AI253" s="405"/>
      <c r="AJ253" s="405"/>
      <c r="AK253" s="405"/>
      <c r="AL253" s="405"/>
      <c r="AM253" s="405"/>
      <c r="AN253" s="405"/>
      <c r="AO253" s="405"/>
      <c r="AP253" s="405"/>
      <c r="AQ253" s="405"/>
      <c r="AR253" s="405"/>
      <c r="AS253" s="405"/>
      <c r="AT253" s="405"/>
      <c r="AU253" s="405"/>
      <c r="AV253" s="405"/>
      <c r="AW253" s="405"/>
      <c r="AX253" s="405"/>
      <c r="AY253" s="405"/>
      <c r="AZ253" s="405"/>
      <c r="BA253" s="405"/>
      <c r="BB253" s="405"/>
      <c r="BC253" s="405"/>
      <c r="BD253" s="405"/>
      <c r="BE253" s="405"/>
      <c r="BF253" s="405"/>
      <c r="BG253" s="405"/>
      <c r="BH253" s="405"/>
      <c r="BI253" s="405"/>
      <c r="BJ253" s="405"/>
      <c r="BK253" s="405"/>
      <c r="BL253" s="405"/>
      <c r="BM253" s="405"/>
      <c r="BN253" s="405"/>
      <c r="BO253" s="405"/>
      <c r="BP253" s="405"/>
      <c r="BQ253" s="405"/>
      <c r="BR253" s="405"/>
      <c r="BS253" s="405"/>
      <c r="BT253" s="405"/>
      <c r="BU253" s="405"/>
      <c r="BV253" s="405"/>
      <c r="BW253" s="405"/>
      <c r="BX253" s="405"/>
      <c r="BY253" s="405"/>
      <c r="BZ253" s="405"/>
      <c r="CA253" s="405"/>
      <c r="CB253" s="405"/>
      <c r="CC253" s="405"/>
      <c r="CD253" s="405"/>
      <c r="CE253" s="405"/>
      <c r="CF253" s="405"/>
      <c r="CG253" s="405"/>
      <c r="CH253" s="405"/>
      <c r="CI253" s="405"/>
      <c r="CJ253" s="405"/>
      <c r="CK253" s="405"/>
      <c r="CL253" s="405"/>
      <c r="CM253" s="405"/>
      <c r="CN253" s="405"/>
      <c r="CO253" s="405"/>
      <c r="CP253" s="405"/>
      <c r="CQ253" s="405"/>
      <c r="CR253" s="405"/>
      <c r="CS253" s="405"/>
      <c r="CT253" s="405"/>
      <c r="CU253" s="405"/>
      <c r="CV253" s="405"/>
      <c r="CW253" s="405"/>
      <c r="CX253" s="405"/>
      <c r="CY253" s="405"/>
      <c r="CZ253" s="405"/>
      <c r="DA253" s="405"/>
      <c r="DB253" s="405"/>
      <c r="DC253" s="405"/>
      <c r="DD253" s="405"/>
      <c r="DE253" s="405"/>
      <c r="DF253" s="405"/>
      <c r="DG253" s="405"/>
      <c r="DH253" s="405"/>
      <c r="DI253" s="405"/>
      <c r="DJ253" s="405"/>
    </row>
    <row r="254" spans="1:114" s="6" customFormat="1">
      <c r="A254" s="405"/>
      <c r="C254" s="7"/>
      <c r="D254" s="7"/>
      <c r="F254" s="8"/>
      <c r="G254" s="8"/>
      <c r="H254" s="8"/>
      <c r="I254" s="8"/>
      <c r="J254" s="8"/>
      <c r="K254" s="8"/>
      <c r="L254" s="8"/>
      <c r="M254" s="8"/>
      <c r="N254" s="8"/>
      <c r="P254" s="12"/>
      <c r="Q254" s="12"/>
      <c r="R254" s="12"/>
      <c r="S254" s="12"/>
      <c r="T254" s="12"/>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5"/>
      <c r="AR254" s="405"/>
      <c r="AS254" s="405"/>
      <c r="AT254" s="405"/>
      <c r="AU254" s="405"/>
      <c r="AV254" s="405"/>
      <c r="AW254" s="405"/>
      <c r="AX254" s="405"/>
      <c r="AY254" s="405"/>
      <c r="AZ254" s="405"/>
      <c r="BA254" s="405"/>
      <c r="BB254" s="405"/>
      <c r="BC254" s="405"/>
      <c r="BD254" s="405"/>
      <c r="BE254" s="405"/>
      <c r="BF254" s="405"/>
      <c r="BG254" s="405"/>
      <c r="BH254" s="405"/>
      <c r="BI254" s="405"/>
      <c r="BJ254" s="405"/>
      <c r="BK254" s="405"/>
      <c r="BL254" s="405"/>
      <c r="BM254" s="405"/>
      <c r="BN254" s="405"/>
      <c r="BO254" s="405"/>
      <c r="BP254" s="405"/>
      <c r="BQ254" s="405"/>
      <c r="BR254" s="405"/>
      <c r="BS254" s="405"/>
      <c r="BT254" s="405"/>
      <c r="BU254" s="405"/>
      <c r="BV254" s="405"/>
      <c r="BW254" s="405"/>
      <c r="BX254" s="405"/>
      <c r="BY254" s="405"/>
      <c r="BZ254" s="405"/>
      <c r="CA254" s="405"/>
      <c r="CB254" s="405"/>
      <c r="CC254" s="405"/>
      <c r="CD254" s="405"/>
      <c r="CE254" s="405"/>
      <c r="CF254" s="405"/>
      <c r="CG254" s="405"/>
      <c r="CH254" s="405"/>
      <c r="CI254" s="405"/>
      <c r="CJ254" s="405"/>
      <c r="CK254" s="405"/>
      <c r="CL254" s="405"/>
      <c r="CM254" s="405"/>
      <c r="CN254" s="405"/>
      <c r="CO254" s="405"/>
      <c r="CP254" s="405"/>
      <c r="CQ254" s="405"/>
      <c r="CR254" s="405"/>
      <c r="CS254" s="405"/>
      <c r="CT254" s="405"/>
      <c r="CU254" s="405"/>
      <c r="CV254" s="405"/>
      <c r="CW254" s="405"/>
      <c r="CX254" s="405"/>
      <c r="CY254" s="405"/>
      <c r="CZ254" s="405"/>
      <c r="DA254" s="405"/>
      <c r="DB254" s="405"/>
      <c r="DC254" s="405"/>
      <c r="DD254" s="405"/>
      <c r="DE254" s="405"/>
      <c r="DF254" s="405"/>
      <c r="DG254" s="405"/>
      <c r="DH254" s="405"/>
      <c r="DI254" s="405"/>
      <c r="DJ254" s="405"/>
    </row>
    <row r="255" spans="1:114" s="6" customFormat="1">
      <c r="A255" s="405"/>
      <c r="C255" s="7"/>
      <c r="D255" s="7"/>
      <c r="F255" s="8"/>
      <c r="G255" s="8"/>
      <c r="H255" s="8"/>
      <c r="I255" s="8"/>
      <c r="J255" s="8"/>
      <c r="K255" s="8"/>
      <c r="L255" s="8"/>
      <c r="M255" s="8"/>
      <c r="N255" s="8"/>
      <c r="P255" s="12"/>
      <c r="Q255" s="12"/>
      <c r="R255" s="12"/>
      <c r="S255" s="12"/>
      <c r="T255" s="12"/>
      <c r="U255" s="405"/>
      <c r="V255" s="405"/>
      <c r="W255" s="405"/>
      <c r="X255" s="405"/>
      <c r="Y255" s="405"/>
      <c r="Z255" s="405"/>
      <c r="AA255" s="405"/>
      <c r="AB255" s="405"/>
      <c r="AC255" s="405"/>
      <c r="AD255" s="405"/>
      <c r="AE255" s="405"/>
      <c r="AF255" s="405"/>
      <c r="AG255" s="405"/>
      <c r="AH255" s="405"/>
      <c r="AI255" s="405"/>
      <c r="AJ255" s="405"/>
      <c r="AK255" s="405"/>
      <c r="AL255" s="405"/>
      <c r="AM255" s="405"/>
      <c r="AN255" s="405"/>
      <c r="AO255" s="405"/>
      <c r="AP255" s="405"/>
      <c r="AQ255" s="405"/>
      <c r="AR255" s="405"/>
      <c r="AS255" s="405"/>
      <c r="AT255" s="405"/>
      <c r="AU255" s="405"/>
      <c r="AV255" s="405"/>
      <c r="AW255" s="405"/>
      <c r="AX255" s="405"/>
      <c r="AY255" s="405"/>
      <c r="AZ255" s="405"/>
      <c r="BA255" s="405"/>
      <c r="BB255" s="405"/>
      <c r="BC255" s="405"/>
      <c r="BD255" s="405"/>
      <c r="BE255" s="405"/>
      <c r="BF255" s="405"/>
      <c r="BG255" s="405"/>
      <c r="BH255" s="405"/>
      <c r="BI255" s="405"/>
      <c r="BJ255" s="405"/>
      <c r="BK255" s="405"/>
      <c r="BL255" s="405"/>
      <c r="BM255" s="405"/>
      <c r="BN255" s="405"/>
      <c r="BO255" s="405"/>
      <c r="BP255" s="405"/>
      <c r="BQ255" s="405"/>
      <c r="BR255" s="405"/>
      <c r="BS255" s="405"/>
      <c r="BT255" s="405"/>
      <c r="BU255" s="405"/>
      <c r="BV255" s="405"/>
      <c r="BW255" s="405"/>
      <c r="BX255" s="405"/>
      <c r="BY255" s="405"/>
      <c r="BZ255" s="405"/>
      <c r="CA255" s="405"/>
      <c r="CB255" s="405"/>
      <c r="CC255" s="405"/>
      <c r="CD255" s="405"/>
      <c r="CE255" s="405"/>
      <c r="CF255" s="405"/>
      <c r="CG255" s="405"/>
      <c r="CH255" s="405"/>
      <c r="CI255" s="405"/>
      <c r="CJ255" s="405"/>
      <c r="CK255" s="405"/>
      <c r="CL255" s="405"/>
      <c r="CM255" s="405"/>
      <c r="CN255" s="405"/>
      <c r="CO255" s="405"/>
      <c r="CP255" s="405"/>
      <c r="CQ255" s="405"/>
      <c r="CR255" s="405"/>
      <c r="CS255" s="405"/>
      <c r="CT255" s="405"/>
      <c r="CU255" s="405"/>
      <c r="CV255" s="405"/>
      <c r="CW255" s="405"/>
      <c r="CX255" s="405"/>
      <c r="CY255" s="405"/>
      <c r="CZ255" s="405"/>
      <c r="DA255" s="405"/>
      <c r="DB255" s="405"/>
      <c r="DC255" s="405"/>
      <c r="DD255" s="405"/>
      <c r="DE255" s="405"/>
      <c r="DF255" s="405"/>
      <c r="DG255" s="405"/>
      <c r="DH255" s="405"/>
      <c r="DI255" s="405"/>
      <c r="DJ255" s="405"/>
    </row>
    <row r="256" spans="1:114" s="6" customFormat="1">
      <c r="A256" s="405"/>
      <c r="C256" s="7"/>
      <c r="D256" s="7"/>
      <c r="F256" s="8"/>
      <c r="G256" s="8"/>
      <c r="H256" s="8"/>
      <c r="I256" s="8"/>
      <c r="J256" s="8"/>
      <c r="K256" s="8"/>
      <c r="L256" s="8"/>
      <c r="M256" s="8"/>
      <c r="N256" s="8"/>
      <c r="P256" s="12"/>
      <c r="Q256" s="12"/>
      <c r="R256" s="12"/>
      <c r="S256" s="12"/>
      <c r="T256" s="12"/>
      <c r="U256" s="405"/>
      <c r="V256" s="405"/>
      <c r="W256" s="405"/>
      <c r="X256" s="405"/>
      <c r="Y256" s="405"/>
      <c r="Z256" s="405"/>
      <c r="AA256" s="405"/>
      <c r="AB256" s="405"/>
      <c r="AC256" s="405"/>
      <c r="AD256" s="405"/>
      <c r="AE256" s="405"/>
      <c r="AF256" s="405"/>
      <c r="AG256" s="405"/>
      <c r="AH256" s="405"/>
      <c r="AI256" s="405"/>
      <c r="AJ256" s="405"/>
      <c r="AK256" s="405"/>
      <c r="AL256" s="405"/>
      <c r="AM256" s="405"/>
      <c r="AN256" s="405"/>
      <c r="AO256" s="405"/>
      <c r="AP256" s="405"/>
      <c r="AQ256" s="405"/>
      <c r="AR256" s="405"/>
      <c r="AS256" s="405"/>
      <c r="AT256" s="405"/>
      <c r="AU256" s="405"/>
      <c r="AV256" s="405"/>
      <c r="AW256" s="405"/>
      <c r="AX256" s="405"/>
      <c r="AY256" s="405"/>
      <c r="AZ256" s="405"/>
      <c r="BA256" s="405"/>
      <c r="BB256" s="405"/>
      <c r="BC256" s="405"/>
      <c r="BD256" s="405"/>
      <c r="BE256" s="405"/>
      <c r="BF256" s="405"/>
      <c r="BG256" s="405"/>
      <c r="BH256" s="405"/>
      <c r="BI256" s="405"/>
      <c r="BJ256" s="405"/>
      <c r="BK256" s="405"/>
      <c r="BL256" s="405"/>
      <c r="BM256" s="405"/>
      <c r="BN256" s="405"/>
      <c r="BO256" s="405"/>
      <c r="BP256" s="405"/>
      <c r="BQ256" s="405"/>
      <c r="BR256" s="405"/>
      <c r="BS256" s="405"/>
      <c r="BT256" s="405"/>
      <c r="BU256" s="405"/>
      <c r="BV256" s="405"/>
      <c r="BW256" s="405"/>
      <c r="BX256" s="405"/>
      <c r="BY256" s="405"/>
      <c r="BZ256" s="405"/>
      <c r="CA256" s="405"/>
      <c r="CB256" s="405"/>
      <c r="CC256" s="405"/>
      <c r="CD256" s="405"/>
      <c r="CE256" s="405"/>
      <c r="CF256" s="405"/>
      <c r="CG256" s="405"/>
      <c r="CH256" s="405"/>
      <c r="CI256" s="405"/>
      <c r="CJ256" s="405"/>
      <c r="CK256" s="405"/>
      <c r="CL256" s="405"/>
      <c r="CM256" s="405"/>
      <c r="CN256" s="405"/>
      <c r="CO256" s="405"/>
      <c r="CP256" s="405"/>
      <c r="CQ256" s="405"/>
      <c r="CR256" s="405"/>
      <c r="CS256" s="405"/>
      <c r="CT256" s="405"/>
      <c r="CU256" s="405"/>
      <c r="CV256" s="405"/>
      <c r="CW256" s="405"/>
      <c r="CX256" s="405"/>
      <c r="CY256" s="405"/>
      <c r="CZ256" s="405"/>
      <c r="DA256" s="405"/>
      <c r="DB256" s="405"/>
      <c r="DC256" s="405"/>
      <c r="DD256" s="405"/>
      <c r="DE256" s="405"/>
      <c r="DF256" s="405"/>
      <c r="DG256" s="405"/>
      <c r="DH256" s="405"/>
      <c r="DI256" s="405"/>
      <c r="DJ256" s="405"/>
    </row>
    <row r="257" spans="1:114" s="6" customFormat="1">
      <c r="A257" s="405"/>
      <c r="C257" s="7"/>
      <c r="D257" s="7"/>
      <c r="F257" s="8"/>
      <c r="G257" s="8"/>
      <c r="H257" s="8"/>
      <c r="I257" s="8"/>
      <c r="J257" s="8"/>
      <c r="K257" s="8"/>
      <c r="L257" s="8"/>
      <c r="M257" s="8"/>
      <c r="N257" s="8"/>
      <c r="P257" s="12"/>
      <c r="Q257" s="12"/>
      <c r="R257" s="12"/>
      <c r="S257" s="12"/>
      <c r="T257" s="12"/>
      <c r="U257" s="405"/>
      <c r="V257" s="405"/>
      <c r="W257" s="405"/>
      <c r="X257" s="405"/>
      <c r="Y257" s="405"/>
      <c r="Z257" s="405"/>
      <c r="AA257" s="405"/>
      <c r="AB257" s="405"/>
      <c r="AC257" s="405"/>
      <c r="AD257" s="405"/>
      <c r="AE257" s="405"/>
      <c r="AF257" s="405"/>
      <c r="AG257" s="405"/>
      <c r="AH257" s="405"/>
      <c r="AI257" s="405"/>
      <c r="AJ257" s="405"/>
      <c r="AK257" s="405"/>
      <c r="AL257" s="405"/>
      <c r="AM257" s="405"/>
      <c r="AN257" s="405"/>
      <c r="AO257" s="405"/>
      <c r="AP257" s="405"/>
      <c r="AQ257" s="405"/>
      <c r="AR257" s="405"/>
      <c r="AS257" s="405"/>
      <c r="AT257" s="405"/>
      <c r="AU257" s="405"/>
      <c r="AV257" s="405"/>
      <c r="AW257" s="405"/>
      <c r="AX257" s="405"/>
      <c r="AY257" s="405"/>
      <c r="AZ257" s="405"/>
      <c r="BA257" s="405"/>
      <c r="BB257" s="405"/>
      <c r="BC257" s="405"/>
      <c r="BD257" s="405"/>
      <c r="BE257" s="405"/>
      <c r="BF257" s="405"/>
      <c r="BG257" s="405"/>
      <c r="BH257" s="405"/>
      <c r="BI257" s="405"/>
      <c r="BJ257" s="405"/>
      <c r="BK257" s="405"/>
      <c r="BL257" s="405"/>
      <c r="BM257" s="405"/>
      <c r="BN257" s="405"/>
      <c r="BO257" s="405"/>
      <c r="BP257" s="405"/>
      <c r="BQ257" s="405"/>
      <c r="BR257" s="405"/>
      <c r="BS257" s="405"/>
      <c r="BT257" s="405"/>
      <c r="BU257" s="405"/>
      <c r="BV257" s="405"/>
      <c r="BW257" s="405"/>
      <c r="BX257" s="405"/>
      <c r="BY257" s="405"/>
      <c r="BZ257" s="405"/>
      <c r="CA257" s="405"/>
      <c r="CB257" s="405"/>
      <c r="CC257" s="405"/>
      <c r="CD257" s="405"/>
      <c r="CE257" s="405"/>
      <c r="CF257" s="405"/>
      <c r="CG257" s="405"/>
      <c r="CH257" s="405"/>
      <c r="CI257" s="405"/>
      <c r="CJ257" s="405"/>
      <c r="CK257" s="405"/>
      <c r="CL257" s="405"/>
      <c r="CM257" s="405"/>
      <c r="CN257" s="405"/>
      <c r="CO257" s="405"/>
      <c r="CP257" s="405"/>
      <c r="CQ257" s="405"/>
      <c r="CR257" s="405"/>
      <c r="CS257" s="405"/>
      <c r="CT257" s="405"/>
      <c r="CU257" s="405"/>
      <c r="CV257" s="405"/>
      <c r="CW257" s="405"/>
      <c r="CX257" s="405"/>
      <c r="CY257" s="405"/>
      <c r="CZ257" s="405"/>
      <c r="DA257" s="405"/>
      <c r="DB257" s="405"/>
      <c r="DC257" s="405"/>
      <c r="DD257" s="405"/>
      <c r="DE257" s="405"/>
      <c r="DF257" s="405"/>
      <c r="DG257" s="405"/>
      <c r="DH257" s="405"/>
      <c r="DI257" s="405"/>
      <c r="DJ257" s="405"/>
    </row>
    <row r="258" spans="1:114" s="6" customFormat="1">
      <c r="A258" s="405"/>
      <c r="C258" s="7"/>
      <c r="D258" s="7"/>
      <c r="F258" s="8"/>
      <c r="G258" s="8"/>
      <c r="H258" s="8"/>
      <c r="I258" s="8"/>
      <c r="J258" s="8"/>
      <c r="K258" s="8"/>
      <c r="L258" s="8"/>
      <c r="M258" s="8"/>
      <c r="N258" s="8"/>
      <c r="P258" s="12"/>
      <c r="Q258" s="12"/>
      <c r="R258" s="12"/>
      <c r="S258" s="12"/>
      <c r="T258" s="12"/>
      <c r="U258" s="405"/>
      <c r="V258" s="405"/>
      <c r="W258" s="405"/>
      <c r="X258" s="405"/>
      <c r="Y258" s="405"/>
      <c r="Z258" s="405"/>
      <c r="AA258" s="405"/>
      <c r="AB258" s="405"/>
      <c r="AC258" s="405"/>
      <c r="AD258" s="405"/>
      <c r="AE258" s="405"/>
      <c r="AF258" s="405"/>
      <c r="AG258" s="405"/>
      <c r="AH258" s="405"/>
      <c r="AI258" s="405"/>
      <c r="AJ258" s="405"/>
      <c r="AK258" s="405"/>
      <c r="AL258" s="405"/>
      <c r="AM258" s="405"/>
      <c r="AN258" s="405"/>
      <c r="AO258" s="405"/>
      <c r="AP258" s="405"/>
      <c r="AQ258" s="405"/>
      <c r="AR258" s="405"/>
      <c r="AS258" s="405"/>
      <c r="AT258" s="405"/>
      <c r="AU258" s="405"/>
      <c r="AV258" s="405"/>
      <c r="AW258" s="405"/>
      <c r="AX258" s="405"/>
      <c r="AY258" s="405"/>
      <c r="AZ258" s="405"/>
      <c r="BA258" s="405"/>
      <c r="BB258" s="405"/>
      <c r="BC258" s="405"/>
      <c r="BD258" s="405"/>
      <c r="BE258" s="405"/>
      <c r="BF258" s="405"/>
      <c r="BG258" s="405"/>
      <c r="BH258" s="405"/>
      <c r="BI258" s="405"/>
      <c r="BJ258" s="405"/>
      <c r="BK258" s="405"/>
      <c r="BL258" s="405"/>
      <c r="BM258" s="405"/>
      <c r="BN258" s="405"/>
      <c r="BO258" s="405"/>
      <c r="BP258" s="405"/>
      <c r="BQ258" s="405"/>
      <c r="BR258" s="405"/>
      <c r="BS258" s="405"/>
      <c r="BT258" s="405"/>
      <c r="BU258" s="405"/>
      <c r="BV258" s="405"/>
      <c r="BW258" s="405"/>
      <c r="BX258" s="405"/>
      <c r="BY258" s="405"/>
      <c r="BZ258" s="405"/>
      <c r="CA258" s="405"/>
      <c r="CB258" s="405"/>
      <c r="CC258" s="405"/>
      <c r="CD258" s="405"/>
      <c r="CE258" s="405"/>
      <c r="CF258" s="405"/>
      <c r="CG258" s="405"/>
      <c r="CH258" s="405"/>
      <c r="CI258" s="405"/>
      <c r="CJ258" s="405"/>
      <c r="CK258" s="405"/>
      <c r="CL258" s="405"/>
      <c r="CM258" s="405"/>
      <c r="CN258" s="405"/>
      <c r="CO258" s="405"/>
      <c r="CP258" s="405"/>
      <c r="CQ258" s="405"/>
      <c r="CR258" s="405"/>
      <c r="CS258" s="405"/>
      <c r="CT258" s="405"/>
      <c r="CU258" s="405"/>
      <c r="CV258" s="405"/>
      <c r="CW258" s="405"/>
      <c r="CX258" s="405"/>
      <c r="CY258" s="405"/>
      <c r="CZ258" s="405"/>
      <c r="DA258" s="405"/>
      <c r="DB258" s="405"/>
      <c r="DC258" s="405"/>
      <c r="DD258" s="405"/>
      <c r="DE258" s="405"/>
      <c r="DF258" s="405"/>
      <c r="DG258" s="405"/>
      <c r="DH258" s="405"/>
      <c r="DI258" s="405"/>
      <c r="DJ258" s="405"/>
    </row>
    <row r="259" spans="1:114" s="6" customFormat="1">
      <c r="A259" s="405"/>
      <c r="C259" s="7"/>
      <c r="D259" s="7"/>
      <c r="F259" s="8"/>
      <c r="G259" s="8"/>
      <c r="H259" s="8"/>
      <c r="I259" s="8"/>
      <c r="J259" s="8"/>
      <c r="K259" s="8"/>
      <c r="L259" s="8"/>
      <c r="M259" s="8"/>
      <c r="N259" s="8"/>
      <c r="P259" s="12"/>
      <c r="Q259" s="12"/>
      <c r="R259" s="12"/>
      <c r="S259" s="12"/>
      <c r="T259" s="12"/>
      <c r="U259" s="405"/>
      <c r="V259" s="405"/>
      <c r="W259" s="405"/>
      <c r="X259" s="405"/>
      <c r="Y259" s="405"/>
      <c r="Z259" s="405"/>
      <c r="AA259" s="405"/>
      <c r="AB259" s="405"/>
      <c r="AC259" s="405"/>
      <c r="AD259" s="405"/>
      <c r="AE259" s="405"/>
      <c r="AF259" s="405"/>
      <c r="AG259" s="405"/>
      <c r="AH259" s="405"/>
      <c r="AI259" s="405"/>
      <c r="AJ259" s="405"/>
      <c r="AK259" s="405"/>
      <c r="AL259" s="405"/>
      <c r="AM259" s="405"/>
      <c r="AN259" s="405"/>
      <c r="AO259" s="405"/>
      <c r="AP259" s="405"/>
      <c r="AQ259" s="405"/>
      <c r="AR259" s="405"/>
      <c r="AS259" s="405"/>
      <c r="AT259" s="405"/>
      <c r="AU259" s="405"/>
      <c r="AV259" s="405"/>
      <c r="AW259" s="405"/>
      <c r="AX259" s="405"/>
      <c r="AY259" s="405"/>
      <c r="AZ259" s="405"/>
      <c r="BA259" s="405"/>
      <c r="BB259" s="405"/>
      <c r="BC259" s="405"/>
      <c r="BD259" s="405"/>
      <c r="BE259" s="405"/>
      <c r="BF259" s="405"/>
      <c r="BG259" s="405"/>
      <c r="BH259" s="405"/>
      <c r="BI259" s="405"/>
      <c r="BJ259" s="405"/>
      <c r="BK259" s="405"/>
      <c r="BL259" s="405"/>
      <c r="BM259" s="405"/>
      <c r="BN259" s="405"/>
      <c r="BO259" s="405"/>
      <c r="BP259" s="405"/>
      <c r="BQ259" s="405"/>
      <c r="BR259" s="405"/>
      <c r="BS259" s="405"/>
      <c r="BT259" s="405"/>
      <c r="BU259" s="405"/>
      <c r="BV259" s="405"/>
      <c r="BW259" s="405"/>
      <c r="BX259" s="405"/>
      <c r="BY259" s="405"/>
      <c r="BZ259" s="405"/>
      <c r="CA259" s="405"/>
      <c r="CB259" s="405"/>
      <c r="CC259" s="405"/>
      <c r="CD259" s="405"/>
      <c r="CE259" s="405"/>
      <c r="CF259" s="405"/>
      <c r="CG259" s="405"/>
      <c r="CH259" s="405"/>
      <c r="CI259" s="405"/>
      <c r="CJ259" s="405"/>
      <c r="CK259" s="405"/>
      <c r="CL259" s="405"/>
      <c r="CM259" s="405"/>
      <c r="CN259" s="405"/>
      <c r="CO259" s="405"/>
      <c r="CP259" s="405"/>
      <c r="CQ259" s="405"/>
      <c r="CR259" s="405"/>
      <c r="CS259" s="405"/>
      <c r="CT259" s="405"/>
      <c r="CU259" s="405"/>
      <c r="CV259" s="405"/>
      <c r="CW259" s="405"/>
      <c r="CX259" s="405"/>
      <c r="CY259" s="405"/>
      <c r="CZ259" s="405"/>
      <c r="DA259" s="405"/>
      <c r="DB259" s="405"/>
      <c r="DC259" s="405"/>
      <c r="DD259" s="405"/>
      <c r="DE259" s="405"/>
      <c r="DF259" s="405"/>
      <c r="DG259" s="405"/>
      <c r="DH259" s="405"/>
      <c r="DI259" s="405"/>
      <c r="DJ259" s="405"/>
    </row>
    <row r="260" spans="1:114" s="6" customFormat="1">
      <c r="A260" s="405"/>
      <c r="C260" s="7"/>
      <c r="D260" s="7"/>
      <c r="F260" s="8"/>
      <c r="G260" s="8"/>
      <c r="H260" s="8"/>
      <c r="I260" s="8"/>
      <c r="J260" s="8"/>
      <c r="K260" s="8"/>
      <c r="L260" s="8"/>
      <c r="M260" s="8"/>
      <c r="N260" s="8"/>
      <c r="P260" s="12"/>
      <c r="Q260" s="12"/>
      <c r="R260" s="12"/>
      <c r="S260" s="12"/>
      <c r="T260" s="12"/>
      <c r="U260" s="405"/>
      <c r="V260" s="405"/>
      <c r="W260" s="405"/>
      <c r="X260" s="405"/>
      <c r="Y260" s="405"/>
      <c r="Z260" s="405"/>
      <c r="AA260" s="405"/>
      <c r="AB260" s="405"/>
      <c r="AC260" s="405"/>
      <c r="AD260" s="405"/>
      <c r="AE260" s="405"/>
      <c r="AF260" s="405"/>
      <c r="AG260" s="405"/>
      <c r="AH260" s="405"/>
      <c r="AI260" s="405"/>
      <c r="AJ260" s="405"/>
      <c r="AK260" s="405"/>
      <c r="AL260" s="405"/>
      <c r="AM260" s="405"/>
      <c r="AN260" s="405"/>
      <c r="AO260" s="405"/>
      <c r="AP260" s="405"/>
      <c r="AQ260" s="405"/>
      <c r="AR260" s="405"/>
      <c r="AS260" s="405"/>
      <c r="AT260" s="405"/>
      <c r="AU260" s="405"/>
      <c r="AV260" s="405"/>
      <c r="AW260" s="405"/>
      <c r="AX260" s="405"/>
      <c r="AY260" s="405"/>
      <c r="AZ260" s="405"/>
      <c r="BA260" s="405"/>
      <c r="BB260" s="405"/>
      <c r="BC260" s="405"/>
      <c r="BD260" s="405"/>
      <c r="BE260" s="405"/>
      <c r="BF260" s="405"/>
      <c r="BG260" s="405"/>
      <c r="BH260" s="405"/>
      <c r="BI260" s="405"/>
      <c r="BJ260" s="405"/>
      <c r="BK260" s="405"/>
      <c r="BL260" s="405"/>
      <c r="BM260" s="405"/>
      <c r="BN260" s="405"/>
      <c r="BO260" s="405"/>
      <c r="BP260" s="405"/>
      <c r="BQ260" s="405"/>
      <c r="BR260" s="405"/>
      <c r="BS260" s="405"/>
      <c r="BT260" s="405"/>
      <c r="BU260" s="405"/>
      <c r="BV260" s="405"/>
      <c r="BW260" s="405"/>
      <c r="BX260" s="405"/>
      <c r="BY260" s="405"/>
      <c r="BZ260" s="405"/>
      <c r="CA260" s="405"/>
      <c r="CB260" s="405"/>
      <c r="CC260" s="405"/>
      <c r="CD260" s="405"/>
      <c r="CE260" s="405"/>
      <c r="CF260" s="405"/>
      <c r="CG260" s="405"/>
      <c r="CH260" s="405"/>
      <c r="CI260" s="405"/>
      <c r="CJ260" s="405"/>
      <c r="CK260" s="405"/>
      <c r="CL260" s="405"/>
      <c r="CM260" s="405"/>
      <c r="CN260" s="405"/>
      <c r="CO260" s="405"/>
      <c r="CP260" s="405"/>
      <c r="CQ260" s="405"/>
      <c r="CR260" s="405"/>
      <c r="CS260" s="405"/>
      <c r="CT260" s="405"/>
      <c r="CU260" s="405"/>
      <c r="CV260" s="405"/>
      <c r="CW260" s="405"/>
      <c r="CX260" s="405"/>
      <c r="CY260" s="405"/>
      <c r="CZ260" s="405"/>
      <c r="DA260" s="405"/>
      <c r="DB260" s="405"/>
      <c r="DC260" s="405"/>
      <c r="DD260" s="405"/>
      <c r="DE260" s="405"/>
      <c r="DF260" s="405"/>
      <c r="DG260" s="405"/>
      <c r="DH260" s="405"/>
      <c r="DI260" s="405"/>
      <c r="DJ260" s="405"/>
    </row>
    <row r="261" spans="1:114" s="6" customFormat="1">
      <c r="A261" s="405"/>
      <c r="C261" s="7"/>
      <c r="D261" s="7"/>
      <c r="F261" s="8"/>
      <c r="G261" s="8"/>
      <c r="H261" s="8"/>
      <c r="I261" s="8"/>
      <c r="J261" s="8"/>
      <c r="K261" s="8"/>
      <c r="L261" s="8"/>
      <c r="M261" s="8"/>
      <c r="N261" s="8"/>
      <c r="P261" s="12"/>
      <c r="Q261" s="12"/>
      <c r="R261" s="12"/>
      <c r="S261" s="12"/>
      <c r="T261" s="12"/>
      <c r="U261" s="405"/>
      <c r="V261" s="405"/>
      <c r="W261" s="405"/>
      <c r="X261" s="405"/>
      <c r="Y261" s="405"/>
      <c r="Z261" s="405"/>
      <c r="AA261" s="405"/>
      <c r="AB261" s="405"/>
      <c r="AC261" s="405"/>
      <c r="AD261" s="405"/>
      <c r="AE261" s="405"/>
      <c r="AF261" s="405"/>
      <c r="AG261" s="405"/>
      <c r="AH261" s="405"/>
      <c r="AI261" s="405"/>
      <c r="AJ261" s="405"/>
      <c r="AK261" s="405"/>
      <c r="AL261" s="405"/>
      <c r="AM261" s="405"/>
      <c r="AN261" s="405"/>
      <c r="AO261" s="405"/>
      <c r="AP261" s="405"/>
      <c r="AQ261" s="405"/>
      <c r="AR261" s="405"/>
      <c r="AS261" s="405"/>
      <c r="AT261" s="405"/>
      <c r="AU261" s="405"/>
      <c r="AV261" s="405"/>
      <c r="AW261" s="405"/>
      <c r="AX261" s="405"/>
      <c r="AY261" s="405"/>
      <c r="AZ261" s="405"/>
      <c r="BA261" s="405"/>
      <c r="BB261" s="405"/>
      <c r="BC261" s="405"/>
      <c r="BD261" s="405"/>
      <c r="BE261" s="405"/>
      <c r="BF261" s="405"/>
      <c r="BG261" s="405"/>
      <c r="BH261" s="405"/>
      <c r="BI261" s="405"/>
      <c r="BJ261" s="405"/>
      <c r="BK261" s="405"/>
      <c r="BL261" s="405"/>
      <c r="BM261" s="405"/>
      <c r="BN261" s="405"/>
      <c r="BO261" s="405"/>
      <c r="BP261" s="405"/>
      <c r="BQ261" s="405"/>
      <c r="BR261" s="405"/>
      <c r="BS261" s="405"/>
      <c r="BT261" s="405"/>
      <c r="BU261" s="405"/>
      <c r="BV261" s="405"/>
      <c r="BW261" s="405"/>
      <c r="BX261" s="405"/>
      <c r="BY261" s="405"/>
      <c r="BZ261" s="405"/>
      <c r="CA261" s="405"/>
      <c r="CB261" s="405"/>
      <c r="CC261" s="405"/>
      <c r="CD261" s="405"/>
      <c r="CE261" s="405"/>
      <c r="CF261" s="405"/>
      <c r="CG261" s="405"/>
      <c r="CH261" s="405"/>
      <c r="CI261" s="405"/>
      <c r="CJ261" s="405"/>
      <c r="CK261" s="405"/>
      <c r="CL261" s="405"/>
      <c r="CM261" s="405"/>
      <c r="CN261" s="405"/>
      <c r="CO261" s="405"/>
      <c r="CP261" s="405"/>
      <c r="CQ261" s="405"/>
      <c r="CR261" s="405"/>
      <c r="CS261" s="405"/>
      <c r="CT261" s="405"/>
      <c r="CU261" s="405"/>
      <c r="CV261" s="405"/>
      <c r="CW261" s="405"/>
      <c r="CX261" s="405"/>
      <c r="CY261" s="405"/>
      <c r="CZ261" s="405"/>
      <c r="DA261" s="405"/>
      <c r="DB261" s="405"/>
      <c r="DC261" s="405"/>
      <c r="DD261" s="405"/>
      <c r="DE261" s="405"/>
      <c r="DF261" s="405"/>
      <c r="DG261" s="405"/>
      <c r="DH261" s="405"/>
      <c r="DI261" s="405"/>
      <c r="DJ261" s="405"/>
    </row>
    <row r="262" spans="1:114" s="6" customFormat="1">
      <c r="A262" s="405"/>
      <c r="C262" s="7"/>
      <c r="D262" s="7"/>
      <c r="F262" s="8"/>
      <c r="G262" s="8"/>
      <c r="H262" s="8"/>
      <c r="I262" s="8"/>
      <c r="J262" s="8"/>
      <c r="K262" s="8"/>
      <c r="L262" s="8"/>
      <c r="M262" s="8"/>
      <c r="N262" s="8"/>
      <c r="P262" s="12"/>
      <c r="Q262" s="12"/>
      <c r="R262" s="12"/>
      <c r="S262" s="12"/>
      <c r="T262" s="12"/>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5"/>
      <c r="AR262" s="405"/>
      <c r="AS262" s="405"/>
      <c r="AT262" s="405"/>
      <c r="AU262" s="405"/>
      <c r="AV262" s="405"/>
      <c r="AW262" s="405"/>
      <c r="AX262" s="405"/>
      <c r="AY262" s="405"/>
      <c r="AZ262" s="405"/>
      <c r="BA262" s="405"/>
      <c r="BB262" s="405"/>
      <c r="BC262" s="405"/>
      <c r="BD262" s="405"/>
      <c r="BE262" s="405"/>
      <c r="BF262" s="405"/>
      <c r="BG262" s="405"/>
      <c r="BH262" s="405"/>
      <c r="BI262" s="405"/>
      <c r="BJ262" s="405"/>
      <c r="BK262" s="405"/>
      <c r="BL262" s="405"/>
      <c r="BM262" s="405"/>
      <c r="BN262" s="405"/>
      <c r="BO262" s="405"/>
      <c r="BP262" s="405"/>
      <c r="BQ262" s="405"/>
      <c r="BR262" s="405"/>
      <c r="BS262" s="405"/>
      <c r="BT262" s="405"/>
      <c r="BU262" s="405"/>
      <c r="BV262" s="405"/>
      <c r="BW262" s="405"/>
      <c r="BX262" s="405"/>
      <c r="BY262" s="405"/>
      <c r="BZ262" s="405"/>
      <c r="CA262" s="405"/>
      <c r="CB262" s="405"/>
      <c r="CC262" s="405"/>
      <c r="CD262" s="405"/>
      <c r="CE262" s="405"/>
      <c r="CF262" s="405"/>
      <c r="CG262" s="405"/>
      <c r="CH262" s="405"/>
      <c r="CI262" s="405"/>
      <c r="CJ262" s="405"/>
      <c r="CK262" s="405"/>
      <c r="CL262" s="405"/>
      <c r="CM262" s="405"/>
      <c r="CN262" s="405"/>
      <c r="CO262" s="405"/>
      <c r="CP262" s="405"/>
      <c r="CQ262" s="405"/>
      <c r="CR262" s="405"/>
      <c r="CS262" s="405"/>
      <c r="CT262" s="405"/>
      <c r="CU262" s="405"/>
      <c r="CV262" s="405"/>
      <c r="CW262" s="405"/>
      <c r="CX262" s="405"/>
      <c r="CY262" s="405"/>
      <c r="CZ262" s="405"/>
      <c r="DA262" s="405"/>
      <c r="DB262" s="405"/>
      <c r="DC262" s="405"/>
      <c r="DD262" s="405"/>
      <c r="DE262" s="405"/>
      <c r="DF262" s="405"/>
      <c r="DG262" s="405"/>
      <c r="DH262" s="405"/>
      <c r="DI262" s="405"/>
      <c r="DJ262" s="405"/>
    </row>
    <row r="263" spans="1:114" s="6" customFormat="1">
      <c r="A263" s="405"/>
      <c r="C263" s="7"/>
      <c r="D263" s="7"/>
      <c r="F263" s="8"/>
      <c r="G263" s="8"/>
      <c r="H263" s="8"/>
      <c r="I263" s="8"/>
      <c r="J263" s="8"/>
      <c r="K263" s="8"/>
      <c r="L263" s="8"/>
      <c r="M263" s="8"/>
      <c r="N263" s="8"/>
      <c r="P263" s="12"/>
      <c r="Q263" s="12"/>
      <c r="R263" s="12"/>
      <c r="S263" s="12"/>
      <c r="T263" s="12"/>
      <c r="U263" s="405"/>
      <c r="V263" s="405"/>
      <c r="W263" s="405"/>
      <c r="X263" s="405"/>
      <c r="Y263" s="405"/>
      <c r="Z263" s="405"/>
      <c r="AA263" s="405"/>
      <c r="AB263" s="405"/>
      <c r="AC263" s="405"/>
      <c r="AD263" s="405"/>
      <c r="AE263" s="405"/>
      <c r="AF263" s="405"/>
      <c r="AG263" s="405"/>
      <c r="AH263" s="405"/>
      <c r="AI263" s="405"/>
      <c r="AJ263" s="405"/>
      <c r="AK263" s="405"/>
      <c r="AL263" s="405"/>
      <c r="AM263" s="405"/>
      <c r="AN263" s="405"/>
      <c r="AO263" s="405"/>
      <c r="AP263" s="405"/>
      <c r="AQ263" s="405"/>
      <c r="AR263" s="405"/>
      <c r="AS263" s="405"/>
      <c r="AT263" s="405"/>
      <c r="AU263" s="405"/>
      <c r="AV263" s="405"/>
      <c r="AW263" s="405"/>
      <c r="AX263" s="405"/>
      <c r="AY263" s="405"/>
      <c r="AZ263" s="405"/>
      <c r="BA263" s="405"/>
      <c r="BB263" s="405"/>
      <c r="BC263" s="405"/>
      <c r="BD263" s="405"/>
      <c r="BE263" s="405"/>
      <c r="BF263" s="405"/>
      <c r="BG263" s="405"/>
      <c r="BH263" s="405"/>
      <c r="BI263" s="405"/>
      <c r="BJ263" s="405"/>
      <c r="BK263" s="405"/>
      <c r="BL263" s="405"/>
      <c r="BM263" s="405"/>
      <c r="BN263" s="405"/>
      <c r="BO263" s="405"/>
      <c r="BP263" s="405"/>
      <c r="BQ263" s="405"/>
      <c r="BR263" s="405"/>
      <c r="BS263" s="405"/>
      <c r="BT263" s="405"/>
      <c r="BU263" s="405"/>
      <c r="BV263" s="405"/>
      <c r="BW263" s="405"/>
      <c r="BX263" s="405"/>
      <c r="BY263" s="405"/>
      <c r="BZ263" s="405"/>
      <c r="CA263" s="405"/>
      <c r="CB263" s="405"/>
      <c r="CC263" s="405"/>
      <c r="CD263" s="405"/>
      <c r="CE263" s="405"/>
      <c r="CF263" s="405"/>
      <c r="CG263" s="405"/>
      <c r="CH263" s="405"/>
      <c r="CI263" s="405"/>
      <c r="CJ263" s="405"/>
      <c r="CK263" s="405"/>
      <c r="CL263" s="405"/>
      <c r="CM263" s="405"/>
      <c r="CN263" s="405"/>
      <c r="CO263" s="405"/>
      <c r="CP263" s="405"/>
      <c r="CQ263" s="405"/>
      <c r="CR263" s="405"/>
      <c r="CS263" s="405"/>
      <c r="CT263" s="405"/>
      <c r="CU263" s="405"/>
      <c r="CV263" s="405"/>
      <c r="CW263" s="405"/>
      <c r="CX263" s="405"/>
      <c r="CY263" s="405"/>
      <c r="CZ263" s="405"/>
      <c r="DA263" s="405"/>
      <c r="DB263" s="405"/>
      <c r="DC263" s="405"/>
      <c r="DD263" s="405"/>
      <c r="DE263" s="405"/>
      <c r="DF263" s="405"/>
      <c r="DG263" s="405"/>
      <c r="DH263" s="405"/>
      <c r="DI263" s="405"/>
      <c r="DJ263" s="405"/>
    </row>
    <row r="264" spans="1:114" s="6" customFormat="1">
      <c r="A264" s="405"/>
      <c r="C264" s="7"/>
      <c r="D264" s="7"/>
      <c r="F264" s="8"/>
      <c r="G264" s="8"/>
      <c r="H264" s="8"/>
      <c r="I264" s="8"/>
      <c r="J264" s="8"/>
      <c r="K264" s="8"/>
      <c r="L264" s="8"/>
      <c r="M264" s="8"/>
      <c r="N264" s="8"/>
      <c r="P264" s="12"/>
      <c r="Q264" s="12"/>
      <c r="R264" s="12"/>
      <c r="S264" s="12"/>
      <c r="T264" s="12"/>
      <c r="U264" s="405"/>
      <c r="V264" s="405"/>
      <c r="W264" s="405"/>
      <c r="X264" s="405"/>
      <c r="Y264" s="405"/>
      <c r="Z264" s="405"/>
      <c r="AA264" s="405"/>
      <c r="AB264" s="405"/>
      <c r="AC264" s="405"/>
      <c r="AD264" s="405"/>
      <c r="AE264" s="405"/>
      <c r="AF264" s="405"/>
      <c r="AG264" s="405"/>
      <c r="AH264" s="405"/>
      <c r="AI264" s="405"/>
      <c r="AJ264" s="405"/>
      <c r="AK264" s="405"/>
      <c r="AL264" s="405"/>
      <c r="AM264" s="405"/>
      <c r="AN264" s="405"/>
      <c r="AO264" s="405"/>
      <c r="AP264" s="405"/>
      <c r="AQ264" s="405"/>
      <c r="AR264" s="405"/>
      <c r="AS264" s="405"/>
      <c r="AT264" s="405"/>
      <c r="AU264" s="405"/>
      <c r="AV264" s="405"/>
      <c r="AW264" s="405"/>
      <c r="AX264" s="405"/>
      <c r="AY264" s="405"/>
      <c r="AZ264" s="405"/>
      <c r="BA264" s="405"/>
      <c r="BB264" s="405"/>
      <c r="BC264" s="405"/>
      <c r="BD264" s="405"/>
      <c r="BE264" s="405"/>
      <c r="BF264" s="405"/>
      <c r="BG264" s="405"/>
      <c r="BH264" s="405"/>
      <c r="BI264" s="405"/>
      <c r="BJ264" s="405"/>
      <c r="BK264" s="405"/>
      <c r="BL264" s="405"/>
      <c r="BM264" s="405"/>
      <c r="BN264" s="405"/>
      <c r="BO264" s="405"/>
      <c r="BP264" s="405"/>
      <c r="BQ264" s="405"/>
      <c r="BR264" s="405"/>
      <c r="BS264" s="405"/>
      <c r="BT264" s="405"/>
      <c r="BU264" s="405"/>
      <c r="BV264" s="405"/>
      <c r="BW264" s="405"/>
      <c r="BX264" s="405"/>
      <c r="BY264" s="405"/>
      <c r="BZ264" s="405"/>
      <c r="CA264" s="405"/>
      <c r="CB264" s="405"/>
      <c r="CC264" s="405"/>
      <c r="CD264" s="405"/>
      <c r="CE264" s="405"/>
      <c r="CF264" s="405"/>
      <c r="CG264" s="405"/>
      <c r="CH264" s="405"/>
      <c r="CI264" s="405"/>
      <c r="CJ264" s="405"/>
      <c r="CK264" s="405"/>
      <c r="CL264" s="405"/>
      <c r="CM264" s="405"/>
      <c r="CN264" s="405"/>
      <c r="CO264" s="405"/>
      <c r="CP264" s="405"/>
      <c r="CQ264" s="405"/>
      <c r="CR264" s="405"/>
      <c r="CS264" s="405"/>
      <c r="CT264" s="405"/>
      <c r="CU264" s="405"/>
      <c r="CV264" s="405"/>
      <c r="CW264" s="405"/>
      <c r="CX264" s="405"/>
      <c r="CY264" s="405"/>
      <c r="CZ264" s="405"/>
      <c r="DA264" s="405"/>
      <c r="DB264" s="405"/>
      <c r="DC264" s="405"/>
      <c r="DD264" s="405"/>
      <c r="DE264" s="405"/>
      <c r="DF264" s="405"/>
      <c r="DG264" s="405"/>
      <c r="DH264" s="405"/>
      <c r="DI264" s="405"/>
      <c r="DJ264" s="405"/>
    </row>
    <row r="265" spans="1:114" s="6" customFormat="1">
      <c r="A265" s="405"/>
      <c r="C265" s="7"/>
      <c r="D265" s="7"/>
      <c r="F265" s="8"/>
      <c r="G265" s="8"/>
      <c r="H265" s="8"/>
      <c r="I265" s="8"/>
      <c r="J265" s="8"/>
      <c r="K265" s="8"/>
      <c r="L265" s="8"/>
      <c r="M265" s="8"/>
      <c r="N265" s="8"/>
      <c r="P265" s="12"/>
      <c r="Q265" s="12"/>
      <c r="R265" s="12"/>
      <c r="S265" s="12"/>
      <c r="T265" s="12"/>
      <c r="U265" s="405"/>
      <c r="V265" s="405"/>
      <c r="W265" s="405"/>
      <c r="X265" s="405"/>
      <c r="Y265" s="405"/>
      <c r="Z265" s="405"/>
      <c r="AA265" s="405"/>
      <c r="AB265" s="405"/>
      <c r="AC265" s="405"/>
      <c r="AD265" s="405"/>
      <c r="AE265" s="405"/>
      <c r="AF265" s="405"/>
      <c r="AG265" s="405"/>
      <c r="AH265" s="405"/>
      <c r="AI265" s="405"/>
      <c r="AJ265" s="405"/>
      <c r="AK265" s="405"/>
      <c r="AL265" s="405"/>
      <c r="AM265" s="405"/>
      <c r="AN265" s="405"/>
      <c r="AO265" s="405"/>
      <c r="AP265" s="405"/>
      <c r="AQ265" s="405"/>
      <c r="AR265" s="405"/>
      <c r="AS265" s="405"/>
      <c r="AT265" s="405"/>
      <c r="AU265" s="405"/>
      <c r="AV265" s="405"/>
      <c r="AW265" s="405"/>
      <c r="AX265" s="405"/>
      <c r="AY265" s="405"/>
      <c r="AZ265" s="405"/>
      <c r="BA265" s="405"/>
      <c r="BB265" s="405"/>
      <c r="BC265" s="405"/>
      <c r="BD265" s="405"/>
      <c r="BE265" s="405"/>
      <c r="BF265" s="405"/>
      <c r="BG265" s="405"/>
      <c r="BH265" s="405"/>
      <c r="BI265" s="405"/>
      <c r="BJ265" s="405"/>
      <c r="BK265" s="405"/>
      <c r="BL265" s="405"/>
      <c r="BM265" s="405"/>
      <c r="BN265" s="405"/>
      <c r="BO265" s="405"/>
      <c r="BP265" s="405"/>
      <c r="BQ265" s="405"/>
      <c r="BR265" s="405"/>
      <c r="BS265" s="405"/>
      <c r="BT265" s="405"/>
      <c r="BU265" s="405"/>
      <c r="BV265" s="405"/>
      <c r="BW265" s="405"/>
      <c r="BX265" s="405"/>
      <c r="BY265" s="405"/>
      <c r="BZ265" s="405"/>
      <c r="CA265" s="405"/>
      <c r="CB265" s="405"/>
      <c r="CC265" s="405"/>
      <c r="CD265" s="405"/>
      <c r="CE265" s="405"/>
      <c r="CF265" s="405"/>
      <c r="CG265" s="405"/>
      <c r="CH265" s="405"/>
      <c r="CI265" s="405"/>
      <c r="CJ265" s="405"/>
      <c r="CK265" s="405"/>
      <c r="CL265" s="405"/>
      <c r="CM265" s="405"/>
      <c r="CN265" s="405"/>
      <c r="CO265" s="405"/>
      <c r="CP265" s="405"/>
      <c r="CQ265" s="405"/>
      <c r="CR265" s="405"/>
      <c r="CS265" s="405"/>
      <c r="CT265" s="405"/>
      <c r="CU265" s="405"/>
      <c r="CV265" s="405"/>
      <c r="CW265" s="405"/>
      <c r="CX265" s="405"/>
      <c r="CY265" s="405"/>
      <c r="CZ265" s="405"/>
      <c r="DA265" s="405"/>
      <c r="DB265" s="405"/>
      <c r="DC265" s="405"/>
      <c r="DD265" s="405"/>
      <c r="DE265" s="405"/>
      <c r="DF265" s="405"/>
      <c r="DG265" s="405"/>
      <c r="DH265" s="405"/>
      <c r="DI265" s="405"/>
      <c r="DJ265" s="405"/>
    </row>
    <row r="266" spans="1:114" s="6" customFormat="1">
      <c r="A266" s="405"/>
      <c r="C266" s="7"/>
      <c r="D266" s="7"/>
      <c r="F266" s="8"/>
      <c r="G266" s="8"/>
      <c r="H266" s="8"/>
      <c r="I266" s="8"/>
      <c r="J266" s="8"/>
      <c r="K266" s="8"/>
      <c r="L266" s="8"/>
      <c r="M266" s="8"/>
      <c r="N266" s="8"/>
      <c r="P266" s="12"/>
      <c r="Q266" s="12"/>
      <c r="R266" s="12"/>
      <c r="S266" s="12"/>
      <c r="T266" s="12"/>
      <c r="U266" s="405"/>
      <c r="V266" s="405"/>
      <c r="W266" s="405"/>
      <c r="X266" s="405"/>
      <c r="Y266" s="405"/>
      <c r="Z266" s="405"/>
      <c r="AA266" s="405"/>
      <c r="AB266" s="405"/>
      <c r="AC266" s="405"/>
      <c r="AD266" s="405"/>
      <c r="AE266" s="405"/>
      <c r="AF266" s="405"/>
      <c r="AG266" s="405"/>
      <c r="AH266" s="405"/>
      <c r="AI266" s="405"/>
      <c r="AJ266" s="405"/>
      <c r="AK266" s="405"/>
      <c r="AL266" s="405"/>
      <c r="AM266" s="405"/>
      <c r="AN266" s="405"/>
      <c r="AO266" s="405"/>
      <c r="AP266" s="405"/>
      <c r="AQ266" s="405"/>
      <c r="AR266" s="405"/>
      <c r="AS266" s="405"/>
      <c r="AT266" s="405"/>
      <c r="AU266" s="405"/>
      <c r="AV266" s="405"/>
      <c r="AW266" s="405"/>
      <c r="AX266" s="405"/>
      <c r="AY266" s="405"/>
      <c r="AZ266" s="405"/>
      <c r="BA266" s="405"/>
      <c r="BB266" s="405"/>
      <c r="BC266" s="405"/>
      <c r="BD266" s="405"/>
      <c r="BE266" s="405"/>
      <c r="BF266" s="405"/>
      <c r="BG266" s="405"/>
      <c r="BH266" s="405"/>
      <c r="BI266" s="405"/>
      <c r="BJ266" s="405"/>
      <c r="BK266" s="405"/>
      <c r="BL266" s="405"/>
      <c r="BM266" s="405"/>
      <c r="BN266" s="405"/>
      <c r="BO266" s="405"/>
      <c r="BP266" s="405"/>
      <c r="BQ266" s="405"/>
      <c r="BR266" s="405"/>
      <c r="BS266" s="405"/>
      <c r="BT266" s="405"/>
      <c r="BU266" s="405"/>
      <c r="BV266" s="405"/>
      <c r="BW266" s="405"/>
      <c r="BX266" s="405"/>
      <c r="BY266" s="405"/>
      <c r="BZ266" s="405"/>
      <c r="CA266" s="405"/>
      <c r="CB266" s="405"/>
      <c r="CC266" s="405"/>
      <c r="CD266" s="405"/>
      <c r="CE266" s="405"/>
      <c r="CF266" s="405"/>
      <c r="CG266" s="405"/>
      <c r="CH266" s="405"/>
      <c r="CI266" s="405"/>
      <c r="CJ266" s="405"/>
      <c r="CK266" s="405"/>
      <c r="CL266" s="405"/>
      <c r="CM266" s="405"/>
      <c r="CN266" s="405"/>
      <c r="CO266" s="405"/>
      <c r="CP266" s="405"/>
      <c r="CQ266" s="405"/>
      <c r="CR266" s="405"/>
      <c r="CS266" s="405"/>
      <c r="CT266" s="405"/>
      <c r="CU266" s="405"/>
      <c r="CV266" s="405"/>
      <c r="CW266" s="405"/>
      <c r="CX266" s="405"/>
      <c r="CY266" s="405"/>
      <c r="CZ266" s="405"/>
      <c r="DA266" s="405"/>
      <c r="DB266" s="405"/>
      <c r="DC266" s="405"/>
      <c r="DD266" s="405"/>
      <c r="DE266" s="405"/>
      <c r="DF266" s="405"/>
      <c r="DG266" s="405"/>
      <c r="DH266" s="405"/>
      <c r="DI266" s="405"/>
      <c r="DJ266" s="405"/>
    </row>
    <row r="267" spans="1:114" s="6" customFormat="1">
      <c r="A267" s="405"/>
      <c r="C267" s="7"/>
      <c r="D267" s="7"/>
      <c r="F267" s="8"/>
      <c r="G267" s="8"/>
      <c r="H267" s="8"/>
      <c r="I267" s="8"/>
      <c r="J267" s="8"/>
      <c r="K267" s="8"/>
      <c r="L267" s="8"/>
      <c r="M267" s="8"/>
      <c r="N267" s="8"/>
      <c r="P267" s="12"/>
      <c r="Q267" s="12"/>
      <c r="R267" s="12"/>
      <c r="S267" s="12"/>
      <c r="T267" s="12"/>
      <c r="U267" s="405"/>
      <c r="V267" s="405"/>
      <c r="W267" s="405"/>
      <c r="X267" s="405"/>
      <c r="Y267" s="405"/>
      <c r="Z267" s="405"/>
      <c r="AA267" s="405"/>
      <c r="AB267" s="405"/>
      <c r="AC267" s="405"/>
      <c r="AD267" s="405"/>
      <c r="AE267" s="405"/>
      <c r="AF267" s="405"/>
      <c r="AG267" s="405"/>
      <c r="AH267" s="405"/>
      <c r="AI267" s="405"/>
      <c r="AJ267" s="405"/>
      <c r="AK267" s="405"/>
      <c r="AL267" s="405"/>
      <c r="AM267" s="405"/>
      <c r="AN267" s="405"/>
      <c r="AO267" s="405"/>
      <c r="AP267" s="405"/>
      <c r="AQ267" s="405"/>
      <c r="AR267" s="405"/>
      <c r="AS267" s="405"/>
      <c r="AT267" s="405"/>
      <c r="AU267" s="405"/>
      <c r="AV267" s="405"/>
      <c r="AW267" s="405"/>
      <c r="AX267" s="405"/>
      <c r="AY267" s="405"/>
      <c r="AZ267" s="405"/>
      <c r="BA267" s="405"/>
      <c r="BB267" s="405"/>
      <c r="BC267" s="405"/>
      <c r="BD267" s="405"/>
      <c r="BE267" s="405"/>
      <c r="BF267" s="405"/>
      <c r="BG267" s="405"/>
      <c r="BH267" s="405"/>
      <c r="BI267" s="405"/>
      <c r="BJ267" s="405"/>
      <c r="BK267" s="405"/>
      <c r="BL267" s="405"/>
      <c r="BM267" s="405"/>
      <c r="BN267" s="405"/>
      <c r="BO267" s="405"/>
      <c r="BP267" s="405"/>
      <c r="BQ267" s="405"/>
      <c r="BR267" s="405"/>
      <c r="BS267" s="405"/>
      <c r="BT267" s="405"/>
      <c r="BU267" s="405"/>
      <c r="BV267" s="405"/>
      <c r="BW267" s="405"/>
      <c r="BX267" s="405"/>
      <c r="BY267" s="405"/>
      <c r="BZ267" s="405"/>
      <c r="CA267" s="405"/>
      <c r="CB267" s="405"/>
      <c r="CC267" s="405"/>
      <c r="CD267" s="405"/>
      <c r="CE267" s="405"/>
      <c r="CF267" s="405"/>
      <c r="CG267" s="405"/>
      <c r="CH267" s="405"/>
      <c r="CI267" s="405"/>
      <c r="CJ267" s="405"/>
      <c r="CK267" s="405"/>
      <c r="CL267" s="405"/>
      <c r="CM267" s="405"/>
      <c r="CN267" s="405"/>
      <c r="CO267" s="405"/>
      <c r="CP267" s="405"/>
      <c r="CQ267" s="405"/>
      <c r="CR267" s="405"/>
      <c r="CS267" s="405"/>
      <c r="CT267" s="405"/>
      <c r="CU267" s="405"/>
      <c r="CV267" s="405"/>
      <c r="CW267" s="405"/>
      <c r="CX267" s="405"/>
      <c r="CY267" s="405"/>
      <c r="CZ267" s="405"/>
      <c r="DA267" s="405"/>
      <c r="DB267" s="405"/>
      <c r="DC267" s="405"/>
      <c r="DD267" s="405"/>
      <c r="DE267" s="405"/>
      <c r="DF267" s="405"/>
      <c r="DG267" s="405"/>
      <c r="DH267" s="405"/>
      <c r="DI267" s="405"/>
      <c r="DJ267" s="405"/>
    </row>
    <row r="268" spans="1:114" s="6" customFormat="1">
      <c r="A268" s="405"/>
      <c r="C268" s="7"/>
      <c r="D268" s="7"/>
      <c r="F268" s="8"/>
      <c r="G268" s="8"/>
      <c r="H268" s="8"/>
      <c r="I268" s="8"/>
      <c r="J268" s="8"/>
      <c r="K268" s="8"/>
      <c r="L268" s="8"/>
      <c r="M268" s="8"/>
      <c r="N268" s="8"/>
      <c r="P268" s="12"/>
      <c r="Q268" s="12"/>
      <c r="R268" s="12"/>
      <c r="S268" s="12"/>
      <c r="T268" s="12"/>
      <c r="U268" s="405"/>
      <c r="V268" s="405"/>
      <c r="W268" s="405"/>
      <c r="X268" s="405"/>
      <c r="Y268" s="405"/>
      <c r="Z268" s="405"/>
      <c r="AA268" s="405"/>
      <c r="AB268" s="405"/>
      <c r="AC268" s="405"/>
      <c r="AD268" s="405"/>
      <c r="AE268" s="405"/>
      <c r="AF268" s="405"/>
      <c r="AG268" s="405"/>
      <c r="AH268" s="405"/>
      <c r="AI268" s="405"/>
      <c r="AJ268" s="405"/>
      <c r="AK268" s="405"/>
      <c r="AL268" s="405"/>
      <c r="AM268" s="405"/>
      <c r="AN268" s="405"/>
      <c r="AO268" s="405"/>
      <c r="AP268" s="405"/>
      <c r="AQ268" s="405"/>
      <c r="AR268" s="405"/>
      <c r="AS268" s="405"/>
      <c r="AT268" s="405"/>
      <c r="AU268" s="405"/>
      <c r="AV268" s="405"/>
      <c r="AW268" s="405"/>
      <c r="AX268" s="405"/>
      <c r="AY268" s="405"/>
      <c r="AZ268" s="405"/>
      <c r="BA268" s="405"/>
      <c r="BB268" s="405"/>
      <c r="BC268" s="405"/>
      <c r="BD268" s="405"/>
      <c r="BE268" s="405"/>
      <c r="BF268" s="405"/>
      <c r="BG268" s="405"/>
      <c r="BH268" s="405"/>
      <c r="BI268" s="405"/>
      <c r="BJ268" s="405"/>
      <c r="BK268" s="405"/>
      <c r="BL268" s="405"/>
      <c r="BM268" s="405"/>
      <c r="BN268" s="405"/>
      <c r="BO268" s="405"/>
      <c r="BP268" s="405"/>
      <c r="BQ268" s="405"/>
      <c r="BR268" s="405"/>
      <c r="BS268" s="405"/>
      <c r="BT268" s="405"/>
      <c r="BU268" s="405"/>
      <c r="BV268" s="405"/>
      <c r="BW268" s="405"/>
      <c r="BX268" s="405"/>
      <c r="BY268" s="405"/>
      <c r="BZ268" s="405"/>
      <c r="CA268" s="405"/>
      <c r="CB268" s="405"/>
      <c r="CC268" s="405"/>
      <c r="CD268" s="405"/>
      <c r="CE268" s="405"/>
      <c r="CF268" s="405"/>
      <c r="CG268" s="405"/>
      <c r="CH268" s="405"/>
      <c r="CI268" s="405"/>
      <c r="CJ268" s="405"/>
      <c r="CK268" s="405"/>
      <c r="CL268" s="405"/>
      <c r="CM268" s="405"/>
      <c r="CN268" s="405"/>
      <c r="CO268" s="405"/>
      <c r="CP268" s="405"/>
      <c r="CQ268" s="405"/>
      <c r="CR268" s="405"/>
      <c r="CS268" s="405"/>
      <c r="CT268" s="405"/>
      <c r="CU268" s="405"/>
      <c r="CV268" s="405"/>
      <c r="CW268" s="405"/>
      <c r="CX268" s="405"/>
      <c r="CY268" s="405"/>
      <c r="CZ268" s="405"/>
      <c r="DA268" s="405"/>
      <c r="DB268" s="405"/>
      <c r="DC268" s="405"/>
      <c r="DD268" s="405"/>
      <c r="DE268" s="405"/>
      <c r="DF268" s="405"/>
      <c r="DG268" s="405"/>
      <c r="DH268" s="405"/>
      <c r="DI268" s="405"/>
      <c r="DJ268" s="405"/>
    </row>
    <row r="269" spans="1:114" s="6" customFormat="1">
      <c r="A269" s="405"/>
      <c r="C269" s="7"/>
      <c r="D269" s="7"/>
      <c r="F269" s="8"/>
      <c r="G269" s="8"/>
      <c r="H269" s="8"/>
      <c r="I269" s="8"/>
      <c r="J269" s="8"/>
      <c r="K269" s="8"/>
      <c r="L269" s="8"/>
      <c r="M269" s="8"/>
      <c r="N269" s="8"/>
      <c r="P269" s="12"/>
      <c r="Q269" s="12"/>
      <c r="R269" s="12"/>
      <c r="S269" s="12"/>
      <c r="T269" s="12"/>
      <c r="U269" s="405"/>
      <c r="V269" s="405"/>
      <c r="W269" s="405"/>
      <c r="X269" s="405"/>
      <c r="Y269" s="405"/>
      <c r="Z269" s="405"/>
      <c r="AA269" s="405"/>
      <c r="AB269" s="405"/>
      <c r="AC269" s="405"/>
      <c r="AD269" s="405"/>
      <c r="AE269" s="405"/>
      <c r="AF269" s="405"/>
      <c r="AG269" s="405"/>
      <c r="AH269" s="405"/>
      <c r="AI269" s="405"/>
      <c r="AJ269" s="405"/>
      <c r="AK269" s="405"/>
      <c r="AL269" s="405"/>
      <c r="AM269" s="405"/>
      <c r="AN269" s="405"/>
      <c r="AO269" s="405"/>
      <c r="AP269" s="405"/>
      <c r="AQ269" s="405"/>
      <c r="AR269" s="405"/>
      <c r="AS269" s="405"/>
      <c r="AT269" s="405"/>
      <c r="AU269" s="405"/>
      <c r="AV269" s="405"/>
      <c r="AW269" s="405"/>
      <c r="AX269" s="405"/>
      <c r="AY269" s="405"/>
      <c r="AZ269" s="405"/>
      <c r="BA269" s="405"/>
      <c r="BB269" s="405"/>
      <c r="BC269" s="405"/>
      <c r="BD269" s="405"/>
      <c r="BE269" s="405"/>
      <c r="BF269" s="405"/>
      <c r="BG269" s="405"/>
      <c r="BH269" s="405"/>
      <c r="BI269" s="405"/>
      <c r="BJ269" s="405"/>
      <c r="BK269" s="405"/>
      <c r="BL269" s="405"/>
      <c r="BM269" s="405"/>
      <c r="BN269" s="405"/>
      <c r="BO269" s="405"/>
      <c r="BP269" s="405"/>
      <c r="BQ269" s="405"/>
      <c r="BR269" s="405"/>
      <c r="BS269" s="405"/>
      <c r="BT269" s="405"/>
      <c r="BU269" s="405"/>
      <c r="BV269" s="405"/>
      <c r="BW269" s="405"/>
      <c r="BX269" s="405"/>
      <c r="BY269" s="405"/>
      <c r="BZ269" s="405"/>
      <c r="CA269" s="405"/>
      <c r="CB269" s="405"/>
      <c r="CC269" s="405"/>
      <c r="CD269" s="405"/>
      <c r="CE269" s="405"/>
      <c r="CF269" s="405"/>
      <c r="CG269" s="405"/>
      <c r="CH269" s="405"/>
      <c r="CI269" s="405"/>
      <c r="CJ269" s="405"/>
      <c r="CK269" s="405"/>
      <c r="CL269" s="405"/>
      <c r="CM269" s="405"/>
      <c r="CN269" s="405"/>
      <c r="CO269" s="405"/>
      <c r="CP269" s="405"/>
      <c r="CQ269" s="405"/>
      <c r="CR269" s="405"/>
      <c r="CS269" s="405"/>
      <c r="CT269" s="405"/>
      <c r="CU269" s="405"/>
      <c r="CV269" s="405"/>
      <c r="CW269" s="405"/>
      <c r="CX269" s="405"/>
      <c r="CY269" s="405"/>
      <c r="CZ269" s="405"/>
      <c r="DA269" s="405"/>
      <c r="DB269" s="405"/>
      <c r="DC269" s="405"/>
      <c r="DD269" s="405"/>
      <c r="DE269" s="405"/>
      <c r="DF269" s="405"/>
      <c r="DG269" s="405"/>
      <c r="DH269" s="405"/>
      <c r="DI269" s="405"/>
      <c r="DJ269" s="405"/>
    </row>
    <row r="270" spans="1:114" s="6" customFormat="1">
      <c r="A270" s="405"/>
      <c r="C270" s="7"/>
      <c r="D270" s="7"/>
      <c r="F270" s="8"/>
      <c r="G270" s="8"/>
      <c r="H270" s="8"/>
      <c r="I270" s="8"/>
      <c r="J270" s="8"/>
      <c r="K270" s="8"/>
      <c r="L270" s="8"/>
      <c r="M270" s="8"/>
      <c r="N270" s="8"/>
      <c r="P270" s="12"/>
      <c r="Q270" s="12"/>
      <c r="R270" s="12"/>
      <c r="S270" s="12"/>
      <c r="T270" s="12"/>
      <c r="U270" s="405"/>
      <c r="V270" s="405"/>
      <c r="W270" s="405"/>
      <c r="X270" s="405"/>
      <c r="Y270" s="405"/>
      <c r="Z270" s="405"/>
      <c r="AA270" s="405"/>
      <c r="AB270" s="405"/>
      <c r="AC270" s="405"/>
      <c r="AD270" s="405"/>
      <c r="AE270" s="405"/>
      <c r="AF270" s="405"/>
      <c r="AG270" s="405"/>
      <c r="AH270" s="405"/>
      <c r="AI270" s="405"/>
      <c r="AJ270" s="405"/>
      <c r="AK270" s="405"/>
      <c r="AL270" s="405"/>
      <c r="AM270" s="405"/>
      <c r="AN270" s="405"/>
      <c r="AO270" s="405"/>
      <c r="AP270" s="405"/>
      <c r="AQ270" s="405"/>
      <c r="AR270" s="405"/>
      <c r="AS270" s="405"/>
      <c r="AT270" s="405"/>
      <c r="AU270" s="405"/>
      <c r="AV270" s="405"/>
      <c r="AW270" s="405"/>
      <c r="AX270" s="405"/>
      <c r="AY270" s="405"/>
      <c r="AZ270" s="405"/>
      <c r="BA270" s="405"/>
      <c r="BB270" s="405"/>
      <c r="BC270" s="405"/>
      <c r="BD270" s="405"/>
      <c r="BE270" s="405"/>
      <c r="BF270" s="405"/>
      <c r="BG270" s="405"/>
      <c r="BH270" s="405"/>
      <c r="BI270" s="405"/>
      <c r="BJ270" s="405"/>
      <c r="BK270" s="405"/>
      <c r="BL270" s="405"/>
      <c r="BM270" s="405"/>
      <c r="BN270" s="405"/>
      <c r="BO270" s="405"/>
      <c r="BP270" s="405"/>
      <c r="BQ270" s="405"/>
      <c r="BR270" s="405"/>
      <c r="BS270" s="405"/>
      <c r="BT270" s="405"/>
      <c r="BU270" s="405"/>
      <c r="BV270" s="405"/>
      <c r="BW270" s="405"/>
      <c r="BX270" s="405"/>
      <c r="BY270" s="405"/>
      <c r="BZ270" s="405"/>
      <c r="CA270" s="405"/>
      <c r="CB270" s="405"/>
      <c r="CC270" s="405"/>
      <c r="CD270" s="405"/>
      <c r="CE270" s="405"/>
      <c r="CF270" s="405"/>
      <c r="CG270" s="405"/>
      <c r="CH270" s="405"/>
      <c r="CI270" s="405"/>
      <c r="CJ270" s="405"/>
      <c r="CK270" s="405"/>
      <c r="CL270" s="405"/>
      <c r="CM270" s="405"/>
      <c r="CN270" s="405"/>
      <c r="CO270" s="405"/>
      <c r="CP270" s="405"/>
      <c r="CQ270" s="405"/>
      <c r="CR270" s="405"/>
      <c r="CS270" s="405"/>
      <c r="CT270" s="405"/>
      <c r="CU270" s="405"/>
      <c r="CV270" s="405"/>
      <c r="CW270" s="405"/>
      <c r="CX270" s="405"/>
      <c r="CY270" s="405"/>
      <c r="CZ270" s="405"/>
      <c r="DA270" s="405"/>
      <c r="DB270" s="405"/>
      <c r="DC270" s="405"/>
      <c r="DD270" s="405"/>
      <c r="DE270" s="405"/>
      <c r="DF270" s="405"/>
      <c r="DG270" s="405"/>
      <c r="DH270" s="405"/>
      <c r="DI270" s="405"/>
      <c r="DJ270" s="405"/>
    </row>
    <row r="271" spans="1:114" s="6" customFormat="1">
      <c r="A271" s="405"/>
      <c r="C271" s="7"/>
      <c r="D271" s="7"/>
      <c r="F271" s="8"/>
      <c r="G271" s="8"/>
      <c r="H271" s="8"/>
      <c r="I271" s="8"/>
      <c r="J271" s="8"/>
      <c r="K271" s="8"/>
      <c r="L271" s="8"/>
      <c r="M271" s="8"/>
      <c r="N271" s="8"/>
      <c r="P271" s="12"/>
      <c r="Q271" s="12"/>
      <c r="R271" s="12"/>
      <c r="S271" s="12"/>
      <c r="T271" s="12"/>
      <c r="U271" s="405"/>
      <c r="V271" s="405"/>
      <c r="W271" s="405"/>
      <c r="X271" s="405"/>
      <c r="Y271" s="405"/>
      <c r="Z271" s="405"/>
      <c r="AA271" s="405"/>
      <c r="AB271" s="405"/>
      <c r="AC271" s="405"/>
      <c r="AD271" s="405"/>
      <c r="AE271" s="405"/>
      <c r="AF271" s="405"/>
      <c r="AG271" s="405"/>
      <c r="AH271" s="405"/>
      <c r="AI271" s="405"/>
      <c r="AJ271" s="405"/>
      <c r="AK271" s="405"/>
      <c r="AL271" s="405"/>
      <c r="AM271" s="405"/>
      <c r="AN271" s="405"/>
      <c r="AO271" s="405"/>
      <c r="AP271" s="405"/>
      <c r="AQ271" s="405"/>
      <c r="AR271" s="405"/>
      <c r="AS271" s="405"/>
      <c r="AT271" s="405"/>
      <c r="AU271" s="405"/>
      <c r="AV271" s="405"/>
      <c r="AW271" s="405"/>
      <c r="AX271" s="405"/>
      <c r="AY271" s="405"/>
      <c r="AZ271" s="405"/>
      <c r="BA271" s="405"/>
      <c r="BB271" s="405"/>
      <c r="BC271" s="405"/>
      <c r="BD271" s="405"/>
      <c r="BE271" s="405"/>
      <c r="BF271" s="405"/>
      <c r="BG271" s="405"/>
      <c r="BH271" s="405"/>
      <c r="BI271" s="405"/>
      <c r="BJ271" s="405"/>
      <c r="BK271" s="405"/>
      <c r="BL271" s="405"/>
      <c r="BM271" s="405"/>
      <c r="BN271" s="405"/>
      <c r="BO271" s="405"/>
      <c r="BP271" s="405"/>
      <c r="BQ271" s="405"/>
      <c r="BR271" s="405"/>
      <c r="BS271" s="405"/>
      <c r="BT271" s="405"/>
      <c r="BU271" s="405"/>
      <c r="BV271" s="405"/>
      <c r="BW271" s="405"/>
      <c r="BX271" s="405"/>
      <c r="BY271" s="405"/>
      <c r="BZ271" s="405"/>
      <c r="CA271" s="405"/>
      <c r="CB271" s="405"/>
      <c r="CC271" s="405"/>
      <c r="CD271" s="405"/>
      <c r="CE271" s="405"/>
      <c r="CF271" s="405"/>
      <c r="CG271" s="405"/>
      <c r="CH271" s="405"/>
      <c r="CI271" s="405"/>
      <c r="CJ271" s="405"/>
      <c r="CK271" s="405"/>
      <c r="CL271" s="405"/>
      <c r="CM271" s="405"/>
      <c r="CN271" s="405"/>
      <c r="CO271" s="405"/>
      <c r="CP271" s="405"/>
      <c r="CQ271" s="405"/>
      <c r="CR271" s="405"/>
      <c r="CS271" s="405"/>
      <c r="CT271" s="405"/>
      <c r="CU271" s="405"/>
      <c r="CV271" s="405"/>
      <c r="CW271" s="405"/>
      <c r="CX271" s="405"/>
      <c r="CY271" s="405"/>
      <c r="CZ271" s="405"/>
      <c r="DA271" s="405"/>
      <c r="DB271" s="405"/>
      <c r="DC271" s="405"/>
      <c r="DD271" s="405"/>
      <c r="DE271" s="405"/>
      <c r="DF271" s="405"/>
      <c r="DG271" s="405"/>
      <c r="DH271" s="405"/>
      <c r="DI271" s="405"/>
      <c r="DJ271" s="405"/>
    </row>
    <row r="272" spans="1:114" s="6" customFormat="1">
      <c r="A272" s="405"/>
      <c r="C272" s="7"/>
      <c r="D272" s="7"/>
      <c r="F272" s="8"/>
      <c r="G272" s="8"/>
      <c r="H272" s="8"/>
      <c r="I272" s="8"/>
      <c r="J272" s="8"/>
      <c r="K272" s="8"/>
      <c r="L272" s="8"/>
      <c r="M272" s="8"/>
      <c r="N272" s="8"/>
      <c r="P272" s="12"/>
      <c r="Q272" s="12"/>
      <c r="R272" s="12"/>
      <c r="S272" s="12"/>
      <c r="T272" s="12"/>
      <c r="U272" s="405"/>
      <c r="V272" s="405"/>
      <c r="W272" s="405"/>
      <c r="X272" s="405"/>
      <c r="Y272" s="405"/>
      <c r="Z272" s="405"/>
      <c r="AA272" s="405"/>
      <c r="AB272" s="405"/>
      <c r="AC272" s="405"/>
      <c r="AD272" s="405"/>
      <c r="AE272" s="405"/>
      <c r="AF272" s="405"/>
      <c r="AG272" s="405"/>
      <c r="AH272" s="405"/>
      <c r="AI272" s="405"/>
      <c r="AJ272" s="405"/>
      <c r="AK272" s="405"/>
      <c r="AL272" s="405"/>
      <c r="AM272" s="405"/>
      <c r="AN272" s="405"/>
      <c r="AO272" s="405"/>
      <c r="AP272" s="405"/>
      <c r="AQ272" s="405"/>
      <c r="AR272" s="405"/>
      <c r="AS272" s="405"/>
      <c r="AT272" s="405"/>
      <c r="AU272" s="405"/>
      <c r="AV272" s="405"/>
      <c r="AW272" s="405"/>
      <c r="AX272" s="405"/>
      <c r="AY272" s="405"/>
      <c r="AZ272" s="405"/>
      <c r="BA272" s="405"/>
      <c r="BB272" s="405"/>
      <c r="BC272" s="405"/>
      <c r="BD272" s="405"/>
      <c r="BE272" s="405"/>
      <c r="BF272" s="405"/>
      <c r="BG272" s="405"/>
      <c r="BH272" s="405"/>
      <c r="BI272" s="405"/>
      <c r="BJ272" s="405"/>
      <c r="BK272" s="405"/>
      <c r="BL272" s="405"/>
      <c r="BM272" s="405"/>
      <c r="BN272" s="405"/>
      <c r="BO272" s="405"/>
      <c r="BP272" s="405"/>
      <c r="BQ272" s="405"/>
      <c r="BR272" s="405"/>
      <c r="BS272" s="405"/>
      <c r="BT272" s="405"/>
      <c r="BU272" s="405"/>
      <c r="BV272" s="405"/>
      <c r="BW272" s="405"/>
      <c r="BX272" s="405"/>
      <c r="BY272" s="405"/>
      <c r="BZ272" s="405"/>
      <c r="CA272" s="405"/>
      <c r="CB272" s="405"/>
      <c r="CC272" s="405"/>
      <c r="CD272" s="405"/>
      <c r="CE272" s="405"/>
      <c r="CF272" s="405"/>
      <c r="CG272" s="405"/>
      <c r="CH272" s="405"/>
      <c r="CI272" s="405"/>
      <c r="CJ272" s="405"/>
      <c r="CK272" s="405"/>
      <c r="CL272" s="405"/>
      <c r="CM272" s="405"/>
      <c r="CN272" s="405"/>
      <c r="CO272" s="405"/>
      <c r="CP272" s="405"/>
      <c r="CQ272" s="405"/>
      <c r="CR272" s="405"/>
      <c r="CS272" s="405"/>
      <c r="CT272" s="405"/>
      <c r="CU272" s="405"/>
      <c r="CV272" s="405"/>
      <c r="CW272" s="405"/>
      <c r="CX272" s="405"/>
      <c r="CY272" s="405"/>
      <c r="CZ272" s="405"/>
      <c r="DA272" s="405"/>
      <c r="DB272" s="405"/>
      <c r="DC272" s="405"/>
      <c r="DD272" s="405"/>
      <c r="DE272" s="405"/>
      <c r="DF272" s="405"/>
      <c r="DG272" s="405"/>
      <c r="DH272" s="405"/>
      <c r="DI272" s="405"/>
      <c r="DJ272" s="405"/>
    </row>
    <row r="273" spans="1:114" s="6" customFormat="1">
      <c r="A273" s="405"/>
      <c r="C273" s="7"/>
      <c r="D273" s="7"/>
      <c r="F273" s="8"/>
      <c r="G273" s="8"/>
      <c r="H273" s="8"/>
      <c r="I273" s="8"/>
      <c r="J273" s="8"/>
      <c r="K273" s="8"/>
      <c r="L273" s="8"/>
      <c r="M273" s="8"/>
      <c r="N273" s="8"/>
      <c r="P273" s="12"/>
      <c r="Q273" s="12"/>
      <c r="R273" s="12"/>
      <c r="S273" s="12"/>
      <c r="T273" s="12"/>
      <c r="U273" s="405"/>
      <c r="V273" s="405"/>
      <c r="W273" s="405"/>
      <c r="X273" s="405"/>
      <c r="Y273" s="405"/>
      <c r="Z273" s="405"/>
      <c r="AA273" s="405"/>
      <c r="AB273" s="405"/>
      <c r="AC273" s="405"/>
      <c r="AD273" s="405"/>
      <c r="AE273" s="405"/>
      <c r="AF273" s="405"/>
      <c r="AG273" s="405"/>
      <c r="AH273" s="405"/>
      <c r="AI273" s="405"/>
      <c r="AJ273" s="405"/>
      <c r="AK273" s="405"/>
      <c r="AL273" s="405"/>
      <c r="AM273" s="405"/>
      <c r="AN273" s="405"/>
      <c r="AO273" s="405"/>
      <c r="AP273" s="405"/>
      <c r="AQ273" s="405"/>
      <c r="AR273" s="405"/>
      <c r="AS273" s="405"/>
      <c r="AT273" s="405"/>
      <c r="AU273" s="405"/>
      <c r="AV273" s="405"/>
      <c r="AW273" s="405"/>
      <c r="AX273" s="405"/>
      <c r="AY273" s="405"/>
      <c r="AZ273" s="405"/>
      <c r="BA273" s="405"/>
      <c r="BB273" s="405"/>
      <c r="BC273" s="405"/>
      <c r="BD273" s="405"/>
      <c r="BE273" s="405"/>
      <c r="BF273" s="405"/>
      <c r="BG273" s="405"/>
      <c r="BH273" s="405"/>
      <c r="BI273" s="405"/>
      <c r="BJ273" s="405"/>
      <c r="BK273" s="405"/>
      <c r="BL273" s="405"/>
      <c r="BM273" s="405"/>
      <c r="BN273" s="405"/>
      <c r="BO273" s="405"/>
      <c r="BP273" s="405"/>
      <c r="BQ273" s="405"/>
      <c r="BR273" s="405"/>
      <c r="BS273" s="405"/>
      <c r="BT273" s="405"/>
      <c r="BU273" s="405"/>
      <c r="BV273" s="405"/>
      <c r="BW273" s="405"/>
      <c r="BX273" s="405"/>
      <c r="BY273" s="405"/>
      <c r="BZ273" s="405"/>
      <c r="CA273" s="405"/>
      <c r="CB273" s="405"/>
      <c r="CC273" s="405"/>
      <c r="CD273" s="405"/>
      <c r="CE273" s="405"/>
      <c r="CF273" s="405"/>
      <c r="CG273" s="405"/>
      <c r="CH273" s="405"/>
      <c r="CI273" s="405"/>
      <c r="CJ273" s="405"/>
      <c r="CK273" s="405"/>
      <c r="CL273" s="405"/>
      <c r="CM273" s="405"/>
      <c r="CN273" s="405"/>
      <c r="CO273" s="405"/>
      <c r="CP273" s="405"/>
      <c r="CQ273" s="405"/>
      <c r="CR273" s="405"/>
      <c r="CS273" s="405"/>
      <c r="CT273" s="405"/>
      <c r="CU273" s="405"/>
      <c r="CV273" s="405"/>
      <c r="CW273" s="405"/>
      <c r="CX273" s="405"/>
      <c r="CY273" s="405"/>
      <c r="CZ273" s="405"/>
      <c r="DA273" s="405"/>
      <c r="DB273" s="405"/>
      <c r="DC273" s="405"/>
      <c r="DD273" s="405"/>
      <c r="DE273" s="405"/>
      <c r="DF273" s="405"/>
      <c r="DG273" s="405"/>
      <c r="DH273" s="405"/>
      <c r="DI273" s="405"/>
      <c r="DJ273" s="405"/>
    </row>
    <row r="274" spans="1:114" s="6" customFormat="1">
      <c r="A274" s="405"/>
      <c r="C274" s="7"/>
      <c r="D274" s="7"/>
      <c r="F274" s="8"/>
      <c r="G274" s="8"/>
      <c r="H274" s="8"/>
      <c r="I274" s="8"/>
      <c r="J274" s="8"/>
      <c r="K274" s="8"/>
      <c r="L274" s="8"/>
      <c r="M274" s="8"/>
      <c r="N274" s="8"/>
      <c r="P274" s="12"/>
      <c r="Q274" s="12"/>
      <c r="R274" s="12"/>
      <c r="S274" s="12"/>
      <c r="T274" s="12"/>
      <c r="U274" s="405"/>
      <c r="V274" s="405"/>
      <c r="W274" s="405"/>
      <c r="X274" s="405"/>
      <c r="Y274" s="405"/>
      <c r="Z274" s="405"/>
      <c r="AA274" s="405"/>
      <c r="AB274" s="405"/>
      <c r="AC274" s="405"/>
      <c r="AD274" s="405"/>
      <c r="AE274" s="405"/>
      <c r="AF274" s="405"/>
      <c r="AG274" s="405"/>
      <c r="AH274" s="405"/>
      <c r="AI274" s="405"/>
      <c r="AJ274" s="405"/>
      <c r="AK274" s="405"/>
      <c r="AL274" s="405"/>
      <c r="AM274" s="405"/>
      <c r="AN274" s="405"/>
      <c r="AO274" s="405"/>
      <c r="AP274" s="405"/>
      <c r="AQ274" s="405"/>
      <c r="AR274" s="405"/>
      <c r="AS274" s="405"/>
      <c r="AT274" s="405"/>
      <c r="AU274" s="405"/>
      <c r="AV274" s="405"/>
      <c r="AW274" s="405"/>
      <c r="AX274" s="405"/>
      <c r="AY274" s="405"/>
      <c r="AZ274" s="405"/>
      <c r="BA274" s="405"/>
      <c r="BB274" s="405"/>
      <c r="BC274" s="405"/>
      <c r="BD274" s="405"/>
      <c r="BE274" s="405"/>
      <c r="BF274" s="405"/>
      <c r="BG274" s="405"/>
      <c r="BH274" s="405"/>
      <c r="BI274" s="405"/>
      <c r="BJ274" s="405"/>
      <c r="BK274" s="405"/>
      <c r="BL274" s="405"/>
      <c r="BM274" s="405"/>
      <c r="BN274" s="405"/>
      <c r="BO274" s="405"/>
      <c r="BP274" s="405"/>
      <c r="BQ274" s="405"/>
      <c r="BR274" s="405"/>
      <c r="BS274" s="405"/>
      <c r="BT274" s="405"/>
      <c r="BU274" s="405"/>
      <c r="BV274" s="405"/>
      <c r="BW274" s="405"/>
      <c r="BX274" s="405"/>
      <c r="BY274" s="405"/>
      <c r="BZ274" s="405"/>
      <c r="CA274" s="405"/>
      <c r="CB274" s="405"/>
      <c r="CC274" s="405"/>
      <c r="CD274" s="405"/>
      <c r="CE274" s="405"/>
      <c r="CF274" s="405"/>
      <c r="CG274" s="405"/>
      <c r="CH274" s="405"/>
      <c r="CI274" s="405"/>
      <c r="CJ274" s="405"/>
      <c r="CK274" s="405"/>
      <c r="CL274" s="405"/>
      <c r="CM274" s="405"/>
      <c r="CN274" s="405"/>
      <c r="CO274" s="405"/>
      <c r="CP274" s="405"/>
      <c r="CQ274" s="405"/>
      <c r="CR274" s="405"/>
      <c r="CS274" s="405"/>
      <c r="CT274" s="405"/>
      <c r="CU274" s="405"/>
      <c r="CV274" s="405"/>
      <c r="CW274" s="405"/>
      <c r="CX274" s="405"/>
      <c r="CY274" s="405"/>
      <c r="CZ274" s="405"/>
      <c r="DA274" s="405"/>
      <c r="DB274" s="405"/>
      <c r="DC274" s="405"/>
      <c r="DD274" s="405"/>
      <c r="DE274" s="405"/>
      <c r="DF274" s="405"/>
      <c r="DG274" s="405"/>
      <c r="DH274" s="405"/>
      <c r="DI274" s="405"/>
      <c r="DJ274" s="405"/>
    </row>
    <row r="275" spans="1:114" s="6" customFormat="1">
      <c r="A275" s="405"/>
      <c r="C275" s="7"/>
      <c r="D275" s="7"/>
      <c r="F275" s="8"/>
      <c r="G275" s="8"/>
      <c r="H275" s="8"/>
      <c r="I275" s="8"/>
      <c r="J275" s="8"/>
      <c r="K275" s="8"/>
      <c r="L275" s="8"/>
      <c r="M275" s="8"/>
      <c r="N275" s="8"/>
      <c r="P275" s="12"/>
      <c r="Q275" s="12"/>
      <c r="R275" s="12"/>
      <c r="S275" s="12"/>
      <c r="T275" s="12"/>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5"/>
      <c r="AR275" s="405"/>
      <c r="AS275" s="405"/>
      <c r="AT275" s="405"/>
      <c r="AU275" s="405"/>
      <c r="AV275" s="405"/>
      <c r="AW275" s="405"/>
      <c r="AX275" s="405"/>
      <c r="AY275" s="405"/>
      <c r="AZ275" s="405"/>
      <c r="BA275" s="405"/>
      <c r="BB275" s="405"/>
      <c r="BC275" s="405"/>
      <c r="BD275" s="405"/>
      <c r="BE275" s="405"/>
      <c r="BF275" s="405"/>
      <c r="BG275" s="405"/>
      <c r="BH275" s="405"/>
      <c r="BI275" s="405"/>
      <c r="BJ275" s="405"/>
      <c r="BK275" s="405"/>
      <c r="BL275" s="405"/>
      <c r="BM275" s="405"/>
      <c r="BN275" s="405"/>
      <c r="BO275" s="405"/>
      <c r="BP275" s="405"/>
      <c r="BQ275" s="405"/>
      <c r="BR275" s="405"/>
      <c r="BS275" s="405"/>
      <c r="BT275" s="405"/>
      <c r="BU275" s="405"/>
      <c r="BV275" s="405"/>
      <c r="BW275" s="405"/>
      <c r="BX275" s="405"/>
      <c r="BY275" s="405"/>
      <c r="BZ275" s="405"/>
      <c r="CA275" s="405"/>
      <c r="CB275" s="405"/>
      <c r="CC275" s="405"/>
      <c r="CD275" s="405"/>
      <c r="CE275" s="405"/>
      <c r="CF275" s="405"/>
      <c r="CG275" s="405"/>
      <c r="CH275" s="405"/>
      <c r="CI275" s="405"/>
      <c r="CJ275" s="405"/>
      <c r="CK275" s="405"/>
      <c r="CL275" s="405"/>
      <c r="CM275" s="405"/>
      <c r="CN275" s="405"/>
      <c r="CO275" s="405"/>
      <c r="CP275" s="405"/>
      <c r="CQ275" s="405"/>
      <c r="CR275" s="405"/>
      <c r="CS275" s="405"/>
      <c r="CT275" s="405"/>
      <c r="CU275" s="405"/>
      <c r="CV275" s="405"/>
      <c r="CW275" s="405"/>
      <c r="CX275" s="405"/>
      <c r="CY275" s="405"/>
      <c r="CZ275" s="405"/>
      <c r="DA275" s="405"/>
      <c r="DB275" s="405"/>
      <c r="DC275" s="405"/>
      <c r="DD275" s="405"/>
      <c r="DE275" s="405"/>
      <c r="DF275" s="405"/>
      <c r="DG275" s="405"/>
      <c r="DH275" s="405"/>
      <c r="DI275" s="405"/>
      <c r="DJ275" s="405"/>
    </row>
    <row r="276" spans="1:114" s="6" customFormat="1">
      <c r="A276" s="405"/>
      <c r="C276" s="7"/>
      <c r="D276" s="7"/>
      <c r="F276" s="8"/>
      <c r="G276" s="8"/>
      <c r="H276" s="8"/>
      <c r="I276" s="8"/>
      <c r="J276" s="8"/>
      <c r="K276" s="8"/>
      <c r="L276" s="8"/>
      <c r="M276" s="8"/>
      <c r="N276" s="8"/>
      <c r="P276" s="12"/>
      <c r="Q276" s="12"/>
      <c r="R276" s="12"/>
      <c r="S276" s="12"/>
      <c r="T276" s="12"/>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5"/>
      <c r="AR276" s="405"/>
      <c r="AS276" s="405"/>
      <c r="AT276" s="405"/>
      <c r="AU276" s="405"/>
      <c r="AV276" s="405"/>
      <c r="AW276" s="405"/>
      <c r="AX276" s="405"/>
      <c r="AY276" s="405"/>
      <c r="AZ276" s="405"/>
      <c r="BA276" s="405"/>
      <c r="BB276" s="405"/>
      <c r="BC276" s="405"/>
      <c r="BD276" s="405"/>
      <c r="BE276" s="405"/>
      <c r="BF276" s="405"/>
      <c r="BG276" s="405"/>
      <c r="BH276" s="405"/>
      <c r="BI276" s="405"/>
      <c r="BJ276" s="405"/>
      <c r="BK276" s="405"/>
      <c r="BL276" s="405"/>
      <c r="BM276" s="405"/>
      <c r="BN276" s="405"/>
      <c r="BO276" s="405"/>
      <c r="BP276" s="405"/>
      <c r="BQ276" s="405"/>
      <c r="BR276" s="405"/>
      <c r="BS276" s="405"/>
      <c r="BT276" s="405"/>
      <c r="BU276" s="405"/>
      <c r="BV276" s="405"/>
      <c r="BW276" s="405"/>
      <c r="BX276" s="405"/>
      <c r="BY276" s="405"/>
      <c r="BZ276" s="405"/>
      <c r="CA276" s="405"/>
      <c r="CB276" s="405"/>
      <c r="CC276" s="405"/>
      <c r="CD276" s="405"/>
      <c r="CE276" s="405"/>
      <c r="CF276" s="405"/>
      <c r="CG276" s="405"/>
      <c r="CH276" s="405"/>
      <c r="CI276" s="405"/>
      <c r="CJ276" s="405"/>
      <c r="CK276" s="405"/>
      <c r="CL276" s="405"/>
      <c r="CM276" s="405"/>
      <c r="CN276" s="405"/>
      <c r="CO276" s="405"/>
      <c r="CP276" s="405"/>
      <c r="CQ276" s="405"/>
      <c r="CR276" s="405"/>
      <c r="CS276" s="405"/>
      <c r="CT276" s="405"/>
      <c r="CU276" s="405"/>
      <c r="CV276" s="405"/>
      <c r="CW276" s="405"/>
      <c r="CX276" s="405"/>
      <c r="CY276" s="405"/>
      <c r="CZ276" s="405"/>
      <c r="DA276" s="405"/>
      <c r="DB276" s="405"/>
      <c r="DC276" s="405"/>
      <c r="DD276" s="405"/>
      <c r="DE276" s="405"/>
      <c r="DF276" s="405"/>
      <c r="DG276" s="405"/>
      <c r="DH276" s="405"/>
      <c r="DI276" s="405"/>
      <c r="DJ276" s="405"/>
    </row>
    <row r="277" spans="1:114" s="6" customFormat="1">
      <c r="A277" s="405"/>
      <c r="C277" s="7"/>
      <c r="D277" s="7"/>
      <c r="F277" s="8"/>
      <c r="G277" s="8"/>
      <c r="H277" s="8"/>
      <c r="I277" s="8"/>
      <c r="J277" s="8"/>
      <c r="K277" s="8"/>
      <c r="L277" s="8"/>
      <c r="M277" s="8"/>
      <c r="N277" s="8"/>
      <c r="P277" s="12"/>
      <c r="Q277" s="12"/>
      <c r="R277" s="12"/>
      <c r="S277" s="12"/>
      <c r="T277" s="12"/>
      <c r="U277" s="405"/>
      <c r="V277" s="405"/>
      <c r="W277" s="405"/>
      <c r="X277" s="405"/>
      <c r="Y277" s="405"/>
      <c r="Z277" s="405"/>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5"/>
      <c r="BU277" s="405"/>
      <c r="BV277" s="405"/>
      <c r="BW277" s="405"/>
      <c r="BX277" s="405"/>
      <c r="BY277" s="405"/>
      <c r="BZ277" s="405"/>
      <c r="CA277" s="405"/>
      <c r="CB277" s="405"/>
      <c r="CC277" s="405"/>
      <c r="CD277" s="405"/>
      <c r="CE277" s="405"/>
      <c r="CF277" s="405"/>
      <c r="CG277" s="405"/>
      <c r="CH277" s="405"/>
      <c r="CI277" s="405"/>
      <c r="CJ277" s="405"/>
      <c r="CK277" s="405"/>
      <c r="CL277" s="405"/>
      <c r="CM277" s="405"/>
      <c r="CN277" s="405"/>
      <c r="CO277" s="405"/>
      <c r="CP277" s="405"/>
      <c r="CQ277" s="405"/>
      <c r="CR277" s="405"/>
      <c r="CS277" s="405"/>
      <c r="CT277" s="405"/>
      <c r="CU277" s="405"/>
      <c r="CV277" s="405"/>
      <c r="CW277" s="405"/>
      <c r="CX277" s="405"/>
      <c r="CY277" s="405"/>
      <c r="CZ277" s="405"/>
      <c r="DA277" s="405"/>
      <c r="DB277" s="405"/>
      <c r="DC277" s="405"/>
      <c r="DD277" s="405"/>
      <c r="DE277" s="405"/>
      <c r="DF277" s="405"/>
      <c r="DG277" s="405"/>
      <c r="DH277" s="405"/>
      <c r="DI277" s="405"/>
      <c r="DJ277" s="405"/>
    </row>
    <row r="278" spans="1:114" s="6" customFormat="1">
      <c r="A278" s="405"/>
      <c r="C278" s="7"/>
      <c r="D278" s="7"/>
      <c r="F278" s="8"/>
      <c r="G278" s="8"/>
      <c r="H278" s="8"/>
      <c r="I278" s="8"/>
      <c r="J278" s="8"/>
      <c r="K278" s="8"/>
      <c r="L278" s="8"/>
      <c r="M278" s="8"/>
      <c r="N278" s="8"/>
      <c r="P278" s="12"/>
      <c r="Q278" s="12"/>
      <c r="R278" s="12"/>
      <c r="S278" s="12"/>
      <c r="T278" s="12"/>
      <c r="U278" s="405"/>
      <c r="V278" s="405"/>
      <c r="W278" s="405"/>
      <c r="X278" s="405"/>
      <c r="Y278" s="405"/>
      <c r="Z278" s="405"/>
      <c r="AA278" s="405"/>
      <c r="AB278" s="405"/>
      <c r="AC278" s="405"/>
      <c r="AD278" s="405"/>
      <c r="AE278" s="405"/>
      <c r="AF278" s="405"/>
      <c r="AG278" s="405"/>
      <c r="AH278" s="405"/>
      <c r="AI278" s="405"/>
      <c r="AJ278" s="405"/>
      <c r="AK278" s="405"/>
      <c r="AL278" s="405"/>
      <c r="AM278" s="405"/>
      <c r="AN278" s="405"/>
      <c r="AO278" s="405"/>
      <c r="AP278" s="405"/>
      <c r="AQ278" s="405"/>
      <c r="AR278" s="405"/>
      <c r="AS278" s="405"/>
      <c r="AT278" s="405"/>
      <c r="AU278" s="405"/>
      <c r="AV278" s="405"/>
      <c r="AW278" s="405"/>
      <c r="AX278" s="405"/>
      <c r="AY278" s="405"/>
      <c r="AZ278" s="405"/>
      <c r="BA278" s="405"/>
      <c r="BB278" s="405"/>
      <c r="BC278" s="405"/>
      <c r="BD278" s="405"/>
      <c r="BE278" s="405"/>
      <c r="BF278" s="405"/>
      <c r="BG278" s="405"/>
      <c r="BH278" s="405"/>
      <c r="BI278" s="405"/>
      <c r="BJ278" s="405"/>
      <c r="BK278" s="405"/>
      <c r="BL278" s="405"/>
      <c r="BM278" s="405"/>
      <c r="BN278" s="405"/>
      <c r="BO278" s="405"/>
      <c r="BP278" s="405"/>
      <c r="BQ278" s="405"/>
      <c r="BR278" s="405"/>
      <c r="BS278" s="405"/>
      <c r="BT278" s="405"/>
      <c r="BU278" s="405"/>
      <c r="BV278" s="405"/>
      <c r="BW278" s="405"/>
      <c r="BX278" s="405"/>
      <c r="BY278" s="405"/>
      <c r="BZ278" s="405"/>
      <c r="CA278" s="405"/>
      <c r="CB278" s="405"/>
      <c r="CC278" s="405"/>
      <c r="CD278" s="405"/>
      <c r="CE278" s="405"/>
      <c r="CF278" s="405"/>
      <c r="CG278" s="405"/>
      <c r="CH278" s="405"/>
      <c r="CI278" s="405"/>
      <c r="CJ278" s="405"/>
      <c r="CK278" s="405"/>
      <c r="CL278" s="405"/>
      <c r="CM278" s="405"/>
      <c r="CN278" s="405"/>
      <c r="CO278" s="405"/>
      <c r="CP278" s="405"/>
      <c r="CQ278" s="405"/>
      <c r="CR278" s="405"/>
      <c r="CS278" s="405"/>
      <c r="CT278" s="405"/>
      <c r="CU278" s="405"/>
      <c r="CV278" s="405"/>
      <c r="CW278" s="405"/>
      <c r="CX278" s="405"/>
      <c r="CY278" s="405"/>
      <c r="CZ278" s="405"/>
      <c r="DA278" s="405"/>
      <c r="DB278" s="405"/>
      <c r="DC278" s="405"/>
      <c r="DD278" s="405"/>
      <c r="DE278" s="405"/>
      <c r="DF278" s="405"/>
      <c r="DG278" s="405"/>
      <c r="DH278" s="405"/>
      <c r="DI278" s="405"/>
      <c r="DJ278" s="405"/>
    </row>
    <row r="279" spans="1:114" s="6" customFormat="1">
      <c r="A279" s="405"/>
      <c r="C279" s="7"/>
      <c r="D279" s="7"/>
      <c r="F279" s="8"/>
      <c r="G279" s="8"/>
      <c r="H279" s="8"/>
      <c r="I279" s="8"/>
      <c r="J279" s="8"/>
      <c r="K279" s="8"/>
      <c r="L279" s="8"/>
      <c r="M279" s="8"/>
      <c r="N279" s="8"/>
      <c r="P279" s="12"/>
      <c r="Q279" s="12"/>
      <c r="R279" s="12"/>
      <c r="S279" s="12"/>
      <c r="T279" s="12"/>
      <c r="U279" s="405"/>
      <c r="V279" s="405"/>
      <c r="W279" s="405"/>
      <c r="X279" s="405"/>
      <c r="Y279" s="405"/>
      <c r="Z279" s="405"/>
      <c r="AA279" s="405"/>
      <c r="AB279" s="405"/>
      <c r="AC279" s="405"/>
      <c r="AD279" s="405"/>
      <c r="AE279" s="405"/>
      <c r="AF279" s="405"/>
      <c r="AG279" s="405"/>
      <c r="AH279" s="405"/>
      <c r="AI279" s="405"/>
      <c r="AJ279" s="405"/>
      <c r="AK279" s="405"/>
      <c r="AL279" s="405"/>
      <c r="AM279" s="405"/>
      <c r="AN279" s="405"/>
      <c r="AO279" s="405"/>
      <c r="AP279" s="405"/>
      <c r="AQ279" s="405"/>
      <c r="AR279" s="405"/>
      <c r="AS279" s="405"/>
      <c r="AT279" s="405"/>
      <c r="AU279" s="405"/>
      <c r="AV279" s="405"/>
      <c r="AW279" s="405"/>
      <c r="AX279" s="405"/>
      <c r="AY279" s="405"/>
      <c r="AZ279" s="405"/>
      <c r="BA279" s="405"/>
      <c r="BB279" s="405"/>
      <c r="BC279" s="405"/>
      <c r="BD279" s="405"/>
      <c r="BE279" s="405"/>
      <c r="BF279" s="405"/>
      <c r="BG279" s="405"/>
      <c r="BH279" s="405"/>
      <c r="BI279" s="405"/>
      <c r="BJ279" s="405"/>
      <c r="BK279" s="405"/>
      <c r="BL279" s="405"/>
      <c r="BM279" s="405"/>
      <c r="BN279" s="405"/>
      <c r="BO279" s="405"/>
      <c r="BP279" s="405"/>
      <c r="BQ279" s="405"/>
      <c r="BR279" s="405"/>
      <c r="BS279" s="405"/>
      <c r="BT279" s="405"/>
      <c r="BU279" s="405"/>
      <c r="BV279" s="405"/>
      <c r="BW279" s="405"/>
      <c r="BX279" s="405"/>
      <c r="BY279" s="405"/>
      <c r="BZ279" s="405"/>
      <c r="CA279" s="405"/>
      <c r="CB279" s="405"/>
      <c r="CC279" s="405"/>
      <c r="CD279" s="405"/>
      <c r="CE279" s="405"/>
      <c r="CF279" s="405"/>
      <c r="CG279" s="405"/>
      <c r="CH279" s="405"/>
      <c r="CI279" s="405"/>
      <c r="CJ279" s="405"/>
      <c r="CK279" s="405"/>
      <c r="CL279" s="405"/>
      <c r="CM279" s="405"/>
      <c r="CN279" s="405"/>
      <c r="CO279" s="405"/>
      <c r="CP279" s="405"/>
      <c r="CQ279" s="405"/>
      <c r="CR279" s="405"/>
      <c r="CS279" s="405"/>
      <c r="CT279" s="405"/>
      <c r="CU279" s="405"/>
      <c r="CV279" s="405"/>
      <c r="CW279" s="405"/>
      <c r="CX279" s="405"/>
      <c r="CY279" s="405"/>
      <c r="CZ279" s="405"/>
      <c r="DA279" s="405"/>
      <c r="DB279" s="405"/>
      <c r="DC279" s="405"/>
      <c r="DD279" s="405"/>
      <c r="DE279" s="405"/>
      <c r="DF279" s="405"/>
      <c r="DG279" s="405"/>
      <c r="DH279" s="405"/>
      <c r="DI279" s="405"/>
      <c r="DJ279" s="405"/>
    </row>
    <row r="280" spans="1:114" s="6" customFormat="1">
      <c r="A280" s="405"/>
      <c r="C280" s="7"/>
      <c r="D280" s="7"/>
      <c r="F280" s="8"/>
      <c r="G280" s="8"/>
      <c r="H280" s="8"/>
      <c r="I280" s="8"/>
      <c r="J280" s="8"/>
      <c r="K280" s="8"/>
      <c r="L280" s="8"/>
      <c r="M280" s="8"/>
      <c r="N280" s="8"/>
      <c r="P280" s="12"/>
      <c r="Q280" s="12"/>
      <c r="R280" s="12"/>
      <c r="S280" s="12"/>
      <c r="T280" s="12"/>
      <c r="U280" s="405"/>
      <c r="V280" s="405"/>
      <c r="W280" s="405"/>
      <c r="X280" s="405"/>
      <c r="Y280" s="405"/>
      <c r="Z280" s="405"/>
      <c r="AA280" s="405"/>
      <c r="AB280" s="405"/>
      <c r="AC280" s="405"/>
      <c r="AD280" s="405"/>
      <c r="AE280" s="405"/>
      <c r="AF280" s="405"/>
      <c r="AG280" s="405"/>
      <c r="AH280" s="405"/>
      <c r="AI280" s="405"/>
      <c r="AJ280" s="405"/>
      <c r="AK280" s="405"/>
      <c r="AL280" s="405"/>
      <c r="AM280" s="405"/>
      <c r="AN280" s="405"/>
      <c r="AO280" s="405"/>
      <c r="AP280" s="405"/>
      <c r="AQ280" s="405"/>
      <c r="AR280" s="405"/>
      <c r="AS280" s="405"/>
      <c r="AT280" s="405"/>
      <c r="AU280" s="405"/>
      <c r="AV280" s="405"/>
      <c r="AW280" s="405"/>
      <c r="AX280" s="405"/>
      <c r="AY280" s="405"/>
      <c r="AZ280" s="405"/>
      <c r="BA280" s="405"/>
      <c r="BB280" s="405"/>
      <c r="BC280" s="405"/>
      <c r="BD280" s="405"/>
      <c r="BE280" s="405"/>
      <c r="BF280" s="405"/>
      <c r="BG280" s="405"/>
      <c r="BH280" s="405"/>
      <c r="BI280" s="405"/>
      <c r="BJ280" s="405"/>
      <c r="BK280" s="405"/>
      <c r="BL280" s="405"/>
      <c r="BM280" s="405"/>
      <c r="BN280" s="405"/>
      <c r="BO280" s="405"/>
      <c r="BP280" s="405"/>
      <c r="BQ280" s="405"/>
      <c r="BR280" s="405"/>
      <c r="BS280" s="405"/>
      <c r="BT280" s="405"/>
      <c r="BU280" s="405"/>
      <c r="BV280" s="405"/>
      <c r="BW280" s="405"/>
      <c r="BX280" s="405"/>
      <c r="BY280" s="405"/>
      <c r="BZ280" s="405"/>
      <c r="CA280" s="405"/>
      <c r="CB280" s="405"/>
      <c r="CC280" s="405"/>
      <c r="CD280" s="405"/>
      <c r="CE280" s="405"/>
      <c r="CF280" s="405"/>
      <c r="CG280" s="405"/>
      <c r="CH280" s="405"/>
      <c r="CI280" s="405"/>
      <c r="CJ280" s="405"/>
      <c r="CK280" s="405"/>
      <c r="CL280" s="405"/>
      <c r="CM280" s="405"/>
      <c r="CN280" s="405"/>
      <c r="CO280" s="405"/>
      <c r="CP280" s="405"/>
      <c r="CQ280" s="405"/>
      <c r="CR280" s="405"/>
      <c r="CS280" s="405"/>
      <c r="CT280" s="405"/>
      <c r="CU280" s="405"/>
      <c r="CV280" s="405"/>
      <c r="CW280" s="405"/>
      <c r="CX280" s="405"/>
      <c r="CY280" s="405"/>
      <c r="CZ280" s="405"/>
      <c r="DA280" s="405"/>
      <c r="DB280" s="405"/>
      <c r="DC280" s="405"/>
      <c r="DD280" s="405"/>
      <c r="DE280" s="405"/>
      <c r="DF280" s="405"/>
      <c r="DG280" s="405"/>
      <c r="DH280" s="405"/>
      <c r="DI280" s="405"/>
      <c r="DJ280" s="405"/>
    </row>
    <row r="281" spans="1:114" s="6" customFormat="1">
      <c r="A281" s="405"/>
      <c r="C281" s="7"/>
      <c r="D281" s="7"/>
      <c r="F281" s="8"/>
      <c r="G281" s="8"/>
      <c r="H281" s="8"/>
      <c r="I281" s="8"/>
      <c r="J281" s="8"/>
      <c r="K281" s="8"/>
      <c r="L281" s="8"/>
      <c r="M281" s="8"/>
      <c r="N281" s="8"/>
      <c r="P281" s="12"/>
      <c r="Q281" s="12"/>
      <c r="R281" s="12"/>
      <c r="S281" s="12"/>
      <c r="T281" s="12"/>
      <c r="U281" s="405"/>
      <c r="V281" s="405"/>
      <c r="W281" s="405"/>
      <c r="X281" s="405"/>
      <c r="Y281" s="405"/>
      <c r="Z281" s="405"/>
      <c r="AA281" s="405"/>
      <c r="AB281" s="405"/>
      <c r="AC281" s="405"/>
      <c r="AD281" s="405"/>
      <c r="AE281" s="405"/>
      <c r="AF281" s="405"/>
      <c r="AG281" s="405"/>
      <c r="AH281" s="405"/>
      <c r="AI281" s="405"/>
      <c r="AJ281" s="405"/>
      <c r="AK281" s="405"/>
      <c r="AL281" s="405"/>
      <c r="AM281" s="405"/>
      <c r="AN281" s="405"/>
      <c r="AO281" s="405"/>
      <c r="AP281" s="405"/>
      <c r="AQ281" s="405"/>
      <c r="AR281" s="405"/>
      <c r="AS281" s="405"/>
      <c r="AT281" s="405"/>
      <c r="AU281" s="405"/>
      <c r="AV281" s="405"/>
      <c r="AW281" s="405"/>
      <c r="AX281" s="405"/>
      <c r="AY281" s="405"/>
      <c r="AZ281" s="405"/>
      <c r="BA281" s="405"/>
      <c r="BB281" s="405"/>
      <c r="BC281" s="405"/>
      <c r="BD281" s="405"/>
      <c r="BE281" s="405"/>
      <c r="BF281" s="405"/>
      <c r="BG281" s="405"/>
      <c r="BH281" s="405"/>
      <c r="BI281" s="405"/>
      <c r="BJ281" s="405"/>
      <c r="BK281" s="405"/>
      <c r="BL281" s="405"/>
      <c r="BM281" s="405"/>
      <c r="BN281" s="405"/>
      <c r="BO281" s="405"/>
      <c r="BP281" s="405"/>
      <c r="BQ281" s="405"/>
      <c r="BR281" s="405"/>
      <c r="BS281" s="405"/>
      <c r="BT281" s="405"/>
      <c r="BU281" s="405"/>
      <c r="BV281" s="405"/>
      <c r="BW281" s="405"/>
      <c r="BX281" s="405"/>
      <c r="BY281" s="405"/>
      <c r="BZ281" s="405"/>
      <c r="CA281" s="405"/>
      <c r="CB281" s="405"/>
      <c r="CC281" s="405"/>
      <c r="CD281" s="405"/>
      <c r="CE281" s="405"/>
      <c r="CF281" s="405"/>
      <c r="CG281" s="405"/>
      <c r="CH281" s="405"/>
      <c r="CI281" s="405"/>
      <c r="CJ281" s="405"/>
      <c r="CK281" s="405"/>
      <c r="CL281" s="405"/>
      <c r="CM281" s="405"/>
      <c r="CN281" s="405"/>
      <c r="CO281" s="405"/>
      <c r="CP281" s="405"/>
      <c r="CQ281" s="405"/>
      <c r="CR281" s="405"/>
      <c r="CS281" s="405"/>
      <c r="CT281" s="405"/>
      <c r="CU281" s="405"/>
      <c r="CV281" s="405"/>
      <c r="CW281" s="405"/>
      <c r="CX281" s="405"/>
      <c r="CY281" s="405"/>
      <c r="CZ281" s="405"/>
      <c r="DA281" s="405"/>
      <c r="DB281" s="405"/>
      <c r="DC281" s="405"/>
      <c r="DD281" s="405"/>
      <c r="DE281" s="405"/>
      <c r="DF281" s="405"/>
      <c r="DG281" s="405"/>
      <c r="DH281" s="405"/>
      <c r="DI281" s="405"/>
      <c r="DJ281" s="405"/>
    </row>
    <row r="282" spans="1:114" s="6" customFormat="1">
      <c r="A282" s="405"/>
      <c r="C282" s="7"/>
      <c r="D282" s="7"/>
      <c r="F282" s="8"/>
      <c r="G282" s="8"/>
      <c r="H282" s="8"/>
      <c r="I282" s="8"/>
      <c r="J282" s="8"/>
      <c r="K282" s="8"/>
      <c r="L282" s="8"/>
      <c r="M282" s="8"/>
      <c r="N282" s="8"/>
      <c r="P282" s="12"/>
      <c r="Q282" s="12"/>
      <c r="R282" s="12"/>
      <c r="S282" s="12"/>
      <c r="T282" s="12"/>
      <c r="U282" s="405"/>
      <c r="V282" s="405"/>
      <c r="W282" s="405"/>
      <c r="X282" s="405"/>
      <c r="Y282" s="405"/>
      <c r="Z282" s="405"/>
      <c r="AA282" s="405"/>
      <c r="AB282" s="405"/>
      <c r="AC282" s="405"/>
      <c r="AD282" s="405"/>
      <c r="AE282" s="405"/>
      <c r="AF282" s="405"/>
      <c r="AG282" s="405"/>
      <c r="AH282" s="405"/>
      <c r="AI282" s="405"/>
      <c r="AJ282" s="405"/>
      <c r="AK282" s="405"/>
      <c r="AL282" s="405"/>
      <c r="AM282" s="405"/>
      <c r="AN282" s="405"/>
      <c r="AO282" s="405"/>
      <c r="AP282" s="405"/>
      <c r="AQ282" s="405"/>
      <c r="AR282" s="405"/>
      <c r="AS282" s="405"/>
      <c r="AT282" s="405"/>
      <c r="AU282" s="405"/>
      <c r="AV282" s="405"/>
      <c r="AW282" s="405"/>
      <c r="AX282" s="405"/>
      <c r="AY282" s="405"/>
      <c r="AZ282" s="405"/>
      <c r="BA282" s="405"/>
      <c r="BB282" s="405"/>
      <c r="BC282" s="405"/>
      <c r="BD282" s="405"/>
      <c r="BE282" s="405"/>
      <c r="BF282" s="405"/>
      <c r="BG282" s="405"/>
      <c r="BH282" s="405"/>
      <c r="BI282" s="405"/>
      <c r="BJ282" s="405"/>
      <c r="BK282" s="405"/>
      <c r="BL282" s="405"/>
      <c r="BM282" s="405"/>
      <c r="BN282" s="405"/>
      <c r="BO282" s="405"/>
      <c r="BP282" s="405"/>
      <c r="BQ282" s="405"/>
      <c r="BR282" s="405"/>
      <c r="BS282" s="405"/>
      <c r="BT282" s="405"/>
      <c r="BU282" s="405"/>
      <c r="BV282" s="405"/>
      <c r="BW282" s="405"/>
      <c r="BX282" s="405"/>
      <c r="BY282" s="405"/>
      <c r="BZ282" s="405"/>
      <c r="CA282" s="405"/>
      <c r="CB282" s="405"/>
      <c r="CC282" s="405"/>
      <c r="CD282" s="405"/>
      <c r="CE282" s="405"/>
      <c r="CF282" s="405"/>
      <c r="CG282" s="405"/>
      <c r="CH282" s="405"/>
      <c r="CI282" s="405"/>
      <c r="CJ282" s="405"/>
      <c r="CK282" s="405"/>
      <c r="CL282" s="405"/>
      <c r="CM282" s="405"/>
      <c r="CN282" s="405"/>
      <c r="CO282" s="405"/>
      <c r="CP282" s="405"/>
      <c r="CQ282" s="405"/>
      <c r="CR282" s="405"/>
      <c r="CS282" s="405"/>
      <c r="CT282" s="405"/>
      <c r="CU282" s="405"/>
      <c r="CV282" s="405"/>
      <c r="CW282" s="405"/>
      <c r="CX282" s="405"/>
      <c r="CY282" s="405"/>
      <c r="CZ282" s="405"/>
      <c r="DA282" s="405"/>
      <c r="DB282" s="405"/>
      <c r="DC282" s="405"/>
      <c r="DD282" s="405"/>
      <c r="DE282" s="405"/>
      <c r="DF282" s="405"/>
      <c r="DG282" s="405"/>
      <c r="DH282" s="405"/>
      <c r="DI282" s="405"/>
      <c r="DJ282" s="405"/>
    </row>
    <row r="283" spans="1:114" s="6" customFormat="1">
      <c r="A283" s="405"/>
      <c r="C283" s="7"/>
      <c r="D283" s="7"/>
      <c r="F283" s="8"/>
      <c r="G283" s="8"/>
      <c r="H283" s="8"/>
      <c r="I283" s="8"/>
      <c r="J283" s="8"/>
      <c r="K283" s="8"/>
      <c r="L283" s="8"/>
      <c r="M283" s="8"/>
      <c r="N283" s="8"/>
      <c r="P283" s="12"/>
      <c r="Q283" s="12"/>
      <c r="R283" s="12"/>
      <c r="S283" s="12"/>
      <c r="T283" s="12"/>
      <c r="U283" s="405"/>
      <c r="V283" s="405"/>
      <c r="W283" s="405"/>
      <c r="X283" s="405"/>
      <c r="Y283" s="405"/>
      <c r="Z283" s="405"/>
      <c r="AA283" s="405"/>
      <c r="AB283" s="405"/>
      <c r="AC283" s="405"/>
      <c r="AD283" s="405"/>
      <c r="AE283" s="405"/>
      <c r="AF283" s="405"/>
      <c r="AG283" s="405"/>
      <c r="AH283" s="405"/>
      <c r="AI283" s="405"/>
      <c r="AJ283" s="405"/>
      <c r="AK283" s="405"/>
      <c r="AL283" s="405"/>
      <c r="AM283" s="405"/>
      <c r="AN283" s="405"/>
      <c r="AO283" s="405"/>
      <c r="AP283" s="405"/>
      <c r="AQ283" s="405"/>
      <c r="AR283" s="405"/>
      <c r="AS283" s="405"/>
      <c r="AT283" s="405"/>
      <c r="AU283" s="405"/>
      <c r="AV283" s="405"/>
      <c r="AW283" s="405"/>
      <c r="AX283" s="405"/>
      <c r="AY283" s="405"/>
      <c r="AZ283" s="405"/>
      <c r="BA283" s="405"/>
      <c r="BB283" s="405"/>
      <c r="BC283" s="405"/>
      <c r="BD283" s="405"/>
      <c r="BE283" s="405"/>
      <c r="BF283" s="405"/>
      <c r="BG283" s="405"/>
      <c r="BH283" s="405"/>
      <c r="BI283" s="405"/>
      <c r="BJ283" s="405"/>
      <c r="BK283" s="405"/>
      <c r="BL283" s="405"/>
      <c r="BM283" s="405"/>
      <c r="BN283" s="405"/>
      <c r="BO283" s="405"/>
      <c r="BP283" s="405"/>
      <c r="BQ283" s="405"/>
      <c r="BR283" s="405"/>
      <c r="BS283" s="405"/>
      <c r="BT283" s="405"/>
      <c r="BU283" s="405"/>
      <c r="BV283" s="405"/>
      <c r="BW283" s="405"/>
      <c r="BX283" s="405"/>
      <c r="BY283" s="405"/>
      <c r="BZ283" s="405"/>
      <c r="CA283" s="405"/>
      <c r="CB283" s="405"/>
      <c r="CC283" s="405"/>
      <c r="CD283" s="405"/>
      <c r="CE283" s="405"/>
      <c r="CF283" s="405"/>
      <c r="CG283" s="405"/>
      <c r="CH283" s="405"/>
      <c r="CI283" s="405"/>
      <c r="CJ283" s="405"/>
      <c r="CK283" s="405"/>
      <c r="CL283" s="405"/>
      <c r="CM283" s="405"/>
      <c r="CN283" s="405"/>
      <c r="CO283" s="405"/>
      <c r="CP283" s="405"/>
      <c r="CQ283" s="405"/>
      <c r="CR283" s="405"/>
      <c r="CS283" s="405"/>
      <c r="CT283" s="405"/>
      <c r="CU283" s="405"/>
      <c r="CV283" s="405"/>
      <c r="CW283" s="405"/>
      <c r="CX283" s="405"/>
      <c r="CY283" s="405"/>
      <c r="CZ283" s="405"/>
      <c r="DA283" s="405"/>
      <c r="DB283" s="405"/>
      <c r="DC283" s="405"/>
      <c r="DD283" s="405"/>
      <c r="DE283" s="405"/>
      <c r="DF283" s="405"/>
      <c r="DG283" s="405"/>
      <c r="DH283" s="405"/>
      <c r="DI283" s="405"/>
      <c r="DJ283" s="405"/>
    </row>
    <row r="284" spans="1:114" s="6" customFormat="1">
      <c r="A284" s="405"/>
      <c r="C284" s="7"/>
      <c r="D284" s="7"/>
      <c r="F284" s="8"/>
      <c r="G284" s="8"/>
      <c r="H284" s="8"/>
      <c r="I284" s="8"/>
      <c r="J284" s="8"/>
      <c r="K284" s="8"/>
      <c r="L284" s="8"/>
      <c r="M284" s="8"/>
      <c r="N284" s="8"/>
      <c r="P284" s="12"/>
      <c r="Q284" s="12"/>
      <c r="R284" s="12"/>
      <c r="S284" s="12"/>
      <c r="T284" s="12"/>
      <c r="U284" s="405"/>
      <c r="V284" s="405"/>
      <c r="W284" s="405"/>
      <c r="X284" s="405"/>
      <c r="Y284" s="405"/>
      <c r="Z284" s="405"/>
      <c r="AA284" s="405"/>
      <c r="AB284" s="405"/>
      <c r="AC284" s="405"/>
      <c r="AD284" s="405"/>
      <c r="AE284" s="405"/>
      <c r="AF284" s="405"/>
      <c r="AG284" s="405"/>
      <c r="AH284" s="405"/>
      <c r="AI284" s="405"/>
      <c r="AJ284" s="405"/>
      <c r="AK284" s="405"/>
      <c r="AL284" s="405"/>
      <c r="AM284" s="405"/>
      <c r="AN284" s="405"/>
      <c r="AO284" s="405"/>
      <c r="AP284" s="405"/>
      <c r="AQ284" s="405"/>
      <c r="AR284" s="405"/>
      <c r="AS284" s="405"/>
      <c r="AT284" s="405"/>
      <c r="AU284" s="405"/>
      <c r="AV284" s="405"/>
      <c r="AW284" s="405"/>
      <c r="AX284" s="405"/>
      <c r="AY284" s="405"/>
      <c r="AZ284" s="405"/>
      <c r="BA284" s="405"/>
      <c r="BB284" s="405"/>
      <c r="BC284" s="405"/>
      <c r="BD284" s="405"/>
      <c r="BE284" s="405"/>
      <c r="BF284" s="405"/>
      <c r="BG284" s="405"/>
      <c r="BH284" s="405"/>
      <c r="BI284" s="405"/>
      <c r="BJ284" s="405"/>
      <c r="BK284" s="405"/>
      <c r="BL284" s="405"/>
      <c r="BM284" s="405"/>
      <c r="BN284" s="405"/>
      <c r="BO284" s="405"/>
      <c r="BP284" s="405"/>
      <c r="BQ284" s="405"/>
      <c r="BR284" s="405"/>
      <c r="BS284" s="405"/>
      <c r="BT284" s="405"/>
      <c r="BU284" s="405"/>
      <c r="BV284" s="405"/>
      <c r="BW284" s="405"/>
      <c r="BX284" s="405"/>
      <c r="BY284" s="405"/>
      <c r="BZ284" s="405"/>
      <c r="CA284" s="405"/>
      <c r="CB284" s="405"/>
      <c r="CC284" s="405"/>
      <c r="CD284" s="405"/>
      <c r="CE284" s="405"/>
      <c r="CF284" s="405"/>
      <c r="CG284" s="405"/>
      <c r="CH284" s="405"/>
      <c r="CI284" s="405"/>
      <c r="CJ284" s="405"/>
      <c r="CK284" s="405"/>
      <c r="CL284" s="405"/>
      <c r="CM284" s="405"/>
      <c r="CN284" s="405"/>
      <c r="CO284" s="405"/>
      <c r="CP284" s="405"/>
      <c r="CQ284" s="405"/>
      <c r="CR284" s="405"/>
      <c r="CS284" s="405"/>
      <c r="CT284" s="405"/>
      <c r="CU284" s="405"/>
      <c r="CV284" s="405"/>
      <c r="CW284" s="405"/>
      <c r="CX284" s="405"/>
      <c r="CY284" s="405"/>
      <c r="CZ284" s="405"/>
      <c r="DA284" s="405"/>
      <c r="DB284" s="405"/>
      <c r="DC284" s="405"/>
      <c r="DD284" s="405"/>
      <c r="DE284" s="405"/>
      <c r="DF284" s="405"/>
      <c r="DG284" s="405"/>
      <c r="DH284" s="405"/>
      <c r="DI284" s="405"/>
      <c r="DJ284" s="405"/>
    </row>
    <row r="285" spans="1:114" s="6" customFormat="1">
      <c r="A285" s="405"/>
      <c r="C285" s="7"/>
      <c r="D285" s="7"/>
      <c r="F285" s="8"/>
      <c r="G285" s="8"/>
      <c r="H285" s="8"/>
      <c r="I285" s="8"/>
      <c r="J285" s="8"/>
      <c r="K285" s="8"/>
      <c r="L285" s="8"/>
      <c r="M285" s="8"/>
      <c r="N285" s="8"/>
      <c r="P285" s="12"/>
      <c r="Q285" s="12"/>
      <c r="R285" s="12"/>
      <c r="S285" s="12"/>
      <c r="T285" s="12"/>
      <c r="U285" s="405"/>
      <c r="V285" s="405"/>
      <c r="W285" s="405"/>
      <c r="X285" s="405"/>
      <c r="Y285" s="405"/>
      <c r="Z285" s="405"/>
      <c r="AA285" s="405"/>
      <c r="AB285" s="405"/>
      <c r="AC285" s="405"/>
      <c r="AD285" s="405"/>
      <c r="AE285" s="405"/>
      <c r="AF285" s="405"/>
      <c r="AG285" s="405"/>
      <c r="AH285" s="405"/>
      <c r="AI285" s="405"/>
      <c r="AJ285" s="405"/>
      <c r="AK285" s="405"/>
      <c r="AL285" s="405"/>
      <c r="AM285" s="405"/>
      <c r="AN285" s="405"/>
      <c r="AO285" s="405"/>
      <c r="AP285" s="405"/>
      <c r="AQ285" s="405"/>
      <c r="AR285" s="405"/>
      <c r="AS285" s="405"/>
      <c r="AT285" s="405"/>
      <c r="AU285" s="405"/>
      <c r="AV285" s="405"/>
      <c r="AW285" s="405"/>
      <c r="AX285" s="405"/>
      <c r="AY285" s="405"/>
      <c r="AZ285" s="405"/>
      <c r="BA285" s="405"/>
      <c r="BB285" s="405"/>
      <c r="BC285" s="405"/>
      <c r="BD285" s="405"/>
      <c r="BE285" s="405"/>
      <c r="BF285" s="405"/>
      <c r="BG285" s="405"/>
      <c r="BH285" s="405"/>
      <c r="BI285" s="405"/>
      <c r="BJ285" s="405"/>
      <c r="BK285" s="405"/>
      <c r="BL285" s="405"/>
      <c r="BM285" s="405"/>
      <c r="BN285" s="405"/>
      <c r="BO285" s="405"/>
      <c r="BP285" s="405"/>
      <c r="BQ285" s="405"/>
      <c r="BR285" s="405"/>
      <c r="BS285" s="405"/>
      <c r="BT285" s="405"/>
      <c r="BU285" s="405"/>
      <c r="BV285" s="405"/>
      <c r="BW285" s="405"/>
      <c r="BX285" s="405"/>
      <c r="BY285" s="405"/>
      <c r="BZ285" s="405"/>
      <c r="CA285" s="405"/>
      <c r="CB285" s="405"/>
      <c r="CC285" s="405"/>
      <c r="CD285" s="405"/>
      <c r="CE285" s="405"/>
      <c r="CF285" s="405"/>
      <c r="CG285" s="405"/>
      <c r="CH285" s="405"/>
      <c r="CI285" s="405"/>
      <c r="CJ285" s="405"/>
      <c r="CK285" s="405"/>
      <c r="CL285" s="405"/>
      <c r="CM285" s="405"/>
      <c r="CN285" s="405"/>
      <c r="CO285" s="405"/>
      <c r="CP285" s="405"/>
      <c r="CQ285" s="405"/>
      <c r="CR285" s="405"/>
      <c r="CS285" s="405"/>
      <c r="CT285" s="405"/>
      <c r="CU285" s="405"/>
      <c r="CV285" s="405"/>
      <c r="CW285" s="405"/>
      <c r="CX285" s="405"/>
      <c r="CY285" s="405"/>
      <c r="CZ285" s="405"/>
      <c r="DA285" s="405"/>
      <c r="DB285" s="405"/>
      <c r="DC285" s="405"/>
      <c r="DD285" s="405"/>
      <c r="DE285" s="405"/>
      <c r="DF285" s="405"/>
      <c r="DG285" s="405"/>
      <c r="DH285" s="405"/>
      <c r="DI285" s="405"/>
      <c r="DJ285" s="405"/>
    </row>
    <row r="286" spans="1:114" s="6" customFormat="1">
      <c r="A286" s="405"/>
      <c r="C286" s="7"/>
      <c r="D286" s="7"/>
      <c r="F286" s="8"/>
      <c r="G286" s="8"/>
      <c r="H286" s="8"/>
      <c r="I286" s="8"/>
      <c r="J286" s="8"/>
      <c r="K286" s="8"/>
      <c r="L286" s="8"/>
      <c r="M286" s="8"/>
      <c r="N286" s="8"/>
      <c r="P286" s="12"/>
      <c r="Q286" s="12"/>
      <c r="R286" s="12"/>
      <c r="S286" s="12"/>
      <c r="T286" s="12"/>
      <c r="U286" s="405"/>
      <c r="V286" s="405"/>
      <c r="W286" s="405"/>
      <c r="X286" s="405"/>
      <c r="Y286" s="405"/>
      <c r="Z286" s="405"/>
      <c r="AA286" s="405"/>
      <c r="AB286" s="405"/>
      <c r="AC286" s="405"/>
      <c r="AD286" s="405"/>
      <c r="AE286" s="405"/>
      <c r="AF286" s="405"/>
      <c r="AG286" s="405"/>
      <c r="AH286" s="405"/>
      <c r="AI286" s="405"/>
      <c r="AJ286" s="405"/>
      <c r="AK286" s="405"/>
      <c r="AL286" s="405"/>
      <c r="AM286" s="405"/>
      <c r="AN286" s="405"/>
      <c r="AO286" s="405"/>
      <c r="AP286" s="405"/>
      <c r="AQ286" s="405"/>
      <c r="AR286" s="405"/>
      <c r="AS286" s="405"/>
      <c r="AT286" s="405"/>
      <c r="AU286" s="405"/>
      <c r="AV286" s="405"/>
      <c r="AW286" s="405"/>
      <c r="AX286" s="405"/>
      <c r="AY286" s="405"/>
      <c r="AZ286" s="405"/>
      <c r="BA286" s="405"/>
      <c r="BB286" s="405"/>
      <c r="BC286" s="405"/>
      <c r="BD286" s="405"/>
      <c r="BE286" s="405"/>
      <c r="BF286" s="405"/>
      <c r="BG286" s="405"/>
      <c r="BH286" s="405"/>
      <c r="BI286" s="405"/>
      <c r="BJ286" s="405"/>
      <c r="BK286" s="405"/>
      <c r="BL286" s="405"/>
      <c r="BM286" s="405"/>
      <c r="BN286" s="405"/>
      <c r="BO286" s="405"/>
      <c r="BP286" s="405"/>
      <c r="BQ286" s="405"/>
      <c r="BR286" s="405"/>
      <c r="BS286" s="405"/>
      <c r="BT286" s="405"/>
      <c r="BU286" s="405"/>
      <c r="BV286" s="405"/>
      <c r="BW286" s="405"/>
      <c r="BX286" s="405"/>
      <c r="BY286" s="405"/>
      <c r="BZ286" s="405"/>
      <c r="CA286" s="405"/>
      <c r="CB286" s="405"/>
      <c r="CC286" s="405"/>
      <c r="CD286" s="405"/>
      <c r="CE286" s="405"/>
      <c r="CF286" s="405"/>
      <c r="CG286" s="405"/>
      <c r="CH286" s="405"/>
      <c r="CI286" s="405"/>
      <c r="CJ286" s="405"/>
      <c r="CK286" s="405"/>
      <c r="CL286" s="405"/>
      <c r="CM286" s="405"/>
      <c r="CN286" s="405"/>
      <c r="CO286" s="405"/>
      <c r="CP286" s="405"/>
      <c r="CQ286" s="405"/>
      <c r="CR286" s="405"/>
      <c r="CS286" s="405"/>
      <c r="CT286" s="405"/>
      <c r="CU286" s="405"/>
      <c r="CV286" s="405"/>
      <c r="CW286" s="405"/>
      <c r="CX286" s="405"/>
      <c r="CY286" s="405"/>
      <c r="CZ286" s="405"/>
      <c r="DA286" s="405"/>
      <c r="DB286" s="405"/>
      <c r="DC286" s="405"/>
      <c r="DD286" s="405"/>
      <c r="DE286" s="405"/>
      <c r="DF286" s="405"/>
      <c r="DG286" s="405"/>
      <c r="DH286" s="405"/>
      <c r="DI286" s="405"/>
      <c r="DJ286" s="405"/>
    </row>
    <row r="287" spans="1:114" s="6" customFormat="1">
      <c r="A287" s="405"/>
      <c r="C287" s="7"/>
      <c r="D287" s="7"/>
      <c r="F287" s="8"/>
      <c r="G287" s="8"/>
      <c r="H287" s="8"/>
      <c r="I287" s="8"/>
      <c r="J287" s="8"/>
      <c r="K287" s="8"/>
      <c r="L287" s="8"/>
      <c r="M287" s="8"/>
      <c r="N287" s="8"/>
      <c r="P287" s="12"/>
      <c r="Q287" s="12"/>
      <c r="R287" s="12"/>
      <c r="S287" s="12"/>
      <c r="T287" s="12"/>
      <c r="U287" s="405"/>
      <c r="V287" s="405"/>
      <c r="W287" s="405"/>
      <c r="X287" s="405"/>
      <c r="Y287" s="405"/>
      <c r="Z287" s="405"/>
      <c r="AA287" s="405"/>
      <c r="AB287" s="405"/>
      <c r="AC287" s="405"/>
      <c r="AD287" s="405"/>
      <c r="AE287" s="405"/>
      <c r="AF287" s="405"/>
      <c r="AG287" s="405"/>
      <c r="AH287" s="405"/>
      <c r="AI287" s="405"/>
      <c r="AJ287" s="405"/>
      <c r="AK287" s="405"/>
      <c r="AL287" s="405"/>
      <c r="AM287" s="405"/>
      <c r="AN287" s="405"/>
      <c r="AO287" s="405"/>
      <c r="AP287" s="405"/>
      <c r="AQ287" s="405"/>
      <c r="AR287" s="405"/>
      <c r="AS287" s="405"/>
      <c r="AT287" s="405"/>
      <c r="AU287" s="405"/>
      <c r="AV287" s="405"/>
      <c r="AW287" s="405"/>
      <c r="AX287" s="405"/>
      <c r="AY287" s="405"/>
      <c r="AZ287" s="405"/>
      <c r="BA287" s="405"/>
      <c r="BB287" s="405"/>
      <c r="BC287" s="405"/>
      <c r="BD287" s="405"/>
      <c r="BE287" s="405"/>
      <c r="BF287" s="405"/>
      <c r="BG287" s="405"/>
      <c r="BH287" s="405"/>
      <c r="BI287" s="405"/>
      <c r="BJ287" s="405"/>
      <c r="BK287" s="405"/>
      <c r="BL287" s="405"/>
      <c r="BM287" s="405"/>
      <c r="BN287" s="405"/>
      <c r="BO287" s="405"/>
      <c r="BP287" s="405"/>
      <c r="BQ287" s="405"/>
      <c r="BR287" s="405"/>
      <c r="BS287" s="405"/>
      <c r="BT287" s="405"/>
      <c r="BU287" s="405"/>
      <c r="BV287" s="405"/>
      <c r="BW287" s="405"/>
      <c r="BX287" s="405"/>
      <c r="BY287" s="405"/>
      <c r="BZ287" s="405"/>
      <c r="CA287" s="405"/>
      <c r="CB287" s="405"/>
      <c r="CC287" s="405"/>
      <c r="CD287" s="405"/>
      <c r="CE287" s="405"/>
      <c r="CF287" s="405"/>
      <c r="CG287" s="405"/>
      <c r="CH287" s="405"/>
      <c r="CI287" s="405"/>
      <c r="CJ287" s="405"/>
      <c r="CK287" s="405"/>
      <c r="CL287" s="405"/>
      <c r="CM287" s="405"/>
      <c r="CN287" s="405"/>
      <c r="CO287" s="405"/>
      <c r="CP287" s="405"/>
      <c r="CQ287" s="405"/>
      <c r="CR287" s="405"/>
      <c r="CS287" s="405"/>
      <c r="CT287" s="405"/>
      <c r="CU287" s="405"/>
      <c r="CV287" s="405"/>
      <c r="CW287" s="405"/>
      <c r="CX287" s="405"/>
      <c r="CY287" s="405"/>
      <c r="CZ287" s="405"/>
      <c r="DA287" s="405"/>
      <c r="DB287" s="405"/>
      <c r="DC287" s="405"/>
      <c r="DD287" s="405"/>
      <c r="DE287" s="405"/>
      <c r="DF287" s="405"/>
      <c r="DG287" s="405"/>
      <c r="DH287" s="405"/>
      <c r="DI287" s="405"/>
      <c r="DJ287" s="405"/>
    </row>
    <row r="288" spans="1:114" s="6" customFormat="1">
      <c r="A288" s="405"/>
      <c r="C288" s="7"/>
      <c r="D288" s="7"/>
      <c r="F288" s="8"/>
      <c r="G288" s="8"/>
      <c r="H288" s="8"/>
      <c r="I288" s="8"/>
      <c r="J288" s="8"/>
      <c r="K288" s="8"/>
      <c r="L288" s="8"/>
      <c r="M288" s="8"/>
      <c r="N288" s="8"/>
      <c r="P288" s="12"/>
      <c r="Q288" s="12"/>
      <c r="R288" s="12"/>
      <c r="S288" s="12"/>
      <c r="T288" s="12"/>
      <c r="U288" s="405"/>
      <c r="V288" s="405"/>
      <c r="W288" s="405"/>
      <c r="X288" s="405"/>
      <c r="Y288" s="405"/>
      <c r="Z288" s="405"/>
      <c r="AA288" s="405"/>
      <c r="AB288" s="405"/>
      <c r="AC288" s="405"/>
      <c r="AD288" s="405"/>
      <c r="AE288" s="405"/>
      <c r="AF288" s="405"/>
      <c r="AG288" s="405"/>
      <c r="AH288" s="405"/>
      <c r="AI288" s="405"/>
      <c r="AJ288" s="405"/>
      <c r="AK288" s="405"/>
      <c r="AL288" s="405"/>
      <c r="AM288" s="405"/>
      <c r="AN288" s="405"/>
      <c r="AO288" s="405"/>
      <c r="AP288" s="405"/>
      <c r="AQ288" s="405"/>
      <c r="AR288" s="405"/>
      <c r="AS288" s="405"/>
      <c r="AT288" s="405"/>
      <c r="AU288" s="405"/>
      <c r="AV288" s="405"/>
      <c r="AW288" s="405"/>
      <c r="AX288" s="405"/>
      <c r="AY288" s="405"/>
      <c r="AZ288" s="405"/>
      <c r="BA288" s="405"/>
      <c r="BB288" s="405"/>
      <c r="BC288" s="405"/>
      <c r="BD288" s="405"/>
      <c r="BE288" s="405"/>
      <c r="BF288" s="405"/>
      <c r="BG288" s="405"/>
      <c r="BH288" s="405"/>
      <c r="BI288" s="405"/>
      <c r="BJ288" s="405"/>
      <c r="BK288" s="405"/>
      <c r="BL288" s="405"/>
      <c r="BM288" s="405"/>
      <c r="BN288" s="405"/>
      <c r="BO288" s="405"/>
      <c r="BP288" s="405"/>
      <c r="BQ288" s="405"/>
      <c r="BR288" s="405"/>
      <c r="BS288" s="405"/>
      <c r="BT288" s="405"/>
      <c r="BU288" s="405"/>
      <c r="BV288" s="405"/>
      <c r="BW288" s="405"/>
      <c r="BX288" s="405"/>
      <c r="BY288" s="405"/>
      <c r="BZ288" s="405"/>
      <c r="CA288" s="405"/>
      <c r="CB288" s="405"/>
      <c r="CC288" s="405"/>
      <c r="CD288" s="405"/>
      <c r="CE288" s="405"/>
      <c r="CF288" s="405"/>
      <c r="CG288" s="405"/>
      <c r="CH288" s="405"/>
      <c r="CI288" s="405"/>
      <c r="CJ288" s="405"/>
      <c r="CK288" s="405"/>
      <c r="CL288" s="405"/>
      <c r="CM288" s="405"/>
      <c r="CN288" s="405"/>
      <c r="CO288" s="405"/>
      <c r="CP288" s="405"/>
      <c r="CQ288" s="405"/>
      <c r="CR288" s="405"/>
      <c r="CS288" s="405"/>
      <c r="CT288" s="405"/>
      <c r="CU288" s="405"/>
      <c r="CV288" s="405"/>
      <c r="CW288" s="405"/>
      <c r="CX288" s="405"/>
      <c r="CY288" s="405"/>
      <c r="CZ288" s="405"/>
      <c r="DA288" s="405"/>
      <c r="DB288" s="405"/>
      <c r="DC288" s="405"/>
      <c r="DD288" s="405"/>
      <c r="DE288" s="405"/>
      <c r="DF288" s="405"/>
      <c r="DG288" s="405"/>
      <c r="DH288" s="405"/>
      <c r="DI288" s="405"/>
      <c r="DJ288" s="405"/>
    </row>
    <row r="289" spans="1:114" s="6" customFormat="1">
      <c r="A289" s="405"/>
      <c r="C289" s="7"/>
      <c r="D289" s="7"/>
      <c r="F289" s="8"/>
      <c r="G289" s="8"/>
      <c r="H289" s="8"/>
      <c r="I289" s="8"/>
      <c r="J289" s="8"/>
      <c r="K289" s="8"/>
      <c r="L289" s="8"/>
      <c r="M289" s="8"/>
      <c r="N289" s="8"/>
      <c r="P289" s="12"/>
      <c r="Q289" s="12"/>
      <c r="R289" s="12"/>
      <c r="S289" s="12"/>
      <c r="T289" s="12"/>
      <c r="U289" s="405"/>
      <c r="V289" s="405"/>
      <c r="W289" s="405"/>
      <c r="X289" s="405"/>
      <c r="Y289" s="405"/>
      <c r="Z289" s="405"/>
      <c r="AA289" s="405"/>
      <c r="AB289" s="405"/>
      <c r="AC289" s="405"/>
      <c r="AD289" s="405"/>
      <c r="AE289" s="405"/>
      <c r="AF289" s="405"/>
      <c r="AG289" s="405"/>
      <c r="AH289" s="405"/>
      <c r="AI289" s="405"/>
      <c r="AJ289" s="405"/>
      <c r="AK289" s="405"/>
      <c r="AL289" s="405"/>
      <c r="AM289" s="405"/>
      <c r="AN289" s="405"/>
      <c r="AO289" s="405"/>
      <c r="AP289" s="405"/>
      <c r="AQ289" s="405"/>
      <c r="AR289" s="405"/>
      <c r="AS289" s="405"/>
      <c r="AT289" s="405"/>
      <c r="AU289" s="405"/>
      <c r="AV289" s="405"/>
      <c r="AW289" s="405"/>
      <c r="AX289" s="405"/>
      <c r="AY289" s="405"/>
      <c r="AZ289" s="405"/>
      <c r="BA289" s="405"/>
      <c r="BB289" s="405"/>
      <c r="BC289" s="405"/>
      <c r="BD289" s="405"/>
      <c r="BE289" s="405"/>
      <c r="BF289" s="405"/>
      <c r="BG289" s="405"/>
      <c r="BH289" s="405"/>
      <c r="BI289" s="405"/>
      <c r="BJ289" s="405"/>
      <c r="BK289" s="405"/>
      <c r="BL289" s="405"/>
      <c r="BM289" s="405"/>
      <c r="BN289" s="405"/>
      <c r="BO289" s="405"/>
      <c r="BP289" s="405"/>
      <c r="BQ289" s="405"/>
      <c r="BR289" s="405"/>
      <c r="BS289" s="405"/>
      <c r="BT289" s="405"/>
      <c r="BU289" s="405"/>
      <c r="BV289" s="405"/>
      <c r="BW289" s="405"/>
      <c r="BX289" s="405"/>
      <c r="BY289" s="405"/>
      <c r="BZ289" s="405"/>
      <c r="CA289" s="405"/>
      <c r="CB289" s="405"/>
      <c r="CC289" s="405"/>
      <c r="CD289" s="405"/>
      <c r="CE289" s="405"/>
      <c r="CF289" s="405"/>
      <c r="CG289" s="405"/>
      <c r="CH289" s="405"/>
      <c r="CI289" s="405"/>
      <c r="CJ289" s="405"/>
      <c r="CK289" s="405"/>
      <c r="CL289" s="405"/>
      <c r="CM289" s="405"/>
      <c r="CN289" s="405"/>
      <c r="CO289" s="405"/>
      <c r="CP289" s="405"/>
      <c r="CQ289" s="405"/>
      <c r="CR289" s="405"/>
      <c r="CS289" s="405"/>
      <c r="CT289" s="405"/>
      <c r="CU289" s="405"/>
      <c r="CV289" s="405"/>
      <c r="CW289" s="405"/>
      <c r="CX289" s="405"/>
      <c r="CY289" s="405"/>
      <c r="CZ289" s="405"/>
      <c r="DA289" s="405"/>
      <c r="DB289" s="405"/>
      <c r="DC289" s="405"/>
      <c r="DD289" s="405"/>
      <c r="DE289" s="405"/>
      <c r="DF289" s="405"/>
      <c r="DG289" s="405"/>
      <c r="DH289" s="405"/>
      <c r="DI289" s="405"/>
      <c r="DJ289" s="405"/>
    </row>
    <row r="290" spans="1:114" s="6" customFormat="1">
      <c r="A290" s="405"/>
      <c r="C290" s="7"/>
      <c r="D290" s="7"/>
      <c r="F290" s="8"/>
      <c r="G290" s="8"/>
      <c r="H290" s="8"/>
      <c r="I290" s="8"/>
      <c r="J290" s="8"/>
      <c r="K290" s="8"/>
      <c r="L290" s="8"/>
      <c r="M290" s="8"/>
      <c r="N290" s="8"/>
      <c r="P290" s="12"/>
      <c r="Q290" s="12"/>
      <c r="R290" s="12"/>
      <c r="S290" s="12"/>
      <c r="T290" s="12"/>
      <c r="U290" s="405"/>
      <c r="V290" s="405"/>
      <c r="W290" s="405"/>
      <c r="X290" s="405"/>
      <c r="Y290" s="405"/>
      <c r="Z290" s="405"/>
      <c r="AA290" s="405"/>
      <c r="AB290" s="405"/>
      <c r="AC290" s="405"/>
      <c r="AD290" s="405"/>
      <c r="AE290" s="405"/>
      <c r="AF290" s="405"/>
      <c r="AG290" s="405"/>
      <c r="AH290" s="405"/>
      <c r="AI290" s="405"/>
      <c r="AJ290" s="405"/>
      <c r="AK290" s="405"/>
      <c r="AL290" s="405"/>
      <c r="AM290" s="405"/>
      <c r="AN290" s="405"/>
      <c r="AO290" s="405"/>
      <c r="AP290" s="405"/>
      <c r="AQ290" s="405"/>
      <c r="AR290" s="405"/>
      <c r="AS290" s="405"/>
      <c r="AT290" s="405"/>
      <c r="AU290" s="405"/>
      <c r="AV290" s="405"/>
      <c r="AW290" s="405"/>
      <c r="AX290" s="405"/>
      <c r="AY290" s="405"/>
      <c r="AZ290" s="405"/>
      <c r="BA290" s="405"/>
      <c r="BB290" s="405"/>
      <c r="BC290" s="405"/>
      <c r="BD290" s="405"/>
      <c r="BE290" s="405"/>
      <c r="BF290" s="405"/>
      <c r="BG290" s="405"/>
      <c r="BH290" s="405"/>
      <c r="BI290" s="405"/>
      <c r="BJ290" s="405"/>
      <c r="BK290" s="405"/>
      <c r="BL290" s="405"/>
      <c r="BM290" s="405"/>
      <c r="BN290" s="405"/>
      <c r="BO290" s="405"/>
      <c r="BP290" s="405"/>
      <c r="BQ290" s="405"/>
      <c r="BR290" s="405"/>
      <c r="BS290" s="405"/>
      <c r="BT290" s="405"/>
      <c r="BU290" s="405"/>
      <c r="BV290" s="405"/>
      <c r="BW290" s="405"/>
      <c r="BX290" s="405"/>
      <c r="BY290" s="405"/>
      <c r="BZ290" s="405"/>
      <c r="CA290" s="405"/>
      <c r="CB290" s="405"/>
      <c r="CC290" s="405"/>
      <c r="CD290" s="405"/>
      <c r="CE290" s="405"/>
      <c r="CF290" s="405"/>
      <c r="CG290" s="405"/>
      <c r="CH290" s="405"/>
      <c r="CI290" s="405"/>
      <c r="CJ290" s="405"/>
      <c r="CK290" s="405"/>
      <c r="CL290" s="405"/>
      <c r="CM290" s="405"/>
      <c r="CN290" s="405"/>
      <c r="CO290" s="405"/>
      <c r="CP290" s="405"/>
      <c r="CQ290" s="405"/>
      <c r="CR290" s="405"/>
      <c r="CS290" s="405"/>
      <c r="CT290" s="405"/>
      <c r="CU290" s="405"/>
      <c r="CV290" s="405"/>
      <c r="CW290" s="405"/>
      <c r="CX290" s="405"/>
      <c r="CY290" s="405"/>
      <c r="CZ290" s="405"/>
      <c r="DA290" s="405"/>
      <c r="DB290" s="405"/>
      <c r="DC290" s="405"/>
      <c r="DD290" s="405"/>
      <c r="DE290" s="405"/>
      <c r="DF290" s="405"/>
      <c r="DG290" s="405"/>
      <c r="DH290" s="405"/>
      <c r="DI290" s="405"/>
      <c r="DJ290" s="405"/>
    </row>
    <row r="291" spans="1:114" s="6" customFormat="1">
      <c r="A291" s="405"/>
      <c r="C291" s="7"/>
      <c r="D291" s="7"/>
      <c r="F291" s="8"/>
      <c r="G291" s="8"/>
      <c r="H291" s="8"/>
      <c r="I291" s="8"/>
      <c r="J291" s="8"/>
      <c r="K291" s="8"/>
      <c r="L291" s="8"/>
      <c r="M291" s="8"/>
      <c r="N291" s="8"/>
      <c r="P291" s="12"/>
      <c r="Q291" s="12"/>
      <c r="R291" s="12"/>
      <c r="S291" s="12"/>
      <c r="T291" s="12"/>
      <c r="U291" s="405"/>
      <c r="V291" s="405"/>
      <c r="W291" s="405"/>
      <c r="X291" s="405"/>
      <c r="Y291" s="405"/>
      <c r="Z291" s="405"/>
      <c r="AA291" s="405"/>
      <c r="AB291" s="405"/>
      <c r="AC291" s="405"/>
      <c r="AD291" s="405"/>
      <c r="AE291" s="405"/>
      <c r="AF291" s="405"/>
      <c r="AG291" s="405"/>
      <c r="AH291" s="405"/>
      <c r="AI291" s="405"/>
      <c r="AJ291" s="405"/>
      <c r="AK291" s="405"/>
      <c r="AL291" s="405"/>
      <c r="AM291" s="405"/>
      <c r="AN291" s="405"/>
      <c r="AO291" s="405"/>
      <c r="AP291" s="405"/>
      <c r="AQ291" s="405"/>
      <c r="AR291" s="405"/>
      <c r="AS291" s="405"/>
      <c r="AT291" s="405"/>
      <c r="AU291" s="405"/>
      <c r="AV291" s="405"/>
      <c r="AW291" s="405"/>
      <c r="AX291" s="405"/>
      <c r="AY291" s="405"/>
      <c r="AZ291" s="405"/>
      <c r="BA291" s="405"/>
      <c r="BB291" s="405"/>
      <c r="BC291" s="405"/>
      <c r="BD291" s="405"/>
      <c r="BE291" s="405"/>
      <c r="BF291" s="405"/>
      <c r="BG291" s="405"/>
      <c r="BH291" s="405"/>
      <c r="BI291" s="405"/>
      <c r="BJ291" s="405"/>
      <c r="BK291" s="405"/>
      <c r="BL291" s="405"/>
      <c r="BM291" s="405"/>
      <c r="BN291" s="405"/>
      <c r="BO291" s="405"/>
      <c r="BP291" s="405"/>
      <c r="BQ291" s="405"/>
      <c r="BR291" s="405"/>
      <c r="BS291" s="405"/>
      <c r="BT291" s="405"/>
      <c r="BU291" s="405"/>
      <c r="BV291" s="405"/>
      <c r="BW291" s="405"/>
      <c r="BX291" s="405"/>
      <c r="BY291" s="405"/>
      <c r="BZ291" s="405"/>
      <c r="CA291" s="405"/>
      <c r="CB291" s="405"/>
      <c r="CC291" s="405"/>
      <c r="CD291" s="405"/>
      <c r="CE291" s="405"/>
      <c r="CF291" s="405"/>
      <c r="CG291" s="405"/>
      <c r="CH291" s="405"/>
      <c r="CI291" s="405"/>
      <c r="CJ291" s="405"/>
      <c r="CK291" s="405"/>
      <c r="CL291" s="405"/>
      <c r="CM291" s="405"/>
      <c r="CN291" s="405"/>
      <c r="CO291" s="405"/>
      <c r="CP291" s="405"/>
      <c r="CQ291" s="405"/>
      <c r="CR291" s="405"/>
      <c r="CS291" s="405"/>
      <c r="CT291" s="405"/>
      <c r="CU291" s="405"/>
      <c r="CV291" s="405"/>
      <c r="CW291" s="405"/>
      <c r="CX291" s="405"/>
      <c r="CY291" s="405"/>
      <c r="CZ291" s="405"/>
      <c r="DA291" s="405"/>
      <c r="DB291" s="405"/>
      <c r="DC291" s="405"/>
      <c r="DD291" s="405"/>
      <c r="DE291" s="405"/>
      <c r="DF291" s="405"/>
      <c r="DG291" s="405"/>
      <c r="DH291" s="405"/>
      <c r="DI291" s="405"/>
      <c r="DJ291" s="405"/>
    </row>
    <row r="292" spans="1:114" s="6" customFormat="1">
      <c r="A292" s="405"/>
      <c r="C292" s="7"/>
      <c r="D292" s="7"/>
      <c r="F292" s="8"/>
      <c r="G292" s="8"/>
      <c r="H292" s="8"/>
      <c r="I292" s="8"/>
      <c r="J292" s="8"/>
      <c r="K292" s="8"/>
      <c r="L292" s="8"/>
      <c r="M292" s="8"/>
      <c r="N292" s="8"/>
      <c r="P292" s="12"/>
      <c r="Q292" s="12"/>
      <c r="R292" s="12"/>
      <c r="S292" s="12"/>
      <c r="T292" s="12"/>
      <c r="U292" s="405"/>
      <c r="V292" s="405"/>
      <c r="W292" s="405"/>
      <c r="X292" s="405"/>
      <c r="Y292" s="405"/>
      <c r="Z292" s="405"/>
      <c r="AA292" s="405"/>
      <c r="AB292" s="405"/>
      <c r="AC292" s="405"/>
      <c r="AD292" s="405"/>
      <c r="AE292" s="405"/>
      <c r="AF292" s="405"/>
      <c r="AG292" s="405"/>
      <c r="AH292" s="405"/>
      <c r="AI292" s="405"/>
      <c r="AJ292" s="405"/>
      <c r="AK292" s="405"/>
      <c r="AL292" s="405"/>
      <c r="AM292" s="405"/>
      <c r="AN292" s="405"/>
      <c r="AO292" s="405"/>
      <c r="AP292" s="405"/>
      <c r="AQ292" s="405"/>
      <c r="AR292" s="405"/>
      <c r="AS292" s="405"/>
      <c r="AT292" s="405"/>
      <c r="AU292" s="405"/>
      <c r="AV292" s="405"/>
      <c r="AW292" s="405"/>
      <c r="AX292" s="405"/>
      <c r="AY292" s="405"/>
      <c r="AZ292" s="405"/>
      <c r="BA292" s="405"/>
      <c r="BB292" s="405"/>
      <c r="BC292" s="405"/>
      <c r="BD292" s="405"/>
      <c r="BE292" s="405"/>
      <c r="BF292" s="405"/>
      <c r="BG292" s="405"/>
      <c r="BH292" s="405"/>
      <c r="BI292" s="405"/>
      <c r="BJ292" s="405"/>
      <c r="BK292" s="405"/>
      <c r="BL292" s="405"/>
      <c r="BM292" s="405"/>
      <c r="BN292" s="405"/>
      <c r="BO292" s="405"/>
      <c r="BP292" s="405"/>
      <c r="BQ292" s="405"/>
      <c r="BR292" s="405"/>
      <c r="BS292" s="405"/>
      <c r="BT292" s="405"/>
      <c r="BU292" s="405"/>
      <c r="BV292" s="405"/>
      <c r="BW292" s="405"/>
      <c r="BX292" s="405"/>
      <c r="BY292" s="405"/>
      <c r="BZ292" s="405"/>
      <c r="CA292" s="405"/>
      <c r="CB292" s="405"/>
      <c r="CC292" s="405"/>
      <c r="CD292" s="405"/>
      <c r="CE292" s="405"/>
      <c r="CF292" s="405"/>
      <c r="CG292" s="405"/>
      <c r="CH292" s="405"/>
      <c r="CI292" s="405"/>
      <c r="CJ292" s="405"/>
      <c r="CK292" s="405"/>
      <c r="CL292" s="405"/>
      <c r="CM292" s="405"/>
      <c r="CN292" s="405"/>
      <c r="CO292" s="405"/>
      <c r="CP292" s="405"/>
      <c r="CQ292" s="405"/>
      <c r="CR292" s="405"/>
      <c r="CS292" s="405"/>
      <c r="CT292" s="405"/>
      <c r="CU292" s="405"/>
      <c r="CV292" s="405"/>
      <c r="CW292" s="405"/>
      <c r="CX292" s="405"/>
      <c r="CY292" s="405"/>
      <c r="CZ292" s="405"/>
      <c r="DA292" s="405"/>
      <c r="DB292" s="405"/>
      <c r="DC292" s="405"/>
      <c r="DD292" s="405"/>
      <c r="DE292" s="405"/>
      <c r="DF292" s="405"/>
      <c r="DG292" s="405"/>
      <c r="DH292" s="405"/>
      <c r="DI292" s="405"/>
      <c r="DJ292" s="405"/>
    </row>
    <row r="293" spans="1:114" s="6" customFormat="1">
      <c r="A293" s="405"/>
      <c r="C293" s="7"/>
      <c r="D293" s="7"/>
      <c r="F293" s="8"/>
      <c r="G293" s="8"/>
      <c r="H293" s="8"/>
      <c r="I293" s="8"/>
      <c r="J293" s="8"/>
      <c r="K293" s="8"/>
      <c r="L293" s="8"/>
      <c r="M293" s="8"/>
      <c r="N293" s="8"/>
      <c r="P293" s="12"/>
      <c r="Q293" s="12"/>
      <c r="R293" s="12"/>
      <c r="S293" s="12"/>
      <c r="T293" s="12"/>
      <c r="U293" s="405"/>
      <c r="V293" s="405"/>
      <c r="W293" s="405"/>
      <c r="X293" s="405"/>
      <c r="Y293" s="405"/>
      <c r="Z293" s="405"/>
      <c r="AA293" s="405"/>
      <c r="AB293" s="405"/>
      <c r="AC293" s="405"/>
      <c r="AD293" s="405"/>
      <c r="AE293" s="405"/>
      <c r="AF293" s="405"/>
      <c r="AG293" s="405"/>
      <c r="AH293" s="405"/>
      <c r="AI293" s="405"/>
      <c r="AJ293" s="405"/>
      <c r="AK293" s="405"/>
      <c r="AL293" s="405"/>
      <c r="AM293" s="405"/>
      <c r="AN293" s="405"/>
      <c r="AO293" s="405"/>
      <c r="AP293" s="405"/>
      <c r="AQ293" s="405"/>
      <c r="AR293" s="405"/>
      <c r="AS293" s="405"/>
      <c r="AT293" s="405"/>
      <c r="AU293" s="405"/>
      <c r="AV293" s="405"/>
      <c r="AW293" s="405"/>
      <c r="AX293" s="405"/>
      <c r="AY293" s="405"/>
      <c r="AZ293" s="405"/>
      <c r="BA293" s="405"/>
      <c r="BB293" s="405"/>
      <c r="BC293" s="405"/>
      <c r="BD293" s="405"/>
      <c r="BE293" s="405"/>
      <c r="BF293" s="405"/>
      <c r="BG293" s="405"/>
      <c r="BH293" s="405"/>
      <c r="BI293" s="405"/>
      <c r="BJ293" s="405"/>
      <c r="BK293" s="405"/>
      <c r="BL293" s="405"/>
      <c r="BM293" s="405"/>
      <c r="BN293" s="405"/>
      <c r="BO293" s="405"/>
      <c r="BP293" s="405"/>
      <c r="BQ293" s="405"/>
      <c r="BR293" s="405"/>
      <c r="BS293" s="405"/>
      <c r="BT293" s="405"/>
      <c r="BU293" s="405"/>
      <c r="BV293" s="405"/>
      <c r="BW293" s="405"/>
      <c r="BX293" s="405"/>
      <c r="BY293" s="405"/>
      <c r="BZ293" s="405"/>
      <c r="CA293" s="405"/>
      <c r="CB293" s="405"/>
      <c r="CC293" s="405"/>
      <c r="CD293" s="405"/>
      <c r="CE293" s="405"/>
      <c r="CF293" s="405"/>
      <c r="CG293" s="405"/>
      <c r="CH293" s="405"/>
      <c r="CI293" s="405"/>
      <c r="CJ293" s="405"/>
      <c r="CK293" s="405"/>
      <c r="CL293" s="405"/>
      <c r="CM293" s="405"/>
      <c r="CN293" s="405"/>
      <c r="CO293" s="405"/>
      <c r="CP293" s="405"/>
      <c r="CQ293" s="405"/>
      <c r="CR293" s="405"/>
      <c r="CS293" s="405"/>
      <c r="CT293" s="405"/>
      <c r="CU293" s="405"/>
      <c r="CV293" s="405"/>
      <c r="CW293" s="405"/>
      <c r="CX293" s="405"/>
      <c r="CY293" s="405"/>
      <c r="CZ293" s="405"/>
      <c r="DA293" s="405"/>
      <c r="DB293" s="405"/>
      <c r="DC293" s="405"/>
      <c r="DD293" s="405"/>
      <c r="DE293" s="405"/>
      <c r="DF293" s="405"/>
      <c r="DG293" s="405"/>
      <c r="DH293" s="405"/>
      <c r="DI293" s="405"/>
      <c r="DJ293" s="405"/>
    </row>
    <row r="294" spans="1:114" s="6" customFormat="1">
      <c r="A294" s="405"/>
      <c r="C294" s="7"/>
      <c r="D294" s="7"/>
      <c r="F294" s="8"/>
      <c r="G294" s="8"/>
      <c r="H294" s="8"/>
      <c r="I294" s="8"/>
      <c r="J294" s="8"/>
      <c r="K294" s="8"/>
      <c r="L294" s="8"/>
      <c r="M294" s="8"/>
      <c r="N294" s="8"/>
      <c r="P294" s="12"/>
      <c r="Q294" s="12"/>
      <c r="R294" s="12"/>
      <c r="S294" s="12"/>
      <c r="T294" s="12"/>
      <c r="U294" s="405"/>
      <c r="V294" s="405"/>
      <c r="W294" s="405"/>
      <c r="X294" s="405"/>
      <c r="Y294" s="405"/>
      <c r="Z294" s="405"/>
      <c r="AA294" s="405"/>
      <c r="AB294" s="405"/>
      <c r="AC294" s="405"/>
      <c r="AD294" s="405"/>
      <c r="AE294" s="405"/>
      <c r="AF294" s="405"/>
      <c r="AG294" s="405"/>
      <c r="AH294" s="405"/>
      <c r="AI294" s="405"/>
      <c r="AJ294" s="405"/>
      <c r="AK294" s="405"/>
      <c r="AL294" s="405"/>
      <c r="AM294" s="405"/>
      <c r="AN294" s="405"/>
      <c r="AO294" s="405"/>
      <c r="AP294" s="405"/>
      <c r="AQ294" s="405"/>
      <c r="AR294" s="405"/>
      <c r="AS294" s="405"/>
      <c r="AT294" s="405"/>
      <c r="AU294" s="405"/>
      <c r="AV294" s="405"/>
      <c r="AW294" s="405"/>
      <c r="AX294" s="405"/>
      <c r="AY294" s="405"/>
      <c r="AZ294" s="405"/>
      <c r="BA294" s="405"/>
      <c r="BB294" s="405"/>
      <c r="BC294" s="405"/>
      <c r="BD294" s="405"/>
      <c r="BE294" s="405"/>
      <c r="BF294" s="405"/>
      <c r="BG294" s="405"/>
      <c r="BH294" s="405"/>
      <c r="BI294" s="405"/>
      <c r="BJ294" s="405"/>
      <c r="BK294" s="405"/>
      <c r="BL294" s="405"/>
      <c r="BM294" s="405"/>
      <c r="BN294" s="405"/>
      <c r="BO294" s="405"/>
      <c r="BP294" s="405"/>
      <c r="BQ294" s="405"/>
      <c r="BR294" s="405"/>
      <c r="BS294" s="405"/>
      <c r="BT294" s="405"/>
      <c r="BU294" s="405"/>
      <c r="BV294" s="405"/>
      <c r="BW294" s="405"/>
      <c r="BX294" s="405"/>
      <c r="BY294" s="405"/>
      <c r="BZ294" s="405"/>
      <c r="CA294" s="405"/>
      <c r="CB294" s="405"/>
      <c r="CC294" s="405"/>
      <c r="CD294" s="405"/>
      <c r="CE294" s="405"/>
      <c r="CF294" s="405"/>
      <c r="CG294" s="405"/>
      <c r="CH294" s="405"/>
      <c r="CI294" s="405"/>
      <c r="CJ294" s="405"/>
      <c r="CK294" s="405"/>
      <c r="CL294" s="405"/>
      <c r="CM294" s="405"/>
      <c r="CN294" s="405"/>
      <c r="CO294" s="405"/>
      <c r="CP294" s="405"/>
      <c r="CQ294" s="405"/>
      <c r="CR294" s="405"/>
      <c r="CS294" s="405"/>
      <c r="CT294" s="405"/>
      <c r="CU294" s="405"/>
      <c r="CV294" s="405"/>
      <c r="CW294" s="405"/>
      <c r="CX294" s="405"/>
      <c r="CY294" s="405"/>
      <c r="CZ294" s="405"/>
      <c r="DA294" s="405"/>
      <c r="DB294" s="405"/>
      <c r="DC294" s="405"/>
      <c r="DD294" s="405"/>
      <c r="DE294" s="405"/>
      <c r="DF294" s="405"/>
      <c r="DG294" s="405"/>
      <c r="DH294" s="405"/>
      <c r="DI294" s="405"/>
      <c r="DJ294" s="405"/>
    </row>
    <row r="295" spans="1:114" s="6" customFormat="1">
      <c r="A295" s="405"/>
      <c r="C295" s="7"/>
      <c r="D295" s="7"/>
      <c r="F295" s="8"/>
      <c r="G295" s="8"/>
      <c r="H295" s="8"/>
      <c r="I295" s="8"/>
      <c r="J295" s="8"/>
      <c r="K295" s="8"/>
      <c r="L295" s="8"/>
      <c r="M295" s="8"/>
      <c r="N295" s="8"/>
      <c r="P295" s="12"/>
      <c r="Q295" s="12"/>
      <c r="R295" s="12"/>
      <c r="S295" s="12"/>
      <c r="T295" s="12"/>
      <c r="U295" s="405"/>
      <c r="V295" s="405"/>
      <c r="W295" s="405"/>
      <c r="X295" s="405"/>
      <c r="Y295" s="405"/>
      <c r="Z295" s="405"/>
      <c r="AA295" s="405"/>
      <c r="AB295" s="405"/>
      <c r="AC295" s="405"/>
      <c r="AD295" s="405"/>
      <c r="AE295" s="405"/>
      <c r="AF295" s="405"/>
      <c r="AG295" s="405"/>
      <c r="AH295" s="405"/>
      <c r="AI295" s="405"/>
      <c r="AJ295" s="405"/>
      <c r="AK295" s="405"/>
      <c r="AL295" s="405"/>
      <c r="AM295" s="405"/>
      <c r="AN295" s="405"/>
      <c r="AO295" s="405"/>
      <c r="AP295" s="405"/>
      <c r="AQ295" s="405"/>
      <c r="AR295" s="405"/>
      <c r="AS295" s="405"/>
      <c r="AT295" s="405"/>
      <c r="AU295" s="405"/>
      <c r="AV295" s="405"/>
      <c r="AW295" s="405"/>
      <c r="AX295" s="405"/>
      <c r="AY295" s="405"/>
      <c r="AZ295" s="405"/>
      <c r="BA295" s="405"/>
      <c r="BB295" s="405"/>
      <c r="BC295" s="405"/>
      <c r="BD295" s="405"/>
      <c r="BE295" s="405"/>
      <c r="BF295" s="405"/>
      <c r="BG295" s="405"/>
      <c r="BH295" s="405"/>
      <c r="BI295" s="405"/>
      <c r="BJ295" s="405"/>
      <c r="BK295" s="405"/>
      <c r="BL295" s="405"/>
      <c r="BM295" s="405"/>
      <c r="BN295" s="405"/>
      <c r="BO295" s="405"/>
      <c r="BP295" s="405"/>
      <c r="BQ295" s="405"/>
      <c r="BR295" s="405"/>
      <c r="BS295" s="405"/>
      <c r="BT295" s="405"/>
      <c r="BU295" s="405"/>
      <c r="BV295" s="405"/>
      <c r="BW295" s="405"/>
      <c r="BX295" s="405"/>
      <c r="BY295" s="405"/>
      <c r="BZ295" s="405"/>
      <c r="CA295" s="405"/>
      <c r="CB295" s="405"/>
      <c r="CC295" s="405"/>
      <c r="CD295" s="405"/>
      <c r="CE295" s="405"/>
      <c r="CF295" s="405"/>
      <c r="CG295" s="405"/>
      <c r="CH295" s="405"/>
      <c r="CI295" s="405"/>
      <c r="CJ295" s="405"/>
      <c r="CK295" s="405"/>
      <c r="CL295" s="405"/>
      <c r="CM295" s="405"/>
      <c r="CN295" s="405"/>
      <c r="CO295" s="405"/>
      <c r="CP295" s="405"/>
      <c r="CQ295" s="405"/>
      <c r="CR295" s="405"/>
      <c r="CS295" s="405"/>
      <c r="CT295" s="405"/>
      <c r="CU295" s="405"/>
      <c r="CV295" s="405"/>
      <c r="CW295" s="405"/>
      <c r="CX295" s="405"/>
      <c r="CY295" s="405"/>
      <c r="CZ295" s="405"/>
      <c r="DA295" s="405"/>
      <c r="DB295" s="405"/>
      <c r="DC295" s="405"/>
      <c r="DD295" s="405"/>
      <c r="DE295" s="405"/>
      <c r="DF295" s="405"/>
      <c r="DG295" s="405"/>
      <c r="DH295" s="405"/>
      <c r="DI295" s="405"/>
      <c r="DJ295" s="405"/>
    </row>
    <row r="296" spans="1:114" s="6" customFormat="1">
      <c r="A296" s="405"/>
      <c r="C296" s="7"/>
      <c r="D296" s="7"/>
      <c r="F296" s="8"/>
      <c r="G296" s="8"/>
      <c r="H296" s="8"/>
      <c r="I296" s="8"/>
      <c r="J296" s="8"/>
      <c r="K296" s="8"/>
      <c r="L296" s="8"/>
      <c r="M296" s="8"/>
      <c r="N296" s="8"/>
      <c r="P296" s="12"/>
      <c r="Q296" s="12"/>
      <c r="R296" s="12"/>
      <c r="S296" s="12"/>
      <c r="T296" s="12"/>
      <c r="U296" s="405"/>
      <c r="V296" s="405"/>
      <c r="W296" s="405"/>
      <c r="X296" s="405"/>
      <c r="Y296" s="405"/>
      <c r="Z296" s="405"/>
      <c r="AA296" s="405"/>
      <c r="AB296" s="405"/>
      <c r="AC296" s="405"/>
      <c r="AD296" s="405"/>
      <c r="AE296" s="405"/>
      <c r="AF296" s="405"/>
      <c r="AG296" s="405"/>
      <c r="AH296" s="405"/>
      <c r="AI296" s="405"/>
      <c r="AJ296" s="405"/>
      <c r="AK296" s="405"/>
      <c r="AL296" s="405"/>
      <c r="AM296" s="405"/>
      <c r="AN296" s="405"/>
      <c r="AO296" s="405"/>
      <c r="AP296" s="405"/>
      <c r="AQ296" s="405"/>
      <c r="AR296" s="405"/>
      <c r="AS296" s="405"/>
      <c r="AT296" s="405"/>
      <c r="AU296" s="405"/>
      <c r="AV296" s="405"/>
      <c r="AW296" s="405"/>
      <c r="AX296" s="405"/>
      <c r="AY296" s="405"/>
      <c r="AZ296" s="405"/>
      <c r="BA296" s="405"/>
      <c r="BB296" s="405"/>
      <c r="BC296" s="405"/>
      <c r="BD296" s="405"/>
      <c r="BE296" s="405"/>
      <c r="BF296" s="405"/>
      <c r="BG296" s="405"/>
      <c r="BH296" s="405"/>
      <c r="BI296" s="405"/>
      <c r="BJ296" s="405"/>
      <c r="BK296" s="405"/>
      <c r="BL296" s="405"/>
      <c r="BM296" s="405"/>
      <c r="BN296" s="405"/>
      <c r="BO296" s="405"/>
      <c r="BP296" s="405"/>
      <c r="BQ296" s="405"/>
      <c r="BR296" s="405"/>
      <c r="BS296" s="405"/>
      <c r="BT296" s="405"/>
      <c r="BU296" s="405"/>
      <c r="BV296" s="405"/>
      <c r="BW296" s="405"/>
      <c r="BX296" s="405"/>
      <c r="BY296" s="405"/>
      <c r="BZ296" s="405"/>
      <c r="CA296" s="405"/>
      <c r="CB296" s="405"/>
      <c r="CC296" s="405"/>
      <c r="CD296" s="405"/>
      <c r="CE296" s="405"/>
      <c r="CF296" s="405"/>
      <c r="CG296" s="405"/>
      <c r="CH296" s="405"/>
      <c r="CI296" s="405"/>
      <c r="CJ296" s="405"/>
      <c r="CK296" s="405"/>
      <c r="CL296" s="405"/>
      <c r="CM296" s="405"/>
      <c r="CN296" s="405"/>
      <c r="CO296" s="405"/>
      <c r="CP296" s="405"/>
      <c r="CQ296" s="405"/>
      <c r="CR296" s="405"/>
      <c r="CS296" s="405"/>
      <c r="CT296" s="405"/>
      <c r="CU296" s="405"/>
      <c r="CV296" s="405"/>
      <c r="CW296" s="405"/>
      <c r="CX296" s="405"/>
      <c r="CY296" s="405"/>
      <c r="CZ296" s="405"/>
      <c r="DA296" s="405"/>
      <c r="DB296" s="405"/>
      <c r="DC296" s="405"/>
      <c r="DD296" s="405"/>
      <c r="DE296" s="405"/>
      <c r="DF296" s="405"/>
      <c r="DG296" s="405"/>
      <c r="DH296" s="405"/>
      <c r="DI296" s="405"/>
      <c r="DJ296" s="405"/>
    </row>
    <row r="297" spans="1:114" s="6" customFormat="1">
      <c r="A297" s="405"/>
      <c r="C297" s="7"/>
      <c r="D297" s="7"/>
      <c r="F297" s="8"/>
      <c r="G297" s="8"/>
      <c r="H297" s="8"/>
      <c r="I297" s="8"/>
      <c r="J297" s="8"/>
      <c r="K297" s="8"/>
      <c r="L297" s="8"/>
      <c r="M297" s="8"/>
      <c r="N297" s="8"/>
      <c r="P297" s="12"/>
      <c r="Q297" s="12"/>
      <c r="R297" s="12"/>
      <c r="S297" s="12"/>
      <c r="T297" s="12"/>
      <c r="U297" s="405"/>
      <c r="V297" s="405"/>
      <c r="W297" s="405"/>
      <c r="X297" s="405"/>
      <c r="Y297" s="405"/>
      <c r="Z297" s="405"/>
      <c r="AA297" s="405"/>
      <c r="AB297" s="405"/>
      <c r="AC297" s="405"/>
      <c r="AD297" s="405"/>
      <c r="AE297" s="405"/>
      <c r="AF297" s="405"/>
      <c r="AG297" s="405"/>
      <c r="AH297" s="405"/>
      <c r="AI297" s="405"/>
      <c r="AJ297" s="405"/>
      <c r="AK297" s="405"/>
      <c r="AL297" s="405"/>
      <c r="AM297" s="405"/>
      <c r="AN297" s="405"/>
      <c r="AO297" s="405"/>
      <c r="AP297" s="405"/>
      <c r="AQ297" s="405"/>
      <c r="AR297" s="405"/>
      <c r="AS297" s="405"/>
      <c r="AT297" s="405"/>
      <c r="AU297" s="405"/>
      <c r="AV297" s="405"/>
      <c r="AW297" s="405"/>
      <c r="AX297" s="405"/>
      <c r="AY297" s="405"/>
      <c r="AZ297" s="405"/>
      <c r="BA297" s="405"/>
      <c r="BB297" s="405"/>
      <c r="BC297" s="405"/>
      <c r="BD297" s="405"/>
      <c r="BE297" s="405"/>
      <c r="BF297" s="405"/>
      <c r="BG297" s="405"/>
      <c r="BH297" s="405"/>
      <c r="BI297" s="405"/>
      <c r="BJ297" s="405"/>
      <c r="BK297" s="405"/>
      <c r="BL297" s="405"/>
      <c r="BM297" s="405"/>
      <c r="BN297" s="405"/>
      <c r="BO297" s="405"/>
      <c r="BP297" s="405"/>
      <c r="BQ297" s="405"/>
      <c r="BR297" s="405"/>
      <c r="BS297" s="405"/>
      <c r="BT297" s="405"/>
      <c r="BU297" s="405"/>
      <c r="BV297" s="405"/>
      <c r="BW297" s="405"/>
      <c r="BX297" s="405"/>
      <c r="BY297" s="405"/>
      <c r="BZ297" s="405"/>
      <c r="CA297" s="405"/>
      <c r="CB297" s="405"/>
      <c r="CC297" s="405"/>
      <c r="CD297" s="405"/>
      <c r="CE297" s="405"/>
      <c r="CF297" s="405"/>
      <c r="CG297" s="405"/>
      <c r="CH297" s="405"/>
      <c r="CI297" s="405"/>
      <c r="CJ297" s="405"/>
      <c r="CK297" s="405"/>
      <c r="CL297" s="405"/>
      <c r="CM297" s="405"/>
      <c r="CN297" s="405"/>
      <c r="CO297" s="405"/>
      <c r="CP297" s="405"/>
      <c r="CQ297" s="405"/>
      <c r="CR297" s="405"/>
      <c r="CS297" s="405"/>
      <c r="CT297" s="405"/>
      <c r="CU297" s="405"/>
      <c r="CV297" s="405"/>
      <c r="CW297" s="405"/>
      <c r="CX297" s="405"/>
      <c r="CY297" s="405"/>
      <c r="CZ297" s="405"/>
      <c r="DA297" s="405"/>
      <c r="DB297" s="405"/>
      <c r="DC297" s="405"/>
      <c r="DD297" s="405"/>
      <c r="DE297" s="405"/>
      <c r="DF297" s="405"/>
      <c r="DG297" s="405"/>
      <c r="DH297" s="405"/>
      <c r="DI297" s="405"/>
      <c r="DJ297" s="405"/>
    </row>
    <row r="298" spans="1:114" s="6" customFormat="1">
      <c r="A298" s="405"/>
      <c r="C298" s="7"/>
      <c r="D298" s="7"/>
      <c r="F298" s="8"/>
      <c r="G298" s="8"/>
      <c r="H298" s="8"/>
      <c r="I298" s="8"/>
      <c r="J298" s="8"/>
      <c r="K298" s="8"/>
      <c r="L298" s="8"/>
      <c r="M298" s="8"/>
      <c r="N298" s="8"/>
      <c r="P298" s="12"/>
      <c r="Q298" s="12"/>
      <c r="R298" s="12"/>
      <c r="S298" s="12"/>
      <c r="T298" s="12"/>
      <c r="U298" s="405"/>
      <c r="V298" s="405"/>
      <c r="W298" s="405"/>
      <c r="X298" s="405"/>
      <c r="Y298" s="405"/>
      <c r="Z298" s="405"/>
      <c r="AA298" s="405"/>
      <c r="AB298" s="405"/>
      <c r="AC298" s="405"/>
      <c r="AD298" s="405"/>
      <c r="AE298" s="405"/>
      <c r="AF298" s="405"/>
      <c r="AG298" s="405"/>
      <c r="AH298" s="405"/>
      <c r="AI298" s="405"/>
      <c r="AJ298" s="405"/>
      <c r="AK298" s="405"/>
      <c r="AL298" s="405"/>
      <c r="AM298" s="405"/>
      <c r="AN298" s="405"/>
      <c r="AO298" s="405"/>
      <c r="AP298" s="405"/>
      <c r="AQ298" s="405"/>
      <c r="AR298" s="405"/>
      <c r="AS298" s="405"/>
      <c r="AT298" s="405"/>
      <c r="AU298" s="405"/>
      <c r="AV298" s="405"/>
      <c r="AW298" s="405"/>
      <c r="AX298" s="405"/>
      <c r="AY298" s="405"/>
      <c r="AZ298" s="405"/>
      <c r="BA298" s="405"/>
      <c r="BB298" s="405"/>
      <c r="BC298" s="405"/>
      <c r="BD298" s="405"/>
      <c r="BE298" s="405"/>
      <c r="BF298" s="405"/>
      <c r="BG298" s="405"/>
      <c r="BH298" s="405"/>
      <c r="BI298" s="405"/>
      <c r="BJ298" s="405"/>
      <c r="BK298" s="405"/>
      <c r="BL298" s="405"/>
      <c r="BM298" s="405"/>
      <c r="BN298" s="405"/>
      <c r="BO298" s="405"/>
      <c r="BP298" s="405"/>
      <c r="BQ298" s="405"/>
      <c r="BR298" s="405"/>
      <c r="BS298" s="405"/>
      <c r="BT298" s="405"/>
      <c r="BU298" s="405"/>
      <c r="BV298" s="405"/>
      <c r="BW298" s="405"/>
      <c r="BX298" s="405"/>
      <c r="BY298" s="405"/>
      <c r="BZ298" s="405"/>
      <c r="CA298" s="405"/>
      <c r="CB298" s="405"/>
      <c r="CC298" s="405"/>
      <c r="CD298" s="405"/>
      <c r="CE298" s="405"/>
      <c r="CF298" s="405"/>
      <c r="CG298" s="405"/>
      <c r="CH298" s="405"/>
      <c r="CI298" s="405"/>
      <c r="CJ298" s="405"/>
      <c r="CK298" s="405"/>
      <c r="CL298" s="405"/>
      <c r="CM298" s="405"/>
      <c r="CN298" s="405"/>
      <c r="CO298" s="405"/>
      <c r="CP298" s="405"/>
      <c r="CQ298" s="405"/>
      <c r="CR298" s="405"/>
      <c r="CS298" s="405"/>
      <c r="CT298" s="405"/>
      <c r="CU298" s="405"/>
      <c r="CV298" s="405"/>
      <c r="CW298" s="405"/>
      <c r="CX298" s="405"/>
      <c r="CY298" s="405"/>
      <c r="CZ298" s="405"/>
      <c r="DA298" s="405"/>
      <c r="DB298" s="405"/>
      <c r="DC298" s="405"/>
      <c r="DD298" s="405"/>
      <c r="DE298" s="405"/>
      <c r="DF298" s="405"/>
      <c r="DG298" s="405"/>
      <c r="DH298" s="405"/>
      <c r="DI298" s="405"/>
      <c r="DJ298" s="405"/>
    </row>
    <row r="299" spans="1:114" s="6" customFormat="1">
      <c r="A299" s="405"/>
      <c r="C299" s="7"/>
      <c r="D299" s="7"/>
      <c r="F299" s="8"/>
      <c r="G299" s="8"/>
      <c r="H299" s="8"/>
      <c r="I299" s="8"/>
      <c r="J299" s="8"/>
      <c r="K299" s="8"/>
      <c r="L299" s="8"/>
      <c r="M299" s="8"/>
      <c r="N299" s="8"/>
      <c r="P299" s="12"/>
      <c r="Q299" s="12"/>
      <c r="R299" s="12"/>
      <c r="S299" s="12"/>
      <c r="T299" s="12"/>
      <c r="U299" s="405"/>
      <c r="V299" s="405"/>
      <c r="W299" s="405"/>
      <c r="X299" s="405"/>
      <c r="Y299" s="405"/>
      <c r="Z299" s="405"/>
      <c r="AA299" s="405"/>
      <c r="AB299" s="405"/>
      <c r="AC299" s="405"/>
      <c r="AD299" s="405"/>
      <c r="AE299" s="405"/>
      <c r="AF299" s="405"/>
      <c r="AG299" s="405"/>
      <c r="AH299" s="405"/>
      <c r="AI299" s="405"/>
      <c r="AJ299" s="405"/>
      <c r="AK299" s="405"/>
      <c r="AL299" s="405"/>
      <c r="AM299" s="405"/>
      <c r="AN299" s="405"/>
      <c r="AO299" s="405"/>
      <c r="AP299" s="405"/>
      <c r="AQ299" s="405"/>
      <c r="AR299" s="405"/>
      <c r="AS299" s="405"/>
      <c r="AT299" s="405"/>
      <c r="AU299" s="405"/>
      <c r="AV299" s="405"/>
      <c r="AW299" s="405"/>
      <c r="AX299" s="405"/>
      <c r="AY299" s="405"/>
      <c r="AZ299" s="405"/>
      <c r="BA299" s="405"/>
      <c r="BB299" s="405"/>
      <c r="BC299" s="405"/>
      <c r="BD299" s="405"/>
      <c r="BE299" s="405"/>
      <c r="BF299" s="405"/>
      <c r="BG299" s="405"/>
      <c r="BH299" s="405"/>
      <c r="BI299" s="405"/>
      <c r="BJ299" s="405"/>
      <c r="BK299" s="405"/>
      <c r="BL299" s="405"/>
      <c r="BM299" s="405"/>
      <c r="BN299" s="405"/>
      <c r="BO299" s="405"/>
      <c r="BP299" s="405"/>
      <c r="BQ299" s="405"/>
      <c r="BR299" s="405"/>
      <c r="BS299" s="405"/>
      <c r="BT299" s="405"/>
      <c r="BU299" s="405"/>
      <c r="BV299" s="405"/>
      <c r="BW299" s="405"/>
      <c r="BX299" s="405"/>
      <c r="BY299" s="405"/>
      <c r="BZ299" s="405"/>
      <c r="CA299" s="405"/>
      <c r="CB299" s="405"/>
      <c r="CC299" s="405"/>
      <c r="CD299" s="405"/>
      <c r="CE299" s="405"/>
      <c r="CF299" s="405"/>
      <c r="CG299" s="405"/>
      <c r="CH299" s="405"/>
      <c r="CI299" s="405"/>
      <c r="CJ299" s="405"/>
      <c r="CK299" s="405"/>
      <c r="CL299" s="405"/>
      <c r="CM299" s="405"/>
      <c r="CN299" s="405"/>
      <c r="CO299" s="405"/>
      <c r="CP299" s="405"/>
      <c r="CQ299" s="405"/>
      <c r="CR299" s="405"/>
      <c r="CS299" s="405"/>
      <c r="CT299" s="405"/>
      <c r="CU299" s="405"/>
      <c r="CV299" s="405"/>
      <c r="CW299" s="405"/>
      <c r="CX299" s="405"/>
      <c r="CY299" s="405"/>
      <c r="CZ299" s="405"/>
      <c r="DA299" s="405"/>
      <c r="DB299" s="405"/>
      <c r="DC299" s="405"/>
      <c r="DD299" s="405"/>
      <c r="DE299" s="405"/>
      <c r="DF299" s="405"/>
      <c r="DG299" s="405"/>
      <c r="DH299" s="405"/>
      <c r="DI299" s="405"/>
      <c r="DJ299" s="405"/>
    </row>
    <row r="300" spans="1:114" s="6" customFormat="1">
      <c r="A300" s="405"/>
      <c r="C300" s="7"/>
      <c r="D300" s="7"/>
      <c r="F300" s="8"/>
      <c r="G300" s="8"/>
      <c r="H300" s="8"/>
      <c r="I300" s="8"/>
      <c r="J300" s="8"/>
      <c r="K300" s="8"/>
      <c r="L300" s="8"/>
      <c r="M300" s="8"/>
      <c r="N300" s="8"/>
      <c r="P300" s="12"/>
      <c r="Q300" s="12"/>
      <c r="R300" s="12"/>
      <c r="S300" s="12"/>
      <c r="T300" s="12"/>
      <c r="U300" s="405"/>
      <c r="V300" s="405"/>
      <c r="W300" s="405"/>
      <c r="X300" s="405"/>
      <c r="Y300" s="405"/>
      <c r="Z300" s="405"/>
      <c r="AA300" s="405"/>
      <c r="AB300" s="405"/>
      <c r="AC300" s="405"/>
      <c r="AD300" s="405"/>
      <c r="AE300" s="405"/>
      <c r="AF300" s="405"/>
      <c r="AG300" s="405"/>
      <c r="AH300" s="405"/>
      <c r="AI300" s="405"/>
      <c r="AJ300" s="405"/>
      <c r="AK300" s="405"/>
      <c r="AL300" s="405"/>
      <c r="AM300" s="405"/>
      <c r="AN300" s="405"/>
      <c r="AO300" s="405"/>
      <c r="AP300" s="405"/>
      <c r="AQ300" s="405"/>
      <c r="AR300" s="405"/>
      <c r="AS300" s="405"/>
      <c r="AT300" s="405"/>
      <c r="AU300" s="405"/>
      <c r="AV300" s="405"/>
      <c r="AW300" s="405"/>
      <c r="AX300" s="405"/>
      <c r="AY300" s="405"/>
      <c r="AZ300" s="405"/>
      <c r="BA300" s="405"/>
      <c r="BB300" s="405"/>
      <c r="BC300" s="405"/>
      <c r="BD300" s="405"/>
      <c r="BE300" s="405"/>
      <c r="BF300" s="405"/>
      <c r="BG300" s="405"/>
      <c r="BH300" s="405"/>
      <c r="BI300" s="405"/>
      <c r="BJ300" s="405"/>
      <c r="BK300" s="405"/>
      <c r="BL300" s="405"/>
      <c r="BM300" s="405"/>
      <c r="BN300" s="405"/>
      <c r="BO300" s="405"/>
      <c r="BP300" s="405"/>
      <c r="BQ300" s="405"/>
      <c r="BR300" s="405"/>
      <c r="BS300" s="405"/>
      <c r="BT300" s="405"/>
      <c r="BU300" s="405"/>
      <c r="BV300" s="405"/>
      <c r="BW300" s="405"/>
      <c r="BX300" s="405"/>
      <c r="BY300" s="405"/>
      <c r="BZ300" s="405"/>
      <c r="CA300" s="405"/>
      <c r="CB300" s="405"/>
      <c r="CC300" s="405"/>
      <c r="CD300" s="405"/>
      <c r="CE300" s="405"/>
      <c r="CF300" s="405"/>
      <c r="CG300" s="405"/>
      <c r="CH300" s="405"/>
      <c r="CI300" s="405"/>
      <c r="CJ300" s="405"/>
      <c r="CK300" s="405"/>
      <c r="CL300" s="405"/>
      <c r="CM300" s="405"/>
      <c r="CN300" s="405"/>
      <c r="CO300" s="405"/>
      <c r="CP300" s="405"/>
      <c r="CQ300" s="405"/>
      <c r="CR300" s="405"/>
      <c r="CS300" s="405"/>
      <c r="CT300" s="405"/>
      <c r="CU300" s="405"/>
      <c r="CV300" s="405"/>
      <c r="CW300" s="405"/>
      <c r="CX300" s="405"/>
      <c r="CY300" s="405"/>
      <c r="CZ300" s="405"/>
      <c r="DA300" s="405"/>
      <c r="DB300" s="405"/>
      <c r="DC300" s="405"/>
      <c r="DD300" s="405"/>
      <c r="DE300" s="405"/>
      <c r="DF300" s="405"/>
      <c r="DG300" s="405"/>
      <c r="DH300" s="405"/>
      <c r="DI300" s="405"/>
      <c r="DJ300" s="405"/>
    </row>
    <row r="301" spans="1:114" s="6" customFormat="1">
      <c r="A301" s="405"/>
      <c r="C301" s="7"/>
      <c r="D301" s="7"/>
      <c r="F301" s="8"/>
      <c r="G301" s="8"/>
      <c r="H301" s="8"/>
      <c r="I301" s="8"/>
      <c r="J301" s="8"/>
      <c r="K301" s="8"/>
      <c r="L301" s="8"/>
      <c r="M301" s="8"/>
      <c r="N301" s="8"/>
      <c r="P301" s="12"/>
      <c r="Q301" s="12"/>
      <c r="R301" s="12"/>
      <c r="S301" s="12"/>
      <c r="T301" s="12"/>
      <c r="U301" s="405"/>
      <c r="V301" s="405"/>
      <c r="W301" s="405"/>
      <c r="X301" s="405"/>
      <c r="Y301" s="405"/>
      <c r="Z301" s="405"/>
      <c r="AA301" s="405"/>
      <c r="AB301" s="405"/>
      <c r="AC301" s="405"/>
      <c r="AD301" s="405"/>
      <c r="AE301" s="405"/>
      <c r="AF301" s="405"/>
      <c r="AG301" s="405"/>
      <c r="AH301" s="405"/>
      <c r="AI301" s="405"/>
      <c r="AJ301" s="405"/>
      <c r="AK301" s="405"/>
      <c r="AL301" s="405"/>
      <c r="AM301" s="405"/>
      <c r="AN301" s="405"/>
      <c r="AO301" s="405"/>
      <c r="AP301" s="405"/>
      <c r="AQ301" s="405"/>
      <c r="AR301" s="405"/>
      <c r="AS301" s="405"/>
      <c r="AT301" s="405"/>
      <c r="AU301" s="405"/>
      <c r="AV301" s="405"/>
      <c r="AW301" s="405"/>
      <c r="AX301" s="405"/>
      <c r="AY301" s="405"/>
      <c r="AZ301" s="405"/>
      <c r="BA301" s="405"/>
      <c r="BB301" s="405"/>
      <c r="BC301" s="405"/>
      <c r="BD301" s="405"/>
      <c r="BE301" s="405"/>
      <c r="BF301" s="405"/>
      <c r="BG301" s="405"/>
      <c r="BH301" s="405"/>
      <c r="BI301" s="405"/>
      <c r="BJ301" s="405"/>
      <c r="BK301" s="405"/>
      <c r="BL301" s="405"/>
      <c r="BM301" s="405"/>
      <c r="BN301" s="405"/>
      <c r="BO301" s="405"/>
      <c r="BP301" s="405"/>
      <c r="BQ301" s="405"/>
      <c r="BR301" s="405"/>
      <c r="BS301" s="405"/>
      <c r="BT301" s="405"/>
      <c r="BU301" s="405"/>
      <c r="BV301" s="405"/>
      <c r="BW301" s="405"/>
      <c r="BX301" s="405"/>
      <c r="BY301" s="405"/>
      <c r="BZ301" s="405"/>
      <c r="CA301" s="405"/>
      <c r="CB301" s="405"/>
      <c r="CC301" s="405"/>
      <c r="CD301" s="405"/>
      <c r="CE301" s="405"/>
      <c r="CF301" s="405"/>
      <c r="CG301" s="405"/>
      <c r="CH301" s="405"/>
      <c r="CI301" s="405"/>
      <c r="CJ301" s="405"/>
      <c r="CK301" s="405"/>
      <c r="CL301" s="405"/>
      <c r="CM301" s="405"/>
      <c r="CN301" s="405"/>
      <c r="CO301" s="405"/>
      <c r="CP301" s="405"/>
      <c r="CQ301" s="405"/>
      <c r="CR301" s="405"/>
      <c r="CS301" s="405"/>
      <c r="CT301" s="405"/>
      <c r="CU301" s="405"/>
      <c r="CV301" s="405"/>
      <c r="CW301" s="405"/>
      <c r="CX301" s="405"/>
      <c r="CY301" s="405"/>
      <c r="CZ301" s="405"/>
      <c r="DA301" s="405"/>
      <c r="DB301" s="405"/>
      <c r="DC301" s="405"/>
      <c r="DD301" s="405"/>
      <c r="DE301" s="405"/>
      <c r="DF301" s="405"/>
      <c r="DG301" s="405"/>
      <c r="DH301" s="405"/>
      <c r="DI301" s="405"/>
      <c r="DJ301" s="405"/>
    </row>
    <row r="302" spans="1:114" s="6" customFormat="1">
      <c r="A302" s="405"/>
      <c r="C302" s="7"/>
      <c r="D302" s="7"/>
      <c r="F302" s="8"/>
      <c r="G302" s="8"/>
      <c r="H302" s="8"/>
      <c r="I302" s="8"/>
      <c r="J302" s="8"/>
      <c r="K302" s="8"/>
      <c r="L302" s="8"/>
      <c r="M302" s="8"/>
      <c r="N302" s="8"/>
      <c r="P302" s="12"/>
      <c r="Q302" s="12"/>
      <c r="R302" s="12"/>
      <c r="S302" s="12"/>
      <c r="T302" s="12"/>
      <c r="U302" s="405"/>
      <c r="V302" s="405"/>
      <c r="W302" s="405"/>
      <c r="X302" s="405"/>
      <c r="Y302" s="405"/>
      <c r="Z302" s="405"/>
      <c r="AA302" s="405"/>
      <c r="AB302" s="405"/>
      <c r="AC302" s="405"/>
      <c r="AD302" s="405"/>
      <c r="AE302" s="405"/>
      <c r="AF302" s="405"/>
      <c r="AG302" s="405"/>
      <c r="AH302" s="405"/>
      <c r="AI302" s="405"/>
      <c r="AJ302" s="405"/>
      <c r="AK302" s="405"/>
      <c r="AL302" s="405"/>
      <c r="AM302" s="405"/>
      <c r="AN302" s="405"/>
      <c r="AO302" s="405"/>
      <c r="AP302" s="405"/>
      <c r="AQ302" s="405"/>
      <c r="AR302" s="405"/>
      <c r="AS302" s="405"/>
      <c r="AT302" s="405"/>
      <c r="AU302" s="405"/>
      <c r="AV302" s="405"/>
      <c r="AW302" s="405"/>
      <c r="AX302" s="405"/>
      <c r="AY302" s="405"/>
      <c r="AZ302" s="405"/>
      <c r="BA302" s="405"/>
      <c r="BB302" s="405"/>
      <c r="BC302" s="405"/>
      <c r="BD302" s="405"/>
      <c r="BE302" s="405"/>
      <c r="BF302" s="405"/>
      <c r="BG302" s="405"/>
      <c r="BH302" s="405"/>
      <c r="BI302" s="405"/>
      <c r="BJ302" s="405"/>
      <c r="BK302" s="405"/>
      <c r="BL302" s="405"/>
      <c r="BM302" s="405"/>
      <c r="BN302" s="405"/>
      <c r="BO302" s="405"/>
      <c r="BP302" s="405"/>
      <c r="BQ302" s="405"/>
      <c r="BR302" s="405"/>
      <c r="BS302" s="405"/>
      <c r="BT302" s="405"/>
      <c r="BU302" s="405"/>
      <c r="BV302" s="405"/>
      <c r="BW302" s="405"/>
      <c r="BX302" s="405"/>
      <c r="BY302" s="405"/>
      <c r="BZ302" s="405"/>
      <c r="CA302" s="405"/>
      <c r="CB302" s="405"/>
      <c r="CC302" s="405"/>
      <c r="CD302" s="405"/>
      <c r="CE302" s="405"/>
      <c r="CF302" s="405"/>
      <c r="CG302" s="405"/>
      <c r="CH302" s="405"/>
      <c r="CI302" s="405"/>
      <c r="CJ302" s="405"/>
      <c r="CK302" s="405"/>
      <c r="CL302" s="405"/>
      <c r="CM302" s="405"/>
      <c r="CN302" s="405"/>
      <c r="CO302" s="405"/>
      <c r="CP302" s="405"/>
      <c r="CQ302" s="405"/>
      <c r="CR302" s="405"/>
      <c r="CS302" s="405"/>
      <c r="CT302" s="405"/>
      <c r="CU302" s="405"/>
      <c r="CV302" s="405"/>
      <c r="CW302" s="405"/>
      <c r="CX302" s="405"/>
      <c r="CY302" s="405"/>
      <c r="CZ302" s="405"/>
      <c r="DA302" s="405"/>
      <c r="DB302" s="405"/>
      <c r="DC302" s="405"/>
      <c r="DD302" s="405"/>
      <c r="DE302" s="405"/>
      <c r="DF302" s="405"/>
      <c r="DG302" s="405"/>
      <c r="DH302" s="405"/>
      <c r="DI302" s="405"/>
      <c r="DJ302" s="405"/>
    </row>
    <row r="303" spans="1:114" s="6" customFormat="1">
      <c r="A303" s="405"/>
      <c r="C303" s="7"/>
      <c r="D303" s="7"/>
      <c r="F303" s="8"/>
      <c r="G303" s="8"/>
      <c r="H303" s="8"/>
      <c r="I303" s="8"/>
      <c r="J303" s="8"/>
      <c r="K303" s="8"/>
      <c r="L303" s="8"/>
      <c r="M303" s="8"/>
      <c r="N303" s="8"/>
      <c r="P303" s="12"/>
      <c r="Q303" s="12"/>
      <c r="R303" s="12"/>
      <c r="S303" s="12"/>
      <c r="T303" s="12"/>
      <c r="U303" s="405"/>
      <c r="V303" s="405"/>
      <c r="W303" s="405"/>
      <c r="X303" s="405"/>
      <c r="Y303" s="405"/>
      <c r="Z303" s="405"/>
      <c r="AA303" s="405"/>
      <c r="AB303" s="405"/>
      <c r="AC303" s="405"/>
      <c r="AD303" s="405"/>
      <c r="AE303" s="405"/>
      <c r="AF303" s="405"/>
      <c r="AG303" s="405"/>
      <c r="AH303" s="405"/>
      <c r="AI303" s="405"/>
      <c r="AJ303" s="405"/>
      <c r="AK303" s="405"/>
      <c r="AL303" s="405"/>
      <c r="AM303" s="405"/>
      <c r="AN303" s="405"/>
      <c r="AO303" s="405"/>
      <c r="AP303" s="405"/>
      <c r="AQ303" s="405"/>
      <c r="AR303" s="405"/>
      <c r="AS303" s="405"/>
      <c r="AT303" s="405"/>
      <c r="AU303" s="405"/>
      <c r="AV303" s="405"/>
      <c r="AW303" s="405"/>
      <c r="AX303" s="405"/>
      <c r="AY303" s="405"/>
      <c r="AZ303" s="405"/>
      <c r="BA303" s="405"/>
      <c r="BB303" s="405"/>
      <c r="BC303" s="405"/>
      <c r="BD303" s="405"/>
      <c r="BE303" s="405"/>
      <c r="BF303" s="405"/>
      <c r="BG303" s="405"/>
      <c r="BH303" s="405"/>
      <c r="BI303" s="405"/>
      <c r="BJ303" s="405"/>
      <c r="BK303" s="405"/>
      <c r="BL303" s="405"/>
      <c r="BM303" s="405"/>
      <c r="BN303" s="405"/>
      <c r="BO303" s="405"/>
      <c r="BP303" s="405"/>
      <c r="BQ303" s="405"/>
      <c r="BR303" s="405"/>
      <c r="BS303" s="405"/>
      <c r="BT303" s="405"/>
      <c r="BU303" s="405"/>
      <c r="BV303" s="405"/>
      <c r="BW303" s="405"/>
      <c r="BX303" s="405"/>
      <c r="BY303" s="405"/>
      <c r="BZ303" s="405"/>
      <c r="CA303" s="405"/>
      <c r="CB303" s="405"/>
      <c r="CC303" s="405"/>
      <c r="CD303" s="405"/>
      <c r="CE303" s="405"/>
      <c r="CF303" s="405"/>
      <c r="CG303" s="405"/>
      <c r="CH303" s="405"/>
      <c r="CI303" s="405"/>
      <c r="CJ303" s="405"/>
      <c r="CK303" s="405"/>
      <c r="CL303" s="405"/>
      <c r="CM303" s="405"/>
      <c r="CN303" s="405"/>
      <c r="CO303" s="405"/>
      <c r="CP303" s="405"/>
      <c r="CQ303" s="405"/>
      <c r="CR303" s="405"/>
      <c r="CS303" s="405"/>
      <c r="CT303" s="405"/>
      <c r="CU303" s="405"/>
      <c r="CV303" s="405"/>
      <c r="CW303" s="405"/>
      <c r="CX303" s="405"/>
      <c r="CY303" s="405"/>
      <c r="CZ303" s="405"/>
      <c r="DA303" s="405"/>
      <c r="DB303" s="405"/>
      <c r="DC303" s="405"/>
      <c r="DD303" s="405"/>
      <c r="DE303" s="405"/>
      <c r="DF303" s="405"/>
      <c r="DG303" s="405"/>
      <c r="DH303" s="405"/>
      <c r="DI303" s="405"/>
      <c r="DJ303" s="405"/>
    </row>
    <row r="304" spans="1:114" s="6" customFormat="1">
      <c r="A304" s="405"/>
      <c r="C304" s="7"/>
      <c r="D304" s="7"/>
      <c r="F304" s="8"/>
      <c r="G304" s="8"/>
      <c r="H304" s="8"/>
      <c r="I304" s="8"/>
      <c r="J304" s="8"/>
      <c r="K304" s="8"/>
      <c r="L304" s="8"/>
      <c r="M304" s="8"/>
      <c r="N304" s="8"/>
      <c r="P304" s="12"/>
      <c r="Q304" s="12"/>
      <c r="R304" s="12"/>
      <c r="S304" s="12"/>
      <c r="T304" s="12"/>
      <c r="U304" s="405"/>
      <c r="V304" s="405"/>
      <c r="W304" s="405"/>
      <c r="X304" s="405"/>
      <c r="Y304" s="405"/>
      <c r="Z304" s="405"/>
      <c r="AA304" s="405"/>
      <c r="AB304" s="405"/>
      <c r="AC304" s="405"/>
      <c r="AD304" s="405"/>
      <c r="AE304" s="405"/>
      <c r="AF304" s="405"/>
      <c r="AG304" s="405"/>
      <c r="AH304" s="405"/>
      <c r="AI304" s="405"/>
      <c r="AJ304" s="405"/>
      <c r="AK304" s="405"/>
      <c r="AL304" s="405"/>
      <c r="AM304" s="405"/>
      <c r="AN304" s="405"/>
      <c r="AO304" s="405"/>
      <c r="AP304" s="405"/>
      <c r="AQ304" s="405"/>
      <c r="AR304" s="405"/>
      <c r="AS304" s="405"/>
      <c r="AT304" s="405"/>
      <c r="AU304" s="405"/>
      <c r="AV304" s="405"/>
      <c r="AW304" s="405"/>
      <c r="AX304" s="405"/>
      <c r="AY304" s="405"/>
      <c r="AZ304" s="405"/>
      <c r="BA304" s="405"/>
      <c r="BB304" s="405"/>
      <c r="BC304" s="405"/>
      <c r="BD304" s="405"/>
      <c r="BE304" s="405"/>
      <c r="BF304" s="405"/>
      <c r="BG304" s="405"/>
      <c r="BH304" s="405"/>
      <c r="BI304" s="405"/>
      <c r="BJ304" s="405"/>
      <c r="BK304" s="405"/>
      <c r="BL304" s="405"/>
      <c r="BM304" s="405"/>
      <c r="BN304" s="405"/>
      <c r="BO304" s="405"/>
      <c r="BP304" s="405"/>
      <c r="BQ304" s="405"/>
      <c r="BR304" s="405"/>
      <c r="BS304" s="405"/>
      <c r="BT304" s="405"/>
      <c r="BU304" s="405"/>
      <c r="BV304" s="405"/>
      <c r="BW304" s="405"/>
      <c r="BX304" s="405"/>
      <c r="BY304" s="405"/>
      <c r="BZ304" s="405"/>
      <c r="CA304" s="405"/>
      <c r="CB304" s="405"/>
      <c r="CC304" s="405"/>
      <c r="CD304" s="405"/>
      <c r="CE304" s="405"/>
      <c r="CF304" s="405"/>
      <c r="CG304" s="405"/>
      <c r="CH304" s="405"/>
      <c r="CI304" s="405"/>
      <c r="CJ304" s="405"/>
      <c r="CK304" s="405"/>
      <c r="CL304" s="405"/>
      <c r="CM304" s="405"/>
      <c r="CN304" s="405"/>
      <c r="CO304" s="405"/>
      <c r="CP304" s="405"/>
      <c r="CQ304" s="405"/>
      <c r="CR304" s="405"/>
      <c r="CS304" s="405"/>
      <c r="CT304" s="405"/>
      <c r="CU304" s="405"/>
      <c r="CV304" s="405"/>
      <c r="CW304" s="405"/>
      <c r="CX304" s="405"/>
      <c r="CY304" s="405"/>
      <c r="CZ304" s="405"/>
      <c r="DA304" s="405"/>
      <c r="DB304" s="405"/>
      <c r="DC304" s="405"/>
      <c r="DD304" s="405"/>
      <c r="DE304" s="405"/>
      <c r="DF304" s="405"/>
      <c r="DG304" s="405"/>
      <c r="DH304" s="405"/>
      <c r="DI304" s="405"/>
      <c r="DJ304" s="405"/>
    </row>
    <row r="305" spans="1:114" s="6" customFormat="1">
      <c r="A305" s="405"/>
      <c r="C305" s="7"/>
      <c r="D305" s="7"/>
      <c r="F305" s="8"/>
      <c r="G305" s="8"/>
      <c r="H305" s="8"/>
      <c r="I305" s="8"/>
      <c r="J305" s="8"/>
      <c r="K305" s="8"/>
      <c r="L305" s="8"/>
      <c r="M305" s="8"/>
      <c r="N305" s="8"/>
      <c r="P305" s="12"/>
      <c r="Q305" s="12"/>
      <c r="R305" s="12"/>
      <c r="S305" s="12"/>
      <c r="T305" s="12"/>
      <c r="U305" s="405"/>
      <c r="V305" s="405"/>
      <c r="W305" s="405"/>
      <c r="X305" s="405"/>
      <c r="Y305" s="405"/>
      <c r="Z305" s="405"/>
      <c r="AA305" s="405"/>
      <c r="AB305" s="405"/>
      <c r="AC305" s="405"/>
      <c r="AD305" s="405"/>
      <c r="AE305" s="405"/>
      <c r="AF305" s="405"/>
      <c r="AG305" s="405"/>
      <c r="AH305" s="405"/>
      <c r="AI305" s="405"/>
      <c r="AJ305" s="405"/>
      <c r="AK305" s="405"/>
      <c r="AL305" s="405"/>
      <c r="AM305" s="405"/>
      <c r="AN305" s="405"/>
      <c r="AO305" s="405"/>
      <c r="AP305" s="405"/>
      <c r="AQ305" s="405"/>
      <c r="AR305" s="405"/>
      <c r="AS305" s="405"/>
      <c r="AT305" s="405"/>
      <c r="AU305" s="405"/>
      <c r="AV305" s="405"/>
      <c r="AW305" s="405"/>
      <c r="AX305" s="405"/>
      <c r="AY305" s="405"/>
      <c r="AZ305" s="405"/>
      <c r="BA305" s="405"/>
      <c r="BB305" s="405"/>
      <c r="BC305" s="405"/>
      <c r="BD305" s="405"/>
      <c r="BE305" s="405"/>
      <c r="BF305" s="405"/>
      <c r="BG305" s="405"/>
      <c r="BH305" s="405"/>
      <c r="BI305" s="405"/>
      <c r="BJ305" s="405"/>
      <c r="BK305" s="405"/>
      <c r="BL305" s="405"/>
      <c r="BM305" s="405"/>
      <c r="BN305" s="405"/>
      <c r="BO305" s="405"/>
      <c r="BP305" s="405"/>
      <c r="BQ305" s="405"/>
      <c r="BR305" s="405"/>
      <c r="BS305" s="405"/>
      <c r="BT305" s="405"/>
      <c r="BU305" s="405"/>
      <c r="BV305" s="405"/>
      <c r="BW305" s="405"/>
      <c r="BX305" s="405"/>
      <c r="BY305" s="405"/>
      <c r="BZ305" s="405"/>
      <c r="CA305" s="405"/>
      <c r="CB305" s="405"/>
      <c r="CC305" s="405"/>
      <c r="CD305" s="405"/>
      <c r="CE305" s="405"/>
      <c r="CF305" s="405"/>
      <c r="CG305" s="405"/>
      <c r="CH305" s="405"/>
      <c r="CI305" s="405"/>
      <c r="CJ305" s="405"/>
      <c r="CK305" s="405"/>
      <c r="CL305" s="405"/>
      <c r="CM305" s="405"/>
      <c r="CN305" s="405"/>
      <c r="CO305" s="405"/>
      <c r="CP305" s="405"/>
      <c r="CQ305" s="405"/>
      <c r="CR305" s="405"/>
      <c r="CS305" s="405"/>
      <c r="CT305" s="405"/>
      <c r="CU305" s="405"/>
      <c r="CV305" s="405"/>
      <c r="CW305" s="405"/>
      <c r="CX305" s="405"/>
      <c r="CY305" s="405"/>
      <c r="CZ305" s="405"/>
      <c r="DA305" s="405"/>
      <c r="DB305" s="405"/>
      <c r="DC305" s="405"/>
      <c r="DD305" s="405"/>
      <c r="DE305" s="405"/>
      <c r="DF305" s="405"/>
      <c r="DG305" s="405"/>
      <c r="DH305" s="405"/>
      <c r="DI305" s="405"/>
      <c r="DJ305" s="405"/>
    </row>
    <row r="306" spans="1:114" s="6" customFormat="1">
      <c r="A306" s="405"/>
      <c r="C306" s="7"/>
      <c r="D306" s="7"/>
      <c r="F306" s="8"/>
      <c r="G306" s="8"/>
      <c r="H306" s="8"/>
      <c r="I306" s="8"/>
      <c r="J306" s="8"/>
      <c r="K306" s="8"/>
      <c r="L306" s="8"/>
      <c r="M306" s="8"/>
      <c r="N306" s="8"/>
      <c r="P306" s="12"/>
      <c r="Q306" s="12"/>
      <c r="R306" s="12"/>
      <c r="S306" s="12"/>
      <c r="T306" s="12"/>
      <c r="U306" s="405"/>
      <c r="V306" s="405"/>
      <c r="W306" s="405"/>
      <c r="X306" s="405"/>
      <c r="Y306" s="405"/>
      <c r="Z306" s="405"/>
      <c r="AA306" s="405"/>
      <c r="AB306" s="405"/>
      <c r="AC306" s="405"/>
      <c r="AD306" s="405"/>
      <c r="AE306" s="405"/>
      <c r="AF306" s="405"/>
      <c r="AG306" s="405"/>
      <c r="AH306" s="405"/>
      <c r="AI306" s="405"/>
      <c r="AJ306" s="405"/>
      <c r="AK306" s="405"/>
      <c r="AL306" s="405"/>
      <c r="AM306" s="405"/>
      <c r="AN306" s="405"/>
      <c r="AO306" s="405"/>
      <c r="AP306" s="405"/>
      <c r="AQ306" s="405"/>
      <c r="AR306" s="405"/>
      <c r="AS306" s="405"/>
      <c r="AT306" s="405"/>
      <c r="AU306" s="405"/>
      <c r="AV306" s="405"/>
      <c r="AW306" s="405"/>
      <c r="AX306" s="405"/>
      <c r="AY306" s="405"/>
      <c r="AZ306" s="405"/>
      <c r="BA306" s="405"/>
      <c r="BB306" s="405"/>
      <c r="BC306" s="405"/>
      <c r="BD306" s="405"/>
      <c r="BE306" s="405"/>
      <c r="BF306" s="405"/>
      <c r="BG306" s="405"/>
      <c r="BH306" s="405"/>
      <c r="BI306" s="405"/>
      <c r="BJ306" s="405"/>
      <c r="BK306" s="405"/>
      <c r="BL306" s="405"/>
      <c r="BM306" s="405"/>
      <c r="BN306" s="405"/>
      <c r="BO306" s="405"/>
      <c r="BP306" s="405"/>
      <c r="BQ306" s="405"/>
      <c r="BR306" s="405"/>
      <c r="BS306" s="405"/>
      <c r="BT306" s="405"/>
      <c r="BU306" s="405"/>
      <c r="BV306" s="405"/>
      <c r="BW306" s="405"/>
      <c r="BX306" s="405"/>
      <c r="BY306" s="405"/>
      <c r="BZ306" s="405"/>
      <c r="CA306" s="405"/>
      <c r="CB306" s="405"/>
      <c r="CC306" s="405"/>
      <c r="CD306" s="405"/>
      <c r="CE306" s="405"/>
      <c r="CF306" s="405"/>
      <c r="CG306" s="405"/>
      <c r="CH306" s="405"/>
      <c r="CI306" s="405"/>
      <c r="CJ306" s="405"/>
      <c r="CK306" s="405"/>
      <c r="CL306" s="405"/>
      <c r="CM306" s="405"/>
      <c r="CN306" s="405"/>
      <c r="CO306" s="405"/>
      <c r="CP306" s="405"/>
      <c r="CQ306" s="405"/>
      <c r="CR306" s="405"/>
      <c r="CS306" s="405"/>
      <c r="CT306" s="405"/>
      <c r="CU306" s="405"/>
      <c r="CV306" s="405"/>
      <c r="CW306" s="405"/>
      <c r="CX306" s="405"/>
      <c r="CY306" s="405"/>
      <c r="CZ306" s="405"/>
      <c r="DA306" s="405"/>
      <c r="DB306" s="405"/>
      <c r="DC306" s="405"/>
      <c r="DD306" s="405"/>
      <c r="DE306" s="405"/>
      <c r="DF306" s="405"/>
      <c r="DG306" s="405"/>
      <c r="DH306" s="405"/>
      <c r="DI306" s="405"/>
      <c r="DJ306" s="405"/>
    </row>
    <row r="307" spans="1:114" s="6" customFormat="1">
      <c r="A307" s="405"/>
      <c r="C307" s="7"/>
      <c r="D307" s="7"/>
      <c r="F307" s="8"/>
      <c r="G307" s="8"/>
      <c r="H307" s="8"/>
      <c r="I307" s="8"/>
      <c r="J307" s="8"/>
      <c r="K307" s="8"/>
      <c r="L307" s="8"/>
      <c r="M307" s="8"/>
      <c r="N307" s="8"/>
      <c r="P307" s="12"/>
      <c r="Q307" s="12"/>
      <c r="R307" s="12"/>
      <c r="S307" s="12"/>
      <c r="T307" s="12"/>
      <c r="U307" s="405"/>
      <c r="V307" s="405"/>
      <c r="W307" s="405"/>
      <c r="X307" s="405"/>
      <c r="Y307" s="405"/>
      <c r="Z307" s="405"/>
      <c r="AA307" s="405"/>
      <c r="AB307" s="405"/>
      <c r="AC307" s="405"/>
      <c r="AD307" s="405"/>
      <c r="AE307" s="405"/>
      <c r="AF307" s="405"/>
      <c r="AG307" s="405"/>
      <c r="AH307" s="405"/>
      <c r="AI307" s="405"/>
      <c r="AJ307" s="405"/>
      <c r="AK307" s="405"/>
      <c r="AL307" s="405"/>
      <c r="AM307" s="405"/>
      <c r="AN307" s="405"/>
      <c r="AO307" s="405"/>
      <c r="AP307" s="405"/>
      <c r="AQ307" s="405"/>
      <c r="AR307" s="405"/>
      <c r="AS307" s="405"/>
      <c r="AT307" s="405"/>
      <c r="AU307" s="405"/>
      <c r="AV307" s="405"/>
      <c r="AW307" s="405"/>
      <c r="AX307" s="405"/>
      <c r="AY307" s="405"/>
      <c r="AZ307" s="405"/>
      <c r="BA307" s="405"/>
      <c r="BB307" s="405"/>
      <c r="BC307" s="405"/>
      <c r="BD307" s="405"/>
      <c r="BE307" s="405"/>
      <c r="BF307" s="405"/>
      <c r="BG307" s="405"/>
      <c r="BH307" s="405"/>
      <c r="BI307" s="405"/>
      <c r="BJ307" s="405"/>
      <c r="BK307" s="405"/>
      <c r="BL307" s="405"/>
      <c r="BM307" s="405"/>
      <c r="BN307" s="405"/>
      <c r="BO307" s="405"/>
      <c r="BP307" s="405"/>
      <c r="BQ307" s="405"/>
      <c r="BR307" s="405"/>
      <c r="BS307" s="405"/>
      <c r="BT307" s="405"/>
      <c r="BU307" s="405"/>
      <c r="BV307" s="405"/>
      <c r="BW307" s="405"/>
      <c r="BX307" s="405"/>
      <c r="BY307" s="405"/>
      <c r="BZ307" s="405"/>
      <c r="CA307" s="405"/>
      <c r="CB307" s="405"/>
      <c r="CC307" s="405"/>
      <c r="CD307" s="405"/>
      <c r="CE307" s="405"/>
      <c r="CF307" s="405"/>
      <c r="CG307" s="405"/>
      <c r="CH307" s="405"/>
      <c r="CI307" s="405"/>
      <c r="CJ307" s="405"/>
      <c r="CK307" s="405"/>
      <c r="CL307" s="405"/>
      <c r="CM307" s="405"/>
      <c r="CN307" s="405"/>
      <c r="CO307" s="405"/>
      <c r="CP307" s="405"/>
      <c r="CQ307" s="405"/>
      <c r="CR307" s="405"/>
      <c r="CS307" s="405"/>
      <c r="CT307" s="405"/>
      <c r="CU307" s="405"/>
      <c r="CV307" s="405"/>
      <c r="CW307" s="405"/>
      <c r="CX307" s="405"/>
      <c r="CY307" s="405"/>
      <c r="CZ307" s="405"/>
      <c r="DA307" s="405"/>
      <c r="DB307" s="405"/>
      <c r="DC307" s="405"/>
      <c r="DD307" s="405"/>
      <c r="DE307" s="405"/>
      <c r="DF307" s="405"/>
      <c r="DG307" s="405"/>
      <c r="DH307" s="405"/>
      <c r="DI307" s="405"/>
      <c r="DJ307" s="405"/>
    </row>
    <row r="308" spans="1:114" s="6" customFormat="1">
      <c r="A308" s="405"/>
      <c r="C308" s="7"/>
      <c r="D308" s="7"/>
      <c r="F308" s="8"/>
      <c r="G308" s="8"/>
      <c r="H308" s="8"/>
      <c r="I308" s="8"/>
      <c r="J308" s="8"/>
      <c r="K308" s="8"/>
      <c r="L308" s="8"/>
      <c r="M308" s="8"/>
      <c r="N308" s="8"/>
      <c r="P308" s="12"/>
      <c r="Q308" s="12"/>
      <c r="R308" s="12"/>
      <c r="S308" s="12"/>
      <c r="T308" s="12"/>
      <c r="U308" s="405"/>
      <c r="V308" s="405"/>
      <c r="W308" s="405"/>
      <c r="X308" s="405"/>
      <c r="Y308" s="405"/>
      <c r="Z308" s="405"/>
      <c r="AA308" s="405"/>
      <c r="AB308" s="405"/>
      <c r="AC308" s="405"/>
      <c r="AD308" s="405"/>
      <c r="AE308" s="405"/>
      <c r="AF308" s="405"/>
      <c r="AG308" s="405"/>
      <c r="AH308" s="405"/>
      <c r="AI308" s="405"/>
      <c r="AJ308" s="405"/>
      <c r="AK308" s="405"/>
      <c r="AL308" s="405"/>
      <c r="AM308" s="405"/>
      <c r="AN308" s="405"/>
      <c r="AO308" s="405"/>
      <c r="AP308" s="405"/>
      <c r="AQ308" s="405"/>
      <c r="AR308" s="405"/>
      <c r="AS308" s="405"/>
      <c r="AT308" s="405"/>
      <c r="AU308" s="405"/>
      <c r="AV308" s="405"/>
      <c r="AW308" s="405"/>
      <c r="AX308" s="405"/>
      <c r="AY308" s="405"/>
      <c r="AZ308" s="405"/>
      <c r="BA308" s="405"/>
      <c r="BB308" s="405"/>
      <c r="BC308" s="405"/>
      <c r="BD308" s="405"/>
      <c r="BE308" s="405"/>
      <c r="BF308" s="405"/>
      <c r="BG308" s="405"/>
      <c r="BH308" s="405"/>
      <c r="BI308" s="405"/>
      <c r="BJ308" s="405"/>
      <c r="BK308" s="405"/>
      <c r="BL308" s="405"/>
      <c r="BM308" s="405"/>
      <c r="BN308" s="405"/>
      <c r="BO308" s="405"/>
      <c r="BP308" s="405"/>
      <c r="BQ308" s="405"/>
      <c r="BR308" s="405"/>
      <c r="BS308" s="405"/>
      <c r="BT308" s="405"/>
      <c r="BU308" s="405"/>
      <c r="BV308" s="405"/>
      <c r="BW308" s="405"/>
      <c r="BX308" s="405"/>
      <c r="BY308" s="405"/>
      <c r="BZ308" s="405"/>
      <c r="CA308" s="405"/>
      <c r="CB308" s="405"/>
      <c r="CC308" s="405"/>
      <c r="CD308" s="405"/>
      <c r="CE308" s="405"/>
      <c r="CF308" s="405"/>
      <c r="CG308" s="405"/>
      <c r="CH308" s="405"/>
      <c r="CI308" s="405"/>
      <c r="CJ308" s="405"/>
      <c r="CK308" s="405"/>
      <c r="CL308" s="405"/>
      <c r="CM308" s="405"/>
      <c r="CN308" s="405"/>
      <c r="CO308" s="405"/>
      <c r="CP308" s="405"/>
      <c r="CQ308" s="405"/>
      <c r="CR308" s="405"/>
      <c r="CS308" s="405"/>
      <c r="CT308" s="405"/>
      <c r="CU308" s="405"/>
      <c r="CV308" s="405"/>
      <c r="CW308" s="405"/>
      <c r="CX308" s="405"/>
      <c r="CY308" s="405"/>
      <c r="CZ308" s="405"/>
      <c r="DA308" s="405"/>
      <c r="DB308" s="405"/>
      <c r="DC308" s="405"/>
      <c r="DD308" s="405"/>
      <c r="DE308" s="405"/>
      <c r="DF308" s="405"/>
      <c r="DG308" s="405"/>
      <c r="DH308" s="405"/>
      <c r="DI308" s="405"/>
      <c r="DJ308" s="405"/>
    </row>
    <row r="309" spans="1:114" s="6" customFormat="1">
      <c r="A309" s="405"/>
      <c r="C309" s="7"/>
      <c r="D309" s="7"/>
      <c r="F309" s="8"/>
      <c r="G309" s="8"/>
      <c r="H309" s="8"/>
      <c r="I309" s="8"/>
      <c r="J309" s="8"/>
      <c r="K309" s="8"/>
      <c r="L309" s="8"/>
      <c r="M309" s="8"/>
      <c r="N309" s="8"/>
      <c r="P309" s="12"/>
      <c r="Q309" s="12"/>
      <c r="R309" s="12"/>
      <c r="S309" s="12"/>
      <c r="T309" s="12"/>
      <c r="U309" s="405"/>
      <c r="V309" s="405"/>
      <c r="W309" s="405"/>
      <c r="X309" s="405"/>
      <c r="Y309" s="405"/>
      <c r="Z309" s="405"/>
      <c r="AA309" s="405"/>
      <c r="AB309" s="405"/>
      <c r="AC309" s="405"/>
      <c r="AD309" s="405"/>
      <c r="AE309" s="405"/>
      <c r="AF309" s="405"/>
      <c r="AG309" s="405"/>
      <c r="AH309" s="405"/>
      <c r="AI309" s="405"/>
      <c r="AJ309" s="405"/>
      <c r="AK309" s="405"/>
      <c r="AL309" s="405"/>
      <c r="AM309" s="405"/>
      <c r="AN309" s="405"/>
      <c r="AO309" s="405"/>
      <c r="AP309" s="405"/>
      <c r="AQ309" s="405"/>
      <c r="AR309" s="405"/>
      <c r="AS309" s="405"/>
      <c r="AT309" s="405"/>
      <c r="AU309" s="405"/>
      <c r="AV309" s="405"/>
      <c r="AW309" s="405"/>
      <c r="AX309" s="405"/>
      <c r="AY309" s="405"/>
      <c r="AZ309" s="405"/>
      <c r="BA309" s="405"/>
      <c r="BB309" s="405"/>
      <c r="BC309" s="405"/>
      <c r="BD309" s="405"/>
      <c r="BE309" s="405"/>
      <c r="BF309" s="405"/>
      <c r="BG309" s="405"/>
      <c r="BH309" s="405"/>
      <c r="BI309" s="405"/>
      <c r="BJ309" s="405"/>
      <c r="BK309" s="405"/>
      <c r="BL309" s="405"/>
      <c r="BM309" s="405"/>
      <c r="BN309" s="405"/>
      <c r="BO309" s="405"/>
      <c r="BP309" s="405"/>
      <c r="BQ309" s="405"/>
      <c r="BR309" s="405"/>
      <c r="BS309" s="405"/>
      <c r="BT309" s="405"/>
      <c r="BU309" s="405"/>
      <c r="BV309" s="405"/>
      <c r="BW309" s="405"/>
      <c r="BX309" s="405"/>
      <c r="BY309" s="405"/>
      <c r="BZ309" s="405"/>
      <c r="CA309" s="405"/>
      <c r="CB309" s="405"/>
      <c r="CC309" s="405"/>
      <c r="CD309" s="405"/>
      <c r="CE309" s="405"/>
      <c r="CF309" s="405"/>
      <c r="CG309" s="405"/>
      <c r="CH309" s="405"/>
      <c r="CI309" s="405"/>
      <c r="CJ309" s="405"/>
      <c r="CK309" s="405"/>
      <c r="CL309" s="405"/>
      <c r="CM309" s="405"/>
      <c r="CN309" s="405"/>
      <c r="CO309" s="405"/>
      <c r="CP309" s="405"/>
      <c r="CQ309" s="405"/>
      <c r="CR309" s="405"/>
      <c r="CS309" s="405"/>
      <c r="CT309" s="405"/>
      <c r="CU309" s="405"/>
      <c r="CV309" s="405"/>
      <c r="CW309" s="405"/>
      <c r="CX309" s="405"/>
      <c r="CY309" s="405"/>
      <c r="CZ309" s="405"/>
      <c r="DA309" s="405"/>
      <c r="DB309" s="405"/>
      <c r="DC309" s="405"/>
      <c r="DD309" s="405"/>
      <c r="DE309" s="405"/>
      <c r="DF309" s="405"/>
      <c r="DG309" s="405"/>
      <c r="DH309" s="405"/>
      <c r="DI309" s="405"/>
      <c r="DJ309" s="405"/>
    </row>
    <row r="310" spans="1:114" s="6" customFormat="1">
      <c r="A310" s="405"/>
      <c r="C310" s="7"/>
      <c r="D310" s="7"/>
      <c r="F310" s="8"/>
      <c r="G310" s="8"/>
      <c r="H310" s="8"/>
      <c r="I310" s="8"/>
      <c r="J310" s="8"/>
      <c r="K310" s="8"/>
      <c r="L310" s="8"/>
      <c r="M310" s="8"/>
      <c r="N310" s="8"/>
      <c r="P310" s="12"/>
      <c r="Q310" s="12"/>
      <c r="R310" s="12"/>
      <c r="S310" s="12"/>
      <c r="T310" s="12"/>
      <c r="U310" s="405"/>
      <c r="V310" s="405"/>
      <c r="W310" s="405"/>
      <c r="X310" s="405"/>
      <c r="Y310" s="405"/>
      <c r="Z310" s="405"/>
      <c r="AA310" s="405"/>
      <c r="AB310" s="405"/>
      <c r="AC310" s="405"/>
      <c r="AD310" s="405"/>
      <c r="AE310" s="405"/>
      <c r="AF310" s="405"/>
      <c r="AG310" s="405"/>
      <c r="AH310" s="405"/>
      <c r="AI310" s="405"/>
      <c r="AJ310" s="405"/>
      <c r="AK310" s="405"/>
      <c r="AL310" s="405"/>
      <c r="AM310" s="405"/>
      <c r="AN310" s="405"/>
      <c r="AO310" s="405"/>
      <c r="AP310" s="405"/>
      <c r="AQ310" s="405"/>
      <c r="AR310" s="405"/>
      <c r="AS310" s="405"/>
      <c r="AT310" s="405"/>
      <c r="AU310" s="405"/>
      <c r="AV310" s="405"/>
      <c r="AW310" s="405"/>
      <c r="AX310" s="405"/>
      <c r="AY310" s="405"/>
      <c r="AZ310" s="405"/>
      <c r="BA310" s="405"/>
      <c r="BB310" s="405"/>
      <c r="BC310" s="405"/>
      <c r="BD310" s="405"/>
      <c r="BE310" s="405"/>
      <c r="BF310" s="405"/>
      <c r="BG310" s="405"/>
      <c r="BH310" s="405"/>
      <c r="BI310" s="405"/>
      <c r="BJ310" s="405"/>
      <c r="BK310" s="405"/>
      <c r="BL310" s="405"/>
      <c r="BM310" s="405"/>
      <c r="BN310" s="405"/>
      <c r="BO310" s="405"/>
      <c r="BP310" s="405"/>
      <c r="BQ310" s="405"/>
      <c r="BR310" s="405"/>
      <c r="BS310" s="405"/>
      <c r="BT310" s="405"/>
      <c r="BU310" s="405"/>
      <c r="BV310" s="405"/>
      <c r="BW310" s="405"/>
      <c r="BX310" s="405"/>
      <c r="BY310" s="405"/>
      <c r="BZ310" s="405"/>
      <c r="CA310" s="405"/>
      <c r="CB310" s="405"/>
      <c r="CC310" s="405"/>
      <c r="CD310" s="405"/>
      <c r="CE310" s="405"/>
      <c r="CF310" s="405"/>
      <c r="CG310" s="405"/>
      <c r="CH310" s="405"/>
      <c r="CI310" s="405"/>
      <c r="CJ310" s="405"/>
      <c r="CK310" s="405"/>
      <c r="CL310" s="405"/>
      <c r="CM310" s="405"/>
      <c r="CN310" s="405"/>
      <c r="CO310" s="405"/>
      <c r="CP310" s="405"/>
      <c r="CQ310" s="405"/>
      <c r="CR310" s="405"/>
      <c r="CS310" s="405"/>
      <c r="CT310" s="405"/>
      <c r="CU310" s="405"/>
      <c r="CV310" s="405"/>
      <c r="CW310" s="405"/>
      <c r="CX310" s="405"/>
      <c r="CY310" s="405"/>
      <c r="CZ310" s="405"/>
      <c r="DA310" s="405"/>
      <c r="DB310" s="405"/>
      <c r="DC310" s="405"/>
      <c r="DD310" s="405"/>
      <c r="DE310" s="405"/>
      <c r="DF310" s="405"/>
      <c r="DG310" s="405"/>
      <c r="DH310" s="405"/>
      <c r="DI310" s="405"/>
      <c r="DJ310" s="405"/>
    </row>
    <row r="311" spans="1:114" s="6" customFormat="1">
      <c r="A311" s="405"/>
      <c r="C311" s="7"/>
      <c r="D311" s="7"/>
      <c r="F311" s="8"/>
      <c r="G311" s="8"/>
      <c r="H311" s="8"/>
      <c r="I311" s="8"/>
      <c r="J311" s="8"/>
      <c r="K311" s="8"/>
      <c r="L311" s="8"/>
      <c r="M311" s="8"/>
      <c r="N311" s="8"/>
      <c r="P311" s="12"/>
      <c r="Q311" s="12"/>
      <c r="R311" s="12"/>
      <c r="S311" s="12"/>
      <c r="T311" s="12"/>
      <c r="U311" s="405"/>
      <c r="V311" s="405"/>
      <c r="W311" s="405"/>
      <c r="X311" s="405"/>
      <c r="Y311" s="405"/>
      <c r="Z311" s="405"/>
      <c r="AA311" s="405"/>
      <c r="AB311" s="405"/>
      <c r="AC311" s="405"/>
      <c r="AD311" s="405"/>
      <c r="AE311" s="405"/>
      <c r="AF311" s="405"/>
      <c r="AG311" s="405"/>
      <c r="AH311" s="405"/>
      <c r="AI311" s="405"/>
      <c r="AJ311" s="405"/>
      <c r="AK311" s="405"/>
      <c r="AL311" s="405"/>
      <c r="AM311" s="405"/>
      <c r="AN311" s="405"/>
      <c r="AO311" s="405"/>
      <c r="AP311" s="405"/>
      <c r="AQ311" s="405"/>
      <c r="AR311" s="405"/>
      <c r="AS311" s="405"/>
      <c r="AT311" s="405"/>
      <c r="AU311" s="405"/>
      <c r="AV311" s="405"/>
      <c r="AW311" s="405"/>
      <c r="AX311" s="405"/>
      <c r="AY311" s="405"/>
      <c r="AZ311" s="405"/>
      <c r="BA311" s="405"/>
      <c r="BB311" s="405"/>
      <c r="BC311" s="405"/>
      <c r="BD311" s="405"/>
      <c r="BE311" s="405"/>
      <c r="BF311" s="405"/>
      <c r="BG311" s="405"/>
      <c r="BH311" s="405"/>
      <c r="BI311" s="405"/>
      <c r="BJ311" s="405"/>
      <c r="BK311" s="405"/>
      <c r="BL311" s="405"/>
      <c r="BM311" s="405"/>
      <c r="BN311" s="405"/>
      <c r="BO311" s="405"/>
      <c r="BP311" s="405"/>
      <c r="BQ311" s="405"/>
      <c r="BR311" s="405"/>
      <c r="BS311" s="405"/>
      <c r="BT311" s="405"/>
      <c r="BU311" s="405"/>
      <c r="BV311" s="405"/>
      <c r="BW311" s="405"/>
      <c r="BX311" s="405"/>
      <c r="BY311" s="405"/>
      <c r="BZ311" s="405"/>
      <c r="CA311" s="405"/>
      <c r="CB311" s="405"/>
      <c r="CC311" s="405"/>
      <c r="CD311" s="405"/>
      <c r="CE311" s="405"/>
      <c r="CF311" s="405"/>
      <c r="CG311" s="405"/>
      <c r="CH311" s="405"/>
      <c r="CI311" s="405"/>
      <c r="CJ311" s="405"/>
      <c r="CK311" s="405"/>
      <c r="CL311" s="405"/>
      <c r="CM311" s="405"/>
      <c r="CN311" s="405"/>
      <c r="CO311" s="405"/>
      <c r="CP311" s="405"/>
      <c r="CQ311" s="405"/>
      <c r="CR311" s="405"/>
      <c r="CS311" s="405"/>
      <c r="CT311" s="405"/>
      <c r="CU311" s="405"/>
      <c r="CV311" s="405"/>
      <c r="CW311" s="405"/>
      <c r="CX311" s="405"/>
      <c r="CY311" s="405"/>
      <c r="CZ311" s="405"/>
      <c r="DA311" s="405"/>
      <c r="DB311" s="405"/>
      <c r="DC311" s="405"/>
      <c r="DD311" s="405"/>
      <c r="DE311" s="405"/>
      <c r="DF311" s="405"/>
      <c r="DG311" s="405"/>
      <c r="DH311" s="405"/>
      <c r="DI311" s="405"/>
      <c r="DJ311" s="405"/>
    </row>
    <row r="312" spans="1:114" s="6" customFormat="1">
      <c r="A312" s="405"/>
      <c r="C312" s="7"/>
      <c r="D312" s="7"/>
      <c r="F312" s="8"/>
      <c r="G312" s="8"/>
      <c r="H312" s="8"/>
      <c r="I312" s="8"/>
      <c r="J312" s="8"/>
      <c r="K312" s="8"/>
      <c r="L312" s="8"/>
      <c r="M312" s="8"/>
      <c r="N312" s="8"/>
      <c r="P312" s="12"/>
      <c r="Q312" s="12"/>
      <c r="R312" s="12"/>
      <c r="S312" s="12"/>
      <c r="T312" s="12"/>
      <c r="U312" s="405"/>
      <c r="V312" s="405"/>
      <c r="W312" s="405"/>
      <c r="X312" s="405"/>
      <c r="Y312" s="405"/>
      <c r="Z312" s="405"/>
      <c r="AA312" s="405"/>
      <c r="AB312" s="405"/>
      <c r="AC312" s="405"/>
      <c r="AD312" s="405"/>
      <c r="AE312" s="405"/>
      <c r="AF312" s="405"/>
      <c r="AG312" s="405"/>
      <c r="AH312" s="405"/>
      <c r="AI312" s="405"/>
      <c r="AJ312" s="405"/>
      <c r="AK312" s="405"/>
      <c r="AL312" s="405"/>
      <c r="AM312" s="405"/>
      <c r="AN312" s="405"/>
      <c r="AO312" s="405"/>
      <c r="AP312" s="405"/>
      <c r="AQ312" s="405"/>
      <c r="AR312" s="405"/>
      <c r="AS312" s="405"/>
      <c r="AT312" s="405"/>
      <c r="AU312" s="405"/>
      <c r="AV312" s="405"/>
      <c r="AW312" s="405"/>
      <c r="AX312" s="405"/>
      <c r="AY312" s="405"/>
      <c r="AZ312" s="405"/>
      <c r="BA312" s="405"/>
      <c r="BB312" s="405"/>
      <c r="BC312" s="405"/>
      <c r="BD312" s="405"/>
      <c r="BE312" s="405"/>
      <c r="BF312" s="405"/>
      <c r="BG312" s="405"/>
      <c r="BH312" s="405"/>
      <c r="BI312" s="405"/>
      <c r="BJ312" s="405"/>
      <c r="BK312" s="405"/>
      <c r="BL312" s="405"/>
      <c r="BM312" s="405"/>
      <c r="BN312" s="405"/>
      <c r="BO312" s="405"/>
      <c r="BP312" s="405"/>
      <c r="BQ312" s="405"/>
      <c r="BR312" s="405"/>
      <c r="BS312" s="405"/>
      <c r="BT312" s="405"/>
      <c r="BU312" s="405"/>
      <c r="BV312" s="405"/>
      <c r="BW312" s="405"/>
      <c r="BX312" s="405"/>
      <c r="BY312" s="405"/>
      <c r="BZ312" s="405"/>
      <c r="CA312" s="405"/>
      <c r="CB312" s="405"/>
      <c r="CC312" s="405"/>
      <c r="CD312" s="405"/>
      <c r="CE312" s="405"/>
      <c r="CF312" s="405"/>
      <c r="CG312" s="405"/>
      <c r="CH312" s="405"/>
      <c r="CI312" s="405"/>
      <c r="CJ312" s="405"/>
      <c r="CK312" s="405"/>
      <c r="CL312" s="405"/>
      <c r="CM312" s="405"/>
      <c r="CN312" s="405"/>
      <c r="CO312" s="405"/>
      <c r="CP312" s="405"/>
      <c r="CQ312" s="405"/>
      <c r="CR312" s="405"/>
      <c r="CS312" s="405"/>
      <c r="CT312" s="405"/>
      <c r="CU312" s="405"/>
      <c r="CV312" s="405"/>
      <c r="CW312" s="405"/>
      <c r="CX312" s="405"/>
      <c r="CY312" s="405"/>
      <c r="CZ312" s="405"/>
      <c r="DA312" s="405"/>
      <c r="DB312" s="405"/>
      <c r="DC312" s="405"/>
      <c r="DD312" s="405"/>
      <c r="DE312" s="405"/>
      <c r="DF312" s="405"/>
      <c r="DG312" s="405"/>
      <c r="DH312" s="405"/>
      <c r="DI312" s="405"/>
      <c r="DJ312" s="405"/>
    </row>
    <row r="313" spans="1:114" s="6" customFormat="1">
      <c r="A313" s="405"/>
      <c r="C313" s="7"/>
      <c r="D313" s="7"/>
      <c r="F313" s="8"/>
      <c r="G313" s="8"/>
      <c r="H313" s="8"/>
      <c r="I313" s="8"/>
      <c r="J313" s="8"/>
      <c r="K313" s="8"/>
      <c r="L313" s="8"/>
      <c r="M313" s="8"/>
      <c r="N313" s="8"/>
      <c r="P313" s="12"/>
      <c r="Q313" s="12"/>
      <c r="R313" s="12"/>
      <c r="S313" s="12"/>
      <c r="T313" s="12"/>
      <c r="U313" s="405"/>
      <c r="V313" s="405"/>
      <c r="W313" s="405"/>
      <c r="X313" s="405"/>
      <c r="Y313" s="405"/>
      <c r="Z313" s="405"/>
      <c r="AA313" s="405"/>
      <c r="AB313" s="405"/>
      <c r="AC313" s="405"/>
      <c r="AD313" s="405"/>
      <c r="AE313" s="405"/>
      <c r="AF313" s="405"/>
      <c r="AG313" s="405"/>
      <c r="AH313" s="405"/>
      <c r="AI313" s="405"/>
      <c r="AJ313" s="405"/>
      <c r="AK313" s="405"/>
      <c r="AL313" s="405"/>
      <c r="AM313" s="405"/>
      <c r="AN313" s="405"/>
      <c r="AO313" s="405"/>
      <c r="AP313" s="405"/>
      <c r="AQ313" s="405"/>
      <c r="AR313" s="405"/>
      <c r="AS313" s="405"/>
      <c r="AT313" s="405"/>
      <c r="AU313" s="405"/>
      <c r="AV313" s="405"/>
      <c r="AW313" s="405"/>
      <c r="AX313" s="405"/>
      <c r="AY313" s="405"/>
      <c r="AZ313" s="405"/>
      <c r="BA313" s="405"/>
      <c r="BB313" s="405"/>
      <c r="BC313" s="405"/>
      <c r="BD313" s="405"/>
      <c r="BE313" s="405"/>
      <c r="BF313" s="405"/>
      <c r="BG313" s="405"/>
      <c r="BH313" s="405"/>
      <c r="BI313" s="405"/>
      <c r="BJ313" s="405"/>
      <c r="BK313" s="405"/>
      <c r="BL313" s="405"/>
      <c r="BM313" s="405"/>
      <c r="BN313" s="405"/>
      <c r="BO313" s="405"/>
      <c r="BP313" s="405"/>
      <c r="BQ313" s="405"/>
      <c r="BR313" s="405"/>
      <c r="BS313" s="405"/>
      <c r="BT313" s="405"/>
      <c r="BU313" s="405"/>
      <c r="BV313" s="405"/>
      <c r="BW313" s="405"/>
      <c r="BX313" s="405"/>
      <c r="BY313" s="405"/>
      <c r="BZ313" s="405"/>
      <c r="CA313" s="405"/>
      <c r="CB313" s="405"/>
      <c r="CC313" s="405"/>
      <c r="CD313" s="405"/>
      <c r="CE313" s="405"/>
      <c r="CF313" s="405"/>
      <c r="CG313" s="405"/>
      <c r="CH313" s="405"/>
      <c r="CI313" s="405"/>
      <c r="CJ313" s="405"/>
      <c r="CK313" s="405"/>
      <c r="CL313" s="405"/>
      <c r="CM313" s="405"/>
      <c r="CN313" s="405"/>
      <c r="CO313" s="405"/>
      <c r="CP313" s="405"/>
      <c r="CQ313" s="405"/>
      <c r="CR313" s="405"/>
      <c r="CS313" s="405"/>
      <c r="CT313" s="405"/>
      <c r="CU313" s="405"/>
      <c r="CV313" s="405"/>
      <c r="CW313" s="405"/>
      <c r="CX313" s="405"/>
      <c r="CY313" s="405"/>
      <c r="CZ313" s="405"/>
      <c r="DA313" s="405"/>
      <c r="DB313" s="405"/>
      <c r="DC313" s="405"/>
      <c r="DD313" s="405"/>
      <c r="DE313" s="405"/>
      <c r="DF313" s="405"/>
      <c r="DG313" s="405"/>
      <c r="DH313" s="405"/>
      <c r="DI313" s="405"/>
      <c r="DJ313" s="405"/>
    </row>
    <row r="314" spans="1:114" s="6" customFormat="1">
      <c r="A314" s="405"/>
      <c r="C314" s="7"/>
      <c r="D314" s="7"/>
      <c r="F314" s="8"/>
      <c r="G314" s="8"/>
      <c r="H314" s="8"/>
      <c r="I314" s="8"/>
      <c r="J314" s="8"/>
      <c r="K314" s="8"/>
      <c r="L314" s="8"/>
      <c r="M314" s="8"/>
      <c r="N314" s="8"/>
      <c r="P314" s="12"/>
      <c r="Q314" s="12"/>
      <c r="R314" s="12"/>
      <c r="S314" s="12"/>
      <c r="T314" s="12"/>
      <c r="U314" s="405"/>
      <c r="V314" s="405"/>
      <c r="W314" s="405"/>
      <c r="X314" s="405"/>
      <c r="Y314" s="405"/>
      <c r="Z314" s="405"/>
      <c r="AA314" s="405"/>
      <c r="AB314" s="405"/>
      <c r="AC314" s="405"/>
      <c r="AD314" s="405"/>
      <c r="AE314" s="405"/>
      <c r="AF314" s="405"/>
      <c r="AG314" s="405"/>
      <c r="AH314" s="405"/>
      <c r="AI314" s="405"/>
      <c r="AJ314" s="405"/>
      <c r="AK314" s="405"/>
      <c r="AL314" s="405"/>
      <c r="AM314" s="405"/>
      <c r="AN314" s="405"/>
      <c r="AO314" s="405"/>
      <c r="AP314" s="405"/>
      <c r="AQ314" s="405"/>
      <c r="AR314" s="405"/>
      <c r="AS314" s="405"/>
      <c r="AT314" s="405"/>
      <c r="AU314" s="405"/>
      <c r="AV314" s="405"/>
      <c r="AW314" s="405"/>
      <c r="AX314" s="405"/>
      <c r="AY314" s="405"/>
      <c r="AZ314" s="405"/>
      <c r="BA314" s="405"/>
      <c r="BB314" s="405"/>
      <c r="BC314" s="405"/>
      <c r="BD314" s="405"/>
      <c r="BE314" s="405"/>
      <c r="BF314" s="405"/>
      <c r="BG314" s="405"/>
      <c r="BH314" s="405"/>
      <c r="BI314" s="405"/>
      <c r="BJ314" s="405"/>
      <c r="BK314" s="405"/>
      <c r="BL314" s="405"/>
      <c r="BM314" s="405"/>
      <c r="BN314" s="405"/>
      <c r="BO314" s="405"/>
      <c r="BP314" s="405"/>
      <c r="BQ314" s="405"/>
      <c r="BR314" s="405"/>
      <c r="BS314" s="405"/>
      <c r="BT314" s="405"/>
      <c r="BU314" s="405"/>
      <c r="BV314" s="405"/>
      <c r="BW314" s="405"/>
      <c r="BX314" s="405"/>
      <c r="BY314" s="405"/>
      <c r="BZ314" s="405"/>
      <c r="CA314" s="405"/>
      <c r="CB314" s="405"/>
      <c r="CC314" s="405"/>
      <c r="CD314" s="405"/>
      <c r="CE314" s="405"/>
      <c r="CF314" s="405"/>
      <c r="CG314" s="405"/>
      <c r="CH314" s="405"/>
      <c r="CI314" s="405"/>
      <c r="CJ314" s="405"/>
      <c r="CK314" s="405"/>
      <c r="CL314" s="405"/>
      <c r="CM314" s="405"/>
      <c r="CN314" s="405"/>
      <c r="CO314" s="405"/>
      <c r="CP314" s="405"/>
      <c r="CQ314" s="405"/>
      <c r="CR314" s="405"/>
      <c r="CS314" s="405"/>
      <c r="CT314" s="405"/>
      <c r="CU314" s="405"/>
      <c r="CV314" s="405"/>
      <c r="CW314" s="405"/>
      <c r="CX314" s="405"/>
      <c r="CY314" s="405"/>
      <c r="CZ314" s="405"/>
      <c r="DA314" s="405"/>
      <c r="DB314" s="405"/>
      <c r="DC314" s="405"/>
      <c r="DD314" s="405"/>
      <c r="DE314" s="405"/>
      <c r="DF314" s="405"/>
      <c r="DG314" s="405"/>
      <c r="DH314" s="405"/>
      <c r="DI314" s="405"/>
      <c r="DJ314" s="405"/>
    </row>
    <row r="315" spans="1:114" s="6" customFormat="1">
      <c r="A315" s="405"/>
      <c r="C315" s="7"/>
      <c r="D315" s="7"/>
      <c r="F315" s="8"/>
      <c r="G315" s="8"/>
      <c r="H315" s="8"/>
      <c r="I315" s="8"/>
      <c r="J315" s="8"/>
      <c r="K315" s="8"/>
      <c r="L315" s="8"/>
      <c r="M315" s="8"/>
      <c r="N315" s="8"/>
      <c r="P315" s="12"/>
      <c r="Q315" s="12"/>
      <c r="R315" s="12"/>
      <c r="S315" s="12"/>
      <c r="T315" s="12"/>
      <c r="U315" s="405"/>
      <c r="V315" s="405"/>
      <c r="W315" s="405"/>
      <c r="X315" s="405"/>
      <c r="Y315" s="405"/>
      <c r="Z315" s="405"/>
      <c r="AA315" s="405"/>
      <c r="AB315" s="405"/>
      <c r="AC315" s="405"/>
      <c r="AD315" s="405"/>
      <c r="AE315" s="405"/>
      <c r="AF315" s="405"/>
      <c r="AG315" s="405"/>
      <c r="AH315" s="405"/>
      <c r="AI315" s="405"/>
      <c r="AJ315" s="405"/>
      <c r="AK315" s="405"/>
      <c r="AL315" s="405"/>
      <c r="AM315" s="405"/>
      <c r="AN315" s="405"/>
      <c r="AO315" s="405"/>
      <c r="AP315" s="405"/>
      <c r="AQ315" s="405"/>
      <c r="AR315" s="405"/>
      <c r="AS315" s="405"/>
      <c r="AT315" s="405"/>
      <c r="AU315" s="405"/>
      <c r="AV315" s="405"/>
      <c r="AW315" s="405"/>
      <c r="AX315" s="405"/>
      <c r="AY315" s="405"/>
      <c r="AZ315" s="405"/>
      <c r="BA315" s="405"/>
      <c r="BB315" s="405"/>
      <c r="BC315" s="405"/>
      <c r="BD315" s="405"/>
      <c r="BE315" s="405"/>
      <c r="BF315" s="405"/>
      <c r="BG315" s="405"/>
      <c r="BH315" s="405"/>
      <c r="BI315" s="405"/>
      <c r="BJ315" s="405"/>
      <c r="BK315" s="405"/>
      <c r="BL315" s="405"/>
      <c r="BM315" s="405"/>
      <c r="BN315" s="405"/>
      <c r="BO315" s="405"/>
      <c r="BP315" s="405"/>
      <c r="BQ315" s="405"/>
      <c r="BR315" s="405"/>
      <c r="BS315" s="405"/>
      <c r="BT315" s="405"/>
      <c r="BU315" s="405"/>
      <c r="BV315" s="405"/>
      <c r="BW315" s="405"/>
      <c r="BX315" s="405"/>
      <c r="BY315" s="405"/>
      <c r="BZ315" s="405"/>
      <c r="CA315" s="405"/>
      <c r="CB315" s="405"/>
      <c r="CC315" s="405"/>
      <c r="CD315" s="405"/>
      <c r="CE315" s="405"/>
      <c r="CF315" s="405"/>
      <c r="CG315" s="405"/>
      <c r="CH315" s="405"/>
      <c r="CI315" s="405"/>
      <c r="CJ315" s="405"/>
      <c r="CK315" s="405"/>
      <c r="CL315" s="405"/>
      <c r="CM315" s="405"/>
      <c r="CN315" s="405"/>
      <c r="CO315" s="405"/>
      <c r="CP315" s="405"/>
      <c r="CQ315" s="405"/>
      <c r="CR315" s="405"/>
      <c r="CS315" s="405"/>
      <c r="CT315" s="405"/>
      <c r="CU315" s="405"/>
      <c r="CV315" s="405"/>
      <c r="CW315" s="405"/>
      <c r="CX315" s="405"/>
      <c r="CY315" s="405"/>
      <c r="CZ315" s="405"/>
      <c r="DA315" s="405"/>
      <c r="DB315" s="405"/>
      <c r="DC315" s="405"/>
      <c r="DD315" s="405"/>
      <c r="DE315" s="405"/>
      <c r="DF315" s="405"/>
      <c r="DG315" s="405"/>
      <c r="DH315" s="405"/>
      <c r="DI315" s="405"/>
      <c r="DJ315" s="405"/>
    </row>
    <row r="316" spans="1:114" s="6" customFormat="1">
      <c r="A316" s="405"/>
      <c r="C316" s="7"/>
      <c r="D316" s="7"/>
      <c r="F316" s="8"/>
      <c r="G316" s="8"/>
      <c r="H316" s="8"/>
      <c r="I316" s="8"/>
      <c r="J316" s="8"/>
      <c r="K316" s="8"/>
      <c r="L316" s="8"/>
      <c r="M316" s="8"/>
      <c r="N316" s="8"/>
      <c r="P316" s="12"/>
      <c r="Q316" s="12"/>
      <c r="R316" s="12"/>
      <c r="S316" s="12"/>
      <c r="T316" s="12"/>
      <c r="U316" s="405"/>
      <c r="V316" s="405"/>
      <c r="W316" s="405"/>
      <c r="X316" s="405"/>
      <c r="Y316" s="405"/>
      <c r="Z316" s="405"/>
      <c r="AA316" s="405"/>
      <c r="AB316" s="405"/>
      <c r="AC316" s="405"/>
      <c r="AD316" s="405"/>
      <c r="AE316" s="405"/>
      <c r="AF316" s="405"/>
      <c r="AG316" s="405"/>
      <c r="AH316" s="405"/>
      <c r="AI316" s="405"/>
      <c r="AJ316" s="405"/>
      <c r="AK316" s="405"/>
      <c r="AL316" s="405"/>
      <c r="AM316" s="405"/>
      <c r="AN316" s="405"/>
      <c r="AO316" s="405"/>
      <c r="AP316" s="405"/>
      <c r="AQ316" s="405"/>
      <c r="AR316" s="405"/>
      <c r="AS316" s="405"/>
      <c r="AT316" s="405"/>
      <c r="AU316" s="405"/>
      <c r="AV316" s="405"/>
      <c r="AW316" s="405"/>
      <c r="AX316" s="405"/>
      <c r="AY316" s="405"/>
      <c r="AZ316" s="405"/>
      <c r="BA316" s="405"/>
      <c r="BB316" s="405"/>
      <c r="BC316" s="405"/>
      <c r="BD316" s="405"/>
      <c r="BE316" s="405"/>
      <c r="BF316" s="405"/>
      <c r="BG316" s="405"/>
      <c r="BH316" s="405"/>
      <c r="BI316" s="405"/>
      <c r="BJ316" s="405"/>
      <c r="BK316" s="405"/>
      <c r="BL316" s="405"/>
      <c r="BM316" s="405"/>
      <c r="BN316" s="405"/>
      <c r="BO316" s="405"/>
      <c r="BP316" s="405"/>
      <c r="BQ316" s="405"/>
      <c r="BR316" s="405"/>
      <c r="BS316" s="405"/>
      <c r="BT316" s="405"/>
      <c r="BU316" s="405"/>
      <c r="BV316" s="405"/>
      <c r="BW316" s="405"/>
      <c r="BX316" s="405"/>
      <c r="BY316" s="405"/>
      <c r="BZ316" s="405"/>
      <c r="CA316" s="405"/>
      <c r="CB316" s="405"/>
      <c r="CC316" s="405"/>
      <c r="CD316" s="405"/>
      <c r="CE316" s="405"/>
      <c r="CF316" s="405"/>
      <c r="CG316" s="405"/>
      <c r="CH316" s="405"/>
      <c r="CI316" s="405"/>
      <c r="CJ316" s="405"/>
      <c r="CK316" s="405"/>
      <c r="CL316" s="405"/>
      <c r="CM316" s="405"/>
      <c r="CN316" s="405"/>
      <c r="CO316" s="405"/>
      <c r="CP316" s="405"/>
      <c r="CQ316" s="405"/>
      <c r="CR316" s="405"/>
      <c r="CS316" s="405"/>
      <c r="CT316" s="405"/>
      <c r="CU316" s="405"/>
      <c r="CV316" s="405"/>
      <c r="CW316" s="405"/>
      <c r="CX316" s="405"/>
      <c r="CY316" s="405"/>
      <c r="CZ316" s="405"/>
      <c r="DA316" s="405"/>
      <c r="DB316" s="405"/>
      <c r="DC316" s="405"/>
      <c r="DD316" s="405"/>
      <c r="DE316" s="405"/>
      <c r="DF316" s="405"/>
      <c r="DG316" s="405"/>
      <c r="DH316" s="405"/>
      <c r="DI316" s="405"/>
      <c r="DJ316" s="405"/>
    </row>
    <row r="317" spans="1:114" s="6" customFormat="1">
      <c r="A317" s="405"/>
      <c r="C317" s="7"/>
      <c r="D317" s="7"/>
      <c r="F317" s="8"/>
      <c r="G317" s="8"/>
      <c r="H317" s="8"/>
      <c r="I317" s="8"/>
      <c r="J317" s="8"/>
      <c r="K317" s="8"/>
      <c r="L317" s="8"/>
      <c r="M317" s="8"/>
      <c r="N317" s="8"/>
      <c r="P317" s="12"/>
      <c r="Q317" s="12"/>
      <c r="R317" s="12"/>
      <c r="S317" s="12"/>
      <c r="T317" s="12"/>
      <c r="U317" s="405"/>
      <c r="V317" s="405"/>
      <c r="W317" s="405"/>
      <c r="X317" s="405"/>
      <c r="Y317" s="405"/>
      <c r="Z317" s="405"/>
      <c r="AA317" s="405"/>
      <c r="AB317" s="405"/>
      <c r="AC317" s="405"/>
      <c r="AD317" s="405"/>
      <c r="AE317" s="405"/>
      <c r="AF317" s="405"/>
      <c r="AG317" s="405"/>
      <c r="AH317" s="405"/>
      <c r="AI317" s="405"/>
      <c r="AJ317" s="405"/>
      <c r="AK317" s="405"/>
      <c r="AL317" s="405"/>
      <c r="AM317" s="405"/>
      <c r="AN317" s="405"/>
      <c r="AO317" s="405"/>
      <c r="AP317" s="405"/>
      <c r="AQ317" s="405"/>
      <c r="AR317" s="405"/>
      <c r="AS317" s="405"/>
      <c r="AT317" s="405"/>
      <c r="AU317" s="405"/>
      <c r="AV317" s="405"/>
      <c r="AW317" s="405"/>
      <c r="AX317" s="405"/>
      <c r="AY317" s="405"/>
      <c r="AZ317" s="405"/>
      <c r="BA317" s="405"/>
      <c r="BB317" s="405"/>
      <c r="BC317" s="405"/>
      <c r="BD317" s="405"/>
      <c r="BE317" s="405"/>
      <c r="BF317" s="405"/>
      <c r="BG317" s="405"/>
      <c r="BH317" s="405"/>
      <c r="BI317" s="405"/>
      <c r="BJ317" s="405"/>
      <c r="BK317" s="405"/>
      <c r="BL317" s="405"/>
      <c r="BM317" s="405"/>
      <c r="BN317" s="405"/>
      <c r="BO317" s="405"/>
      <c r="BP317" s="405"/>
      <c r="BQ317" s="405"/>
      <c r="BR317" s="405"/>
      <c r="BS317" s="405"/>
      <c r="BT317" s="405"/>
      <c r="BU317" s="405"/>
      <c r="BV317" s="405"/>
      <c r="BW317" s="405"/>
      <c r="BX317" s="405"/>
      <c r="BY317" s="405"/>
      <c r="BZ317" s="405"/>
      <c r="CA317" s="405"/>
      <c r="CB317" s="405"/>
      <c r="CC317" s="405"/>
      <c r="CD317" s="405"/>
      <c r="CE317" s="405"/>
      <c r="CF317" s="405"/>
      <c r="CG317" s="405"/>
      <c r="CH317" s="405"/>
      <c r="CI317" s="405"/>
      <c r="CJ317" s="405"/>
      <c r="CK317" s="405"/>
      <c r="CL317" s="405"/>
      <c r="CM317" s="405"/>
      <c r="CN317" s="405"/>
      <c r="CO317" s="405"/>
      <c r="CP317" s="405"/>
      <c r="CQ317" s="405"/>
      <c r="CR317" s="405"/>
      <c r="CS317" s="405"/>
      <c r="CT317" s="405"/>
      <c r="CU317" s="405"/>
      <c r="CV317" s="405"/>
      <c r="CW317" s="405"/>
      <c r="CX317" s="405"/>
      <c r="CY317" s="405"/>
      <c r="CZ317" s="405"/>
      <c r="DA317" s="405"/>
      <c r="DB317" s="405"/>
      <c r="DC317" s="405"/>
      <c r="DD317" s="405"/>
      <c r="DE317" s="405"/>
      <c r="DF317" s="405"/>
      <c r="DG317" s="405"/>
      <c r="DH317" s="405"/>
      <c r="DI317" s="405"/>
      <c r="DJ317" s="405"/>
    </row>
    <row r="318" spans="1:114" s="6" customFormat="1">
      <c r="A318" s="405"/>
      <c r="C318" s="7"/>
      <c r="D318" s="7"/>
      <c r="F318" s="8"/>
      <c r="G318" s="8"/>
      <c r="H318" s="8"/>
      <c r="I318" s="8"/>
      <c r="J318" s="8"/>
      <c r="K318" s="8"/>
      <c r="L318" s="8"/>
      <c r="M318" s="8"/>
      <c r="N318" s="8"/>
      <c r="P318" s="12"/>
      <c r="Q318" s="12"/>
      <c r="R318" s="12"/>
      <c r="S318" s="12"/>
      <c r="T318" s="12"/>
      <c r="U318" s="405"/>
      <c r="V318" s="405"/>
      <c r="W318" s="405"/>
      <c r="X318" s="405"/>
      <c r="Y318" s="405"/>
      <c r="Z318" s="405"/>
      <c r="AA318" s="405"/>
      <c r="AB318" s="405"/>
      <c r="AC318" s="405"/>
      <c r="AD318" s="405"/>
      <c r="AE318" s="405"/>
      <c r="AF318" s="405"/>
      <c r="AG318" s="405"/>
      <c r="AH318" s="405"/>
      <c r="AI318" s="405"/>
      <c r="AJ318" s="405"/>
      <c r="AK318" s="405"/>
      <c r="AL318" s="405"/>
      <c r="AM318" s="405"/>
      <c r="AN318" s="405"/>
      <c r="AO318" s="405"/>
      <c r="AP318" s="405"/>
      <c r="AQ318" s="405"/>
      <c r="AR318" s="405"/>
      <c r="AS318" s="405"/>
      <c r="AT318" s="405"/>
      <c r="AU318" s="405"/>
      <c r="AV318" s="405"/>
      <c r="AW318" s="405"/>
      <c r="AX318" s="405"/>
      <c r="AY318" s="405"/>
      <c r="AZ318" s="405"/>
      <c r="BA318" s="405"/>
      <c r="BB318" s="405"/>
      <c r="BC318" s="405"/>
      <c r="BD318" s="405"/>
      <c r="BE318" s="405"/>
      <c r="BF318" s="405"/>
      <c r="BG318" s="405"/>
      <c r="BH318" s="405"/>
      <c r="BI318" s="405"/>
      <c r="BJ318" s="405"/>
      <c r="BK318" s="405"/>
      <c r="BL318" s="405"/>
      <c r="BM318" s="405"/>
      <c r="BN318" s="405"/>
      <c r="BO318" s="405"/>
      <c r="BP318" s="405"/>
      <c r="BQ318" s="405"/>
      <c r="BR318" s="405"/>
      <c r="BS318" s="405"/>
      <c r="BT318" s="405"/>
      <c r="BU318" s="405"/>
      <c r="BV318" s="405"/>
      <c r="BW318" s="405"/>
      <c r="BX318" s="405"/>
      <c r="BY318" s="405"/>
      <c r="BZ318" s="405"/>
      <c r="CA318" s="405"/>
      <c r="CB318" s="405"/>
      <c r="CC318" s="405"/>
      <c r="CD318" s="405"/>
      <c r="CE318" s="405"/>
      <c r="CF318" s="405"/>
      <c r="CG318" s="405"/>
      <c r="CH318" s="405"/>
      <c r="CI318" s="405"/>
      <c r="CJ318" s="405"/>
      <c r="CK318" s="405"/>
      <c r="CL318" s="405"/>
      <c r="CM318" s="405"/>
      <c r="CN318" s="405"/>
      <c r="CO318" s="405"/>
      <c r="CP318" s="405"/>
      <c r="CQ318" s="405"/>
      <c r="CR318" s="405"/>
      <c r="CS318" s="405"/>
      <c r="CT318" s="405"/>
      <c r="CU318" s="405"/>
      <c r="CV318" s="405"/>
      <c r="CW318" s="405"/>
      <c r="CX318" s="405"/>
      <c r="CY318" s="405"/>
      <c r="CZ318" s="405"/>
      <c r="DA318" s="405"/>
      <c r="DB318" s="405"/>
      <c r="DC318" s="405"/>
      <c r="DD318" s="405"/>
      <c r="DE318" s="405"/>
      <c r="DF318" s="405"/>
      <c r="DG318" s="405"/>
      <c r="DH318" s="405"/>
      <c r="DI318" s="405"/>
      <c r="DJ318" s="405"/>
    </row>
    <row r="319" spans="1:114" s="6" customFormat="1">
      <c r="A319" s="405"/>
      <c r="C319" s="7"/>
      <c r="D319" s="7"/>
      <c r="F319" s="8"/>
      <c r="G319" s="8"/>
      <c r="H319" s="8"/>
      <c r="I319" s="8"/>
      <c r="J319" s="8"/>
      <c r="K319" s="8"/>
      <c r="L319" s="8"/>
      <c r="M319" s="8"/>
      <c r="N319" s="8"/>
      <c r="P319" s="12"/>
      <c r="Q319" s="12"/>
      <c r="R319" s="12"/>
      <c r="S319" s="12"/>
      <c r="T319" s="12"/>
      <c r="U319" s="405"/>
      <c r="V319" s="405"/>
      <c r="W319" s="405"/>
      <c r="X319" s="405"/>
      <c r="Y319" s="405"/>
      <c r="Z319" s="405"/>
      <c r="AA319" s="405"/>
      <c r="AB319" s="405"/>
      <c r="AC319" s="405"/>
      <c r="AD319" s="405"/>
      <c r="AE319" s="405"/>
      <c r="AF319" s="405"/>
      <c r="AG319" s="405"/>
      <c r="AH319" s="405"/>
      <c r="AI319" s="405"/>
      <c r="AJ319" s="405"/>
      <c r="AK319" s="405"/>
      <c r="AL319" s="405"/>
      <c r="AM319" s="405"/>
      <c r="AN319" s="405"/>
      <c r="AO319" s="405"/>
      <c r="AP319" s="405"/>
      <c r="AQ319" s="405"/>
      <c r="AR319" s="405"/>
      <c r="AS319" s="405"/>
      <c r="AT319" s="405"/>
      <c r="AU319" s="405"/>
      <c r="AV319" s="405"/>
      <c r="AW319" s="405"/>
      <c r="AX319" s="405"/>
      <c r="AY319" s="405"/>
      <c r="AZ319" s="405"/>
      <c r="BA319" s="405"/>
      <c r="BB319" s="405"/>
      <c r="BC319" s="405"/>
      <c r="BD319" s="405"/>
      <c r="BE319" s="405"/>
      <c r="BF319" s="405"/>
      <c r="BG319" s="405"/>
      <c r="BH319" s="405"/>
      <c r="BI319" s="405"/>
      <c r="BJ319" s="405"/>
      <c r="BK319" s="405"/>
      <c r="BL319" s="405"/>
      <c r="BM319" s="405"/>
      <c r="BN319" s="405"/>
      <c r="BO319" s="405"/>
      <c r="BP319" s="405"/>
      <c r="BQ319" s="405"/>
      <c r="BR319" s="405"/>
      <c r="BS319" s="405"/>
      <c r="BT319" s="405"/>
      <c r="BU319" s="405"/>
      <c r="BV319" s="405"/>
      <c r="BW319" s="405"/>
      <c r="BX319" s="405"/>
      <c r="BY319" s="405"/>
      <c r="BZ319" s="405"/>
      <c r="CA319" s="405"/>
      <c r="CB319" s="405"/>
      <c r="CC319" s="405"/>
      <c r="CD319" s="405"/>
      <c r="CE319" s="405"/>
      <c r="CF319" s="405"/>
      <c r="CG319" s="405"/>
      <c r="CH319" s="405"/>
      <c r="CI319" s="405"/>
      <c r="CJ319" s="405"/>
      <c r="CK319" s="405"/>
      <c r="CL319" s="405"/>
      <c r="CM319" s="405"/>
      <c r="CN319" s="405"/>
      <c r="CO319" s="405"/>
      <c r="CP319" s="405"/>
      <c r="CQ319" s="405"/>
      <c r="CR319" s="405"/>
      <c r="CS319" s="405"/>
      <c r="CT319" s="405"/>
      <c r="CU319" s="405"/>
      <c r="CV319" s="405"/>
      <c r="CW319" s="405"/>
      <c r="CX319" s="405"/>
      <c r="CY319" s="405"/>
      <c r="CZ319" s="405"/>
      <c r="DA319" s="405"/>
      <c r="DB319" s="405"/>
      <c r="DC319" s="405"/>
      <c r="DD319" s="405"/>
      <c r="DE319" s="405"/>
      <c r="DF319" s="405"/>
      <c r="DG319" s="405"/>
      <c r="DH319" s="405"/>
      <c r="DI319" s="405"/>
      <c r="DJ319" s="405"/>
    </row>
    <row r="320" spans="1:114" s="6" customFormat="1">
      <c r="A320" s="405"/>
      <c r="C320" s="7"/>
      <c r="D320" s="7"/>
      <c r="F320" s="8"/>
      <c r="G320" s="8"/>
      <c r="H320" s="8"/>
      <c r="I320" s="8"/>
      <c r="J320" s="8"/>
      <c r="K320" s="8"/>
      <c r="L320" s="8"/>
      <c r="M320" s="8"/>
      <c r="N320" s="8"/>
      <c r="P320" s="12"/>
      <c r="Q320" s="12"/>
      <c r="R320" s="12"/>
      <c r="S320" s="12"/>
      <c r="T320" s="12"/>
      <c r="U320" s="405"/>
      <c r="V320" s="405"/>
      <c r="W320" s="405"/>
      <c r="X320" s="405"/>
      <c r="Y320" s="405"/>
      <c r="Z320" s="405"/>
      <c r="AA320" s="405"/>
      <c r="AB320" s="405"/>
      <c r="AC320" s="405"/>
      <c r="AD320" s="405"/>
      <c r="AE320" s="405"/>
      <c r="AF320" s="405"/>
      <c r="AG320" s="405"/>
      <c r="AH320" s="405"/>
      <c r="AI320" s="405"/>
      <c r="AJ320" s="405"/>
      <c r="AK320" s="405"/>
      <c r="AL320" s="405"/>
      <c r="AM320" s="405"/>
      <c r="AN320" s="405"/>
      <c r="AO320" s="405"/>
      <c r="AP320" s="405"/>
      <c r="AQ320" s="405"/>
      <c r="AR320" s="405"/>
      <c r="AS320" s="405"/>
      <c r="AT320" s="405"/>
      <c r="AU320" s="405"/>
      <c r="AV320" s="405"/>
      <c r="AW320" s="405"/>
      <c r="AX320" s="405"/>
      <c r="AY320" s="405"/>
      <c r="AZ320" s="405"/>
      <c r="BA320" s="405"/>
      <c r="BB320" s="405"/>
      <c r="BC320" s="405"/>
      <c r="BD320" s="405"/>
      <c r="BE320" s="405"/>
      <c r="BF320" s="405"/>
      <c r="BG320" s="405"/>
      <c r="BH320" s="405"/>
      <c r="BI320" s="405"/>
      <c r="BJ320" s="405"/>
      <c r="BK320" s="405"/>
      <c r="BL320" s="405"/>
      <c r="BM320" s="405"/>
      <c r="BN320" s="405"/>
      <c r="BO320" s="405"/>
      <c r="BP320" s="405"/>
      <c r="BQ320" s="405"/>
      <c r="BR320" s="405"/>
      <c r="BS320" s="405"/>
      <c r="BT320" s="405"/>
      <c r="BU320" s="405"/>
      <c r="BV320" s="405"/>
      <c r="BW320" s="405"/>
      <c r="BX320" s="405"/>
      <c r="BY320" s="405"/>
      <c r="BZ320" s="405"/>
      <c r="CA320" s="405"/>
      <c r="CB320" s="405"/>
      <c r="CC320" s="405"/>
      <c r="CD320" s="405"/>
      <c r="CE320" s="405"/>
      <c r="CF320" s="405"/>
      <c r="CG320" s="405"/>
      <c r="CH320" s="405"/>
      <c r="CI320" s="405"/>
      <c r="CJ320" s="405"/>
      <c r="CK320" s="405"/>
      <c r="CL320" s="405"/>
      <c r="CM320" s="405"/>
      <c r="CN320" s="405"/>
      <c r="CO320" s="405"/>
      <c r="CP320" s="405"/>
      <c r="CQ320" s="405"/>
      <c r="CR320" s="405"/>
      <c r="CS320" s="405"/>
      <c r="CT320" s="405"/>
      <c r="CU320" s="405"/>
      <c r="CV320" s="405"/>
      <c r="CW320" s="405"/>
      <c r="CX320" s="405"/>
      <c r="CY320" s="405"/>
      <c r="CZ320" s="405"/>
      <c r="DA320" s="405"/>
      <c r="DB320" s="405"/>
      <c r="DC320" s="405"/>
      <c r="DD320" s="405"/>
      <c r="DE320" s="405"/>
      <c r="DF320" s="405"/>
      <c r="DG320" s="405"/>
      <c r="DH320" s="405"/>
      <c r="DI320" s="405"/>
      <c r="DJ320" s="405"/>
    </row>
    <row r="321" spans="1:114" s="6" customFormat="1">
      <c r="A321" s="405"/>
      <c r="C321" s="7"/>
      <c r="D321" s="7"/>
      <c r="F321" s="8"/>
      <c r="G321" s="8"/>
      <c r="H321" s="8"/>
      <c r="I321" s="8"/>
      <c r="J321" s="8"/>
      <c r="K321" s="8"/>
      <c r="L321" s="8"/>
      <c r="M321" s="8"/>
      <c r="N321" s="8"/>
      <c r="P321" s="12"/>
      <c r="Q321" s="12"/>
      <c r="R321" s="12"/>
      <c r="S321" s="12"/>
      <c r="T321" s="12"/>
      <c r="U321" s="405"/>
      <c r="V321" s="405"/>
      <c r="W321" s="405"/>
      <c r="X321" s="405"/>
      <c r="Y321" s="405"/>
      <c r="Z321" s="405"/>
      <c r="AA321" s="405"/>
      <c r="AB321" s="405"/>
      <c r="AC321" s="405"/>
      <c r="AD321" s="405"/>
      <c r="AE321" s="405"/>
      <c r="AF321" s="405"/>
      <c r="AG321" s="405"/>
      <c r="AH321" s="405"/>
      <c r="AI321" s="405"/>
      <c r="AJ321" s="405"/>
      <c r="AK321" s="405"/>
      <c r="AL321" s="405"/>
      <c r="AM321" s="405"/>
      <c r="AN321" s="405"/>
      <c r="AO321" s="405"/>
      <c r="AP321" s="405"/>
      <c r="AQ321" s="405"/>
      <c r="AR321" s="405"/>
      <c r="AS321" s="405"/>
      <c r="AT321" s="405"/>
      <c r="AU321" s="405"/>
      <c r="AV321" s="405"/>
      <c r="AW321" s="405"/>
      <c r="AX321" s="405"/>
      <c r="AY321" s="405"/>
      <c r="AZ321" s="405"/>
      <c r="BA321" s="405"/>
      <c r="BB321" s="405"/>
      <c r="BC321" s="405"/>
      <c r="BD321" s="405"/>
      <c r="BE321" s="405"/>
      <c r="BF321" s="405"/>
      <c r="BG321" s="405"/>
      <c r="BH321" s="405"/>
      <c r="BI321" s="405"/>
      <c r="BJ321" s="405"/>
      <c r="BK321" s="405"/>
      <c r="BL321" s="405"/>
      <c r="BM321" s="405"/>
      <c r="BN321" s="405"/>
      <c r="BO321" s="405"/>
      <c r="BP321" s="405"/>
      <c r="BQ321" s="405"/>
      <c r="BR321" s="405"/>
      <c r="BS321" s="405"/>
      <c r="BT321" s="405"/>
      <c r="BU321" s="405"/>
      <c r="BV321" s="405"/>
      <c r="BW321" s="405"/>
      <c r="BX321" s="405"/>
      <c r="BY321" s="405"/>
      <c r="BZ321" s="405"/>
      <c r="CA321" s="405"/>
      <c r="CB321" s="405"/>
      <c r="CC321" s="405"/>
      <c r="CD321" s="405"/>
      <c r="CE321" s="405"/>
      <c r="CF321" s="405"/>
      <c r="CG321" s="405"/>
      <c r="CH321" s="405"/>
      <c r="CI321" s="405"/>
      <c r="CJ321" s="405"/>
      <c r="CK321" s="405"/>
      <c r="CL321" s="405"/>
      <c r="CM321" s="405"/>
      <c r="CN321" s="405"/>
      <c r="CO321" s="405"/>
      <c r="CP321" s="405"/>
      <c r="CQ321" s="405"/>
      <c r="CR321" s="405"/>
      <c r="CS321" s="405"/>
      <c r="CT321" s="405"/>
      <c r="CU321" s="405"/>
      <c r="CV321" s="405"/>
      <c r="CW321" s="405"/>
      <c r="CX321" s="405"/>
      <c r="CY321" s="405"/>
      <c r="CZ321" s="405"/>
      <c r="DA321" s="405"/>
      <c r="DB321" s="405"/>
      <c r="DC321" s="405"/>
      <c r="DD321" s="405"/>
      <c r="DE321" s="405"/>
      <c r="DF321" s="405"/>
      <c r="DG321" s="405"/>
      <c r="DH321" s="405"/>
      <c r="DI321" s="405"/>
      <c r="DJ321" s="405"/>
    </row>
    <row r="322" spans="1:114" s="6" customFormat="1">
      <c r="A322" s="405"/>
      <c r="C322" s="7"/>
      <c r="D322" s="7"/>
      <c r="F322" s="8"/>
      <c r="G322" s="8"/>
      <c r="H322" s="8"/>
      <c r="I322" s="8"/>
      <c r="J322" s="8"/>
      <c r="K322" s="8"/>
      <c r="L322" s="8"/>
      <c r="M322" s="8"/>
      <c r="N322" s="8"/>
      <c r="P322" s="12"/>
      <c r="Q322" s="12"/>
      <c r="R322" s="12"/>
      <c r="S322" s="12"/>
      <c r="T322" s="12"/>
      <c r="U322" s="405"/>
      <c r="V322" s="405"/>
      <c r="W322" s="405"/>
      <c r="X322" s="405"/>
      <c r="Y322" s="405"/>
      <c r="Z322" s="405"/>
      <c r="AA322" s="405"/>
      <c r="AB322" s="405"/>
      <c r="AC322" s="405"/>
      <c r="AD322" s="405"/>
      <c r="AE322" s="405"/>
      <c r="AF322" s="405"/>
      <c r="AG322" s="405"/>
      <c r="AH322" s="405"/>
      <c r="AI322" s="405"/>
      <c r="AJ322" s="405"/>
      <c r="AK322" s="405"/>
      <c r="AL322" s="405"/>
      <c r="AM322" s="405"/>
      <c r="AN322" s="405"/>
      <c r="AO322" s="405"/>
      <c r="AP322" s="405"/>
      <c r="AQ322" s="405"/>
      <c r="AR322" s="405"/>
      <c r="AS322" s="405"/>
      <c r="AT322" s="405"/>
      <c r="AU322" s="405"/>
      <c r="AV322" s="405"/>
      <c r="AW322" s="405"/>
      <c r="AX322" s="405"/>
      <c r="AY322" s="405"/>
      <c r="AZ322" s="405"/>
      <c r="BA322" s="405"/>
      <c r="BB322" s="405"/>
      <c r="BC322" s="405"/>
      <c r="BD322" s="405"/>
      <c r="BE322" s="405"/>
      <c r="BF322" s="405"/>
      <c r="BG322" s="405"/>
      <c r="BH322" s="405"/>
      <c r="BI322" s="405"/>
      <c r="BJ322" s="405"/>
      <c r="BK322" s="405"/>
      <c r="BL322" s="405"/>
      <c r="BM322" s="405"/>
      <c r="BN322" s="405"/>
      <c r="BO322" s="405"/>
      <c r="BP322" s="405"/>
      <c r="BQ322" s="405"/>
      <c r="BR322" s="405"/>
      <c r="BS322" s="405"/>
      <c r="BT322" s="405"/>
      <c r="BU322" s="405"/>
      <c r="BV322" s="405"/>
      <c r="BW322" s="405"/>
      <c r="BX322" s="405"/>
      <c r="BY322" s="405"/>
      <c r="BZ322" s="405"/>
      <c r="CA322" s="405"/>
      <c r="CB322" s="405"/>
      <c r="CC322" s="405"/>
      <c r="CD322" s="405"/>
      <c r="CE322" s="405"/>
      <c r="CF322" s="405"/>
      <c r="CG322" s="405"/>
      <c r="CH322" s="405"/>
      <c r="CI322" s="405"/>
      <c r="CJ322" s="405"/>
      <c r="CK322" s="405"/>
      <c r="CL322" s="405"/>
      <c r="CM322" s="405"/>
      <c r="CN322" s="405"/>
      <c r="CO322" s="405"/>
      <c r="CP322" s="405"/>
      <c r="CQ322" s="405"/>
      <c r="CR322" s="405"/>
      <c r="CS322" s="405"/>
      <c r="CT322" s="405"/>
      <c r="CU322" s="405"/>
      <c r="CV322" s="405"/>
      <c r="CW322" s="405"/>
      <c r="CX322" s="405"/>
      <c r="CY322" s="405"/>
      <c r="CZ322" s="405"/>
      <c r="DA322" s="405"/>
      <c r="DB322" s="405"/>
      <c r="DC322" s="405"/>
      <c r="DD322" s="405"/>
      <c r="DE322" s="405"/>
      <c r="DF322" s="405"/>
      <c r="DG322" s="405"/>
      <c r="DH322" s="405"/>
      <c r="DI322" s="405"/>
      <c r="DJ322" s="405"/>
    </row>
    <row r="323" spans="1:114" s="6" customFormat="1">
      <c r="A323" s="405"/>
      <c r="C323" s="7"/>
      <c r="D323" s="7"/>
      <c r="F323" s="8"/>
      <c r="G323" s="8"/>
      <c r="H323" s="8"/>
      <c r="I323" s="8"/>
      <c r="J323" s="8"/>
      <c r="K323" s="8"/>
      <c r="L323" s="8"/>
      <c r="M323" s="8"/>
      <c r="N323" s="8"/>
      <c r="P323" s="12"/>
      <c r="Q323" s="12"/>
      <c r="R323" s="12"/>
      <c r="S323" s="12"/>
      <c r="T323" s="12"/>
      <c r="U323" s="405"/>
      <c r="V323" s="405"/>
      <c r="W323" s="405"/>
      <c r="X323" s="405"/>
      <c r="Y323" s="405"/>
      <c r="Z323" s="405"/>
      <c r="AA323" s="405"/>
      <c r="AB323" s="405"/>
      <c r="AC323" s="405"/>
      <c r="AD323" s="405"/>
      <c r="AE323" s="405"/>
      <c r="AF323" s="405"/>
      <c r="AG323" s="405"/>
      <c r="AH323" s="405"/>
      <c r="AI323" s="405"/>
      <c r="AJ323" s="405"/>
      <c r="AK323" s="405"/>
      <c r="AL323" s="405"/>
      <c r="AM323" s="405"/>
      <c r="AN323" s="405"/>
      <c r="AO323" s="405"/>
      <c r="AP323" s="405"/>
      <c r="AQ323" s="405"/>
      <c r="AR323" s="405"/>
      <c r="AS323" s="405"/>
      <c r="AT323" s="405"/>
      <c r="AU323" s="405"/>
      <c r="AV323" s="405"/>
      <c r="AW323" s="405"/>
      <c r="AX323" s="405"/>
      <c r="AY323" s="405"/>
      <c r="AZ323" s="405"/>
      <c r="BA323" s="405"/>
      <c r="BB323" s="405"/>
      <c r="BC323" s="405"/>
      <c r="BD323" s="405"/>
      <c r="BE323" s="405"/>
      <c r="BF323" s="405"/>
      <c r="BG323" s="405"/>
      <c r="BH323" s="405"/>
      <c r="BI323" s="405"/>
      <c r="BJ323" s="405"/>
      <c r="BK323" s="405"/>
      <c r="BL323" s="405"/>
      <c r="BM323" s="405"/>
      <c r="BN323" s="405"/>
      <c r="BO323" s="405"/>
      <c r="BP323" s="405"/>
      <c r="BQ323" s="405"/>
      <c r="BR323" s="405"/>
      <c r="BS323" s="405"/>
      <c r="BT323" s="405"/>
      <c r="BU323" s="405"/>
      <c r="BV323" s="405"/>
      <c r="BW323" s="405"/>
      <c r="BX323" s="405"/>
      <c r="BY323" s="405"/>
      <c r="BZ323" s="405"/>
      <c r="CA323" s="405"/>
      <c r="CB323" s="405"/>
      <c r="CC323" s="405"/>
      <c r="CD323" s="405"/>
      <c r="CE323" s="405"/>
      <c r="CF323" s="405"/>
      <c r="CG323" s="405"/>
      <c r="CH323" s="405"/>
      <c r="CI323" s="405"/>
      <c r="CJ323" s="405"/>
      <c r="CK323" s="405"/>
      <c r="CL323" s="405"/>
      <c r="CM323" s="405"/>
      <c r="CN323" s="405"/>
      <c r="CO323" s="405"/>
      <c r="CP323" s="405"/>
      <c r="CQ323" s="405"/>
      <c r="CR323" s="405"/>
      <c r="CS323" s="405"/>
      <c r="CT323" s="405"/>
      <c r="CU323" s="405"/>
      <c r="CV323" s="405"/>
      <c r="CW323" s="405"/>
      <c r="CX323" s="405"/>
      <c r="CY323" s="405"/>
      <c r="CZ323" s="405"/>
      <c r="DA323" s="405"/>
      <c r="DB323" s="405"/>
      <c r="DC323" s="405"/>
      <c r="DD323" s="405"/>
      <c r="DE323" s="405"/>
      <c r="DF323" s="405"/>
      <c r="DG323" s="405"/>
      <c r="DH323" s="405"/>
      <c r="DI323" s="405"/>
      <c r="DJ323" s="405"/>
    </row>
    <row r="324" spans="1:114" s="6" customFormat="1">
      <c r="A324" s="405"/>
      <c r="C324" s="7"/>
      <c r="D324" s="7"/>
      <c r="F324" s="8"/>
      <c r="G324" s="8"/>
      <c r="H324" s="8"/>
      <c r="I324" s="8"/>
      <c r="J324" s="8"/>
      <c r="K324" s="8"/>
      <c r="L324" s="8"/>
      <c r="M324" s="8"/>
      <c r="N324" s="8"/>
      <c r="P324" s="12"/>
      <c r="Q324" s="12"/>
      <c r="R324" s="12"/>
      <c r="S324" s="12"/>
      <c r="T324" s="12"/>
      <c r="U324" s="405"/>
      <c r="V324" s="405"/>
      <c r="W324" s="405"/>
      <c r="X324" s="405"/>
      <c r="Y324" s="405"/>
      <c r="Z324" s="405"/>
      <c r="AA324" s="405"/>
      <c r="AB324" s="405"/>
      <c r="AC324" s="405"/>
      <c r="AD324" s="405"/>
      <c r="AE324" s="405"/>
      <c r="AF324" s="405"/>
      <c r="AG324" s="405"/>
      <c r="AH324" s="405"/>
      <c r="AI324" s="405"/>
      <c r="AJ324" s="405"/>
      <c r="AK324" s="405"/>
      <c r="AL324" s="405"/>
      <c r="AM324" s="405"/>
      <c r="AN324" s="405"/>
      <c r="AO324" s="405"/>
      <c r="AP324" s="405"/>
      <c r="AQ324" s="405"/>
      <c r="AR324" s="405"/>
      <c r="AS324" s="405"/>
      <c r="AT324" s="405"/>
      <c r="AU324" s="405"/>
      <c r="AV324" s="405"/>
      <c r="AW324" s="405"/>
      <c r="AX324" s="405"/>
      <c r="AY324" s="405"/>
      <c r="AZ324" s="405"/>
      <c r="BA324" s="405"/>
      <c r="BB324" s="405"/>
      <c r="BC324" s="405"/>
      <c r="BD324" s="405"/>
      <c r="BE324" s="405"/>
      <c r="BF324" s="405"/>
      <c r="BG324" s="405"/>
      <c r="BH324" s="405"/>
      <c r="BI324" s="405"/>
      <c r="BJ324" s="405"/>
      <c r="BK324" s="405"/>
      <c r="BL324" s="405"/>
      <c r="BM324" s="405"/>
      <c r="BN324" s="405"/>
      <c r="BO324" s="405"/>
      <c r="BP324" s="405"/>
      <c r="BQ324" s="405"/>
      <c r="BR324" s="405"/>
      <c r="BS324" s="405"/>
      <c r="BT324" s="405"/>
      <c r="BU324" s="405"/>
      <c r="BV324" s="405"/>
      <c r="BW324" s="405"/>
      <c r="BX324" s="405"/>
      <c r="BY324" s="405"/>
      <c r="BZ324" s="405"/>
      <c r="CA324" s="405"/>
      <c r="CB324" s="405"/>
      <c r="CC324" s="405"/>
      <c r="CD324" s="405"/>
      <c r="CE324" s="405"/>
      <c r="CF324" s="405"/>
      <c r="CG324" s="405"/>
      <c r="CH324" s="405"/>
      <c r="CI324" s="405"/>
      <c r="CJ324" s="405"/>
      <c r="CK324" s="405"/>
      <c r="CL324" s="405"/>
      <c r="CM324" s="405"/>
      <c r="CN324" s="405"/>
      <c r="CO324" s="405"/>
      <c r="CP324" s="405"/>
      <c r="CQ324" s="405"/>
      <c r="CR324" s="405"/>
      <c r="CS324" s="405"/>
      <c r="CT324" s="405"/>
      <c r="CU324" s="405"/>
      <c r="CV324" s="405"/>
      <c r="CW324" s="405"/>
      <c r="CX324" s="405"/>
      <c r="CY324" s="405"/>
      <c r="CZ324" s="405"/>
      <c r="DA324" s="405"/>
      <c r="DB324" s="405"/>
      <c r="DC324" s="405"/>
      <c r="DD324" s="405"/>
      <c r="DE324" s="405"/>
      <c r="DF324" s="405"/>
      <c r="DG324" s="405"/>
      <c r="DH324" s="405"/>
      <c r="DI324" s="405"/>
      <c r="DJ324" s="405"/>
    </row>
    <row r="325" spans="1:114" s="6" customFormat="1">
      <c r="A325" s="405"/>
      <c r="C325" s="7"/>
      <c r="D325" s="7"/>
      <c r="F325" s="8"/>
      <c r="G325" s="8"/>
      <c r="H325" s="8"/>
      <c r="I325" s="8"/>
      <c r="J325" s="8"/>
      <c r="K325" s="8"/>
      <c r="L325" s="8"/>
      <c r="M325" s="8"/>
      <c r="N325" s="8"/>
      <c r="P325" s="12"/>
      <c r="Q325" s="12"/>
      <c r="R325" s="12"/>
      <c r="S325" s="12"/>
      <c r="T325" s="12"/>
      <c r="U325" s="405"/>
      <c r="V325" s="405"/>
      <c r="W325" s="405"/>
      <c r="X325" s="405"/>
      <c r="Y325" s="405"/>
      <c r="Z325" s="405"/>
      <c r="AA325" s="405"/>
      <c r="AB325" s="405"/>
      <c r="AC325" s="405"/>
      <c r="AD325" s="405"/>
      <c r="AE325" s="405"/>
      <c r="AF325" s="405"/>
      <c r="AG325" s="405"/>
      <c r="AH325" s="405"/>
      <c r="AI325" s="405"/>
      <c r="AJ325" s="405"/>
      <c r="AK325" s="405"/>
      <c r="AL325" s="405"/>
      <c r="AM325" s="405"/>
      <c r="AN325" s="405"/>
      <c r="AO325" s="405"/>
      <c r="AP325" s="405"/>
      <c r="AQ325" s="405"/>
      <c r="AR325" s="405"/>
      <c r="AS325" s="405"/>
      <c r="AT325" s="405"/>
      <c r="AU325" s="405"/>
      <c r="AV325" s="405"/>
      <c r="AW325" s="405"/>
      <c r="AX325" s="405"/>
      <c r="AY325" s="405"/>
      <c r="AZ325" s="405"/>
      <c r="BA325" s="405"/>
      <c r="BB325" s="405"/>
      <c r="BC325" s="405"/>
      <c r="BD325" s="405"/>
      <c r="BE325" s="405"/>
      <c r="BF325" s="405"/>
      <c r="BG325" s="405"/>
      <c r="BH325" s="405"/>
      <c r="BI325" s="405"/>
      <c r="BJ325" s="405"/>
      <c r="BK325" s="405"/>
      <c r="BL325" s="405"/>
      <c r="BM325" s="405"/>
      <c r="BN325" s="405"/>
      <c r="BO325" s="405"/>
      <c r="BP325" s="405"/>
      <c r="BQ325" s="405"/>
      <c r="BR325" s="405"/>
      <c r="BS325" s="405"/>
      <c r="BT325" s="405"/>
      <c r="BU325" s="405"/>
      <c r="BV325" s="405"/>
      <c r="BW325" s="405"/>
      <c r="BX325" s="405"/>
      <c r="BY325" s="405"/>
      <c r="BZ325" s="405"/>
      <c r="CA325" s="405"/>
      <c r="CB325" s="405"/>
      <c r="CC325" s="405"/>
      <c r="CD325" s="405"/>
      <c r="CE325" s="405"/>
      <c r="CF325" s="405"/>
      <c r="CG325" s="405"/>
      <c r="CH325" s="405"/>
      <c r="CI325" s="405"/>
      <c r="CJ325" s="405"/>
      <c r="CK325" s="405"/>
      <c r="CL325" s="405"/>
      <c r="CM325" s="405"/>
      <c r="CN325" s="405"/>
      <c r="CO325" s="405"/>
      <c r="CP325" s="405"/>
      <c r="CQ325" s="405"/>
      <c r="CR325" s="405"/>
      <c r="CS325" s="405"/>
      <c r="CT325" s="405"/>
      <c r="CU325" s="405"/>
      <c r="CV325" s="405"/>
      <c r="CW325" s="405"/>
      <c r="CX325" s="405"/>
      <c r="CY325" s="405"/>
      <c r="CZ325" s="405"/>
      <c r="DA325" s="405"/>
      <c r="DB325" s="405"/>
      <c r="DC325" s="405"/>
      <c r="DD325" s="405"/>
      <c r="DE325" s="405"/>
      <c r="DF325" s="405"/>
      <c r="DG325" s="405"/>
      <c r="DH325" s="405"/>
      <c r="DI325" s="405"/>
      <c r="DJ325" s="405"/>
    </row>
    <row r="326" spans="1:114" s="6" customFormat="1">
      <c r="A326" s="405"/>
      <c r="C326" s="7"/>
      <c r="D326" s="7"/>
      <c r="F326" s="8"/>
      <c r="G326" s="8"/>
      <c r="H326" s="8"/>
      <c r="I326" s="8"/>
      <c r="J326" s="8"/>
      <c r="K326" s="8"/>
      <c r="L326" s="8"/>
      <c r="M326" s="8"/>
      <c r="N326" s="8"/>
      <c r="P326" s="12"/>
      <c r="Q326" s="12"/>
      <c r="R326" s="12"/>
      <c r="S326" s="12"/>
      <c r="T326" s="12"/>
      <c r="U326" s="405"/>
      <c r="V326" s="405"/>
      <c r="W326" s="405"/>
      <c r="X326" s="405"/>
      <c r="Y326" s="405"/>
      <c r="Z326" s="405"/>
      <c r="AA326" s="405"/>
      <c r="AB326" s="405"/>
      <c r="AC326" s="405"/>
      <c r="AD326" s="405"/>
      <c r="AE326" s="405"/>
      <c r="AF326" s="405"/>
      <c r="AG326" s="405"/>
      <c r="AH326" s="405"/>
      <c r="AI326" s="405"/>
      <c r="AJ326" s="405"/>
      <c r="AK326" s="405"/>
      <c r="AL326" s="405"/>
      <c r="AM326" s="405"/>
      <c r="AN326" s="405"/>
      <c r="AO326" s="405"/>
      <c r="AP326" s="405"/>
      <c r="AQ326" s="405"/>
      <c r="AR326" s="405"/>
      <c r="AS326" s="405"/>
      <c r="AT326" s="405"/>
      <c r="AU326" s="405"/>
      <c r="AV326" s="405"/>
      <c r="AW326" s="405"/>
      <c r="AX326" s="405"/>
      <c r="AY326" s="405"/>
      <c r="AZ326" s="405"/>
      <c r="BA326" s="405"/>
      <c r="BB326" s="405"/>
      <c r="BC326" s="405"/>
      <c r="BD326" s="405"/>
      <c r="BE326" s="405"/>
      <c r="BF326" s="405"/>
      <c r="BG326" s="405"/>
      <c r="BH326" s="405"/>
      <c r="BI326" s="405"/>
      <c r="BJ326" s="405"/>
      <c r="BK326" s="405"/>
      <c r="BL326" s="405"/>
      <c r="BM326" s="405"/>
      <c r="BN326" s="405"/>
      <c r="BO326" s="405"/>
      <c r="BP326" s="405"/>
      <c r="BQ326" s="405"/>
      <c r="BR326" s="405"/>
      <c r="BS326" s="405"/>
      <c r="BT326" s="405"/>
      <c r="BU326" s="405"/>
      <c r="BV326" s="405"/>
      <c r="BW326" s="405"/>
      <c r="BX326" s="405"/>
      <c r="BY326" s="405"/>
      <c r="BZ326" s="405"/>
      <c r="CA326" s="405"/>
      <c r="CB326" s="405"/>
      <c r="CC326" s="405"/>
      <c r="CD326" s="405"/>
      <c r="CE326" s="405"/>
      <c r="CF326" s="405"/>
      <c r="CG326" s="405"/>
      <c r="CH326" s="405"/>
      <c r="CI326" s="405"/>
      <c r="CJ326" s="405"/>
      <c r="CK326" s="405"/>
      <c r="CL326" s="405"/>
      <c r="CM326" s="405"/>
      <c r="CN326" s="405"/>
      <c r="CO326" s="405"/>
      <c r="CP326" s="405"/>
      <c r="CQ326" s="405"/>
      <c r="CR326" s="405"/>
      <c r="CS326" s="405"/>
      <c r="CT326" s="405"/>
      <c r="CU326" s="405"/>
      <c r="CV326" s="405"/>
      <c r="CW326" s="405"/>
      <c r="CX326" s="405"/>
      <c r="CY326" s="405"/>
      <c r="CZ326" s="405"/>
      <c r="DA326" s="405"/>
      <c r="DB326" s="405"/>
      <c r="DC326" s="405"/>
      <c r="DD326" s="405"/>
      <c r="DE326" s="405"/>
      <c r="DF326" s="405"/>
      <c r="DG326" s="405"/>
      <c r="DH326" s="405"/>
      <c r="DI326" s="405"/>
      <c r="DJ326" s="405"/>
    </row>
    <row r="327" spans="1:114" s="6" customFormat="1">
      <c r="A327" s="405"/>
      <c r="C327" s="7"/>
      <c r="D327" s="7"/>
      <c r="F327" s="8"/>
      <c r="G327" s="8"/>
      <c r="H327" s="8"/>
      <c r="I327" s="8"/>
      <c r="J327" s="8"/>
      <c r="K327" s="8"/>
      <c r="L327" s="8"/>
      <c r="M327" s="8"/>
      <c r="N327" s="8"/>
      <c r="P327" s="12"/>
      <c r="Q327" s="12"/>
      <c r="R327" s="12"/>
      <c r="S327" s="12"/>
      <c r="T327" s="12"/>
      <c r="U327" s="405"/>
      <c r="V327" s="405"/>
      <c r="W327" s="405"/>
      <c r="X327" s="405"/>
      <c r="Y327" s="405"/>
      <c r="Z327" s="405"/>
      <c r="AA327" s="405"/>
      <c r="AB327" s="405"/>
      <c r="AC327" s="405"/>
      <c r="AD327" s="405"/>
      <c r="AE327" s="405"/>
      <c r="AF327" s="405"/>
      <c r="AG327" s="405"/>
      <c r="AH327" s="405"/>
      <c r="AI327" s="405"/>
      <c r="AJ327" s="405"/>
      <c r="AK327" s="405"/>
      <c r="AL327" s="405"/>
      <c r="AM327" s="405"/>
      <c r="AN327" s="405"/>
      <c r="AO327" s="405"/>
      <c r="AP327" s="405"/>
      <c r="AQ327" s="405"/>
      <c r="AR327" s="405"/>
      <c r="AS327" s="405"/>
      <c r="AT327" s="405"/>
      <c r="AU327" s="405"/>
      <c r="AV327" s="405"/>
      <c r="AW327" s="405"/>
      <c r="AX327" s="405"/>
      <c r="AY327" s="405"/>
      <c r="AZ327" s="405"/>
      <c r="BA327" s="405"/>
      <c r="BB327" s="405"/>
      <c r="BC327" s="405"/>
      <c r="BD327" s="405"/>
      <c r="BE327" s="405"/>
      <c r="BF327" s="405"/>
      <c r="BG327" s="405"/>
      <c r="BH327" s="405"/>
      <c r="BI327" s="405"/>
      <c r="BJ327" s="405"/>
      <c r="BK327" s="405"/>
      <c r="BL327" s="405"/>
      <c r="BM327" s="405"/>
      <c r="BN327" s="405"/>
      <c r="BO327" s="405"/>
      <c r="BP327" s="405"/>
      <c r="BQ327" s="405"/>
      <c r="BR327" s="405"/>
      <c r="BS327" s="405"/>
      <c r="BT327" s="405"/>
      <c r="BU327" s="405"/>
      <c r="BV327" s="405"/>
      <c r="BW327" s="405"/>
      <c r="BX327" s="405"/>
      <c r="BY327" s="405"/>
      <c r="BZ327" s="405"/>
      <c r="CA327" s="405"/>
      <c r="CB327" s="405"/>
      <c r="CC327" s="405"/>
      <c r="CD327" s="405"/>
      <c r="CE327" s="405"/>
      <c r="CF327" s="405"/>
      <c r="CG327" s="405"/>
      <c r="CH327" s="405"/>
      <c r="CI327" s="405"/>
      <c r="CJ327" s="405"/>
      <c r="CK327" s="405"/>
      <c r="CL327" s="405"/>
      <c r="CM327" s="405"/>
      <c r="CN327" s="405"/>
      <c r="CO327" s="405"/>
      <c r="CP327" s="405"/>
      <c r="CQ327" s="405"/>
      <c r="CR327" s="405"/>
      <c r="CS327" s="405"/>
      <c r="CT327" s="405"/>
      <c r="CU327" s="405"/>
      <c r="CV327" s="405"/>
      <c r="CW327" s="405"/>
      <c r="CX327" s="405"/>
      <c r="CY327" s="405"/>
      <c r="CZ327" s="405"/>
      <c r="DA327" s="405"/>
      <c r="DB327" s="405"/>
      <c r="DC327" s="405"/>
      <c r="DD327" s="405"/>
      <c r="DE327" s="405"/>
      <c r="DF327" s="405"/>
      <c r="DG327" s="405"/>
      <c r="DH327" s="405"/>
      <c r="DI327" s="405"/>
      <c r="DJ327" s="405"/>
    </row>
    <row r="328" spans="1:114" s="6" customFormat="1">
      <c r="A328" s="405"/>
      <c r="C328" s="7"/>
      <c r="D328" s="7"/>
      <c r="F328" s="8"/>
      <c r="G328" s="8"/>
      <c r="H328" s="8"/>
      <c r="I328" s="8"/>
      <c r="J328" s="8"/>
      <c r="K328" s="8"/>
      <c r="L328" s="8"/>
      <c r="M328" s="8"/>
      <c r="N328" s="8"/>
      <c r="P328" s="12"/>
      <c r="Q328" s="12"/>
      <c r="R328" s="12"/>
      <c r="S328" s="12"/>
      <c r="T328" s="12"/>
      <c r="U328" s="405"/>
      <c r="V328" s="405"/>
      <c r="W328" s="405"/>
      <c r="X328" s="405"/>
      <c r="Y328" s="405"/>
      <c r="Z328" s="405"/>
      <c r="AA328" s="405"/>
      <c r="AB328" s="405"/>
      <c r="AC328" s="405"/>
      <c r="AD328" s="405"/>
      <c r="AE328" s="405"/>
      <c r="AF328" s="405"/>
      <c r="AG328" s="405"/>
      <c r="AH328" s="405"/>
      <c r="AI328" s="405"/>
      <c r="AJ328" s="405"/>
      <c r="AK328" s="405"/>
      <c r="AL328" s="405"/>
      <c r="AM328" s="405"/>
      <c r="AN328" s="405"/>
      <c r="AO328" s="405"/>
      <c r="AP328" s="405"/>
      <c r="AQ328" s="405"/>
      <c r="AR328" s="405"/>
      <c r="AS328" s="405"/>
      <c r="AT328" s="405"/>
      <c r="AU328" s="405"/>
      <c r="AV328" s="405"/>
      <c r="AW328" s="405"/>
      <c r="AX328" s="405"/>
      <c r="AY328" s="405"/>
      <c r="AZ328" s="405"/>
      <c r="BA328" s="405"/>
      <c r="BB328" s="405"/>
      <c r="BC328" s="405"/>
      <c r="BD328" s="405"/>
      <c r="BE328" s="405"/>
      <c r="BF328" s="405"/>
      <c r="BG328" s="405"/>
      <c r="BH328" s="405"/>
      <c r="BI328" s="405"/>
      <c r="BJ328" s="405"/>
      <c r="BK328" s="405"/>
      <c r="BL328" s="405"/>
      <c r="BM328" s="405"/>
      <c r="BN328" s="405"/>
      <c r="BO328" s="405"/>
      <c r="BP328" s="405"/>
      <c r="BQ328" s="405"/>
      <c r="BR328" s="405"/>
      <c r="BS328" s="405"/>
      <c r="BT328" s="405"/>
      <c r="BU328" s="405"/>
      <c r="BV328" s="405"/>
      <c r="BW328" s="405"/>
      <c r="BX328" s="405"/>
      <c r="BY328" s="405"/>
      <c r="BZ328" s="405"/>
      <c r="CA328" s="405"/>
      <c r="CB328" s="405"/>
      <c r="CC328" s="405"/>
      <c r="CD328" s="405"/>
      <c r="CE328" s="405"/>
      <c r="CF328" s="405"/>
      <c r="CG328" s="405"/>
      <c r="CH328" s="405"/>
      <c r="CI328" s="405"/>
      <c r="CJ328" s="405"/>
      <c r="CK328" s="405"/>
      <c r="CL328" s="405"/>
      <c r="CM328" s="405"/>
      <c r="CN328" s="405"/>
      <c r="CO328" s="405"/>
      <c r="CP328" s="405"/>
      <c r="CQ328" s="405"/>
      <c r="CR328" s="405"/>
      <c r="CS328" s="405"/>
      <c r="CT328" s="405"/>
      <c r="CU328" s="405"/>
      <c r="CV328" s="405"/>
      <c r="CW328" s="405"/>
      <c r="CX328" s="405"/>
      <c r="CY328" s="405"/>
      <c r="CZ328" s="405"/>
      <c r="DA328" s="405"/>
      <c r="DB328" s="405"/>
      <c r="DC328" s="405"/>
      <c r="DD328" s="405"/>
      <c r="DE328" s="405"/>
      <c r="DF328" s="405"/>
      <c r="DG328" s="405"/>
      <c r="DH328" s="405"/>
      <c r="DI328" s="405"/>
      <c r="DJ328" s="405"/>
    </row>
    <row r="329" spans="1:114" s="6" customFormat="1">
      <c r="A329" s="405"/>
      <c r="C329" s="7"/>
      <c r="D329" s="7"/>
      <c r="F329" s="8"/>
      <c r="G329" s="8"/>
      <c r="H329" s="8"/>
      <c r="I329" s="8"/>
      <c r="J329" s="8"/>
      <c r="K329" s="8"/>
      <c r="L329" s="8"/>
      <c r="M329" s="8"/>
      <c r="N329" s="8"/>
      <c r="P329" s="12"/>
      <c r="Q329" s="12"/>
      <c r="R329" s="12"/>
      <c r="S329" s="12"/>
      <c r="T329" s="12"/>
      <c r="U329" s="405"/>
      <c r="V329" s="405"/>
      <c r="W329" s="405"/>
      <c r="X329" s="405"/>
      <c r="Y329" s="405"/>
      <c r="Z329" s="405"/>
      <c r="AA329" s="405"/>
      <c r="AB329" s="405"/>
      <c r="AC329" s="405"/>
      <c r="AD329" s="405"/>
      <c r="AE329" s="405"/>
      <c r="AF329" s="405"/>
      <c r="AG329" s="405"/>
      <c r="AH329" s="405"/>
      <c r="AI329" s="405"/>
      <c r="AJ329" s="405"/>
      <c r="AK329" s="405"/>
      <c r="AL329" s="405"/>
      <c r="AM329" s="405"/>
      <c r="AN329" s="405"/>
      <c r="AO329" s="405"/>
      <c r="AP329" s="405"/>
      <c r="AQ329" s="405"/>
      <c r="AR329" s="405"/>
      <c r="AS329" s="405"/>
      <c r="AT329" s="405"/>
      <c r="AU329" s="405"/>
      <c r="AV329" s="405"/>
      <c r="AW329" s="405"/>
      <c r="AX329" s="405"/>
      <c r="AY329" s="405"/>
      <c r="AZ329" s="405"/>
      <c r="BA329" s="405"/>
      <c r="BB329" s="405"/>
      <c r="BC329" s="405"/>
      <c r="BD329" s="405"/>
      <c r="BE329" s="405"/>
      <c r="BF329" s="405"/>
      <c r="BG329" s="405"/>
      <c r="BH329" s="405"/>
      <c r="BI329" s="405"/>
      <c r="BJ329" s="405"/>
      <c r="BK329" s="405"/>
      <c r="BL329" s="405"/>
      <c r="BM329" s="405"/>
      <c r="BN329" s="405"/>
      <c r="BO329" s="405"/>
      <c r="BP329" s="405"/>
      <c r="BQ329" s="405"/>
      <c r="BR329" s="405"/>
      <c r="BS329" s="405"/>
      <c r="BT329" s="405"/>
      <c r="BU329" s="405"/>
      <c r="BV329" s="405"/>
      <c r="BW329" s="405"/>
      <c r="BX329" s="405"/>
      <c r="BY329" s="405"/>
      <c r="BZ329" s="405"/>
      <c r="CA329" s="405"/>
      <c r="CB329" s="405"/>
      <c r="CC329" s="405"/>
      <c r="CD329" s="405"/>
      <c r="CE329" s="405"/>
      <c r="CF329" s="405"/>
      <c r="CG329" s="405"/>
      <c r="CH329" s="405"/>
      <c r="CI329" s="405"/>
      <c r="CJ329" s="405"/>
      <c r="CK329" s="405"/>
      <c r="CL329" s="405"/>
      <c r="CM329" s="405"/>
      <c r="CN329" s="405"/>
      <c r="CO329" s="405"/>
      <c r="CP329" s="405"/>
      <c r="CQ329" s="405"/>
      <c r="CR329" s="405"/>
      <c r="CS329" s="405"/>
      <c r="CT329" s="405"/>
      <c r="CU329" s="405"/>
      <c r="CV329" s="405"/>
      <c r="CW329" s="405"/>
      <c r="CX329" s="405"/>
      <c r="CY329" s="405"/>
      <c r="CZ329" s="405"/>
      <c r="DA329" s="405"/>
      <c r="DB329" s="405"/>
      <c r="DC329" s="405"/>
      <c r="DD329" s="405"/>
      <c r="DE329" s="405"/>
      <c r="DF329" s="405"/>
      <c r="DG329" s="405"/>
      <c r="DH329" s="405"/>
      <c r="DI329" s="405"/>
      <c r="DJ329" s="405"/>
    </row>
    <row r="330" spans="1:114" s="6" customFormat="1">
      <c r="A330" s="405"/>
      <c r="C330" s="7"/>
      <c r="D330" s="7"/>
      <c r="F330" s="8"/>
      <c r="G330" s="8"/>
      <c r="H330" s="8"/>
      <c r="I330" s="8"/>
      <c r="J330" s="8"/>
      <c r="K330" s="8"/>
      <c r="L330" s="8"/>
      <c r="M330" s="8"/>
      <c r="N330" s="8"/>
      <c r="P330" s="12"/>
      <c r="Q330" s="12"/>
      <c r="R330" s="12"/>
      <c r="S330" s="12"/>
      <c r="T330" s="12"/>
      <c r="U330" s="405"/>
      <c r="V330" s="405"/>
      <c r="W330" s="405"/>
      <c r="X330" s="405"/>
      <c r="Y330" s="405"/>
      <c r="Z330" s="405"/>
      <c r="AA330" s="405"/>
      <c r="AB330" s="405"/>
      <c r="AC330" s="405"/>
      <c r="AD330" s="405"/>
      <c r="AE330" s="405"/>
      <c r="AF330" s="405"/>
      <c r="AG330" s="405"/>
      <c r="AH330" s="405"/>
      <c r="AI330" s="405"/>
      <c r="AJ330" s="405"/>
      <c r="AK330" s="405"/>
      <c r="AL330" s="405"/>
      <c r="AM330" s="405"/>
      <c r="AN330" s="405"/>
      <c r="AO330" s="405"/>
      <c r="AP330" s="405"/>
      <c r="AQ330" s="405"/>
      <c r="AR330" s="405"/>
      <c r="AS330" s="405"/>
      <c r="AT330" s="405"/>
      <c r="AU330" s="405"/>
      <c r="AV330" s="405"/>
      <c r="AW330" s="405"/>
      <c r="AX330" s="405"/>
      <c r="AY330" s="405"/>
      <c r="AZ330" s="405"/>
      <c r="BA330" s="405"/>
      <c r="BB330" s="405"/>
      <c r="BC330" s="405"/>
      <c r="BD330" s="405"/>
      <c r="BE330" s="405"/>
      <c r="BF330" s="405"/>
      <c r="BG330" s="405"/>
      <c r="BH330" s="405"/>
      <c r="BI330" s="405"/>
      <c r="BJ330" s="405"/>
      <c r="BK330" s="405"/>
      <c r="BL330" s="405"/>
      <c r="BM330" s="405"/>
      <c r="BN330" s="405"/>
      <c r="BO330" s="405"/>
      <c r="BP330" s="405"/>
      <c r="BQ330" s="405"/>
      <c r="BR330" s="405"/>
      <c r="BS330" s="405"/>
      <c r="BT330" s="405"/>
      <c r="BU330" s="405"/>
      <c r="BV330" s="405"/>
      <c r="BW330" s="405"/>
      <c r="BX330" s="405"/>
      <c r="BY330" s="405"/>
      <c r="BZ330" s="405"/>
      <c r="CA330" s="405"/>
      <c r="CB330" s="405"/>
      <c r="CC330" s="405"/>
      <c r="CD330" s="405"/>
      <c r="CE330" s="405"/>
      <c r="CF330" s="405"/>
      <c r="CG330" s="405"/>
      <c r="CH330" s="405"/>
      <c r="CI330" s="405"/>
      <c r="CJ330" s="405"/>
      <c r="CK330" s="405"/>
      <c r="CL330" s="405"/>
      <c r="CM330" s="405"/>
      <c r="CN330" s="405"/>
      <c r="CO330" s="405"/>
      <c r="CP330" s="405"/>
      <c r="CQ330" s="405"/>
      <c r="CR330" s="405"/>
      <c r="CS330" s="405"/>
      <c r="CT330" s="405"/>
      <c r="CU330" s="405"/>
      <c r="CV330" s="405"/>
      <c r="CW330" s="405"/>
      <c r="CX330" s="405"/>
      <c r="CY330" s="405"/>
      <c r="CZ330" s="405"/>
      <c r="DA330" s="405"/>
      <c r="DB330" s="405"/>
      <c r="DC330" s="405"/>
      <c r="DD330" s="405"/>
      <c r="DE330" s="405"/>
      <c r="DF330" s="405"/>
      <c r="DG330" s="405"/>
      <c r="DH330" s="405"/>
      <c r="DI330" s="405"/>
      <c r="DJ330" s="405"/>
    </row>
    <row r="331" spans="1:114" s="6" customFormat="1">
      <c r="A331" s="405"/>
      <c r="C331" s="7"/>
      <c r="D331" s="7"/>
      <c r="F331" s="8"/>
      <c r="G331" s="8"/>
      <c r="H331" s="8"/>
      <c r="I331" s="8"/>
      <c r="J331" s="8"/>
      <c r="K331" s="8"/>
      <c r="L331" s="8"/>
      <c r="M331" s="8"/>
      <c r="N331" s="8"/>
      <c r="P331" s="12"/>
      <c r="Q331" s="12"/>
      <c r="R331" s="12"/>
      <c r="S331" s="12"/>
      <c r="T331" s="12"/>
      <c r="U331" s="405"/>
      <c r="V331" s="405"/>
      <c r="W331" s="405"/>
      <c r="X331" s="405"/>
      <c r="Y331" s="405"/>
      <c r="Z331" s="405"/>
      <c r="AA331" s="405"/>
      <c r="AB331" s="405"/>
      <c r="AC331" s="405"/>
      <c r="AD331" s="405"/>
      <c r="AE331" s="405"/>
      <c r="AF331" s="405"/>
      <c r="AG331" s="405"/>
      <c r="AH331" s="405"/>
      <c r="AI331" s="405"/>
      <c r="AJ331" s="405"/>
      <c r="AK331" s="405"/>
      <c r="AL331" s="405"/>
      <c r="AM331" s="405"/>
      <c r="AN331" s="405"/>
      <c r="AO331" s="405"/>
      <c r="AP331" s="405"/>
      <c r="AQ331" s="405"/>
      <c r="AR331" s="405"/>
      <c r="AS331" s="405"/>
      <c r="AT331" s="405"/>
      <c r="AU331" s="405"/>
      <c r="AV331" s="405"/>
      <c r="AW331" s="405"/>
      <c r="AX331" s="405"/>
      <c r="AY331" s="405"/>
      <c r="AZ331" s="405"/>
      <c r="BA331" s="405"/>
      <c r="BB331" s="405"/>
      <c r="BC331" s="405"/>
      <c r="BD331" s="405"/>
      <c r="BE331" s="405"/>
      <c r="BF331" s="405"/>
      <c r="BG331" s="405"/>
      <c r="BH331" s="405"/>
      <c r="BI331" s="405"/>
      <c r="BJ331" s="405"/>
      <c r="BK331" s="405"/>
      <c r="BL331" s="405"/>
      <c r="BM331" s="405"/>
      <c r="BN331" s="405"/>
      <c r="BO331" s="405"/>
      <c r="BP331" s="405"/>
      <c r="BQ331" s="405"/>
      <c r="BR331" s="405"/>
      <c r="BS331" s="405"/>
      <c r="BT331" s="405"/>
      <c r="BU331" s="405"/>
      <c r="BV331" s="405"/>
      <c r="BW331" s="405"/>
      <c r="BX331" s="405"/>
      <c r="BY331" s="405"/>
      <c r="BZ331" s="405"/>
      <c r="CA331" s="405"/>
      <c r="CB331" s="405"/>
      <c r="CC331" s="405"/>
      <c r="CD331" s="405"/>
      <c r="CE331" s="405"/>
      <c r="CF331" s="405"/>
      <c r="CG331" s="405"/>
      <c r="CH331" s="405"/>
      <c r="CI331" s="405"/>
      <c r="CJ331" s="405"/>
      <c r="CK331" s="405"/>
      <c r="CL331" s="405"/>
      <c r="CM331" s="405"/>
      <c r="CN331" s="405"/>
      <c r="CO331" s="405"/>
      <c r="CP331" s="405"/>
      <c r="CQ331" s="405"/>
      <c r="CR331" s="405"/>
      <c r="CS331" s="405"/>
      <c r="CT331" s="405"/>
      <c r="CU331" s="405"/>
      <c r="CV331" s="405"/>
      <c r="CW331" s="405"/>
      <c r="CX331" s="405"/>
      <c r="CY331" s="405"/>
      <c r="CZ331" s="405"/>
      <c r="DA331" s="405"/>
      <c r="DB331" s="405"/>
      <c r="DC331" s="405"/>
      <c r="DD331" s="405"/>
      <c r="DE331" s="405"/>
      <c r="DF331" s="405"/>
      <c r="DG331" s="405"/>
      <c r="DH331" s="405"/>
      <c r="DI331" s="405"/>
      <c r="DJ331" s="405"/>
    </row>
    <row r="332" spans="1:114" s="6" customFormat="1">
      <c r="A332" s="405"/>
      <c r="C332" s="7"/>
      <c r="D332" s="7"/>
      <c r="F332" s="8"/>
      <c r="G332" s="8"/>
      <c r="H332" s="8"/>
      <c r="I332" s="8"/>
      <c r="J332" s="8"/>
      <c r="K332" s="8"/>
      <c r="L332" s="8"/>
      <c r="M332" s="8"/>
      <c r="N332" s="8"/>
      <c r="P332" s="12"/>
      <c r="Q332" s="12"/>
      <c r="R332" s="12"/>
      <c r="S332" s="12"/>
      <c r="T332" s="12"/>
      <c r="U332" s="405"/>
      <c r="V332" s="405"/>
      <c r="W332" s="405"/>
      <c r="X332" s="405"/>
      <c r="Y332" s="405"/>
      <c r="Z332" s="405"/>
      <c r="AA332" s="405"/>
      <c r="AB332" s="405"/>
      <c r="AC332" s="405"/>
      <c r="AD332" s="405"/>
      <c r="AE332" s="405"/>
      <c r="AF332" s="405"/>
      <c r="AG332" s="405"/>
      <c r="AH332" s="405"/>
      <c r="AI332" s="405"/>
      <c r="AJ332" s="405"/>
      <c r="AK332" s="405"/>
      <c r="AL332" s="405"/>
      <c r="AM332" s="405"/>
      <c r="AN332" s="405"/>
      <c r="AO332" s="405"/>
      <c r="AP332" s="405"/>
      <c r="AQ332" s="405"/>
      <c r="AR332" s="405"/>
      <c r="AS332" s="405"/>
      <c r="AT332" s="405"/>
      <c r="AU332" s="405"/>
      <c r="AV332" s="405"/>
      <c r="AW332" s="405"/>
      <c r="AX332" s="405"/>
      <c r="AY332" s="405"/>
      <c r="AZ332" s="405"/>
      <c r="BA332" s="405"/>
      <c r="BB332" s="405"/>
      <c r="BC332" s="405"/>
      <c r="BD332" s="405"/>
      <c r="BE332" s="405"/>
      <c r="BF332" s="405"/>
      <c r="BG332" s="405"/>
      <c r="BH332" s="405"/>
      <c r="BI332" s="405"/>
      <c r="BJ332" s="405"/>
      <c r="BK332" s="405"/>
      <c r="BL332" s="405"/>
      <c r="BM332" s="405"/>
      <c r="BN332" s="405"/>
      <c r="BO332" s="405"/>
      <c r="BP332" s="405"/>
      <c r="BQ332" s="405"/>
      <c r="BR332" s="405"/>
      <c r="BS332" s="405"/>
      <c r="BT332" s="405"/>
      <c r="BU332" s="405"/>
      <c r="BV332" s="405"/>
      <c r="BW332" s="405"/>
      <c r="BX332" s="405"/>
      <c r="BY332" s="405"/>
      <c r="BZ332" s="405"/>
      <c r="CA332" s="405"/>
      <c r="CB332" s="405"/>
      <c r="CC332" s="405"/>
      <c r="CD332" s="405"/>
      <c r="CE332" s="405"/>
      <c r="CF332" s="405"/>
      <c r="CG332" s="405"/>
      <c r="CH332" s="405"/>
      <c r="CI332" s="405"/>
      <c r="CJ332" s="405"/>
      <c r="CK332" s="405"/>
      <c r="CL332" s="405"/>
      <c r="CM332" s="405"/>
      <c r="CN332" s="405"/>
      <c r="CO332" s="405"/>
      <c r="CP332" s="405"/>
      <c r="CQ332" s="405"/>
      <c r="CR332" s="405"/>
      <c r="CS332" s="405"/>
      <c r="CT332" s="405"/>
      <c r="CU332" s="405"/>
      <c r="CV332" s="405"/>
      <c r="CW332" s="405"/>
      <c r="CX332" s="405"/>
      <c r="CY332" s="405"/>
      <c r="CZ332" s="405"/>
      <c r="DA332" s="405"/>
      <c r="DB332" s="405"/>
      <c r="DC332" s="405"/>
      <c r="DD332" s="405"/>
      <c r="DE332" s="405"/>
      <c r="DF332" s="405"/>
      <c r="DG332" s="405"/>
      <c r="DH332" s="405"/>
      <c r="DI332" s="405"/>
      <c r="DJ332" s="405"/>
    </row>
    <row r="333" spans="1:114" s="6" customFormat="1">
      <c r="A333" s="405"/>
      <c r="C333" s="7"/>
      <c r="D333" s="7"/>
      <c r="F333" s="8"/>
      <c r="G333" s="8"/>
      <c r="H333" s="8"/>
      <c r="I333" s="8"/>
      <c r="J333" s="8"/>
      <c r="K333" s="8"/>
      <c r="L333" s="8"/>
      <c r="M333" s="8"/>
      <c r="N333" s="8"/>
      <c r="P333" s="12"/>
      <c r="Q333" s="12"/>
      <c r="R333" s="12"/>
      <c r="S333" s="12"/>
      <c r="T333" s="12"/>
      <c r="U333" s="405"/>
      <c r="V333" s="405"/>
      <c r="W333" s="405"/>
      <c r="X333" s="405"/>
      <c r="Y333" s="405"/>
      <c r="Z333" s="405"/>
      <c r="AA333" s="405"/>
      <c r="AB333" s="405"/>
      <c r="AC333" s="405"/>
      <c r="AD333" s="405"/>
      <c r="AE333" s="405"/>
      <c r="AF333" s="405"/>
      <c r="AG333" s="405"/>
      <c r="AH333" s="405"/>
      <c r="AI333" s="405"/>
      <c r="AJ333" s="405"/>
      <c r="AK333" s="405"/>
      <c r="AL333" s="405"/>
      <c r="AM333" s="405"/>
      <c r="AN333" s="405"/>
      <c r="AO333" s="405"/>
      <c r="AP333" s="405"/>
      <c r="AQ333" s="405"/>
      <c r="AR333" s="405"/>
      <c r="AS333" s="405"/>
      <c r="AT333" s="405"/>
      <c r="AU333" s="405"/>
      <c r="AV333" s="405"/>
      <c r="AW333" s="405"/>
      <c r="AX333" s="405"/>
      <c r="AY333" s="405"/>
      <c r="AZ333" s="405"/>
      <c r="BA333" s="405"/>
      <c r="BB333" s="405"/>
      <c r="BC333" s="405"/>
      <c r="BD333" s="405"/>
      <c r="BE333" s="405"/>
      <c r="BF333" s="405"/>
      <c r="BG333" s="405"/>
      <c r="BH333" s="405"/>
      <c r="BI333" s="405"/>
      <c r="BJ333" s="405"/>
      <c r="BK333" s="405"/>
      <c r="BL333" s="405"/>
      <c r="BM333" s="405"/>
      <c r="BN333" s="405"/>
      <c r="BO333" s="405"/>
      <c r="BP333" s="405"/>
      <c r="BQ333" s="405"/>
      <c r="BR333" s="405"/>
      <c r="BS333" s="405"/>
      <c r="BT333" s="405"/>
      <c r="BU333" s="405"/>
      <c r="BV333" s="405"/>
      <c r="BW333" s="405"/>
      <c r="BX333" s="405"/>
      <c r="BY333" s="405"/>
      <c r="BZ333" s="405"/>
      <c r="CA333" s="405"/>
      <c r="CB333" s="405"/>
      <c r="CC333" s="405"/>
      <c r="CD333" s="405"/>
      <c r="CE333" s="405"/>
      <c r="CF333" s="405"/>
      <c r="CG333" s="405"/>
      <c r="CH333" s="405"/>
      <c r="CI333" s="405"/>
      <c r="CJ333" s="405"/>
      <c r="CK333" s="405"/>
      <c r="CL333" s="405"/>
      <c r="CM333" s="405"/>
      <c r="CN333" s="405"/>
      <c r="CO333" s="405"/>
      <c r="CP333" s="405"/>
      <c r="CQ333" s="405"/>
      <c r="CR333" s="405"/>
      <c r="CS333" s="405"/>
      <c r="CT333" s="405"/>
      <c r="CU333" s="405"/>
      <c r="CV333" s="405"/>
      <c r="CW333" s="405"/>
      <c r="CX333" s="405"/>
      <c r="CY333" s="405"/>
      <c r="CZ333" s="405"/>
      <c r="DA333" s="405"/>
      <c r="DB333" s="405"/>
      <c r="DC333" s="405"/>
      <c r="DD333" s="405"/>
      <c r="DE333" s="405"/>
      <c r="DF333" s="405"/>
      <c r="DG333" s="405"/>
      <c r="DH333" s="405"/>
      <c r="DI333" s="405"/>
      <c r="DJ333" s="405"/>
    </row>
    <row r="334" spans="1:114" s="6" customFormat="1">
      <c r="A334" s="405"/>
      <c r="C334" s="7"/>
      <c r="D334" s="7"/>
      <c r="F334" s="8"/>
      <c r="G334" s="8"/>
      <c r="H334" s="8"/>
      <c r="I334" s="8"/>
      <c r="J334" s="8"/>
      <c r="K334" s="8"/>
      <c r="L334" s="8"/>
      <c r="M334" s="8"/>
      <c r="N334" s="8"/>
      <c r="P334" s="12"/>
      <c r="Q334" s="12"/>
      <c r="R334" s="12"/>
      <c r="S334" s="12"/>
      <c r="T334" s="12"/>
      <c r="U334" s="405"/>
      <c r="V334" s="405"/>
      <c r="W334" s="405"/>
      <c r="X334" s="405"/>
      <c r="Y334" s="405"/>
      <c r="Z334" s="405"/>
      <c r="AA334" s="405"/>
      <c r="AB334" s="405"/>
      <c r="AC334" s="405"/>
      <c r="AD334" s="405"/>
      <c r="AE334" s="405"/>
      <c r="AF334" s="405"/>
      <c r="AG334" s="405"/>
      <c r="AH334" s="405"/>
      <c r="AI334" s="405"/>
      <c r="AJ334" s="405"/>
      <c r="AK334" s="405"/>
      <c r="AL334" s="405"/>
      <c r="AM334" s="405"/>
      <c r="AN334" s="405"/>
      <c r="AO334" s="405"/>
      <c r="AP334" s="405"/>
      <c r="AQ334" s="405"/>
      <c r="AR334" s="405"/>
      <c r="AS334" s="405"/>
      <c r="AT334" s="405"/>
      <c r="AU334" s="405"/>
      <c r="AV334" s="405"/>
      <c r="AW334" s="405"/>
      <c r="AX334" s="405"/>
      <c r="AY334" s="405"/>
      <c r="AZ334" s="405"/>
      <c r="BA334" s="405"/>
      <c r="BB334" s="405"/>
      <c r="BC334" s="405"/>
      <c r="BD334" s="405"/>
      <c r="BE334" s="405"/>
      <c r="BF334" s="405"/>
      <c r="BG334" s="405"/>
      <c r="BH334" s="405"/>
      <c r="BI334" s="405"/>
      <c r="BJ334" s="405"/>
      <c r="BK334" s="405"/>
      <c r="BL334" s="405"/>
      <c r="BM334" s="405"/>
      <c r="BN334" s="405"/>
      <c r="BO334" s="405"/>
      <c r="BP334" s="405"/>
      <c r="BQ334" s="405"/>
      <c r="BR334" s="405"/>
      <c r="BS334" s="405"/>
      <c r="BT334" s="405"/>
      <c r="BU334" s="405"/>
      <c r="BV334" s="405"/>
      <c r="BW334" s="405"/>
      <c r="BX334" s="405"/>
      <c r="BY334" s="405"/>
      <c r="BZ334" s="405"/>
      <c r="CA334" s="405"/>
      <c r="CB334" s="405"/>
      <c r="CC334" s="405"/>
      <c r="CD334" s="405"/>
      <c r="CE334" s="405"/>
      <c r="CF334" s="405"/>
      <c r="CG334" s="405"/>
      <c r="CH334" s="405"/>
      <c r="CI334" s="405"/>
      <c r="CJ334" s="405"/>
      <c r="CK334" s="405"/>
      <c r="CL334" s="405"/>
      <c r="CM334" s="405"/>
      <c r="CN334" s="405"/>
      <c r="CO334" s="405"/>
      <c r="CP334" s="405"/>
      <c r="CQ334" s="405"/>
      <c r="CR334" s="405"/>
      <c r="CS334" s="405"/>
      <c r="CT334" s="405"/>
      <c r="CU334" s="405"/>
      <c r="CV334" s="405"/>
      <c r="CW334" s="405"/>
      <c r="CX334" s="405"/>
      <c r="CY334" s="405"/>
      <c r="CZ334" s="405"/>
      <c r="DA334" s="405"/>
      <c r="DB334" s="405"/>
      <c r="DC334" s="405"/>
      <c r="DD334" s="405"/>
      <c r="DE334" s="405"/>
      <c r="DF334" s="405"/>
      <c r="DG334" s="405"/>
      <c r="DH334" s="405"/>
      <c r="DI334" s="405"/>
      <c r="DJ334" s="405"/>
    </row>
    <row r="335" spans="1:114" s="6" customFormat="1">
      <c r="A335" s="405"/>
      <c r="C335" s="7"/>
      <c r="D335" s="7"/>
      <c r="F335" s="8"/>
      <c r="G335" s="8"/>
      <c r="H335" s="8"/>
      <c r="I335" s="8"/>
      <c r="J335" s="8"/>
      <c r="K335" s="8"/>
      <c r="L335" s="8"/>
      <c r="M335" s="8"/>
      <c r="N335" s="8"/>
      <c r="P335" s="12"/>
      <c r="Q335" s="12"/>
      <c r="R335" s="12"/>
      <c r="S335" s="12"/>
      <c r="T335" s="12"/>
      <c r="U335" s="405"/>
      <c r="V335" s="405"/>
      <c r="W335" s="405"/>
      <c r="X335" s="405"/>
      <c r="Y335" s="405"/>
      <c r="Z335" s="405"/>
      <c r="AA335" s="405"/>
      <c r="AB335" s="405"/>
      <c r="AC335" s="405"/>
      <c r="AD335" s="405"/>
      <c r="AE335" s="405"/>
      <c r="AF335" s="405"/>
      <c r="AG335" s="405"/>
      <c r="AH335" s="405"/>
      <c r="AI335" s="405"/>
      <c r="AJ335" s="405"/>
      <c r="AK335" s="405"/>
      <c r="AL335" s="405"/>
      <c r="AM335" s="405"/>
      <c r="AN335" s="405"/>
      <c r="AO335" s="405"/>
      <c r="AP335" s="405"/>
      <c r="AQ335" s="405"/>
      <c r="AR335" s="405"/>
      <c r="AS335" s="405"/>
      <c r="AT335" s="405"/>
      <c r="AU335" s="405"/>
      <c r="AV335" s="405"/>
      <c r="AW335" s="405"/>
      <c r="AX335" s="405"/>
      <c r="AY335" s="405"/>
      <c r="AZ335" s="405"/>
      <c r="BA335" s="405"/>
      <c r="BB335" s="405"/>
      <c r="BC335" s="405"/>
      <c r="BD335" s="405"/>
      <c r="BE335" s="405"/>
      <c r="BF335" s="405"/>
      <c r="BG335" s="405"/>
      <c r="BH335" s="405"/>
      <c r="BI335" s="405"/>
      <c r="BJ335" s="405"/>
      <c r="BK335" s="405"/>
      <c r="BL335" s="405"/>
      <c r="BM335" s="405"/>
      <c r="BN335" s="405"/>
      <c r="BO335" s="405"/>
      <c r="BP335" s="405"/>
      <c r="BQ335" s="405"/>
      <c r="BR335" s="405"/>
      <c r="BS335" s="405"/>
      <c r="BT335" s="405"/>
      <c r="BU335" s="405"/>
      <c r="BV335" s="405"/>
      <c r="BW335" s="405"/>
      <c r="BX335" s="405"/>
      <c r="BY335" s="405"/>
      <c r="BZ335" s="405"/>
      <c r="CA335" s="405"/>
      <c r="CB335" s="405"/>
      <c r="CC335" s="405"/>
      <c r="CD335" s="405"/>
      <c r="CE335" s="405"/>
      <c r="CF335" s="405"/>
      <c r="CG335" s="405"/>
      <c r="CH335" s="405"/>
      <c r="CI335" s="405"/>
      <c r="CJ335" s="405"/>
      <c r="CK335" s="405"/>
      <c r="CL335" s="405"/>
      <c r="CM335" s="405"/>
      <c r="CN335" s="405"/>
      <c r="CO335" s="405"/>
      <c r="CP335" s="405"/>
      <c r="CQ335" s="405"/>
      <c r="CR335" s="405"/>
      <c r="CS335" s="405"/>
      <c r="CT335" s="405"/>
      <c r="CU335" s="405"/>
      <c r="CV335" s="405"/>
      <c r="CW335" s="405"/>
      <c r="CX335" s="405"/>
      <c r="CY335" s="405"/>
      <c r="CZ335" s="405"/>
      <c r="DA335" s="405"/>
      <c r="DB335" s="405"/>
      <c r="DC335" s="405"/>
      <c r="DD335" s="405"/>
      <c r="DE335" s="405"/>
      <c r="DF335" s="405"/>
      <c r="DG335" s="405"/>
      <c r="DH335" s="405"/>
      <c r="DI335" s="405"/>
      <c r="DJ335" s="405"/>
    </row>
    <row r="336" spans="1:114" s="6" customFormat="1">
      <c r="A336" s="405"/>
      <c r="C336" s="7"/>
      <c r="D336" s="7"/>
      <c r="F336" s="8"/>
      <c r="G336" s="8"/>
      <c r="H336" s="8"/>
      <c r="I336" s="8"/>
      <c r="J336" s="8"/>
      <c r="K336" s="8"/>
      <c r="L336" s="8"/>
      <c r="M336" s="8"/>
      <c r="N336" s="8"/>
      <c r="P336" s="12"/>
      <c r="Q336" s="12"/>
      <c r="R336" s="12"/>
      <c r="S336" s="12"/>
      <c r="T336" s="12"/>
      <c r="U336" s="405"/>
      <c r="V336" s="405"/>
      <c r="W336" s="405"/>
      <c r="X336" s="405"/>
      <c r="Y336" s="405"/>
      <c r="Z336" s="405"/>
      <c r="AA336" s="405"/>
      <c r="AB336" s="405"/>
      <c r="AC336" s="405"/>
      <c r="AD336" s="405"/>
      <c r="AE336" s="405"/>
      <c r="AF336" s="405"/>
      <c r="AG336" s="405"/>
      <c r="AH336" s="405"/>
      <c r="AI336" s="405"/>
      <c r="AJ336" s="405"/>
      <c r="AK336" s="405"/>
      <c r="AL336" s="405"/>
      <c r="AM336" s="405"/>
      <c r="AN336" s="405"/>
      <c r="AO336" s="405"/>
      <c r="AP336" s="405"/>
      <c r="AQ336" s="405"/>
      <c r="AR336" s="405"/>
      <c r="AS336" s="405"/>
      <c r="AT336" s="405"/>
      <c r="AU336" s="405"/>
      <c r="AV336" s="405"/>
      <c r="AW336" s="405"/>
      <c r="AX336" s="405"/>
      <c r="AY336" s="405"/>
      <c r="AZ336" s="405"/>
      <c r="BA336" s="405"/>
      <c r="BB336" s="405"/>
      <c r="BC336" s="405"/>
      <c r="BD336" s="405"/>
      <c r="BE336" s="405"/>
      <c r="BF336" s="405"/>
      <c r="BG336" s="405"/>
      <c r="BH336" s="405"/>
      <c r="BI336" s="405"/>
      <c r="BJ336" s="405"/>
      <c r="BK336" s="405"/>
      <c r="BL336" s="405"/>
      <c r="BM336" s="405"/>
      <c r="BN336" s="405"/>
      <c r="BO336" s="405"/>
      <c r="BP336" s="405"/>
      <c r="BQ336" s="405"/>
      <c r="BR336" s="405"/>
      <c r="BS336" s="405"/>
      <c r="BT336" s="405"/>
      <c r="BU336" s="405"/>
      <c r="BV336" s="405"/>
      <c r="BW336" s="405"/>
      <c r="BX336" s="405"/>
      <c r="BY336" s="405"/>
      <c r="BZ336" s="405"/>
      <c r="CA336" s="405"/>
      <c r="CB336" s="405"/>
      <c r="CC336" s="405"/>
      <c r="CD336" s="405"/>
      <c r="CE336" s="405"/>
      <c r="CF336" s="405"/>
      <c r="CG336" s="405"/>
      <c r="CH336" s="405"/>
      <c r="CI336" s="405"/>
      <c r="CJ336" s="405"/>
      <c r="CK336" s="405"/>
      <c r="CL336" s="405"/>
      <c r="CM336" s="405"/>
      <c r="CN336" s="405"/>
      <c r="CO336" s="405"/>
      <c r="CP336" s="405"/>
      <c r="CQ336" s="405"/>
      <c r="CR336" s="405"/>
      <c r="CS336" s="405"/>
      <c r="CT336" s="405"/>
      <c r="CU336" s="405"/>
      <c r="CV336" s="405"/>
      <c r="CW336" s="405"/>
      <c r="CX336" s="405"/>
      <c r="CY336" s="405"/>
      <c r="CZ336" s="405"/>
      <c r="DA336" s="405"/>
      <c r="DB336" s="405"/>
      <c r="DC336" s="405"/>
      <c r="DD336" s="405"/>
      <c r="DE336" s="405"/>
      <c r="DF336" s="405"/>
      <c r="DG336" s="405"/>
      <c r="DH336" s="405"/>
      <c r="DI336" s="405"/>
      <c r="DJ336" s="405"/>
    </row>
    <row r="337" spans="1:114" s="6" customFormat="1">
      <c r="A337" s="405"/>
      <c r="C337" s="7"/>
      <c r="D337" s="7"/>
      <c r="F337" s="8"/>
      <c r="G337" s="8"/>
      <c r="H337" s="8"/>
      <c r="I337" s="8"/>
      <c r="J337" s="8"/>
      <c r="K337" s="8"/>
      <c r="L337" s="8"/>
      <c r="M337" s="8"/>
      <c r="N337" s="8"/>
      <c r="P337" s="12"/>
      <c r="Q337" s="12"/>
      <c r="R337" s="12"/>
      <c r="S337" s="12"/>
      <c r="T337" s="12"/>
      <c r="U337" s="405"/>
      <c r="V337" s="405"/>
      <c r="W337" s="405"/>
      <c r="X337" s="405"/>
      <c r="Y337" s="405"/>
      <c r="Z337" s="405"/>
      <c r="AA337" s="405"/>
      <c r="AB337" s="405"/>
      <c r="AC337" s="405"/>
      <c r="AD337" s="405"/>
      <c r="AE337" s="405"/>
      <c r="AF337" s="405"/>
      <c r="AG337" s="405"/>
      <c r="AH337" s="405"/>
      <c r="AI337" s="405"/>
      <c r="AJ337" s="405"/>
      <c r="AK337" s="405"/>
      <c r="AL337" s="405"/>
      <c r="AM337" s="405"/>
      <c r="AN337" s="405"/>
      <c r="AO337" s="405"/>
      <c r="AP337" s="405"/>
      <c r="AQ337" s="405"/>
      <c r="AR337" s="405"/>
      <c r="AS337" s="405"/>
      <c r="AT337" s="405"/>
      <c r="AU337" s="405"/>
      <c r="AV337" s="405"/>
      <c r="AW337" s="405"/>
      <c r="AX337" s="405"/>
      <c r="AY337" s="405"/>
      <c r="AZ337" s="405"/>
      <c r="BA337" s="405"/>
      <c r="BB337" s="405"/>
      <c r="BC337" s="405"/>
      <c r="BD337" s="405"/>
      <c r="BE337" s="405"/>
      <c r="BF337" s="405"/>
      <c r="BG337" s="405"/>
      <c r="BH337" s="405"/>
      <c r="BI337" s="405"/>
      <c r="BJ337" s="405"/>
      <c r="BK337" s="405"/>
      <c r="BL337" s="405"/>
      <c r="BM337" s="405"/>
      <c r="BN337" s="405"/>
      <c r="BO337" s="405"/>
      <c r="BP337" s="405"/>
      <c r="BQ337" s="405"/>
      <c r="BR337" s="405"/>
      <c r="BS337" s="405"/>
      <c r="BT337" s="405"/>
      <c r="BU337" s="405"/>
      <c r="BV337" s="405"/>
      <c r="BW337" s="405"/>
      <c r="BX337" s="405"/>
      <c r="BY337" s="405"/>
      <c r="BZ337" s="405"/>
      <c r="CA337" s="405"/>
      <c r="CB337" s="405"/>
      <c r="CC337" s="405"/>
      <c r="CD337" s="405"/>
      <c r="CE337" s="405"/>
      <c r="CF337" s="405"/>
      <c r="CG337" s="405"/>
      <c r="CH337" s="405"/>
      <c r="CI337" s="405"/>
      <c r="CJ337" s="405"/>
      <c r="CK337" s="405"/>
      <c r="CL337" s="405"/>
      <c r="CM337" s="405"/>
      <c r="CN337" s="405"/>
      <c r="CO337" s="405"/>
      <c r="CP337" s="405"/>
      <c r="CQ337" s="405"/>
      <c r="CR337" s="405"/>
      <c r="CS337" s="405"/>
      <c r="CT337" s="405"/>
      <c r="CU337" s="405"/>
      <c r="CV337" s="405"/>
      <c r="CW337" s="405"/>
      <c r="CX337" s="405"/>
      <c r="CY337" s="405"/>
      <c r="CZ337" s="405"/>
      <c r="DA337" s="405"/>
      <c r="DB337" s="405"/>
      <c r="DC337" s="405"/>
      <c r="DD337" s="405"/>
      <c r="DE337" s="405"/>
      <c r="DF337" s="405"/>
      <c r="DG337" s="405"/>
      <c r="DH337" s="405"/>
      <c r="DI337" s="405"/>
      <c r="DJ337" s="405"/>
    </row>
    <row r="338" spans="1:114" s="6" customFormat="1">
      <c r="A338" s="405"/>
      <c r="C338" s="7"/>
      <c r="D338" s="7"/>
      <c r="F338" s="8"/>
      <c r="G338" s="8"/>
      <c r="H338" s="8"/>
      <c r="I338" s="8"/>
      <c r="J338" s="8"/>
      <c r="K338" s="8"/>
      <c r="L338" s="8"/>
      <c r="M338" s="8"/>
      <c r="N338" s="8"/>
      <c r="P338" s="12"/>
      <c r="Q338" s="12"/>
      <c r="R338" s="12"/>
      <c r="S338" s="12"/>
      <c r="T338" s="12"/>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5"/>
      <c r="AR338" s="405"/>
      <c r="AS338" s="405"/>
      <c r="AT338" s="405"/>
      <c r="AU338" s="405"/>
      <c r="AV338" s="405"/>
      <c r="AW338" s="405"/>
      <c r="AX338" s="405"/>
      <c r="AY338" s="405"/>
      <c r="AZ338" s="405"/>
      <c r="BA338" s="405"/>
      <c r="BB338" s="405"/>
      <c r="BC338" s="405"/>
      <c r="BD338" s="405"/>
      <c r="BE338" s="405"/>
      <c r="BF338" s="405"/>
      <c r="BG338" s="405"/>
      <c r="BH338" s="405"/>
      <c r="BI338" s="405"/>
      <c r="BJ338" s="405"/>
      <c r="BK338" s="405"/>
      <c r="BL338" s="405"/>
      <c r="BM338" s="405"/>
      <c r="BN338" s="405"/>
      <c r="BO338" s="405"/>
      <c r="BP338" s="405"/>
      <c r="BQ338" s="405"/>
      <c r="BR338" s="405"/>
      <c r="BS338" s="405"/>
      <c r="BT338" s="405"/>
      <c r="BU338" s="405"/>
      <c r="BV338" s="405"/>
      <c r="BW338" s="405"/>
      <c r="BX338" s="405"/>
      <c r="BY338" s="405"/>
      <c r="BZ338" s="405"/>
      <c r="CA338" s="405"/>
      <c r="CB338" s="405"/>
      <c r="CC338" s="405"/>
      <c r="CD338" s="405"/>
      <c r="CE338" s="405"/>
      <c r="CF338" s="405"/>
      <c r="CG338" s="405"/>
      <c r="CH338" s="405"/>
      <c r="CI338" s="405"/>
      <c r="CJ338" s="405"/>
      <c r="CK338" s="405"/>
      <c r="CL338" s="405"/>
      <c r="CM338" s="405"/>
      <c r="CN338" s="405"/>
      <c r="CO338" s="405"/>
      <c r="CP338" s="405"/>
      <c r="CQ338" s="405"/>
      <c r="CR338" s="405"/>
      <c r="CS338" s="405"/>
      <c r="CT338" s="405"/>
      <c r="CU338" s="405"/>
      <c r="CV338" s="405"/>
      <c r="CW338" s="405"/>
      <c r="CX338" s="405"/>
      <c r="CY338" s="405"/>
      <c r="CZ338" s="405"/>
      <c r="DA338" s="405"/>
      <c r="DB338" s="405"/>
      <c r="DC338" s="405"/>
      <c r="DD338" s="405"/>
      <c r="DE338" s="405"/>
      <c r="DF338" s="405"/>
      <c r="DG338" s="405"/>
      <c r="DH338" s="405"/>
      <c r="DI338" s="405"/>
      <c r="DJ338" s="405"/>
    </row>
    <row r="339" spans="1:114" s="6" customFormat="1">
      <c r="A339" s="405"/>
      <c r="C339" s="7"/>
      <c r="D339" s="7"/>
      <c r="F339" s="8"/>
      <c r="G339" s="8"/>
      <c r="H339" s="8"/>
      <c r="I339" s="8"/>
      <c r="J339" s="8"/>
      <c r="K339" s="8"/>
      <c r="L339" s="8"/>
      <c r="M339" s="8"/>
      <c r="N339" s="8"/>
      <c r="P339" s="12"/>
      <c r="Q339" s="12"/>
      <c r="R339" s="12"/>
      <c r="S339" s="12"/>
      <c r="T339" s="12"/>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5"/>
      <c r="AR339" s="405"/>
      <c r="AS339" s="405"/>
      <c r="AT339" s="405"/>
      <c r="AU339" s="405"/>
      <c r="AV339" s="405"/>
      <c r="AW339" s="405"/>
      <c r="AX339" s="405"/>
      <c r="AY339" s="405"/>
      <c r="AZ339" s="405"/>
      <c r="BA339" s="405"/>
      <c r="BB339" s="405"/>
      <c r="BC339" s="405"/>
      <c r="BD339" s="405"/>
      <c r="BE339" s="405"/>
      <c r="BF339" s="405"/>
      <c r="BG339" s="405"/>
      <c r="BH339" s="405"/>
      <c r="BI339" s="405"/>
      <c r="BJ339" s="405"/>
      <c r="BK339" s="405"/>
      <c r="BL339" s="405"/>
      <c r="BM339" s="405"/>
      <c r="BN339" s="405"/>
      <c r="BO339" s="405"/>
      <c r="BP339" s="405"/>
      <c r="BQ339" s="405"/>
      <c r="BR339" s="405"/>
      <c r="BS339" s="405"/>
      <c r="BT339" s="405"/>
      <c r="BU339" s="405"/>
      <c r="BV339" s="405"/>
      <c r="BW339" s="405"/>
      <c r="BX339" s="405"/>
      <c r="BY339" s="405"/>
      <c r="BZ339" s="405"/>
      <c r="CA339" s="405"/>
      <c r="CB339" s="405"/>
      <c r="CC339" s="405"/>
      <c r="CD339" s="405"/>
      <c r="CE339" s="405"/>
      <c r="CF339" s="405"/>
      <c r="CG339" s="405"/>
      <c r="CH339" s="405"/>
      <c r="CI339" s="405"/>
      <c r="CJ339" s="405"/>
      <c r="CK339" s="405"/>
      <c r="CL339" s="405"/>
      <c r="CM339" s="405"/>
      <c r="CN339" s="405"/>
      <c r="CO339" s="405"/>
      <c r="CP339" s="405"/>
      <c r="CQ339" s="405"/>
      <c r="CR339" s="405"/>
      <c r="CS339" s="405"/>
      <c r="CT339" s="405"/>
      <c r="CU339" s="405"/>
      <c r="CV339" s="405"/>
      <c r="CW339" s="405"/>
      <c r="CX339" s="405"/>
      <c r="CY339" s="405"/>
      <c r="CZ339" s="405"/>
      <c r="DA339" s="405"/>
      <c r="DB339" s="405"/>
      <c r="DC339" s="405"/>
      <c r="DD339" s="405"/>
      <c r="DE339" s="405"/>
      <c r="DF339" s="405"/>
      <c r="DG339" s="405"/>
      <c r="DH339" s="405"/>
      <c r="DI339" s="405"/>
      <c r="DJ339" s="405"/>
    </row>
    <row r="340" spans="1:114" s="6" customFormat="1">
      <c r="A340" s="405"/>
      <c r="C340" s="7"/>
      <c r="D340" s="7"/>
      <c r="F340" s="8"/>
      <c r="G340" s="8"/>
      <c r="H340" s="8"/>
      <c r="I340" s="8"/>
      <c r="J340" s="8"/>
      <c r="K340" s="8"/>
      <c r="L340" s="8"/>
      <c r="M340" s="8"/>
      <c r="N340" s="8"/>
      <c r="P340" s="12"/>
      <c r="Q340" s="12"/>
      <c r="R340" s="12"/>
      <c r="S340" s="12"/>
      <c r="T340" s="12"/>
      <c r="U340" s="405"/>
      <c r="V340" s="405"/>
      <c r="W340" s="405"/>
      <c r="X340" s="405"/>
      <c r="Y340" s="405"/>
      <c r="Z340" s="405"/>
      <c r="AA340" s="405"/>
      <c r="AB340" s="405"/>
      <c r="AC340" s="405"/>
      <c r="AD340" s="405"/>
      <c r="AE340" s="405"/>
      <c r="AF340" s="405"/>
      <c r="AG340" s="405"/>
      <c r="AH340" s="405"/>
      <c r="AI340" s="405"/>
      <c r="AJ340" s="405"/>
      <c r="AK340" s="405"/>
      <c r="AL340" s="405"/>
      <c r="AM340" s="405"/>
      <c r="AN340" s="405"/>
      <c r="AO340" s="405"/>
      <c r="AP340" s="405"/>
      <c r="AQ340" s="405"/>
      <c r="AR340" s="405"/>
      <c r="AS340" s="405"/>
      <c r="AT340" s="405"/>
      <c r="AU340" s="405"/>
      <c r="AV340" s="405"/>
      <c r="AW340" s="405"/>
      <c r="AX340" s="405"/>
      <c r="AY340" s="405"/>
      <c r="AZ340" s="405"/>
      <c r="BA340" s="405"/>
      <c r="BB340" s="405"/>
      <c r="BC340" s="405"/>
      <c r="BD340" s="405"/>
      <c r="BE340" s="405"/>
      <c r="BF340" s="405"/>
      <c r="BG340" s="405"/>
      <c r="BH340" s="405"/>
      <c r="BI340" s="405"/>
      <c r="BJ340" s="405"/>
      <c r="BK340" s="405"/>
      <c r="BL340" s="405"/>
      <c r="BM340" s="405"/>
      <c r="BN340" s="405"/>
      <c r="BO340" s="405"/>
      <c r="BP340" s="405"/>
      <c r="BQ340" s="405"/>
      <c r="BR340" s="405"/>
      <c r="BS340" s="405"/>
      <c r="BT340" s="405"/>
      <c r="BU340" s="405"/>
      <c r="BV340" s="405"/>
      <c r="BW340" s="405"/>
      <c r="BX340" s="405"/>
      <c r="BY340" s="405"/>
      <c r="BZ340" s="405"/>
      <c r="CA340" s="405"/>
      <c r="CB340" s="405"/>
      <c r="CC340" s="405"/>
      <c r="CD340" s="405"/>
      <c r="CE340" s="405"/>
      <c r="CF340" s="405"/>
      <c r="CG340" s="405"/>
      <c r="CH340" s="405"/>
      <c r="CI340" s="405"/>
      <c r="CJ340" s="405"/>
      <c r="CK340" s="405"/>
      <c r="CL340" s="405"/>
      <c r="CM340" s="405"/>
      <c r="CN340" s="405"/>
      <c r="CO340" s="405"/>
      <c r="CP340" s="405"/>
      <c r="CQ340" s="405"/>
      <c r="CR340" s="405"/>
      <c r="CS340" s="405"/>
      <c r="CT340" s="405"/>
      <c r="CU340" s="405"/>
      <c r="CV340" s="405"/>
      <c r="CW340" s="405"/>
      <c r="CX340" s="405"/>
      <c r="CY340" s="405"/>
      <c r="CZ340" s="405"/>
      <c r="DA340" s="405"/>
      <c r="DB340" s="405"/>
      <c r="DC340" s="405"/>
      <c r="DD340" s="405"/>
      <c r="DE340" s="405"/>
      <c r="DF340" s="405"/>
      <c r="DG340" s="405"/>
      <c r="DH340" s="405"/>
      <c r="DI340" s="405"/>
      <c r="DJ340" s="405"/>
    </row>
    <row r="341" spans="1:114" s="6" customFormat="1">
      <c r="A341" s="405"/>
      <c r="C341" s="7"/>
      <c r="D341" s="7"/>
      <c r="F341" s="8"/>
      <c r="G341" s="8"/>
      <c r="H341" s="8"/>
      <c r="I341" s="8"/>
      <c r="J341" s="8"/>
      <c r="K341" s="8"/>
      <c r="L341" s="8"/>
      <c r="M341" s="8"/>
      <c r="N341" s="8"/>
      <c r="P341" s="12"/>
      <c r="Q341" s="12"/>
      <c r="R341" s="12"/>
      <c r="S341" s="12"/>
      <c r="T341" s="12"/>
      <c r="U341" s="405"/>
      <c r="V341" s="405"/>
      <c r="W341" s="405"/>
      <c r="X341" s="405"/>
      <c r="Y341" s="405"/>
      <c r="Z341" s="405"/>
      <c r="AA341" s="405"/>
      <c r="AB341" s="405"/>
      <c r="AC341" s="405"/>
      <c r="AD341" s="405"/>
      <c r="AE341" s="405"/>
      <c r="AF341" s="405"/>
      <c r="AG341" s="405"/>
      <c r="AH341" s="405"/>
      <c r="AI341" s="405"/>
      <c r="AJ341" s="405"/>
      <c r="AK341" s="405"/>
      <c r="AL341" s="405"/>
      <c r="AM341" s="405"/>
      <c r="AN341" s="405"/>
      <c r="AO341" s="405"/>
      <c r="AP341" s="405"/>
      <c r="AQ341" s="405"/>
      <c r="AR341" s="405"/>
      <c r="AS341" s="405"/>
      <c r="AT341" s="405"/>
      <c r="AU341" s="405"/>
      <c r="AV341" s="405"/>
      <c r="AW341" s="405"/>
      <c r="AX341" s="405"/>
      <c r="AY341" s="405"/>
      <c r="AZ341" s="405"/>
      <c r="BA341" s="405"/>
      <c r="BB341" s="405"/>
      <c r="BC341" s="405"/>
      <c r="BD341" s="405"/>
      <c r="BE341" s="405"/>
      <c r="BF341" s="405"/>
      <c r="BG341" s="405"/>
      <c r="BH341" s="405"/>
      <c r="BI341" s="405"/>
      <c r="BJ341" s="405"/>
      <c r="BK341" s="405"/>
      <c r="BL341" s="405"/>
      <c r="BM341" s="405"/>
      <c r="BN341" s="405"/>
      <c r="BO341" s="405"/>
      <c r="BP341" s="405"/>
      <c r="BQ341" s="405"/>
      <c r="BR341" s="405"/>
      <c r="BS341" s="405"/>
      <c r="BT341" s="405"/>
      <c r="BU341" s="405"/>
      <c r="BV341" s="405"/>
      <c r="BW341" s="405"/>
      <c r="BX341" s="405"/>
      <c r="BY341" s="405"/>
      <c r="BZ341" s="405"/>
      <c r="CA341" s="405"/>
      <c r="CB341" s="405"/>
      <c r="CC341" s="405"/>
      <c r="CD341" s="405"/>
      <c r="CE341" s="405"/>
      <c r="CF341" s="405"/>
      <c r="CG341" s="405"/>
      <c r="CH341" s="405"/>
      <c r="CI341" s="405"/>
      <c r="CJ341" s="405"/>
      <c r="CK341" s="405"/>
      <c r="CL341" s="405"/>
      <c r="CM341" s="405"/>
      <c r="CN341" s="405"/>
      <c r="CO341" s="405"/>
      <c r="CP341" s="405"/>
      <c r="CQ341" s="405"/>
      <c r="CR341" s="405"/>
      <c r="CS341" s="405"/>
      <c r="CT341" s="405"/>
      <c r="CU341" s="405"/>
      <c r="CV341" s="405"/>
      <c r="CW341" s="405"/>
      <c r="CX341" s="405"/>
      <c r="CY341" s="405"/>
      <c r="CZ341" s="405"/>
      <c r="DA341" s="405"/>
      <c r="DB341" s="405"/>
      <c r="DC341" s="405"/>
      <c r="DD341" s="405"/>
      <c r="DE341" s="405"/>
      <c r="DF341" s="405"/>
      <c r="DG341" s="405"/>
      <c r="DH341" s="405"/>
      <c r="DI341" s="405"/>
      <c r="DJ341" s="405"/>
    </row>
    <row r="342" spans="1:114" s="6" customFormat="1">
      <c r="A342" s="405"/>
      <c r="C342" s="7"/>
      <c r="D342" s="7"/>
      <c r="F342" s="8"/>
      <c r="G342" s="8"/>
      <c r="H342" s="8"/>
      <c r="I342" s="8"/>
      <c r="J342" s="8"/>
      <c r="K342" s="8"/>
      <c r="L342" s="8"/>
      <c r="M342" s="8"/>
      <c r="N342" s="8"/>
      <c r="P342" s="12"/>
      <c r="Q342" s="12"/>
      <c r="R342" s="12"/>
      <c r="S342" s="12"/>
      <c r="T342" s="12"/>
      <c r="U342" s="405"/>
      <c r="V342" s="405"/>
      <c r="W342" s="405"/>
      <c r="X342" s="405"/>
      <c r="Y342" s="405"/>
      <c r="Z342" s="405"/>
      <c r="AA342" s="405"/>
      <c r="AB342" s="405"/>
      <c r="AC342" s="405"/>
      <c r="AD342" s="405"/>
      <c r="AE342" s="405"/>
      <c r="AF342" s="405"/>
      <c r="AG342" s="405"/>
      <c r="AH342" s="405"/>
      <c r="AI342" s="405"/>
      <c r="AJ342" s="405"/>
      <c r="AK342" s="405"/>
      <c r="AL342" s="405"/>
      <c r="AM342" s="405"/>
      <c r="AN342" s="405"/>
      <c r="AO342" s="405"/>
      <c r="AP342" s="405"/>
      <c r="AQ342" s="405"/>
      <c r="AR342" s="405"/>
      <c r="AS342" s="405"/>
      <c r="AT342" s="405"/>
      <c r="AU342" s="405"/>
      <c r="AV342" s="405"/>
      <c r="AW342" s="405"/>
      <c r="AX342" s="405"/>
      <c r="AY342" s="405"/>
      <c r="AZ342" s="405"/>
      <c r="BA342" s="405"/>
      <c r="BB342" s="405"/>
      <c r="BC342" s="405"/>
      <c r="BD342" s="405"/>
      <c r="BE342" s="405"/>
      <c r="BF342" s="405"/>
      <c r="BG342" s="405"/>
      <c r="BH342" s="405"/>
      <c r="BI342" s="405"/>
      <c r="BJ342" s="405"/>
      <c r="BK342" s="405"/>
      <c r="BL342" s="405"/>
      <c r="BM342" s="405"/>
      <c r="BN342" s="405"/>
      <c r="BO342" s="405"/>
      <c r="BP342" s="405"/>
      <c r="BQ342" s="405"/>
      <c r="BR342" s="405"/>
      <c r="BS342" s="405"/>
      <c r="BT342" s="405"/>
      <c r="BU342" s="405"/>
      <c r="BV342" s="405"/>
      <c r="BW342" s="405"/>
      <c r="BX342" s="405"/>
      <c r="BY342" s="405"/>
      <c r="BZ342" s="405"/>
      <c r="CA342" s="405"/>
      <c r="CB342" s="405"/>
      <c r="CC342" s="405"/>
      <c r="CD342" s="405"/>
      <c r="CE342" s="405"/>
      <c r="CF342" s="405"/>
      <c r="CG342" s="405"/>
      <c r="CH342" s="405"/>
      <c r="CI342" s="405"/>
      <c r="CJ342" s="405"/>
      <c r="CK342" s="405"/>
      <c r="CL342" s="405"/>
      <c r="CM342" s="405"/>
      <c r="CN342" s="405"/>
      <c r="CO342" s="405"/>
      <c r="CP342" s="405"/>
      <c r="CQ342" s="405"/>
      <c r="CR342" s="405"/>
      <c r="CS342" s="405"/>
      <c r="CT342" s="405"/>
      <c r="CU342" s="405"/>
      <c r="CV342" s="405"/>
      <c r="CW342" s="405"/>
      <c r="CX342" s="405"/>
      <c r="CY342" s="405"/>
      <c r="CZ342" s="405"/>
      <c r="DA342" s="405"/>
      <c r="DB342" s="405"/>
      <c r="DC342" s="405"/>
      <c r="DD342" s="405"/>
      <c r="DE342" s="405"/>
      <c r="DF342" s="405"/>
      <c r="DG342" s="405"/>
      <c r="DH342" s="405"/>
      <c r="DI342" s="405"/>
      <c r="DJ342" s="405"/>
    </row>
    <row r="343" spans="1:114" s="6" customFormat="1">
      <c r="A343" s="405"/>
      <c r="C343" s="7"/>
      <c r="D343" s="7"/>
      <c r="F343" s="8"/>
      <c r="G343" s="8"/>
      <c r="H343" s="8"/>
      <c r="I343" s="8"/>
      <c r="J343" s="8"/>
      <c r="K343" s="8"/>
      <c r="L343" s="8"/>
      <c r="M343" s="8"/>
      <c r="N343" s="8"/>
      <c r="P343" s="12"/>
      <c r="Q343" s="12"/>
      <c r="R343" s="12"/>
      <c r="S343" s="12"/>
      <c r="T343" s="12"/>
      <c r="U343" s="405"/>
      <c r="V343" s="405"/>
      <c r="W343" s="405"/>
      <c r="X343" s="405"/>
      <c r="Y343" s="405"/>
      <c r="Z343" s="405"/>
      <c r="AA343" s="405"/>
      <c r="AB343" s="405"/>
      <c r="AC343" s="405"/>
      <c r="AD343" s="405"/>
      <c r="AE343" s="405"/>
      <c r="AF343" s="405"/>
      <c r="AG343" s="405"/>
      <c r="AH343" s="405"/>
      <c r="AI343" s="405"/>
      <c r="AJ343" s="405"/>
      <c r="AK343" s="405"/>
      <c r="AL343" s="405"/>
      <c r="AM343" s="405"/>
      <c r="AN343" s="405"/>
      <c r="AO343" s="405"/>
      <c r="AP343" s="405"/>
      <c r="AQ343" s="405"/>
      <c r="AR343" s="405"/>
      <c r="AS343" s="405"/>
      <c r="AT343" s="405"/>
      <c r="AU343" s="405"/>
      <c r="AV343" s="405"/>
      <c r="AW343" s="405"/>
      <c r="AX343" s="405"/>
      <c r="AY343" s="405"/>
      <c r="AZ343" s="405"/>
      <c r="BA343" s="405"/>
      <c r="BB343" s="405"/>
      <c r="BC343" s="405"/>
      <c r="BD343" s="405"/>
      <c r="BE343" s="405"/>
      <c r="BF343" s="405"/>
      <c r="BG343" s="405"/>
      <c r="BH343" s="405"/>
      <c r="BI343" s="405"/>
      <c r="BJ343" s="405"/>
      <c r="BK343" s="405"/>
      <c r="BL343" s="405"/>
      <c r="BM343" s="405"/>
      <c r="BN343" s="405"/>
      <c r="BO343" s="405"/>
      <c r="BP343" s="405"/>
      <c r="BQ343" s="405"/>
      <c r="BR343" s="405"/>
      <c r="BS343" s="405"/>
      <c r="BT343" s="405"/>
      <c r="BU343" s="405"/>
      <c r="BV343" s="405"/>
      <c r="BW343" s="405"/>
      <c r="BX343" s="405"/>
      <c r="BY343" s="405"/>
      <c r="BZ343" s="405"/>
      <c r="CA343" s="405"/>
      <c r="CB343" s="405"/>
      <c r="CC343" s="405"/>
      <c r="CD343" s="405"/>
      <c r="CE343" s="405"/>
      <c r="CF343" s="405"/>
      <c r="CG343" s="405"/>
      <c r="CH343" s="405"/>
      <c r="CI343" s="405"/>
      <c r="CJ343" s="405"/>
      <c r="CK343" s="405"/>
      <c r="CL343" s="405"/>
      <c r="CM343" s="405"/>
      <c r="CN343" s="405"/>
      <c r="CO343" s="405"/>
      <c r="CP343" s="405"/>
      <c r="CQ343" s="405"/>
      <c r="CR343" s="405"/>
      <c r="CS343" s="405"/>
      <c r="CT343" s="405"/>
      <c r="CU343" s="405"/>
      <c r="CV343" s="405"/>
      <c r="CW343" s="405"/>
      <c r="CX343" s="405"/>
      <c r="CY343" s="405"/>
      <c r="CZ343" s="405"/>
      <c r="DA343" s="405"/>
      <c r="DB343" s="405"/>
      <c r="DC343" s="405"/>
      <c r="DD343" s="405"/>
      <c r="DE343" s="405"/>
      <c r="DF343" s="405"/>
      <c r="DG343" s="405"/>
      <c r="DH343" s="405"/>
      <c r="DI343" s="405"/>
      <c r="DJ343" s="405"/>
    </row>
    <row r="344" spans="1:114" s="6" customFormat="1">
      <c r="A344" s="405"/>
      <c r="C344" s="7"/>
      <c r="D344" s="7"/>
      <c r="F344" s="8"/>
      <c r="G344" s="8"/>
      <c r="H344" s="8"/>
      <c r="I344" s="8"/>
      <c r="J344" s="8"/>
      <c r="K344" s="8"/>
      <c r="L344" s="8"/>
      <c r="M344" s="8"/>
      <c r="N344" s="8"/>
      <c r="P344" s="12"/>
      <c r="Q344" s="12"/>
      <c r="R344" s="12"/>
      <c r="S344" s="12"/>
      <c r="T344" s="12"/>
      <c r="U344" s="405"/>
      <c r="V344" s="405"/>
      <c r="W344" s="405"/>
      <c r="X344" s="405"/>
      <c r="Y344" s="405"/>
      <c r="Z344" s="405"/>
      <c r="AA344" s="405"/>
      <c r="AB344" s="405"/>
      <c r="AC344" s="405"/>
      <c r="AD344" s="405"/>
      <c r="AE344" s="405"/>
      <c r="AF344" s="405"/>
      <c r="AG344" s="405"/>
      <c r="AH344" s="405"/>
      <c r="AI344" s="405"/>
      <c r="AJ344" s="405"/>
      <c r="AK344" s="405"/>
      <c r="AL344" s="405"/>
      <c r="AM344" s="405"/>
      <c r="AN344" s="405"/>
      <c r="AO344" s="405"/>
      <c r="AP344" s="405"/>
      <c r="AQ344" s="405"/>
      <c r="AR344" s="405"/>
      <c r="AS344" s="405"/>
      <c r="AT344" s="405"/>
      <c r="AU344" s="405"/>
      <c r="AV344" s="405"/>
      <c r="AW344" s="405"/>
      <c r="AX344" s="405"/>
      <c r="AY344" s="405"/>
      <c r="AZ344" s="405"/>
      <c r="BA344" s="405"/>
      <c r="BB344" s="405"/>
      <c r="BC344" s="405"/>
      <c r="BD344" s="405"/>
      <c r="BE344" s="405"/>
      <c r="BF344" s="405"/>
      <c r="BG344" s="405"/>
      <c r="BH344" s="405"/>
      <c r="BI344" s="405"/>
      <c r="BJ344" s="405"/>
      <c r="BK344" s="405"/>
      <c r="BL344" s="405"/>
      <c r="BM344" s="405"/>
      <c r="BN344" s="405"/>
      <c r="BO344" s="405"/>
      <c r="BP344" s="405"/>
      <c r="BQ344" s="405"/>
      <c r="BR344" s="405"/>
      <c r="BS344" s="405"/>
      <c r="BT344" s="405"/>
      <c r="BU344" s="405"/>
      <c r="BV344" s="405"/>
      <c r="BW344" s="405"/>
      <c r="BX344" s="405"/>
      <c r="BY344" s="405"/>
      <c r="BZ344" s="405"/>
      <c r="CA344" s="405"/>
      <c r="CB344" s="405"/>
      <c r="CC344" s="405"/>
      <c r="CD344" s="405"/>
      <c r="CE344" s="405"/>
      <c r="CF344" s="405"/>
      <c r="CG344" s="405"/>
      <c r="CH344" s="405"/>
      <c r="CI344" s="405"/>
      <c r="CJ344" s="405"/>
      <c r="CK344" s="405"/>
      <c r="CL344" s="405"/>
      <c r="CM344" s="405"/>
      <c r="CN344" s="405"/>
      <c r="CO344" s="405"/>
      <c r="CP344" s="405"/>
      <c r="CQ344" s="405"/>
      <c r="CR344" s="405"/>
      <c r="CS344" s="405"/>
      <c r="CT344" s="405"/>
      <c r="CU344" s="405"/>
      <c r="CV344" s="405"/>
      <c r="CW344" s="405"/>
      <c r="CX344" s="405"/>
      <c r="CY344" s="405"/>
      <c r="CZ344" s="405"/>
      <c r="DA344" s="405"/>
      <c r="DB344" s="405"/>
      <c r="DC344" s="405"/>
      <c r="DD344" s="405"/>
      <c r="DE344" s="405"/>
      <c r="DF344" s="405"/>
      <c r="DG344" s="405"/>
      <c r="DH344" s="405"/>
      <c r="DI344" s="405"/>
      <c r="DJ344" s="405"/>
    </row>
    <row r="345" spans="1:114" s="6" customFormat="1">
      <c r="A345" s="405"/>
      <c r="C345" s="7"/>
      <c r="D345" s="7"/>
      <c r="F345" s="8"/>
      <c r="G345" s="8"/>
      <c r="H345" s="8"/>
      <c r="I345" s="8"/>
      <c r="J345" s="8"/>
      <c r="K345" s="8"/>
      <c r="L345" s="8"/>
      <c r="M345" s="8"/>
      <c r="N345" s="8"/>
      <c r="P345" s="12"/>
      <c r="Q345" s="12"/>
      <c r="R345" s="12"/>
      <c r="S345" s="12"/>
      <c r="T345" s="12"/>
      <c r="U345" s="405"/>
      <c r="V345" s="405"/>
      <c r="W345" s="405"/>
      <c r="X345" s="405"/>
      <c r="Y345" s="405"/>
      <c r="Z345" s="405"/>
      <c r="AA345" s="405"/>
      <c r="AB345" s="405"/>
      <c r="AC345" s="405"/>
      <c r="AD345" s="405"/>
      <c r="AE345" s="405"/>
      <c r="AF345" s="405"/>
      <c r="AG345" s="405"/>
      <c r="AH345" s="405"/>
      <c r="AI345" s="405"/>
      <c r="AJ345" s="405"/>
      <c r="AK345" s="405"/>
      <c r="AL345" s="405"/>
      <c r="AM345" s="405"/>
      <c r="AN345" s="405"/>
      <c r="AO345" s="405"/>
      <c r="AP345" s="405"/>
      <c r="AQ345" s="405"/>
      <c r="AR345" s="405"/>
      <c r="AS345" s="405"/>
      <c r="AT345" s="405"/>
      <c r="AU345" s="405"/>
      <c r="AV345" s="405"/>
      <c r="AW345" s="405"/>
      <c r="AX345" s="405"/>
      <c r="AY345" s="405"/>
      <c r="AZ345" s="405"/>
      <c r="BA345" s="405"/>
      <c r="BB345" s="405"/>
      <c r="BC345" s="405"/>
      <c r="BD345" s="405"/>
      <c r="BE345" s="405"/>
      <c r="BF345" s="405"/>
      <c r="BG345" s="405"/>
      <c r="BH345" s="405"/>
      <c r="BI345" s="405"/>
      <c r="BJ345" s="405"/>
      <c r="BK345" s="405"/>
      <c r="BL345" s="405"/>
      <c r="BM345" s="405"/>
      <c r="BN345" s="405"/>
      <c r="BO345" s="405"/>
      <c r="BP345" s="405"/>
      <c r="BQ345" s="405"/>
      <c r="BR345" s="405"/>
      <c r="BS345" s="405"/>
      <c r="BT345" s="405"/>
      <c r="BU345" s="405"/>
      <c r="BV345" s="405"/>
      <c r="BW345" s="405"/>
      <c r="BX345" s="405"/>
      <c r="BY345" s="405"/>
      <c r="BZ345" s="405"/>
      <c r="CA345" s="405"/>
      <c r="CB345" s="405"/>
      <c r="CC345" s="405"/>
      <c r="CD345" s="405"/>
      <c r="CE345" s="405"/>
      <c r="CF345" s="405"/>
      <c r="CG345" s="405"/>
      <c r="CH345" s="405"/>
      <c r="CI345" s="405"/>
      <c r="CJ345" s="405"/>
      <c r="CK345" s="405"/>
      <c r="CL345" s="405"/>
      <c r="CM345" s="405"/>
      <c r="CN345" s="405"/>
      <c r="CO345" s="405"/>
      <c r="CP345" s="405"/>
      <c r="CQ345" s="405"/>
      <c r="CR345" s="405"/>
      <c r="CS345" s="405"/>
      <c r="CT345" s="405"/>
      <c r="CU345" s="405"/>
      <c r="CV345" s="405"/>
      <c r="CW345" s="405"/>
      <c r="CX345" s="405"/>
      <c r="CY345" s="405"/>
      <c r="CZ345" s="405"/>
      <c r="DA345" s="405"/>
      <c r="DB345" s="405"/>
      <c r="DC345" s="405"/>
      <c r="DD345" s="405"/>
      <c r="DE345" s="405"/>
      <c r="DF345" s="405"/>
      <c r="DG345" s="405"/>
      <c r="DH345" s="405"/>
      <c r="DI345" s="405"/>
      <c r="DJ345" s="405"/>
    </row>
    <row r="346" spans="1:114" s="6" customFormat="1">
      <c r="A346" s="405"/>
      <c r="C346" s="7"/>
      <c r="D346" s="7"/>
      <c r="F346" s="8"/>
      <c r="G346" s="8"/>
      <c r="H346" s="8"/>
      <c r="I346" s="8"/>
      <c r="J346" s="8"/>
      <c r="K346" s="8"/>
      <c r="L346" s="8"/>
      <c r="M346" s="8"/>
      <c r="N346" s="8"/>
      <c r="P346" s="12"/>
      <c r="Q346" s="12"/>
      <c r="R346" s="12"/>
      <c r="S346" s="12"/>
      <c r="T346" s="12"/>
      <c r="U346" s="405"/>
      <c r="V346" s="405"/>
      <c r="W346" s="405"/>
      <c r="X346" s="405"/>
      <c r="Y346" s="405"/>
      <c r="Z346" s="405"/>
      <c r="AA346" s="405"/>
      <c r="AB346" s="405"/>
      <c r="AC346" s="405"/>
      <c r="AD346" s="405"/>
      <c r="AE346" s="405"/>
      <c r="AF346" s="405"/>
      <c r="AG346" s="405"/>
      <c r="AH346" s="405"/>
      <c r="AI346" s="405"/>
      <c r="AJ346" s="405"/>
      <c r="AK346" s="405"/>
      <c r="AL346" s="405"/>
      <c r="AM346" s="405"/>
      <c r="AN346" s="405"/>
      <c r="AO346" s="405"/>
      <c r="AP346" s="405"/>
      <c r="AQ346" s="405"/>
      <c r="AR346" s="405"/>
      <c r="AS346" s="405"/>
      <c r="AT346" s="405"/>
      <c r="AU346" s="405"/>
      <c r="AV346" s="405"/>
      <c r="AW346" s="405"/>
      <c r="AX346" s="405"/>
      <c r="AY346" s="405"/>
      <c r="AZ346" s="405"/>
      <c r="BA346" s="405"/>
      <c r="BB346" s="405"/>
      <c r="BC346" s="405"/>
      <c r="BD346" s="405"/>
      <c r="BE346" s="405"/>
      <c r="BF346" s="405"/>
      <c r="BG346" s="405"/>
      <c r="BH346" s="405"/>
      <c r="BI346" s="405"/>
      <c r="BJ346" s="405"/>
      <c r="BK346" s="405"/>
      <c r="BL346" s="405"/>
      <c r="BM346" s="405"/>
      <c r="BN346" s="405"/>
      <c r="BO346" s="405"/>
      <c r="BP346" s="405"/>
      <c r="BQ346" s="405"/>
      <c r="BR346" s="405"/>
      <c r="BS346" s="405"/>
      <c r="BT346" s="405"/>
      <c r="BU346" s="405"/>
      <c r="BV346" s="405"/>
      <c r="BW346" s="405"/>
      <c r="BX346" s="405"/>
      <c r="BY346" s="405"/>
      <c r="BZ346" s="405"/>
      <c r="CA346" s="405"/>
      <c r="CB346" s="405"/>
      <c r="CC346" s="405"/>
      <c r="CD346" s="405"/>
      <c r="CE346" s="405"/>
      <c r="CF346" s="405"/>
      <c r="CG346" s="405"/>
      <c r="CH346" s="405"/>
      <c r="CI346" s="405"/>
      <c r="CJ346" s="405"/>
      <c r="CK346" s="405"/>
      <c r="CL346" s="405"/>
      <c r="CM346" s="405"/>
      <c r="CN346" s="405"/>
      <c r="CO346" s="405"/>
      <c r="CP346" s="405"/>
      <c r="CQ346" s="405"/>
      <c r="CR346" s="405"/>
      <c r="CS346" s="405"/>
      <c r="CT346" s="405"/>
      <c r="CU346" s="405"/>
      <c r="CV346" s="405"/>
      <c r="CW346" s="405"/>
      <c r="CX346" s="405"/>
      <c r="CY346" s="405"/>
      <c r="CZ346" s="405"/>
      <c r="DA346" s="405"/>
      <c r="DB346" s="405"/>
      <c r="DC346" s="405"/>
      <c r="DD346" s="405"/>
      <c r="DE346" s="405"/>
      <c r="DF346" s="405"/>
      <c r="DG346" s="405"/>
      <c r="DH346" s="405"/>
      <c r="DI346" s="405"/>
      <c r="DJ346" s="405"/>
    </row>
    <row r="347" spans="1:114" s="6" customFormat="1">
      <c r="A347" s="405"/>
      <c r="C347" s="7"/>
      <c r="D347" s="7"/>
      <c r="F347" s="8"/>
      <c r="G347" s="8"/>
      <c r="H347" s="8"/>
      <c r="I347" s="8"/>
      <c r="J347" s="8"/>
      <c r="K347" s="8"/>
      <c r="L347" s="8"/>
      <c r="M347" s="8"/>
      <c r="N347" s="8"/>
      <c r="P347" s="12"/>
      <c r="Q347" s="12"/>
      <c r="R347" s="12"/>
      <c r="S347" s="12"/>
      <c r="T347" s="12"/>
      <c r="U347" s="405"/>
      <c r="V347" s="405"/>
      <c r="W347" s="405"/>
      <c r="X347" s="405"/>
      <c r="Y347" s="405"/>
      <c r="Z347" s="405"/>
      <c r="AA347" s="405"/>
      <c r="AB347" s="405"/>
      <c r="AC347" s="405"/>
      <c r="AD347" s="405"/>
      <c r="AE347" s="405"/>
      <c r="AF347" s="405"/>
      <c r="AG347" s="405"/>
      <c r="AH347" s="405"/>
      <c r="AI347" s="405"/>
      <c r="AJ347" s="405"/>
      <c r="AK347" s="405"/>
      <c r="AL347" s="405"/>
      <c r="AM347" s="405"/>
      <c r="AN347" s="405"/>
      <c r="AO347" s="405"/>
      <c r="AP347" s="405"/>
      <c r="AQ347" s="405"/>
      <c r="AR347" s="405"/>
      <c r="AS347" s="405"/>
      <c r="AT347" s="405"/>
      <c r="AU347" s="405"/>
      <c r="AV347" s="405"/>
      <c r="AW347" s="405"/>
      <c r="AX347" s="405"/>
      <c r="AY347" s="405"/>
      <c r="AZ347" s="405"/>
      <c r="BA347" s="405"/>
      <c r="BB347" s="405"/>
      <c r="BC347" s="405"/>
      <c r="BD347" s="405"/>
      <c r="BE347" s="405"/>
      <c r="BF347" s="405"/>
      <c r="BG347" s="405"/>
      <c r="BH347" s="405"/>
      <c r="BI347" s="405"/>
      <c r="BJ347" s="405"/>
      <c r="BK347" s="405"/>
      <c r="BL347" s="405"/>
      <c r="BM347" s="405"/>
      <c r="BN347" s="405"/>
      <c r="BO347" s="405"/>
      <c r="BP347" s="405"/>
      <c r="BQ347" s="405"/>
      <c r="BR347" s="405"/>
      <c r="BS347" s="405"/>
      <c r="BT347" s="405"/>
      <c r="BU347" s="405"/>
      <c r="BV347" s="405"/>
      <c r="BW347" s="405"/>
      <c r="BX347" s="405"/>
      <c r="BY347" s="405"/>
      <c r="BZ347" s="405"/>
      <c r="CA347" s="405"/>
      <c r="CB347" s="405"/>
      <c r="CC347" s="405"/>
      <c r="CD347" s="405"/>
      <c r="CE347" s="405"/>
      <c r="CF347" s="405"/>
      <c r="CG347" s="405"/>
      <c r="CH347" s="405"/>
      <c r="CI347" s="405"/>
      <c r="CJ347" s="405"/>
      <c r="CK347" s="405"/>
      <c r="CL347" s="405"/>
      <c r="CM347" s="405"/>
      <c r="CN347" s="405"/>
      <c r="CO347" s="405"/>
      <c r="CP347" s="405"/>
      <c r="CQ347" s="405"/>
      <c r="CR347" s="405"/>
      <c r="CS347" s="405"/>
      <c r="CT347" s="405"/>
      <c r="CU347" s="405"/>
      <c r="CV347" s="405"/>
      <c r="CW347" s="405"/>
      <c r="CX347" s="405"/>
      <c r="CY347" s="405"/>
      <c r="CZ347" s="405"/>
      <c r="DA347" s="405"/>
      <c r="DB347" s="405"/>
      <c r="DC347" s="405"/>
      <c r="DD347" s="405"/>
      <c r="DE347" s="405"/>
      <c r="DF347" s="405"/>
      <c r="DG347" s="405"/>
      <c r="DH347" s="405"/>
      <c r="DI347" s="405"/>
      <c r="DJ347" s="405"/>
    </row>
    <row r="348" spans="1:114" s="6" customFormat="1">
      <c r="A348" s="405"/>
      <c r="C348" s="7"/>
      <c r="D348" s="7"/>
      <c r="F348" s="8"/>
      <c r="G348" s="8"/>
      <c r="H348" s="8"/>
      <c r="I348" s="8"/>
      <c r="J348" s="8"/>
      <c r="K348" s="8"/>
      <c r="L348" s="8"/>
      <c r="M348" s="8"/>
      <c r="N348" s="8"/>
      <c r="P348" s="12"/>
      <c r="Q348" s="12"/>
      <c r="R348" s="12"/>
      <c r="S348" s="12"/>
      <c r="T348" s="12"/>
      <c r="U348" s="405"/>
      <c r="V348" s="405"/>
      <c r="W348" s="405"/>
      <c r="X348" s="405"/>
      <c r="Y348" s="405"/>
      <c r="Z348" s="405"/>
      <c r="AA348" s="405"/>
      <c r="AB348" s="405"/>
      <c r="AC348" s="405"/>
      <c r="AD348" s="405"/>
      <c r="AE348" s="405"/>
      <c r="AF348" s="405"/>
      <c r="AG348" s="405"/>
      <c r="AH348" s="405"/>
      <c r="AI348" s="405"/>
      <c r="AJ348" s="405"/>
      <c r="AK348" s="405"/>
      <c r="AL348" s="405"/>
      <c r="AM348" s="405"/>
      <c r="AN348" s="405"/>
      <c r="AO348" s="405"/>
      <c r="AP348" s="405"/>
      <c r="AQ348" s="405"/>
      <c r="AR348" s="405"/>
      <c r="AS348" s="405"/>
      <c r="AT348" s="405"/>
      <c r="AU348" s="405"/>
      <c r="AV348" s="405"/>
      <c r="AW348" s="405"/>
      <c r="AX348" s="405"/>
      <c r="AY348" s="405"/>
      <c r="AZ348" s="405"/>
      <c r="BA348" s="405"/>
      <c r="BB348" s="405"/>
      <c r="BC348" s="405"/>
      <c r="BD348" s="405"/>
      <c r="BE348" s="405"/>
      <c r="BF348" s="405"/>
      <c r="BG348" s="405"/>
      <c r="BH348" s="405"/>
      <c r="BI348" s="405"/>
      <c r="BJ348" s="405"/>
      <c r="BK348" s="405"/>
      <c r="BL348" s="405"/>
      <c r="BM348" s="405"/>
      <c r="BN348" s="405"/>
      <c r="BO348" s="405"/>
      <c r="BP348" s="405"/>
      <c r="BQ348" s="405"/>
      <c r="BR348" s="405"/>
      <c r="BS348" s="405"/>
      <c r="BT348" s="405"/>
      <c r="BU348" s="405"/>
      <c r="BV348" s="405"/>
      <c r="BW348" s="405"/>
      <c r="BX348" s="405"/>
      <c r="BY348" s="405"/>
      <c r="BZ348" s="405"/>
      <c r="CA348" s="405"/>
      <c r="CB348" s="405"/>
      <c r="CC348" s="405"/>
      <c r="CD348" s="405"/>
      <c r="CE348" s="405"/>
      <c r="CF348" s="405"/>
      <c r="CG348" s="405"/>
      <c r="CH348" s="405"/>
      <c r="CI348" s="405"/>
      <c r="CJ348" s="405"/>
      <c r="CK348" s="405"/>
      <c r="CL348" s="405"/>
      <c r="CM348" s="405"/>
      <c r="CN348" s="405"/>
      <c r="CO348" s="405"/>
      <c r="CP348" s="405"/>
      <c r="CQ348" s="405"/>
      <c r="CR348" s="405"/>
      <c r="CS348" s="405"/>
      <c r="CT348" s="405"/>
      <c r="CU348" s="405"/>
      <c r="CV348" s="405"/>
      <c r="CW348" s="405"/>
      <c r="CX348" s="405"/>
      <c r="CY348" s="405"/>
      <c r="CZ348" s="405"/>
      <c r="DA348" s="405"/>
      <c r="DB348" s="405"/>
      <c r="DC348" s="405"/>
      <c r="DD348" s="405"/>
      <c r="DE348" s="405"/>
      <c r="DF348" s="405"/>
      <c r="DG348" s="405"/>
      <c r="DH348" s="405"/>
      <c r="DI348" s="405"/>
      <c r="DJ348" s="405"/>
    </row>
    <row r="349" spans="1:114" s="6" customFormat="1">
      <c r="A349" s="405"/>
      <c r="C349" s="7"/>
      <c r="D349" s="7"/>
      <c r="F349" s="8"/>
      <c r="G349" s="8"/>
      <c r="H349" s="8"/>
      <c r="I349" s="8"/>
      <c r="J349" s="8"/>
      <c r="K349" s="8"/>
      <c r="L349" s="8"/>
      <c r="M349" s="8"/>
      <c r="N349" s="8"/>
      <c r="P349" s="12"/>
      <c r="Q349" s="12"/>
      <c r="R349" s="12"/>
      <c r="S349" s="12"/>
      <c r="T349" s="12"/>
      <c r="U349" s="405"/>
      <c r="V349" s="405"/>
      <c r="W349" s="405"/>
      <c r="X349" s="405"/>
      <c r="Y349" s="405"/>
      <c r="Z349" s="405"/>
      <c r="AA349" s="405"/>
      <c r="AB349" s="405"/>
      <c r="AC349" s="405"/>
      <c r="AD349" s="405"/>
      <c r="AE349" s="405"/>
      <c r="AF349" s="405"/>
      <c r="AG349" s="405"/>
      <c r="AH349" s="405"/>
      <c r="AI349" s="405"/>
      <c r="AJ349" s="405"/>
      <c r="AK349" s="405"/>
      <c r="AL349" s="405"/>
      <c r="AM349" s="405"/>
      <c r="AN349" s="405"/>
      <c r="AO349" s="405"/>
      <c r="AP349" s="405"/>
      <c r="AQ349" s="405"/>
      <c r="AR349" s="405"/>
      <c r="AS349" s="405"/>
      <c r="AT349" s="405"/>
      <c r="AU349" s="405"/>
      <c r="AV349" s="405"/>
      <c r="AW349" s="405"/>
      <c r="AX349" s="405"/>
      <c r="AY349" s="405"/>
      <c r="AZ349" s="405"/>
      <c r="BA349" s="405"/>
      <c r="BB349" s="405"/>
      <c r="BC349" s="405"/>
      <c r="BD349" s="405"/>
      <c r="BE349" s="405"/>
      <c r="BF349" s="405"/>
      <c r="BG349" s="405"/>
      <c r="BH349" s="405"/>
      <c r="BI349" s="405"/>
      <c r="BJ349" s="405"/>
      <c r="BK349" s="405"/>
      <c r="BL349" s="405"/>
      <c r="BM349" s="405"/>
      <c r="BN349" s="405"/>
      <c r="BO349" s="405"/>
      <c r="BP349" s="405"/>
      <c r="BQ349" s="405"/>
      <c r="BR349" s="405"/>
      <c r="BS349" s="405"/>
      <c r="BT349" s="405"/>
      <c r="BU349" s="405"/>
      <c r="BV349" s="405"/>
      <c r="BW349" s="405"/>
      <c r="BX349" s="405"/>
      <c r="BY349" s="405"/>
      <c r="BZ349" s="405"/>
      <c r="CA349" s="405"/>
      <c r="CB349" s="405"/>
      <c r="CC349" s="405"/>
      <c r="CD349" s="405"/>
      <c r="CE349" s="405"/>
      <c r="CF349" s="405"/>
      <c r="CG349" s="405"/>
      <c r="CH349" s="405"/>
      <c r="CI349" s="405"/>
      <c r="CJ349" s="405"/>
      <c r="CK349" s="405"/>
      <c r="CL349" s="405"/>
      <c r="CM349" s="405"/>
      <c r="CN349" s="405"/>
      <c r="CO349" s="405"/>
      <c r="CP349" s="405"/>
      <c r="CQ349" s="405"/>
      <c r="CR349" s="405"/>
      <c r="CS349" s="405"/>
      <c r="CT349" s="405"/>
      <c r="CU349" s="405"/>
      <c r="CV349" s="405"/>
      <c r="CW349" s="405"/>
      <c r="CX349" s="405"/>
      <c r="CY349" s="405"/>
      <c r="CZ349" s="405"/>
      <c r="DA349" s="405"/>
      <c r="DB349" s="405"/>
      <c r="DC349" s="405"/>
      <c r="DD349" s="405"/>
      <c r="DE349" s="405"/>
      <c r="DF349" s="405"/>
      <c r="DG349" s="405"/>
      <c r="DH349" s="405"/>
      <c r="DI349" s="405"/>
      <c r="DJ349" s="405"/>
    </row>
    <row r="350" spans="1:114" s="6" customFormat="1">
      <c r="A350" s="405"/>
      <c r="C350" s="7"/>
      <c r="D350" s="7"/>
      <c r="F350" s="8"/>
      <c r="G350" s="8"/>
      <c r="H350" s="8"/>
      <c r="I350" s="8"/>
      <c r="J350" s="8"/>
      <c r="K350" s="8"/>
      <c r="L350" s="8"/>
      <c r="M350" s="8"/>
      <c r="N350" s="8"/>
      <c r="P350" s="12"/>
      <c r="Q350" s="12"/>
      <c r="R350" s="12"/>
      <c r="S350" s="12"/>
      <c r="T350" s="12"/>
      <c r="U350" s="405"/>
      <c r="V350" s="405"/>
      <c r="W350" s="405"/>
      <c r="X350" s="405"/>
      <c r="Y350" s="405"/>
      <c r="Z350" s="405"/>
      <c r="AA350" s="405"/>
      <c r="AB350" s="405"/>
      <c r="AC350" s="405"/>
      <c r="AD350" s="405"/>
      <c r="AE350" s="405"/>
      <c r="AF350" s="405"/>
      <c r="AG350" s="405"/>
      <c r="AH350" s="405"/>
      <c r="AI350" s="405"/>
      <c r="AJ350" s="405"/>
      <c r="AK350" s="405"/>
      <c r="AL350" s="405"/>
      <c r="AM350" s="405"/>
      <c r="AN350" s="405"/>
      <c r="AO350" s="405"/>
      <c r="AP350" s="405"/>
      <c r="AQ350" s="405"/>
      <c r="AR350" s="405"/>
      <c r="AS350" s="405"/>
      <c r="AT350" s="405"/>
      <c r="AU350" s="405"/>
      <c r="AV350" s="405"/>
      <c r="AW350" s="405"/>
      <c r="AX350" s="405"/>
      <c r="AY350" s="405"/>
      <c r="AZ350" s="405"/>
      <c r="BA350" s="405"/>
      <c r="BB350" s="405"/>
      <c r="BC350" s="405"/>
      <c r="BD350" s="405"/>
      <c r="BE350" s="405"/>
      <c r="BF350" s="405"/>
      <c r="BG350" s="405"/>
      <c r="BH350" s="405"/>
      <c r="BI350" s="405"/>
      <c r="BJ350" s="405"/>
      <c r="BK350" s="405"/>
      <c r="BL350" s="405"/>
      <c r="BM350" s="405"/>
      <c r="BN350" s="405"/>
      <c r="BO350" s="405"/>
      <c r="BP350" s="405"/>
      <c r="BQ350" s="405"/>
      <c r="BR350" s="405"/>
      <c r="BS350" s="405"/>
      <c r="BT350" s="405"/>
      <c r="BU350" s="405"/>
      <c r="BV350" s="405"/>
      <c r="BW350" s="405"/>
      <c r="BX350" s="405"/>
      <c r="BY350" s="405"/>
      <c r="BZ350" s="405"/>
      <c r="CA350" s="405"/>
      <c r="CB350" s="405"/>
      <c r="CC350" s="405"/>
      <c r="CD350" s="405"/>
      <c r="CE350" s="405"/>
      <c r="CF350" s="405"/>
      <c r="CG350" s="405"/>
      <c r="CH350" s="405"/>
      <c r="CI350" s="405"/>
      <c r="CJ350" s="405"/>
      <c r="CK350" s="405"/>
      <c r="CL350" s="405"/>
      <c r="CM350" s="405"/>
      <c r="CN350" s="405"/>
      <c r="CO350" s="405"/>
      <c r="CP350" s="405"/>
      <c r="CQ350" s="405"/>
      <c r="CR350" s="405"/>
      <c r="CS350" s="405"/>
      <c r="CT350" s="405"/>
      <c r="CU350" s="405"/>
      <c r="CV350" s="405"/>
      <c r="CW350" s="405"/>
      <c r="CX350" s="405"/>
      <c r="CY350" s="405"/>
      <c r="CZ350" s="405"/>
      <c r="DA350" s="405"/>
      <c r="DB350" s="405"/>
      <c r="DC350" s="405"/>
      <c r="DD350" s="405"/>
      <c r="DE350" s="405"/>
      <c r="DF350" s="405"/>
      <c r="DG350" s="405"/>
      <c r="DH350" s="405"/>
      <c r="DI350" s="405"/>
      <c r="DJ350" s="405"/>
    </row>
    <row r="351" spans="1:114" s="6" customFormat="1">
      <c r="A351" s="405"/>
      <c r="C351" s="7"/>
      <c r="D351" s="7"/>
      <c r="F351" s="8"/>
      <c r="G351" s="8"/>
      <c r="H351" s="8"/>
      <c r="I351" s="8"/>
      <c r="J351" s="8"/>
      <c r="K351" s="8"/>
      <c r="L351" s="8"/>
      <c r="M351" s="8"/>
      <c r="N351" s="8"/>
      <c r="P351" s="12"/>
      <c r="Q351" s="12"/>
      <c r="R351" s="12"/>
      <c r="S351" s="12"/>
      <c r="T351" s="12"/>
      <c r="U351" s="405"/>
      <c r="V351" s="405"/>
      <c r="W351" s="405"/>
      <c r="X351" s="405"/>
      <c r="Y351" s="405"/>
      <c r="Z351" s="405"/>
      <c r="AA351" s="405"/>
      <c r="AB351" s="405"/>
      <c r="AC351" s="405"/>
      <c r="AD351" s="405"/>
      <c r="AE351" s="405"/>
      <c r="AF351" s="405"/>
      <c r="AG351" s="405"/>
      <c r="AH351" s="405"/>
      <c r="AI351" s="405"/>
      <c r="AJ351" s="405"/>
      <c r="AK351" s="405"/>
      <c r="AL351" s="405"/>
      <c r="AM351" s="405"/>
      <c r="AN351" s="405"/>
      <c r="AO351" s="405"/>
      <c r="AP351" s="405"/>
      <c r="AQ351" s="405"/>
      <c r="AR351" s="405"/>
      <c r="AS351" s="405"/>
      <c r="AT351" s="405"/>
      <c r="AU351" s="405"/>
      <c r="AV351" s="405"/>
      <c r="AW351" s="405"/>
      <c r="AX351" s="405"/>
      <c r="AY351" s="405"/>
      <c r="AZ351" s="405"/>
      <c r="BA351" s="405"/>
      <c r="BB351" s="405"/>
      <c r="BC351" s="405"/>
      <c r="BD351" s="405"/>
      <c r="BE351" s="405"/>
      <c r="BF351" s="405"/>
      <c r="BG351" s="405"/>
      <c r="BH351" s="405"/>
      <c r="BI351" s="405"/>
      <c r="BJ351" s="405"/>
      <c r="BK351" s="405"/>
      <c r="BL351" s="405"/>
      <c r="BM351" s="405"/>
      <c r="BN351" s="405"/>
      <c r="BO351" s="405"/>
      <c r="BP351" s="405"/>
      <c r="BQ351" s="405"/>
      <c r="BR351" s="405"/>
      <c r="BS351" s="405"/>
      <c r="BT351" s="405"/>
      <c r="BU351" s="405"/>
      <c r="BV351" s="405"/>
      <c r="BW351" s="405"/>
      <c r="BX351" s="405"/>
      <c r="BY351" s="405"/>
      <c r="BZ351" s="405"/>
      <c r="CA351" s="405"/>
      <c r="CB351" s="405"/>
      <c r="CC351" s="405"/>
      <c r="CD351" s="405"/>
      <c r="CE351" s="405"/>
      <c r="CF351" s="405"/>
      <c r="CG351" s="405"/>
      <c r="CH351" s="405"/>
      <c r="CI351" s="405"/>
      <c r="CJ351" s="405"/>
      <c r="CK351" s="405"/>
      <c r="CL351" s="405"/>
      <c r="CM351" s="405"/>
      <c r="CN351" s="405"/>
      <c r="CO351" s="405"/>
      <c r="CP351" s="405"/>
      <c r="CQ351" s="405"/>
      <c r="CR351" s="405"/>
      <c r="CS351" s="405"/>
      <c r="CT351" s="405"/>
      <c r="CU351" s="405"/>
      <c r="CV351" s="405"/>
      <c r="CW351" s="405"/>
      <c r="CX351" s="405"/>
      <c r="CY351" s="405"/>
      <c r="CZ351" s="405"/>
      <c r="DA351" s="405"/>
      <c r="DB351" s="405"/>
      <c r="DC351" s="405"/>
      <c r="DD351" s="405"/>
      <c r="DE351" s="405"/>
      <c r="DF351" s="405"/>
      <c r="DG351" s="405"/>
      <c r="DH351" s="405"/>
      <c r="DI351" s="405"/>
      <c r="DJ351" s="405"/>
    </row>
    <row r="352" spans="1:114" s="6" customFormat="1">
      <c r="A352" s="405"/>
      <c r="C352" s="7"/>
      <c r="D352" s="7"/>
      <c r="F352" s="8"/>
      <c r="G352" s="8"/>
      <c r="H352" s="8"/>
      <c r="I352" s="8"/>
      <c r="J352" s="8"/>
      <c r="K352" s="8"/>
      <c r="L352" s="8"/>
      <c r="M352" s="8"/>
      <c r="N352" s="8"/>
      <c r="P352" s="12"/>
      <c r="Q352" s="12"/>
      <c r="R352" s="12"/>
      <c r="S352" s="12"/>
      <c r="T352" s="12"/>
      <c r="U352" s="405"/>
      <c r="V352" s="405"/>
      <c r="W352" s="405"/>
      <c r="X352" s="405"/>
      <c r="Y352" s="405"/>
      <c r="Z352" s="405"/>
      <c r="AA352" s="405"/>
      <c r="AB352" s="405"/>
      <c r="AC352" s="405"/>
      <c r="AD352" s="405"/>
      <c r="AE352" s="405"/>
      <c r="AF352" s="405"/>
      <c r="AG352" s="405"/>
      <c r="AH352" s="405"/>
      <c r="AI352" s="405"/>
      <c r="AJ352" s="405"/>
      <c r="AK352" s="405"/>
      <c r="AL352" s="405"/>
      <c r="AM352" s="405"/>
      <c r="AN352" s="405"/>
      <c r="AO352" s="405"/>
      <c r="AP352" s="405"/>
      <c r="AQ352" s="405"/>
      <c r="AR352" s="405"/>
      <c r="AS352" s="405"/>
      <c r="AT352" s="405"/>
      <c r="AU352" s="405"/>
      <c r="AV352" s="405"/>
      <c r="AW352" s="405"/>
      <c r="AX352" s="405"/>
      <c r="AY352" s="405"/>
      <c r="AZ352" s="405"/>
      <c r="BA352" s="405"/>
      <c r="BB352" s="405"/>
      <c r="BC352" s="405"/>
      <c r="BD352" s="405"/>
      <c r="BE352" s="405"/>
      <c r="BF352" s="405"/>
      <c r="BG352" s="405"/>
      <c r="BH352" s="405"/>
      <c r="BI352" s="405"/>
      <c r="BJ352" s="405"/>
      <c r="BK352" s="405"/>
      <c r="BL352" s="405"/>
      <c r="BM352" s="405"/>
      <c r="BN352" s="405"/>
      <c r="BO352" s="405"/>
      <c r="BP352" s="405"/>
      <c r="BQ352" s="405"/>
      <c r="BR352" s="405"/>
      <c r="BS352" s="405"/>
      <c r="BT352" s="405"/>
      <c r="BU352" s="405"/>
      <c r="BV352" s="405"/>
      <c r="BW352" s="405"/>
      <c r="BX352" s="405"/>
      <c r="BY352" s="405"/>
      <c r="BZ352" s="405"/>
      <c r="CA352" s="405"/>
      <c r="CB352" s="405"/>
      <c r="CC352" s="405"/>
      <c r="CD352" s="405"/>
      <c r="CE352" s="405"/>
      <c r="CF352" s="405"/>
      <c r="CG352" s="405"/>
      <c r="CH352" s="405"/>
      <c r="CI352" s="405"/>
      <c r="CJ352" s="405"/>
      <c r="CK352" s="405"/>
      <c r="CL352" s="405"/>
      <c r="CM352" s="405"/>
      <c r="CN352" s="405"/>
      <c r="CO352" s="405"/>
      <c r="CP352" s="405"/>
      <c r="CQ352" s="405"/>
      <c r="CR352" s="405"/>
      <c r="CS352" s="405"/>
      <c r="CT352" s="405"/>
      <c r="CU352" s="405"/>
      <c r="CV352" s="405"/>
      <c r="CW352" s="405"/>
      <c r="CX352" s="405"/>
      <c r="CY352" s="405"/>
      <c r="CZ352" s="405"/>
      <c r="DA352" s="405"/>
      <c r="DB352" s="405"/>
      <c r="DC352" s="405"/>
      <c r="DD352" s="405"/>
      <c r="DE352" s="405"/>
      <c r="DF352" s="405"/>
      <c r="DG352" s="405"/>
      <c r="DH352" s="405"/>
      <c r="DI352" s="405"/>
      <c r="DJ352" s="405"/>
    </row>
    <row r="353" spans="1:114" s="6" customFormat="1">
      <c r="A353" s="405"/>
      <c r="C353" s="7"/>
      <c r="D353" s="7"/>
      <c r="F353" s="8"/>
      <c r="G353" s="8"/>
      <c r="H353" s="8"/>
      <c r="I353" s="8"/>
      <c r="J353" s="8"/>
      <c r="K353" s="8"/>
      <c r="L353" s="8"/>
      <c r="M353" s="8"/>
      <c r="N353" s="8"/>
      <c r="P353" s="12"/>
      <c r="Q353" s="12"/>
      <c r="R353" s="12"/>
      <c r="S353" s="12"/>
      <c r="T353" s="12"/>
      <c r="U353" s="405"/>
      <c r="V353" s="405"/>
      <c r="W353" s="405"/>
      <c r="X353" s="405"/>
      <c r="Y353" s="405"/>
      <c r="Z353" s="405"/>
      <c r="AA353" s="405"/>
      <c r="AB353" s="405"/>
      <c r="AC353" s="405"/>
      <c r="AD353" s="405"/>
      <c r="AE353" s="405"/>
      <c r="AF353" s="405"/>
      <c r="AG353" s="405"/>
      <c r="AH353" s="405"/>
      <c r="AI353" s="405"/>
      <c r="AJ353" s="405"/>
      <c r="AK353" s="405"/>
      <c r="AL353" s="405"/>
      <c r="AM353" s="405"/>
      <c r="AN353" s="405"/>
      <c r="AO353" s="405"/>
      <c r="AP353" s="405"/>
      <c r="AQ353" s="405"/>
      <c r="AR353" s="405"/>
      <c r="AS353" s="405"/>
      <c r="AT353" s="405"/>
      <c r="AU353" s="405"/>
      <c r="AV353" s="405"/>
      <c r="AW353" s="405"/>
      <c r="AX353" s="405"/>
      <c r="AY353" s="405"/>
      <c r="AZ353" s="405"/>
      <c r="BA353" s="405"/>
      <c r="BB353" s="405"/>
      <c r="BC353" s="405"/>
      <c r="BD353" s="405"/>
      <c r="BE353" s="405"/>
      <c r="BF353" s="405"/>
      <c r="BG353" s="405"/>
      <c r="BH353" s="405"/>
      <c r="BI353" s="405"/>
      <c r="BJ353" s="405"/>
      <c r="BK353" s="405"/>
      <c r="BL353" s="405"/>
      <c r="BM353" s="405"/>
      <c r="BN353" s="405"/>
      <c r="BO353" s="405"/>
      <c r="BP353" s="405"/>
      <c r="BQ353" s="405"/>
      <c r="BR353" s="405"/>
      <c r="BS353" s="405"/>
      <c r="BT353" s="405"/>
      <c r="BU353" s="405"/>
      <c r="BV353" s="405"/>
      <c r="BW353" s="405"/>
      <c r="BX353" s="405"/>
      <c r="BY353" s="405"/>
      <c r="BZ353" s="405"/>
      <c r="CA353" s="405"/>
      <c r="CB353" s="405"/>
      <c r="CC353" s="405"/>
      <c r="CD353" s="405"/>
      <c r="CE353" s="405"/>
      <c r="CF353" s="405"/>
      <c r="CG353" s="405"/>
      <c r="CH353" s="405"/>
      <c r="CI353" s="405"/>
      <c r="CJ353" s="405"/>
      <c r="CK353" s="405"/>
      <c r="CL353" s="405"/>
      <c r="CM353" s="405"/>
      <c r="CN353" s="405"/>
      <c r="CO353" s="405"/>
      <c r="CP353" s="405"/>
      <c r="CQ353" s="405"/>
      <c r="CR353" s="405"/>
      <c r="CS353" s="405"/>
      <c r="CT353" s="405"/>
      <c r="CU353" s="405"/>
      <c r="CV353" s="405"/>
      <c r="CW353" s="405"/>
      <c r="CX353" s="405"/>
      <c r="CY353" s="405"/>
      <c r="CZ353" s="405"/>
      <c r="DA353" s="405"/>
      <c r="DB353" s="405"/>
      <c r="DC353" s="405"/>
      <c r="DD353" s="405"/>
      <c r="DE353" s="405"/>
      <c r="DF353" s="405"/>
      <c r="DG353" s="405"/>
      <c r="DH353" s="405"/>
      <c r="DI353" s="405"/>
      <c r="DJ353" s="405"/>
    </row>
    <row r="354" spans="1:114" s="6" customFormat="1">
      <c r="A354" s="405"/>
      <c r="C354" s="7"/>
      <c r="D354" s="7"/>
      <c r="F354" s="8"/>
      <c r="G354" s="8"/>
      <c r="H354" s="8"/>
      <c r="I354" s="8"/>
      <c r="J354" s="8"/>
      <c r="K354" s="8"/>
      <c r="L354" s="8"/>
      <c r="M354" s="8"/>
      <c r="N354" s="8"/>
      <c r="P354" s="12"/>
      <c r="Q354" s="12"/>
      <c r="R354" s="12"/>
      <c r="S354" s="12"/>
      <c r="T354" s="12"/>
      <c r="U354" s="405"/>
      <c r="V354" s="405"/>
      <c r="W354" s="405"/>
      <c r="X354" s="405"/>
      <c r="Y354" s="405"/>
      <c r="Z354" s="405"/>
      <c r="AA354" s="405"/>
      <c r="AB354" s="405"/>
      <c r="AC354" s="405"/>
      <c r="AD354" s="405"/>
      <c r="AE354" s="405"/>
      <c r="AF354" s="405"/>
      <c r="AG354" s="405"/>
      <c r="AH354" s="405"/>
      <c r="AI354" s="405"/>
      <c r="AJ354" s="405"/>
      <c r="AK354" s="405"/>
      <c r="AL354" s="405"/>
      <c r="AM354" s="405"/>
      <c r="AN354" s="405"/>
      <c r="AO354" s="405"/>
      <c r="AP354" s="405"/>
      <c r="AQ354" s="405"/>
      <c r="AR354" s="405"/>
      <c r="AS354" s="405"/>
      <c r="AT354" s="405"/>
      <c r="AU354" s="405"/>
      <c r="AV354" s="405"/>
      <c r="AW354" s="405"/>
      <c r="AX354" s="405"/>
      <c r="AY354" s="405"/>
      <c r="AZ354" s="405"/>
      <c r="BA354" s="405"/>
      <c r="BB354" s="405"/>
      <c r="BC354" s="405"/>
      <c r="BD354" s="405"/>
      <c r="BE354" s="405"/>
      <c r="BF354" s="405"/>
      <c r="BG354" s="405"/>
      <c r="BH354" s="405"/>
      <c r="BI354" s="405"/>
      <c r="BJ354" s="405"/>
      <c r="BK354" s="405"/>
      <c r="BL354" s="405"/>
      <c r="BM354" s="405"/>
      <c r="BN354" s="405"/>
      <c r="BO354" s="405"/>
      <c r="BP354" s="405"/>
      <c r="BQ354" s="405"/>
      <c r="BR354" s="405"/>
      <c r="BS354" s="405"/>
      <c r="BT354" s="405"/>
      <c r="BU354" s="405"/>
      <c r="BV354" s="405"/>
      <c r="BW354" s="405"/>
      <c r="BX354" s="405"/>
      <c r="BY354" s="405"/>
      <c r="BZ354" s="405"/>
      <c r="CA354" s="405"/>
      <c r="CB354" s="405"/>
      <c r="CC354" s="405"/>
      <c r="CD354" s="405"/>
      <c r="CE354" s="405"/>
      <c r="CF354" s="405"/>
      <c r="CG354" s="405"/>
      <c r="CH354" s="405"/>
      <c r="CI354" s="405"/>
      <c r="CJ354" s="405"/>
      <c r="CK354" s="405"/>
      <c r="CL354" s="405"/>
      <c r="CM354" s="405"/>
      <c r="CN354" s="405"/>
      <c r="CO354" s="405"/>
      <c r="CP354" s="405"/>
      <c r="CQ354" s="405"/>
      <c r="CR354" s="405"/>
      <c r="CS354" s="405"/>
      <c r="CT354" s="405"/>
      <c r="CU354" s="405"/>
      <c r="CV354" s="405"/>
      <c r="CW354" s="405"/>
      <c r="CX354" s="405"/>
      <c r="CY354" s="405"/>
      <c r="CZ354" s="405"/>
      <c r="DA354" s="405"/>
      <c r="DB354" s="405"/>
      <c r="DC354" s="405"/>
      <c r="DD354" s="405"/>
      <c r="DE354" s="405"/>
      <c r="DF354" s="405"/>
      <c r="DG354" s="405"/>
      <c r="DH354" s="405"/>
      <c r="DI354" s="405"/>
      <c r="DJ354" s="405"/>
    </row>
    <row r="355" spans="1:114" s="6" customFormat="1">
      <c r="A355" s="405"/>
      <c r="C355" s="7"/>
      <c r="D355" s="7"/>
      <c r="F355" s="8"/>
      <c r="G355" s="8"/>
      <c r="H355" s="8"/>
      <c r="I355" s="8"/>
      <c r="J355" s="8"/>
      <c r="K355" s="8"/>
      <c r="L355" s="8"/>
      <c r="M355" s="8"/>
      <c r="N355" s="8"/>
      <c r="P355" s="12"/>
      <c r="Q355" s="12"/>
      <c r="R355" s="12"/>
      <c r="S355" s="12"/>
      <c r="T355" s="12"/>
      <c r="U355" s="405"/>
      <c r="V355" s="405"/>
      <c r="W355" s="405"/>
      <c r="X355" s="405"/>
      <c r="Y355" s="405"/>
      <c r="Z355" s="405"/>
      <c r="AA355" s="405"/>
      <c r="AB355" s="405"/>
      <c r="AC355" s="405"/>
      <c r="AD355" s="405"/>
      <c r="AE355" s="405"/>
      <c r="AF355" s="405"/>
      <c r="AG355" s="405"/>
      <c r="AH355" s="405"/>
      <c r="AI355" s="405"/>
      <c r="AJ355" s="405"/>
      <c r="AK355" s="405"/>
      <c r="AL355" s="405"/>
      <c r="AM355" s="405"/>
      <c r="AN355" s="405"/>
      <c r="AO355" s="405"/>
      <c r="AP355" s="405"/>
      <c r="AQ355" s="405"/>
      <c r="AR355" s="405"/>
      <c r="AS355" s="405"/>
      <c r="AT355" s="405"/>
      <c r="AU355" s="405"/>
      <c r="AV355" s="405"/>
      <c r="AW355" s="405"/>
      <c r="AX355" s="405"/>
      <c r="AY355" s="405"/>
      <c r="AZ355" s="405"/>
      <c r="BA355" s="405"/>
      <c r="BB355" s="405"/>
      <c r="BC355" s="405"/>
      <c r="BD355" s="405"/>
      <c r="BE355" s="405"/>
      <c r="BF355" s="405"/>
      <c r="BG355" s="405"/>
      <c r="BH355" s="405"/>
      <c r="BI355" s="405"/>
      <c r="BJ355" s="405"/>
      <c r="BK355" s="405"/>
      <c r="BL355" s="405"/>
      <c r="BM355" s="405"/>
      <c r="BN355" s="405"/>
      <c r="BO355" s="405"/>
      <c r="BP355" s="405"/>
      <c r="BQ355" s="405"/>
      <c r="BR355" s="405"/>
      <c r="BS355" s="405"/>
      <c r="BT355" s="405"/>
      <c r="BU355" s="405"/>
      <c r="BV355" s="405"/>
      <c r="BW355" s="405"/>
      <c r="BX355" s="405"/>
      <c r="BY355" s="405"/>
      <c r="BZ355" s="405"/>
      <c r="CA355" s="405"/>
      <c r="CB355" s="405"/>
      <c r="CC355" s="405"/>
      <c r="CD355" s="405"/>
      <c r="CE355" s="405"/>
      <c r="CF355" s="405"/>
      <c r="CG355" s="405"/>
      <c r="CH355" s="405"/>
      <c r="CI355" s="405"/>
      <c r="CJ355" s="405"/>
      <c r="CK355" s="405"/>
      <c r="CL355" s="405"/>
      <c r="CM355" s="405"/>
      <c r="CN355" s="405"/>
      <c r="CO355" s="405"/>
      <c r="CP355" s="405"/>
      <c r="CQ355" s="405"/>
      <c r="CR355" s="405"/>
      <c r="CS355" s="405"/>
      <c r="CT355" s="405"/>
      <c r="CU355" s="405"/>
      <c r="CV355" s="405"/>
      <c r="CW355" s="405"/>
      <c r="CX355" s="405"/>
      <c r="CY355" s="405"/>
      <c r="CZ355" s="405"/>
      <c r="DA355" s="405"/>
      <c r="DB355" s="405"/>
      <c r="DC355" s="405"/>
      <c r="DD355" s="405"/>
      <c r="DE355" s="405"/>
      <c r="DF355" s="405"/>
      <c r="DG355" s="405"/>
      <c r="DH355" s="405"/>
      <c r="DI355" s="405"/>
      <c r="DJ355" s="405"/>
    </row>
    <row r="356" spans="1:114" s="6" customFormat="1">
      <c r="A356" s="405"/>
      <c r="C356" s="7"/>
      <c r="D356" s="7"/>
      <c r="F356" s="8"/>
      <c r="G356" s="8"/>
      <c r="H356" s="8"/>
      <c r="I356" s="8"/>
      <c r="J356" s="8"/>
      <c r="K356" s="8"/>
      <c r="L356" s="8"/>
      <c r="M356" s="8"/>
      <c r="N356" s="8"/>
      <c r="P356" s="12"/>
      <c r="Q356" s="12"/>
      <c r="R356" s="12"/>
      <c r="S356" s="12"/>
      <c r="T356" s="12"/>
      <c r="U356" s="405"/>
      <c r="V356" s="405"/>
      <c r="W356" s="405"/>
      <c r="X356" s="405"/>
      <c r="Y356" s="405"/>
      <c r="Z356" s="405"/>
      <c r="AA356" s="405"/>
      <c r="AB356" s="405"/>
      <c r="AC356" s="405"/>
      <c r="AD356" s="405"/>
      <c r="AE356" s="405"/>
      <c r="AF356" s="405"/>
      <c r="AG356" s="405"/>
      <c r="AH356" s="405"/>
      <c r="AI356" s="405"/>
      <c r="AJ356" s="405"/>
      <c r="AK356" s="405"/>
      <c r="AL356" s="405"/>
      <c r="AM356" s="405"/>
      <c r="AN356" s="405"/>
      <c r="AO356" s="405"/>
      <c r="AP356" s="405"/>
      <c r="AQ356" s="405"/>
      <c r="AR356" s="405"/>
      <c r="AS356" s="405"/>
      <c r="AT356" s="405"/>
      <c r="AU356" s="405"/>
      <c r="AV356" s="405"/>
      <c r="AW356" s="405"/>
      <c r="AX356" s="405"/>
      <c r="AY356" s="405"/>
      <c r="AZ356" s="405"/>
      <c r="BA356" s="405"/>
      <c r="BB356" s="405"/>
      <c r="BC356" s="405"/>
      <c r="BD356" s="405"/>
      <c r="BE356" s="405"/>
      <c r="BF356" s="405"/>
      <c r="BG356" s="405"/>
      <c r="BH356" s="405"/>
      <c r="BI356" s="405"/>
      <c r="BJ356" s="405"/>
      <c r="BK356" s="405"/>
      <c r="BL356" s="405"/>
      <c r="BM356" s="405"/>
      <c r="BN356" s="405"/>
      <c r="BO356" s="405"/>
      <c r="BP356" s="405"/>
      <c r="BQ356" s="405"/>
      <c r="BR356" s="405"/>
      <c r="BS356" s="405"/>
      <c r="BT356" s="405"/>
      <c r="BU356" s="405"/>
      <c r="BV356" s="405"/>
      <c r="BW356" s="405"/>
      <c r="BX356" s="405"/>
      <c r="BY356" s="405"/>
      <c r="BZ356" s="405"/>
      <c r="CA356" s="405"/>
      <c r="CB356" s="405"/>
      <c r="CC356" s="405"/>
      <c r="CD356" s="405"/>
      <c r="CE356" s="405"/>
      <c r="CF356" s="405"/>
      <c r="CG356" s="405"/>
      <c r="CH356" s="405"/>
      <c r="CI356" s="405"/>
      <c r="CJ356" s="405"/>
      <c r="CK356" s="405"/>
      <c r="CL356" s="405"/>
      <c r="CM356" s="405"/>
      <c r="CN356" s="405"/>
      <c r="CO356" s="405"/>
      <c r="CP356" s="405"/>
      <c r="CQ356" s="405"/>
      <c r="CR356" s="405"/>
      <c r="CS356" s="405"/>
      <c r="CT356" s="405"/>
      <c r="CU356" s="405"/>
      <c r="CV356" s="405"/>
      <c r="CW356" s="405"/>
      <c r="CX356" s="405"/>
      <c r="CY356" s="405"/>
      <c r="CZ356" s="405"/>
      <c r="DA356" s="405"/>
      <c r="DB356" s="405"/>
      <c r="DC356" s="405"/>
      <c r="DD356" s="405"/>
      <c r="DE356" s="405"/>
      <c r="DF356" s="405"/>
      <c r="DG356" s="405"/>
      <c r="DH356" s="405"/>
      <c r="DI356" s="405"/>
      <c r="DJ356" s="405"/>
    </row>
    <row r="357" spans="1:114" s="6" customFormat="1">
      <c r="A357" s="405"/>
      <c r="C357" s="7"/>
      <c r="D357" s="7"/>
      <c r="F357" s="8"/>
      <c r="G357" s="8"/>
      <c r="H357" s="8"/>
      <c r="I357" s="8"/>
      <c r="J357" s="8"/>
      <c r="K357" s="8"/>
      <c r="L357" s="8"/>
      <c r="M357" s="8"/>
      <c r="N357" s="8"/>
      <c r="P357" s="12"/>
      <c r="Q357" s="12"/>
      <c r="R357" s="12"/>
      <c r="S357" s="12"/>
      <c r="T357" s="12"/>
      <c r="U357" s="405"/>
      <c r="V357" s="405"/>
      <c r="W357" s="405"/>
      <c r="X357" s="405"/>
      <c r="Y357" s="405"/>
      <c r="Z357" s="405"/>
      <c r="AA357" s="405"/>
      <c r="AB357" s="405"/>
      <c r="AC357" s="405"/>
      <c r="AD357" s="405"/>
      <c r="AE357" s="405"/>
      <c r="AF357" s="405"/>
      <c r="AG357" s="405"/>
      <c r="AH357" s="405"/>
      <c r="AI357" s="405"/>
      <c r="AJ357" s="405"/>
      <c r="AK357" s="405"/>
      <c r="AL357" s="405"/>
      <c r="AM357" s="405"/>
      <c r="AN357" s="405"/>
      <c r="AO357" s="405"/>
      <c r="AP357" s="405"/>
      <c r="AQ357" s="405"/>
      <c r="AR357" s="405"/>
      <c r="AS357" s="405"/>
      <c r="AT357" s="405"/>
      <c r="AU357" s="405"/>
      <c r="AV357" s="405"/>
      <c r="AW357" s="405"/>
      <c r="AX357" s="405"/>
      <c r="AY357" s="405"/>
      <c r="AZ357" s="405"/>
      <c r="BA357" s="405"/>
      <c r="BB357" s="405"/>
      <c r="BC357" s="405"/>
      <c r="BD357" s="405"/>
      <c r="BE357" s="405"/>
      <c r="BF357" s="405"/>
      <c r="BG357" s="405"/>
      <c r="BH357" s="405"/>
      <c r="BI357" s="405"/>
      <c r="BJ357" s="405"/>
      <c r="BK357" s="405"/>
      <c r="BL357" s="405"/>
      <c r="BM357" s="405"/>
      <c r="BN357" s="405"/>
      <c r="BO357" s="405"/>
      <c r="BP357" s="405"/>
      <c r="BQ357" s="405"/>
      <c r="BR357" s="405"/>
      <c r="BS357" s="405"/>
      <c r="BT357" s="405"/>
      <c r="BU357" s="405"/>
      <c r="BV357" s="405"/>
      <c r="BW357" s="405"/>
      <c r="BX357" s="405"/>
      <c r="BY357" s="405"/>
      <c r="BZ357" s="405"/>
      <c r="CA357" s="405"/>
      <c r="CB357" s="405"/>
      <c r="CC357" s="405"/>
      <c r="CD357" s="405"/>
      <c r="CE357" s="405"/>
      <c r="CF357" s="405"/>
      <c r="CG357" s="405"/>
      <c r="CH357" s="405"/>
      <c r="CI357" s="405"/>
      <c r="CJ357" s="405"/>
      <c r="CK357" s="405"/>
      <c r="CL357" s="405"/>
      <c r="CM357" s="405"/>
      <c r="CN357" s="405"/>
      <c r="CO357" s="405"/>
      <c r="CP357" s="405"/>
      <c r="CQ357" s="405"/>
      <c r="CR357" s="405"/>
      <c r="CS357" s="405"/>
      <c r="CT357" s="405"/>
      <c r="CU357" s="405"/>
      <c r="CV357" s="405"/>
      <c r="CW357" s="405"/>
      <c r="CX357" s="405"/>
      <c r="CY357" s="405"/>
      <c r="CZ357" s="405"/>
      <c r="DA357" s="405"/>
      <c r="DB357" s="405"/>
      <c r="DC357" s="405"/>
      <c r="DD357" s="405"/>
      <c r="DE357" s="405"/>
      <c r="DF357" s="405"/>
      <c r="DG357" s="405"/>
      <c r="DH357" s="405"/>
      <c r="DI357" s="405"/>
      <c r="DJ357" s="405"/>
    </row>
    <row r="358" spans="1:114" s="6" customFormat="1">
      <c r="A358" s="405"/>
      <c r="C358" s="7"/>
      <c r="D358" s="7"/>
      <c r="F358" s="8"/>
      <c r="G358" s="8"/>
      <c r="H358" s="8"/>
      <c r="I358" s="8"/>
      <c r="J358" s="8"/>
      <c r="K358" s="8"/>
      <c r="L358" s="8"/>
      <c r="M358" s="8"/>
      <c r="N358" s="8"/>
      <c r="P358" s="12"/>
      <c r="Q358" s="12"/>
      <c r="R358" s="12"/>
      <c r="S358" s="12"/>
      <c r="T358" s="12"/>
      <c r="U358" s="405"/>
      <c r="V358" s="405"/>
      <c r="W358" s="405"/>
      <c r="X358" s="405"/>
      <c r="Y358" s="405"/>
      <c r="Z358" s="405"/>
      <c r="AA358" s="405"/>
      <c r="AB358" s="405"/>
      <c r="AC358" s="405"/>
      <c r="AD358" s="405"/>
      <c r="AE358" s="405"/>
      <c r="AF358" s="405"/>
      <c r="AG358" s="405"/>
      <c r="AH358" s="405"/>
      <c r="AI358" s="405"/>
      <c r="AJ358" s="405"/>
      <c r="AK358" s="405"/>
      <c r="AL358" s="405"/>
      <c r="AM358" s="405"/>
      <c r="AN358" s="405"/>
      <c r="AO358" s="405"/>
      <c r="AP358" s="405"/>
      <c r="AQ358" s="405"/>
      <c r="AR358" s="405"/>
      <c r="AS358" s="405"/>
      <c r="AT358" s="405"/>
      <c r="AU358" s="405"/>
      <c r="AV358" s="405"/>
      <c r="AW358" s="405"/>
      <c r="AX358" s="405"/>
      <c r="AY358" s="405"/>
      <c r="AZ358" s="405"/>
      <c r="BA358" s="405"/>
      <c r="BB358" s="405"/>
      <c r="BC358" s="405"/>
      <c r="BD358" s="405"/>
      <c r="BE358" s="405"/>
      <c r="BF358" s="405"/>
      <c r="BG358" s="405"/>
      <c r="BH358" s="405"/>
      <c r="BI358" s="405"/>
      <c r="BJ358" s="405"/>
      <c r="BK358" s="405"/>
      <c r="BL358" s="405"/>
      <c r="BM358" s="405"/>
      <c r="BN358" s="405"/>
      <c r="BO358" s="405"/>
      <c r="BP358" s="405"/>
      <c r="BQ358" s="405"/>
      <c r="BR358" s="405"/>
      <c r="BS358" s="405"/>
      <c r="BT358" s="405"/>
      <c r="BU358" s="405"/>
      <c r="BV358" s="405"/>
      <c r="BW358" s="405"/>
      <c r="BX358" s="405"/>
      <c r="BY358" s="405"/>
      <c r="BZ358" s="405"/>
      <c r="CA358" s="405"/>
      <c r="CB358" s="405"/>
      <c r="CC358" s="405"/>
      <c r="CD358" s="405"/>
      <c r="CE358" s="405"/>
      <c r="CF358" s="405"/>
      <c r="CG358" s="405"/>
      <c r="CH358" s="405"/>
      <c r="CI358" s="405"/>
      <c r="CJ358" s="405"/>
      <c r="CK358" s="405"/>
      <c r="CL358" s="405"/>
      <c r="CM358" s="405"/>
      <c r="CN358" s="405"/>
      <c r="CO358" s="405"/>
      <c r="CP358" s="405"/>
      <c r="CQ358" s="405"/>
      <c r="CR358" s="405"/>
      <c r="CS358" s="405"/>
      <c r="CT358" s="405"/>
      <c r="CU358" s="405"/>
      <c r="CV358" s="405"/>
      <c r="CW358" s="405"/>
      <c r="CX358" s="405"/>
      <c r="CY358" s="405"/>
      <c r="CZ358" s="405"/>
      <c r="DA358" s="405"/>
      <c r="DB358" s="405"/>
      <c r="DC358" s="405"/>
      <c r="DD358" s="405"/>
      <c r="DE358" s="405"/>
      <c r="DF358" s="405"/>
      <c r="DG358" s="405"/>
      <c r="DH358" s="405"/>
      <c r="DI358" s="405"/>
      <c r="DJ358" s="405"/>
    </row>
    <row r="359" spans="1:114" s="6" customFormat="1">
      <c r="A359" s="405"/>
      <c r="C359" s="7"/>
      <c r="D359" s="7"/>
      <c r="F359" s="8"/>
      <c r="G359" s="8"/>
      <c r="H359" s="8"/>
      <c r="I359" s="8"/>
      <c r="J359" s="8"/>
      <c r="K359" s="8"/>
      <c r="L359" s="8"/>
      <c r="M359" s="8"/>
      <c r="N359" s="8"/>
      <c r="P359" s="12"/>
      <c r="Q359" s="12"/>
      <c r="R359" s="12"/>
      <c r="S359" s="12"/>
      <c r="T359" s="12"/>
      <c r="U359" s="405"/>
      <c r="V359" s="405"/>
      <c r="W359" s="405"/>
      <c r="X359" s="405"/>
      <c r="Y359" s="405"/>
      <c r="Z359" s="405"/>
      <c r="AA359" s="405"/>
      <c r="AB359" s="405"/>
      <c r="AC359" s="405"/>
      <c r="AD359" s="405"/>
      <c r="AE359" s="405"/>
      <c r="AF359" s="405"/>
      <c r="AG359" s="405"/>
      <c r="AH359" s="405"/>
      <c r="AI359" s="405"/>
      <c r="AJ359" s="405"/>
      <c r="AK359" s="405"/>
      <c r="AL359" s="405"/>
      <c r="AM359" s="405"/>
      <c r="AN359" s="405"/>
      <c r="AO359" s="405"/>
      <c r="AP359" s="405"/>
      <c r="AQ359" s="405"/>
      <c r="AR359" s="405"/>
      <c r="AS359" s="405"/>
      <c r="AT359" s="405"/>
      <c r="AU359" s="405"/>
      <c r="AV359" s="405"/>
      <c r="AW359" s="405"/>
      <c r="AX359" s="405"/>
      <c r="AY359" s="405"/>
      <c r="AZ359" s="405"/>
      <c r="BA359" s="405"/>
      <c r="BB359" s="405"/>
      <c r="BC359" s="405"/>
      <c r="BD359" s="405"/>
      <c r="BE359" s="405"/>
      <c r="BF359" s="405"/>
      <c r="BG359" s="405"/>
      <c r="BH359" s="405"/>
      <c r="BI359" s="405"/>
      <c r="BJ359" s="405"/>
      <c r="BK359" s="405"/>
      <c r="BL359" s="405"/>
      <c r="BM359" s="405"/>
      <c r="BN359" s="405"/>
      <c r="BO359" s="405"/>
      <c r="BP359" s="405"/>
      <c r="BQ359" s="405"/>
      <c r="BR359" s="405"/>
      <c r="BS359" s="405"/>
      <c r="BT359" s="405"/>
      <c r="BU359" s="405"/>
      <c r="BV359" s="405"/>
      <c r="BW359" s="405"/>
      <c r="BX359" s="405"/>
      <c r="BY359" s="405"/>
      <c r="BZ359" s="405"/>
      <c r="CA359" s="405"/>
      <c r="CB359" s="405"/>
      <c r="CC359" s="405"/>
      <c r="CD359" s="405"/>
      <c r="CE359" s="405"/>
      <c r="CF359" s="405"/>
      <c r="CG359" s="405"/>
      <c r="CH359" s="405"/>
      <c r="CI359" s="405"/>
      <c r="CJ359" s="405"/>
      <c r="CK359" s="405"/>
      <c r="CL359" s="405"/>
      <c r="CM359" s="405"/>
      <c r="CN359" s="405"/>
      <c r="CO359" s="405"/>
      <c r="CP359" s="405"/>
      <c r="CQ359" s="405"/>
      <c r="CR359" s="405"/>
      <c r="CS359" s="405"/>
      <c r="CT359" s="405"/>
      <c r="CU359" s="405"/>
      <c r="CV359" s="405"/>
      <c r="CW359" s="405"/>
      <c r="CX359" s="405"/>
      <c r="CY359" s="405"/>
      <c r="CZ359" s="405"/>
      <c r="DA359" s="405"/>
      <c r="DB359" s="405"/>
      <c r="DC359" s="405"/>
      <c r="DD359" s="405"/>
      <c r="DE359" s="405"/>
      <c r="DF359" s="405"/>
      <c r="DG359" s="405"/>
      <c r="DH359" s="405"/>
      <c r="DI359" s="405"/>
      <c r="DJ359" s="405"/>
    </row>
    <row r="360" spans="1:114" s="6" customFormat="1">
      <c r="A360" s="405"/>
      <c r="C360" s="7"/>
      <c r="D360" s="7"/>
      <c r="F360" s="8"/>
      <c r="G360" s="8"/>
      <c r="H360" s="8"/>
      <c r="I360" s="8"/>
      <c r="J360" s="8"/>
      <c r="K360" s="8"/>
      <c r="L360" s="8"/>
      <c r="M360" s="8"/>
      <c r="N360" s="8"/>
      <c r="P360" s="12"/>
      <c r="Q360" s="12"/>
      <c r="R360" s="12"/>
      <c r="S360" s="12"/>
      <c r="T360" s="12"/>
      <c r="U360" s="405"/>
      <c r="V360" s="405"/>
      <c r="W360" s="405"/>
      <c r="X360" s="405"/>
      <c r="Y360" s="405"/>
      <c r="Z360" s="405"/>
      <c r="AA360" s="405"/>
      <c r="AB360" s="405"/>
      <c r="AC360" s="405"/>
      <c r="AD360" s="405"/>
      <c r="AE360" s="405"/>
      <c r="AF360" s="405"/>
      <c r="AG360" s="405"/>
      <c r="AH360" s="405"/>
      <c r="AI360" s="405"/>
      <c r="AJ360" s="405"/>
      <c r="AK360" s="405"/>
      <c r="AL360" s="405"/>
      <c r="AM360" s="405"/>
      <c r="AN360" s="405"/>
      <c r="AO360" s="405"/>
      <c r="AP360" s="405"/>
      <c r="AQ360" s="405"/>
      <c r="AR360" s="405"/>
      <c r="AS360" s="405"/>
      <c r="AT360" s="405"/>
      <c r="AU360" s="405"/>
      <c r="AV360" s="405"/>
      <c r="AW360" s="405"/>
      <c r="AX360" s="405"/>
      <c r="AY360" s="405"/>
      <c r="AZ360" s="405"/>
      <c r="BA360" s="405"/>
      <c r="BB360" s="405"/>
      <c r="BC360" s="405"/>
      <c r="BD360" s="405"/>
      <c r="BE360" s="405"/>
      <c r="BF360" s="405"/>
      <c r="BG360" s="405"/>
      <c r="BH360" s="405"/>
      <c r="BI360" s="405"/>
      <c r="BJ360" s="405"/>
      <c r="BK360" s="405"/>
      <c r="BL360" s="405"/>
      <c r="BM360" s="405"/>
      <c r="BN360" s="405"/>
      <c r="BO360" s="405"/>
      <c r="BP360" s="405"/>
      <c r="BQ360" s="405"/>
      <c r="BR360" s="405"/>
      <c r="BS360" s="405"/>
      <c r="BT360" s="405"/>
      <c r="BU360" s="405"/>
      <c r="BV360" s="405"/>
      <c r="BW360" s="405"/>
      <c r="BX360" s="405"/>
      <c r="BY360" s="405"/>
      <c r="BZ360" s="405"/>
      <c r="CA360" s="405"/>
      <c r="CB360" s="405"/>
      <c r="CC360" s="405"/>
      <c r="CD360" s="405"/>
      <c r="CE360" s="405"/>
      <c r="CF360" s="405"/>
      <c r="CG360" s="405"/>
      <c r="CH360" s="405"/>
      <c r="CI360" s="405"/>
      <c r="CJ360" s="405"/>
      <c r="CK360" s="405"/>
      <c r="CL360" s="405"/>
      <c r="CM360" s="405"/>
      <c r="CN360" s="405"/>
      <c r="CO360" s="405"/>
      <c r="CP360" s="405"/>
      <c r="CQ360" s="405"/>
      <c r="CR360" s="405"/>
      <c r="CS360" s="405"/>
      <c r="CT360" s="405"/>
      <c r="CU360" s="405"/>
      <c r="CV360" s="405"/>
      <c r="CW360" s="405"/>
      <c r="CX360" s="405"/>
      <c r="CY360" s="405"/>
      <c r="CZ360" s="405"/>
      <c r="DA360" s="405"/>
      <c r="DB360" s="405"/>
      <c r="DC360" s="405"/>
      <c r="DD360" s="405"/>
      <c r="DE360" s="405"/>
      <c r="DF360" s="405"/>
      <c r="DG360" s="405"/>
      <c r="DH360" s="405"/>
      <c r="DI360" s="405"/>
      <c r="DJ360" s="405"/>
    </row>
    <row r="361" spans="1:114" s="6" customFormat="1">
      <c r="A361" s="405"/>
      <c r="C361" s="7"/>
      <c r="D361" s="7"/>
      <c r="F361" s="8"/>
      <c r="G361" s="8"/>
      <c r="H361" s="8"/>
      <c r="I361" s="8"/>
      <c r="J361" s="8"/>
      <c r="K361" s="8"/>
      <c r="L361" s="8"/>
      <c r="M361" s="8"/>
      <c r="N361" s="8"/>
      <c r="P361" s="12"/>
      <c r="Q361" s="12"/>
      <c r="R361" s="12"/>
      <c r="S361" s="12"/>
      <c r="T361" s="12"/>
      <c r="U361" s="405"/>
      <c r="V361" s="405"/>
      <c r="W361" s="405"/>
      <c r="X361" s="405"/>
      <c r="Y361" s="405"/>
      <c r="Z361" s="405"/>
      <c r="AA361" s="405"/>
      <c r="AB361" s="405"/>
      <c r="AC361" s="405"/>
      <c r="AD361" s="405"/>
      <c r="AE361" s="405"/>
      <c r="AF361" s="405"/>
      <c r="AG361" s="405"/>
      <c r="AH361" s="405"/>
      <c r="AI361" s="405"/>
      <c r="AJ361" s="405"/>
      <c r="AK361" s="405"/>
      <c r="AL361" s="405"/>
      <c r="AM361" s="405"/>
      <c r="AN361" s="405"/>
      <c r="AO361" s="405"/>
      <c r="AP361" s="405"/>
      <c r="AQ361" s="405"/>
      <c r="AR361" s="405"/>
      <c r="AS361" s="405"/>
      <c r="AT361" s="405"/>
      <c r="AU361" s="405"/>
      <c r="AV361" s="405"/>
      <c r="AW361" s="405"/>
      <c r="AX361" s="405"/>
      <c r="AY361" s="405"/>
      <c r="AZ361" s="405"/>
      <c r="BA361" s="405"/>
      <c r="BB361" s="405"/>
      <c r="BC361" s="405"/>
      <c r="BD361" s="405"/>
      <c r="BE361" s="405"/>
      <c r="BF361" s="405"/>
      <c r="BG361" s="405"/>
      <c r="BH361" s="405"/>
      <c r="BI361" s="405"/>
      <c r="BJ361" s="405"/>
      <c r="BK361" s="405"/>
      <c r="BL361" s="405"/>
      <c r="BM361" s="405"/>
      <c r="BN361" s="405"/>
      <c r="BO361" s="405"/>
      <c r="BP361" s="405"/>
      <c r="BQ361" s="405"/>
      <c r="BR361" s="405"/>
      <c r="BS361" s="405"/>
      <c r="BT361" s="405"/>
      <c r="BU361" s="405"/>
      <c r="BV361" s="405"/>
      <c r="BW361" s="405"/>
      <c r="BX361" s="405"/>
      <c r="BY361" s="405"/>
      <c r="BZ361" s="405"/>
      <c r="CA361" s="405"/>
      <c r="CB361" s="405"/>
      <c r="CC361" s="405"/>
      <c r="CD361" s="405"/>
      <c r="CE361" s="405"/>
      <c r="CF361" s="405"/>
      <c r="CG361" s="405"/>
      <c r="CH361" s="405"/>
      <c r="CI361" s="405"/>
      <c r="CJ361" s="405"/>
      <c r="CK361" s="405"/>
      <c r="CL361" s="405"/>
      <c r="CM361" s="405"/>
      <c r="CN361" s="405"/>
      <c r="CO361" s="405"/>
      <c r="CP361" s="405"/>
      <c r="CQ361" s="405"/>
      <c r="CR361" s="405"/>
      <c r="CS361" s="405"/>
      <c r="CT361" s="405"/>
      <c r="CU361" s="405"/>
      <c r="CV361" s="405"/>
      <c r="CW361" s="405"/>
      <c r="CX361" s="405"/>
      <c r="CY361" s="405"/>
      <c r="CZ361" s="405"/>
      <c r="DA361" s="405"/>
      <c r="DB361" s="405"/>
      <c r="DC361" s="405"/>
      <c r="DD361" s="405"/>
      <c r="DE361" s="405"/>
      <c r="DF361" s="405"/>
      <c r="DG361" s="405"/>
      <c r="DH361" s="405"/>
      <c r="DI361" s="405"/>
      <c r="DJ361" s="405"/>
    </row>
    <row r="362" spans="1:114" s="6" customFormat="1">
      <c r="A362" s="405"/>
      <c r="C362" s="7"/>
      <c r="D362" s="7"/>
      <c r="F362" s="8"/>
      <c r="G362" s="8"/>
      <c r="H362" s="8"/>
      <c r="I362" s="8"/>
      <c r="J362" s="8"/>
      <c r="K362" s="8"/>
      <c r="L362" s="8"/>
      <c r="M362" s="8"/>
      <c r="N362" s="8"/>
      <c r="P362" s="12"/>
      <c r="Q362" s="12"/>
      <c r="R362" s="12"/>
      <c r="S362" s="12"/>
      <c r="T362" s="12"/>
      <c r="U362" s="405"/>
      <c r="V362" s="405"/>
      <c r="W362" s="405"/>
      <c r="X362" s="405"/>
      <c r="Y362" s="405"/>
      <c r="Z362" s="405"/>
      <c r="AA362" s="405"/>
      <c r="AB362" s="405"/>
      <c r="AC362" s="405"/>
      <c r="AD362" s="405"/>
      <c r="AE362" s="405"/>
      <c r="AF362" s="405"/>
      <c r="AG362" s="405"/>
      <c r="AH362" s="405"/>
      <c r="AI362" s="405"/>
      <c r="AJ362" s="405"/>
      <c r="AK362" s="405"/>
      <c r="AL362" s="405"/>
      <c r="AM362" s="405"/>
      <c r="AN362" s="405"/>
      <c r="AO362" s="405"/>
      <c r="AP362" s="405"/>
      <c r="AQ362" s="405"/>
      <c r="AR362" s="405"/>
      <c r="AS362" s="405"/>
      <c r="AT362" s="405"/>
      <c r="AU362" s="405"/>
      <c r="AV362" s="405"/>
      <c r="AW362" s="405"/>
      <c r="AX362" s="405"/>
      <c r="AY362" s="405"/>
      <c r="AZ362" s="405"/>
      <c r="BA362" s="405"/>
      <c r="BB362" s="405"/>
      <c r="BC362" s="405"/>
      <c r="BD362" s="405"/>
      <c r="BE362" s="405"/>
      <c r="BF362" s="405"/>
      <c r="BG362" s="405"/>
      <c r="BH362" s="405"/>
      <c r="BI362" s="405"/>
      <c r="BJ362" s="405"/>
      <c r="BK362" s="405"/>
      <c r="BL362" s="405"/>
      <c r="BM362" s="405"/>
      <c r="BN362" s="405"/>
      <c r="BO362" s="405"/>
      <c r="BP362" s="405"/>
      <c r="BQ362" s="405"/>
      <c r="BR362" s="405"/>
      <c r="BS362" s="405"/>
      <c r="BT362" s="405"/>
      <c r="BU362" s="405"/>
      <c r="BV362" s="405"/>
      <c r="BW362" s="405"/>
      <c r="BX362" s="405"/>
      <c r="BY362" s="405"/>
      <c r="BZ362" s="405"/>
      <c r="CA362" s="405"/>
      <c r="CB362" s="405"/>
      <c r="CC362" s="405"/>
      <c r="CD362" s="405"/>
      <c r="CE362" s="405"/>
      <c r="CF362" s="405"/>
      <c r="CG362" s="405"/>
      <c r="CH362" s="405"/>
      <c r="CI362" s="405"/>
      <c r="CJ362" s="405"/>
      <c r="CK362" s="405"/>
      <c r="CL362" s="405"/>
      <c r="CM362" s="405"/>
      <c r="CN362" s="405"/>
      <c r="CO362" s="405"/>
      <c r="CP362" s="405"/>
      <c r="CQ362" s="405"/>
      <c r="CR362" s="405"/>
      <c r="CS362" s="405"/>
      <c r="CT362" s="405"/>
      <c r="CU362" s="405"/>
      <c r="CV362" s="405"/>
      <c r="CW362" s="405"/>
      <c r="CX362" s="405"/>
      <c r="CY362" s="405"/>
      <c r="CZ362" s="405"/>
      <c r="DA362" s="405"/>
      <c r="DB362" s="405"/>
      <c r="DC362" s="405"/>
      <c r="DD362" s="405"/>
      <c r="DE362" s="405"/>
      <c r="DF362" s="405"/>
      <c r="DG362" s="405"/>
      <c r="DH362" s="405"/>
      <c r="DI362" s="405"/>
      <c r="DJ362" s="405"/>
    </row>
    <row r="363" spans="1:114" s="6" customFormat="1">
      <c r="A363" s="405"/>
      <c r="C363" s="7"/>
      <c r="D363" s="7"/>
      <c r="F363" s="8"/>
      <c r="G363" s="8"/>
      <c r="H363" s="8"/>
      <c r="I363" s="8"/>
      <c r="J363" s="8"/>
      <c r="K363" s="8"/>
      <c r="L363" s="8"/>
      <c r="M363" s="8"/>
      <c r="N363" s="8"/>
      <c r="P363" s="12"/>
      <c r="Q363" s="12"/>
      <c r="R363" s="12"/>
      <c r="S363" s="12"/>
      <c r="T363" s="12"/>
      <c r="U363" s="405"/>
      <c r="V363" s="405"/>
      <c r="W363" s="405"/>
      <c r="X363" s="405"/>
      <c r="Y363" s="405"/>
      <c r="Z363" s="405"/>
      <c r="AA363" s="405"/>
      <c r="AB363" s="405"/>
      <c r="AC363" s="405"/>
      <c r="AD363" s="405"/>
      <c r="AE363" s="405"/>
      <c r="AF363" s="405"/>
      <c r="AG363" s="405"/>
      <c r="AH363" s="405"/>
      <c r="AI363" s="405"/>
      <c r="AJ363" s="405"/>
      <c r="AK363" s="405"/>
      <c r="AL363" s="405"/>
      <c r="AM363" s="405"/>
      <c r="AN363" s="405"/>
      <c r="AO363" s="405"/>
      <c r="AP363" s="405"/>
      <c r="AQ363" s="405"/>
      <c r="AR363" s="405"/>
      <c r="AS363" s="405"/>
      <c r="AT363" s="405"/>
      <c r="AU363" s="405"/>
      <c r="AV363" s="405"/>
      <c r="AW363" s="405"/>
      <c r="AX363" s="405"/>
      <c r="AY363" s="405"/>
      <c r="AZ363" s="405"/>
      <c r="BA363" s="405"/>
      <c r="BB363" s="405"/>
      <c r="BC363" s="405"/>
      <c r="BD363" s="405"/>
      <c r="BE363" s="405"/>
      <c r="BF363" s="405"/>
      <c r="BG363" s="405"/>
      <c r="BH363" s="405"/>
      <c r="BI363" s="405"/>
      <c r="BJ363" s="405"/>
      <c r="BK363" s="405"/>
      <c r="BL363" s="405"/>
      <c r="BM363" s="405"/>
      <c r="BN363" s="405"/>
      <c r="BO363" s="405"/>
      <c r="BP363" s="405"/>
      <c r="BQ363" s="405"/>
      <c r="BR363" s="405"/>
      <c r="BS363" s="405"/>
      <c r="BT363" s="405"/>
      <c r="BU363" s="405"/>
      <c r="BV363" s="405"/>
      <c r="BW363" s="405"/>
      <c r="BX363" s="405"/>
      <c r="BY363" s="405"/>
      <c r="BZ363" s="405"/>
      <c r="CA363" s="405"/>
      <c r="CB363" s="405"/>
      <c r="CC363" s="405"/>
      <c r="CD363" s="405"/>
      <c r="CE363" s="405"/>
      <c r="CF363" s="405"/>
      <c r="CG363" s="405"/>
      <c r="CH363" s="405"/>
      <c r="CI363" s="405"/>
      <c r="CJ363" s="405"/>
      <c r="CK363" s="405"/>
      <c r="CL363" s="405"/>
      <c r="CM363" s="405"/>
      <c r="CN363" s="405"/>
      <c r="CO363" s="405"/>
      <c r="CP363" s="405"/>
      <c r="CQ363" s="405"/>
      <c r="CR363" s="405"/>
      <c r="CS363" s="405"/>
      <c r="CT363" s="405"/>
      <c r="CU363" s="405"/>
      <c r="CV363" s="405"/>
      <c r="CW363" s="405"/>
      <c r="CX363" s="405"/>
      <c r="CY363" s="405"/>
      <c r="CZ363" s="405"/>
      <c r="DA363" s="405"/>
      <c r="DB363" s="405"/>
      <c r="DC363" s="405"/>
      <c r="DD363" s="405"/>
      <c r="DE363" s="405"/>
      <c r="DF363" s="405"/>
      <c r="DG363" s="405"/>
      <c r="DH363" s="405"/>
      <c r="DI363" s="405"/>
      <c r="DJ363" s="405"/>
    </row>
    <row r="364" spans="1:114" s="6" customFormat="1">
      <c r="A364" s="405"/>
      <c r="C364" s="7"/>
      <c r="D364" s="7"/>
      <c r="F364" s="8"/>
      <c r="G364" s="8"/>
      <c r="H364" s="8"/>
      <c r="I364" s="8"/>
      <c r="J364" s="8"/>
      <c r="K364" s="8"/>
      <c r="L364" s="8"/>
      <c r="M364" s="8"/>
      <c r="N364" s="8"/>
      <c r="P364" s="12"/>
      <c r="Q364" s="12"/>
      <c r="R364" s="12"/>
      <c r="S364" s="12"/>
      <c r="T364" s="12"/>
      <c r="U364" s="405"/>
      <c r="V364" s="405"/>
      <c r="W364" s="405"/>
      <c r="X364" s="405"/>
      <c r="Y364" s="405"/>
      <c r="Z364" s="405"/>
      <c r="AA364" s="405"/>
      <c r="AB364" s="405"/>
      <c r="AC364" s="405"/>
      <c r="AD364" s="405"/>
      <c r="AE364" s="405"/>
      <c r="AF364" s="405"/>
      <c r="AG364" s="405"/>
      <c r="AH364" s="405"/>
      <c r="AI364" s="405"/>
      <c r="AJ364" s="405"/>
      <c r="AK364" s="405"/>
      <c r="AL364" s="405"/>
      <c r="AM364" s="405"/>
      <c r="AN364" s="405"/>
      <c r="AO364" s="405"/>
      <c r="AP364" s="405"/>
      <c r="AQ364" s="405"/>
      <c r="AR364" s="405"/>
      <c r="AS364" s="405"/>
      <c r="AT364" s="405"/>
      <c r="AU364" s="405"/>
      <c r="AV364" s="405"/>
      <c r="AW364" s="405"/>
      <c r="AX364" s="405"/>
      <c r="AY364" s="405"/>
      <c r="AZ364" s="405"/>
      <c r="BA364" s="405"/>
      <c r="BB364" s="405"/>
      <c r="BC364" s="405"/>
      <c r="BD364" s="405"/>
      <c r="BE364" s="405"/>
      <c r="BF364" s="405"/>
      <c r="BG364" s="405"/>
      <c r="BH364" s="405"/>
      <c r="BI364" s="405"/>
      <c r="BJ364" s="405"/>
      <c r="BK364" s="405"/>
      <c r="BL364" s="405"/>
      <c r="BM364" s="405"/>
      <c r="BN364" s="405"/>
      <c r="BO364" s="405"/>
      <c r="BP364" s="405"/>
      <c r="BQ364" s="405"/>
      <c r="BR364" s="405"/>
      <c r="BS364" s="405"/>
      <c r="BT364" s="405"/>
      <c r="BU364" s="405"/>
      <c r="BV364" s="405"/>
      <c r="BW364" s="405"/>
      <c r="BX364" s="405"/>
      <c r="BY364" s="405"/>
      <c r="BZ364" s="405"/>
      <c r="CA364" s="405"/>
      <c r="CB364" s="405"/>
      <c r="CC364" s="405"/>
      <c r="CD364" s="405"/>
      <c r="CE364" s="405"/>
      <c r="CF364" s="405"/>
      <c r="CG364" s="405"/>
      <c r="CH364" s="405"/>
      <c r="CI364" s="405"/>
      <c r="CJ364" s="405"/>
      <c r="CK364" s="405"/>
      <c r="CL364" s="405"/>
      <c r="CM364" s="405"/>
      <c r="CN364" s="405"/>
      <c r="CO364" s="405"/>
      <c r="CP364" s="405"/>
      <c r="CQ364" s="405"/>
      <c r="CR364" s="405"/>
      <c r="CS364" s="405"/>
      <c r="CT364" s="405"/>
      <c r="CU364" s="405"/>
      <c r="CV364" s="405"/>
      <c r="CW364" s="405"/>
      <c r="CX364" s="405"/>
      <c r="CY364" s="405"/>
      <c r="CZ364" s="405"/>
      <c r="DA364" s="405"/>
      <c r="DB364" s="405"/>
      <c r="DC364" s="405"/>
      <c r="DD364" s="405"/>
      <c r="DE364" s="405"/>
      <c r="DF364" s="405"/>
      <c r="DG364" s="405"/>
      <c r="DH364" s="405"/>
      <c r="DI364" s="405"/>
      <c r="DJ364" s="405"/>
    </row>
    <row r="365" spans="1:114" s="6" customFormat="1">
      <c r="A365" s="405"/>
      <c r="C365" s="7"/>
      <c r="D365" s="7"/>
      <c r="F365" s="8"/>
      <c r="G365" s="8"/>
      <c r="H365" s="8"/>
      <c r="I365" s="8"/>
      <c r="J365" s="8"/>
      <c r="K365" s="8"/>
      <c r="L365" s="8"/>
      <c r="M365" s="8"/>
      <c r="N365" s="8"/>
      <c r="P365" s="12"/>
      <c r="Q365" s="12"/>
      <c r="R365" s="12"/>
      <c r="S365" s="12"/>
      <c r="T365" s="12"/>
      <c r="U365" s="405"/>
      <c r="V365" s="405"/>
      <c r="W365" s="405"/>
      <c r="X365" s="405"/>
      <c r="Y365" s="405"/>
      <c r="Z365" s="405"/>
      <c r="AA365" s="405"/>
      <c r="AB365" s="405"/>
      <c r="AC365" s="405"/>
      <c r="AD365" s="405"/>
      <c r="AE365" s="405"/>
      <c r="AF365" s="405"/>
      <c r="AG365" s="405"/>
      <c r="AH365" s="405"/>
      <c r="AI365" s="405"/>
      <c r="AJ365" s="405"/>
      <c r="AK365" s="405"/>
      <c r="AL365" s="405"/>
      <c r="AM365" s="405"/>
      <c r="AN365" s="405"/>
      <c r="AO365" s="405"/>
      <c r="AP365" s="405"/>
      <c r="AQ365" s="405"/>
      <c r="AR365" s="405"/>
      <c r="AS365" s="405"/>
      <c r="AT365" s="405"/>
      <c r="AU365" s="405"/>
      <c r="AV365" s="405"/>
      <c r="AW365" s="405"/>
      <c r="AX365" s="405"/>
      <c r="AY365" s="405"/>
      <c r="AZ365" s="405"/>
      <c r="BA365" s="405"/>
      <c r="BB365" s="405"/>
      <c r="BC365" s="405"/>
      <c r="BD365" s="405"/>
      <c r="BE365" s="405"/>
      <c r="BF365" s="405"/>
      <c r="BG365" s="405"/>
      <c r="BH365" s="405"/>
      <c r="BI365" s="405"/>
      <c r="BJ365" s="405"/>
      <c r="BK365" s="405"/>
      <c r="BL365" s="405"/>
      <c r="BM365" s="405"/>
      <c r="BN365" s="405"/>
      <c r="BO365" s="405"/>
      <c r="BP365" s="405"/>
      <c r="BQ365" s="405"/>
      <c r="BR365" s="405"/>
      <c r="BS365" s="405"/>
      <c r="BT365" s="405"/>
      <c r="BU365" s="405"/>
      <c r="BV365" s="405"/>
      <c r="BW365" s="405"/>
      <c r="BX365" s="405"/>
      <c r="BY365" s="405"/>
      <c r="BZ365" s="405"/>
      <c r="CA365" s="405"/>
      <c r="CB365" s="405"/>
      <c r="CC365" s="405"/>
      <c r="CD365" s="405"/>
      <c r="CE365" s="405"/>
      <c r="CF365" s="405"/>
      <c r="CG365" s="405"/>
      <c r="CH365" s="405"/>
      <c r="CI365" s="405"/>
      <c r="CJ365" s="405"/>
      <c r="CK365" s="405"/>
      <c r="CL365" s="405"/>
      <c r="CM365" s="405"/>
      <c r="CN365" s="405"/>
      <c r="CO365" s="405"/>
      <c r="CP365" s="405"/>
      <c r="CQ365" s="405"/>
      <c r="CR365" s="405"/>
      <c r="CS365" s="405"/>
      <c r="CT365" s="405"/>
      <c r="CU365" s="405"/>
      <c r="CV365" s="405"/>
      <c r="CW365" s="405"/>
      <c r="CX365" s="405"/>
      <c r="CY365" s="405"/>
      <c r="CZ365" s="405"/>
      <c r="DA365" s="405"/>
      <c r="DB365" s="405"/>
      <c r="DC365" s="405"/>
      <c r="DD365" s="405"/>
      <c r="DE365" s="405"/>
      <c r="DF365" s="405"/>
      <c r="DG365" s="405"/>
      <c r="DH365" s="405"/>
      <c r="DI365" s="405"/>
      <c r="DJ365" s="405"/>
    </row>
    <row r="366" spans="1:114" s="6" customFormat="1">
      <c r="A366" s="405"/>
      <c r="C366" s="7"/>
      <c r="D366" s="7"/>
      <c r="F366" s="8"/>
      <c r="G366" s="8"/>
      <c r="H366" s="8"/>
      <c r="I366" s="8"/>
      <c r="J366" s="8"/>
      <c r="K366" s="8"/>
      <c r="L366" s="8"/>
      <c r="M366" s="8"/>
      <c r="N366" s="8"/>
      <c r="P366" s="12"/>
      <c r="Q366" s="12"/>
      <c r="R366" s="12"/>
      <c r="S366" s="12"/>
      <c r="T366" s="12"/>
      <c r="U366" s="405"/>
      <c r="V366" s="405"/>
      <c r="W366" s="405"/>
      <c r="X366" s="405"/>
      <c r="Y366" s="405"/>
      <c r="Z366" s="405"/>
      <c r="AA366" s="405"/>
      <c r="AB366" s="405"/>
      <c r="AC366" s="405"/>
      <c r="AD366" s="405"/>
      <c r="AE366" s="405"/>
      <c r="AF366" s="405"/>
      <c r="AG366" s="405"/>
      <c r="AH366" s="405"/>
      <c r="AI366" s="405"/>
      <c r="AJ366" s="405"/>
      <c r="AK366" s="405"/>
      <c r="AL366" s="405"/>
      <c r="AM366" s="405"/>
      <c r="AN366" s="405"/>
      <c r="AO366" s="405"/>
      <c r="AP366" s="405"/>
      <c r="AQ366" s="405"/>
      <c r="AR366" s="405"/>
      <c r="AS366" s="405"/>
      <c r="AT366" s="405"/>
      <c r="AU366" s="405"/>
      <c r="AV366" s="405"/>
      <c r="AW366" s="405"/>
      <c r="AX366" s="405"/>
      <c r="AY366" s="405"/>
      <c r="AZ366" s="405"/>
      <c r="BA366" s="405"/>
      <c r="BB366" s="405"/>
      <c r="BC366" s="405"/>
      <c r="BD366" s="405"/>
      <c r="BE366" s="405"/>
      <c r="BF366" s="405"/>
      <c r="BG366" s="405"/>
      <c r="BH366" s="405"/>
      <c r="BI366" s="405"/>
      <c r="BJ366" s="405"/>
      <c r="BK366" s="405"/>
      <c r="BL366" s="405"/>
      <c r="BM366" s="405"/>
      <c r="BN366" s="405"/>
      <c r="BO366" s="405"/>
      <c r="BP366" s="405"/>
      <c r="BQ366" s="405"/>
      <c r="BR366" s="405"/>
      <c r="BS366" s="405"/>
      <c r="BT366" s="405"/>
      <c r="BU366" s="405"/>
      <c r="BV366" s="405"/>
      <c r="BW366" s="405"/>
      <c r="BX366" s="405"/>
      <c r="BY366" s="405"/>
      <c r="BZ366" s="405"/>
      <c r="CA366" s="405"/>
      <c r="CB366" s="405"/>
      <c r="CC366" s="405"/>
      <c r="CD366" s="405"/>
      <c r="CE366" s="405"/>
      <c r="CF366" s="405"/>
      <c r="CG366" s="405"/>
      <c r="CH366" s="405"/>
      <c r="CI366" s="405"/>
      <c r="CJ366" s="405"/>
      <c r="CK366" s="405"/>
      <c r="CL366" s="405"/>
      <c r="CM366" s="405"/>
      <c r="CN366" s="405"/>
      <c r="CO366" s="405"/>
      <c r="CP366" s="405"/>
      <c r="CQ366" s="405"/>
      <c r="CR366" s="405"/>
      <c r="CS366" s="405"/>
      <c r="CT366" s="405"/>
      <c r="CU366" s="405"/>
      <c r="CV366" s="405"/>
      <c r="CW366" s="405"/>
      <c r="CX366" s="405"/>
      <c r="CY366" s="405"/>
      <c r="CZ366" s="405"/>
      <c r="DA366" s="405"/>
      <c r="DB366" s="405"/>
      <c r="DC366" s="405"/>
      <c r="DD366" s="405"/>
      <c r="DE366" s="405"/>
      <c r="DF366" s="405"/>
      <c r="DG366" s="405"/>
      <c r="DH366" s="405"/>
      <c r="DI366" s="405"/>
      <c r="DJ366" s="405"/>
    </row>
    <row r="367" spans="1:114" s="6" customFormat="1">
      <c r="A367" s="405"/>
      <c r="C367" s="7"/>
      <c r="D367" s="7"/>
      <c r="F367" s="8"/>
      <c r="G367" s="8"/>
      <c r="H367" s="8"/>
      <c r="I367" s="8"/>
      <c r="J367" s="8"/>
      <c r="K367" s="8"/>
      <c r="L367" s="8"/>
      <c r="M367" s="8"/>
      <c r="N367" s="8"/>
      <c r="P367" s="12"/>
      <c r="Q367" s="12"/>
      <c r="R367" s="12"/>
      <c r="S367" s="12"/>
      <c r="T367" s="12"/>
      <c r="U367" s="405"/>
      <c r="V367" s="405"/>
      <c r="W367" s="405"/>
      <c r="X367" s="405"/>
      <c r="Y367" s="405"/>
      <c r="Z367" s="405"/>
      <c r="AA367" s="405"/>
      <c r="AB367" s="405"/>
      <c r="AC367" s="405"/>
      <c r="AD367" s="405"/>
      <c r="AE367" s="405"/>
      <c r="AF367" s="405"/>
      <c r="AG367" s="405"/>
      <c r="AH367" s="405"/>
      <c r="AI367" s="405"/>
      <c r="AJ367" s="405"/>
      <c r="AK367" s="405"/>
      <c r="AL367" s="405"/>
      <c r="AM367" s="405"/>
      <c r="AN367" s="405"/>
      <c r="AO367" s="405"/>
      <c r="AP367" s="405"/>
      <c r="AQ367" s="405"/>
      <c r="AR367" s="405"/>
      <c r="AS367" s="405"/>
      <c r="AT367" s="405"/>
      <c r="AU367" s="405"/>
      <c r="AV367" s="405"/>
      <c r="AW367" s="405"/>
      <c r="AX367" s="405"/>
      <c r="AY367" s="405"/>
      <c r="AZ367" s="405"/>
      <c r="BA367" s="405"/>
      <c r="BB367" s="405"/>
      <c r="BC367" s="405"/>
      <c r="BD367" s="405"/>
      <c r="BE367" s="405"/>
      <c r="BF367" s="405"/>
      <c r="BG367" s="405"/>
      <c r="BH367" s="405"/>
      <c r="BI367" s="405"/>
      <c r="BJ367" s="405"/>
      <c r="BK367" s="405"/>
      <c r="BL367" s="405"/>
      <c r="BM367" s="405"/>
      <c r="BN367" s="405"/>
      <c r="BO367" s="405"/>
      <c r="BP367" s="405"/>
      <c r="BQ367" s="405"/>
      <c r="BR367" s="405"/>
      <c r="BS367" s="405"/>
      <c r="BT367" s="405"/>
      <c r="BU367" s="405"/>
      <c r="BV367" s="405"/>
      <c r="BW367" s="405"/>
      <c r="BX367" s="405"/>
      <c r="BY367" s="405"/>
      <c r="BZ367" s="405"/>
      <c r="CA367" s="405"/>
      <c r="CB367" s="405"/>
      <c r="CC367" s="405"/>
      <c r="CD367" s="405"/>
      <c r="CE367" s="405"/>
      <c r="CF367" s="405"/>
      <c r="CG367" s="405"/>
      <c r="CH367" s="405"/>
      <c r="CI367" s="405"/>
      <c r="CJ367" s="405"/>
      <c r="CK367" s="405"/>
      <c r="CL367" s="405"/>
      <c r="CM367" s="405"/>
      <c r="CN367" s="405"/>
      <c r="CO367" s="405"/>
      <c r="CP367" s="405"/>
      <c r="CQ367" s="405"/>
      <c r="CR367" s="405"/>
      <c r="CS367" s="405"/>
      <c r="CT367" s="405"/>
      <c r="CU367" s="405"/>
      <c r="CV367" s="405"/>
      <c r="CW367" s="405"/>
      <c r="CX367" s="405"/>
      <c r="CY367" s="405"/>
      <c r="CZ367" s="405"/>
      <c r="DA367" s="405"/>
      <c r="DB367" s="405"/>
      <c r="DC367" s="405"/>
      <c r="DD367" s="405"/>
      <c r="DE367" s="405"/>
      <c r="DF367" s="405"/>
      <c r="DG367" s="405"/>
      <c r="DH367" s="405"/>
      <c r="DI367" s="405"/>
      <c r="DJ367" s="405"/>
    </row>
    <row r="368" spans="1:114" s="6" customFormat="1">
      <c r="A368" s="405"/>
      <c r="C368" s="7"/>
      <c r="D368" s="7"/>
      <c r="F368" s="8"/>
      <c r="G368" s="8"/>
      <c r="H368" s="8"/>
      <c r="I368" s="8"/>
      <c r="J368" s="8"/>
      <c r="K368" s="8"/>
      <c r="L368" s="8"/>
      <c r="M368" s="8"/>
      <c r="N368" s="8"/>
      <c r="P368" s="12"/>
      <c r="Q368" s="12"/>
      <c r="R368" s="12"/>
      <c r="S368" s="12"/>
      <c r="T368" s="12"/>
      <c r="U368" s="405"/>
      <c r="V368" s="405"/>
      <c r="W368" s="405"/>
      <c r="X368" s="405"/>
      <c r="Y368" s="405"/>
      <c r="Z368" s="405"/>
      <c r="AA368" s="405"/>
      <c r="AB368" s="405"/>
      <c r="AC368" s="405"/>
      <c r="AD368" s="405"/>
      <c r="AE368" s="405"/>
      <c r="AF368" s="405"/>
      <c r="AG368" s="405"/>
      <c r="AH368" s="405"/>
      <c r="AI368" s="405"/>
      <c r="AJ368" s="405"/>
      <c r="AK368" s="405"/>
      <c r="AL368" s="405"/>
      <c r="AM368" s="405"/>
      <c r="AN368" s="405"/>
      <c r="AO368" s="405"/>
      <c r="AP368" s="405"/>
      <c r="AQ368" s="405"/>
      <c r="AR368" s="405"/>
      <c r="AS368" s="405"/>
      <c r="AT368" s="405"/>
      <c r="AU368" s="405"/>
      <c r="AV368" s="405"/>
      <c r="AW368" s="405"/>
      <c r="AX368" s="405"/>
      <c r="AY368" s="405"/>
      <c r="AZ368" s="405"/>
      <c r="BA368" s="405"/>
      <c r="BB368" s="405"/>
      <c r="BC368" s="405"/>
      <c r="BD368" s="405"/>
      <c r="BE368" s="405"/>
      <c r="BF368" s="405"/>
      <c r="BG368" s="405"/>
      <c r="BH368" s="405"/>
      <c r="BI368" s="405"/>
      <c r="BJ368" s="405"/>
      <c r="BK368" s="405"/>
      <c r="BL368" s="405"/>
      <c r="BM368" s="405"/>
      <c r="BN368" s="405"/>
      <c r="BO368" s="405"/>
      <c r="BP368" s="405"/>
      <c r="BQ368" s="405"/>
      <c r="BR368" s="405"/>
      <c r="BS368" s="405"/>
      <c r="BT368" s="405"/>
      <c r="BU368" s="405"/>
      <c r="BV368" s="405"/>
      <c r="BW368" s="405"/>
      <c r="BX368" s="405"/>
      <c r="BY368" s="405"/>
      <c r="BZ368" s="405"/>
      <c r="CA368" s="405"/>
      <c r="CB368" s="405"/>
      <c r="CC368" s="405"/>
      <c r="CD368" s="405"/>
      <c r="CE368" s="405"/>
      <c r="CF368" s="405"/>
      <c r="CG368" s="405"/>
      <c r="CH368" s="405"/>
      <c r="CI368" s="405"/>
      <c r="CJ368" s="405"/>
      <c r="CK368" s="405"/>
      <c r="CL368" s="405"/>
      <c r="CM368" s="405"/>
      <c r="CN368" s="405"/>
      <c r="CO368" s="405"/>
      <c r="CP368" s="405"/>
      <c r="CQ368" s="405"/>
      <c r="CR368" s="405"/>
      <c r="CS368" s="405"/>
      <c r="CT368" s="405"/>
      <c r="CU368" s="405"/>
      <c r="CV368" s="405"/>
      <c r="CW368" s="405"/>
      <c r="CX368" s="405"/>
      <c r="CY368" s="405"/>
      <c r="CZ368" s="405"/>
      <c r="DA368" s="405"/>
      <c r="DB368" s="405"/>
      <c r="DC368" s="405"/>
      <c r="DD368" s="405"/>
      <c r="DE368" s="405"/>
      <c r="DF368" s="405"/>
      <c r="DG368" s="405"/>
      <c r="DH368" s="405"/>
      <c r="DI368" s="405"/>
      <c r="DJ368" s="405"/>
    </row>
    <row r="369" spans="1:114" s="6" customFormat="1">
      <c r="A369" s="405"/>
      <c r="C369" s="7"/>
      <c r="D369" s="7"/>
      <c r="F369" s="8"/>
      <c r="G369" s="8"/>
      <c r="H369" s="8"/>
      <c r="I369" s="8"/>
      <c r="J369" s="8"/>
      <c r="K369" s="8"/>
      <c r="L369" s="8"/>
      <c r="M369" s="8"/>
      <c r="N369" s="8"/>
      <c r="P369" s="12"/>
      <c r="Q369" s="12"/>
      <c r="R369" s="12"/>
      <c r="S369" s="12"/>
      <c r="T369" s="12"/>
      <c r="U369" s="405"/>
      <c r="V369" s="405"/>
      <c r="W369" s="405"/>
      <c r="X369" s="405"/>
      <c r="Y369" s="405"/>
      <c r="Z369" s="405"/>
      <c r="AA369" s="405"/>
      <c r="AB369" s="405"/>
      <c r="AC369" s="405"/>
      <c r="AD369" s="405"/>
      <c r="AE369" s="405"/>
      <c r="AF369" s="405"/>
      <c r="AG369" s="405"/>
      <c r="AH369" s="405"/>
      <c r="AI369" s="405"/>
      <c r="AJ369" s="405"/>
      <c r="AK369" s="405"/>
      <c r="AL369" s="405"/>
      <c r="AM369" s="405"/>
      <c r="AN369" s="405"/>
      <c r="AO369" s="405"/>
      <c r="AP369" s="405"/>
      <c r="AQ369" s="405"/>
      <c r="AR369" s="405"/>
      <c r="AS369" s="405"/>
      <c r="AT369" s="405"/>
      <c r="AU369" s="405"/>
      <c r="AV369" s="405"/>
      <c r="AW369" s="405"/>
      <c r="AX369" s="405"/>
      <c r="AY369" s="405"/>
      <c r="AZ369" s="405"/>
      <c r="BA369" s="405"/>
      <c r="BB369" s="405"/>
      <c r="BC369" s="405"/>
      <c r="BD369" s="405"/>
      <c r="BE369" s="405"/>
      <c r="BF369" s="405"/>
      <c r="BG369" s="405"/>
      <c r="BH369" s="405"/>
      <c r="BI369" s="405"/>
      <c r="BJ369" s="405"/>
      <c r="BK369" s="405"/>
      <c r="BL369" s="405"/>
      <c r="BM369" s="405"/>
      <c r="BN369" s="405"/>
      <c r="BO369" s="405"/>
      <c r="BP369" s="405"/>
      <c r="BQ369" s="405"/>
      <c r="BR369" s="405"/>
      <c r="BS369" s="405"/>
      <c r="BT369" s="405"/>
      <c r="BU369" s="405"/>
      <c r="BV369" s="405"/>
      <c r="BW369" s="405"/>
      <c r="BX369" s="405"/>
      <c r="BY369" s="405"/>
      <c r="BZ369" s="405"/>
      <c r="CA369" s="405"/>
      <c r="CB369" s="405"/>
      <c r="CC369" s="405"/>
      <c r="CD369" s="405"/>
      <c r="CE369" s="405"/>
      <c r="CF369" s="405"/>
      <c r="CG369" s="405"/>
      <c r="CH369" s="405"/>
      <c r="CI369" s="405"/>
      <c r="CJ369" s="405"/>
      <c r="CK369" s="405"/>
      <c r="CL369" s="405"/>
      <c r="CM369" s="405"/>
      <c r="CN369" s="405"/>
      <c r="CO369" s="405"/>
      <c r="CP369" s="405"/>
      <c r="CQ369" s="405"/>
      <c r="CR369" s="405"/>
      <c r="CS369" s="405"/>
      <c r="CT369" s="405"/>
      <c r="CU369" s="405"/>
      <c r="CV369" s="405"/>
      <c r="CW369" s="405"/>
      <c r="CX369" s="405"/>
      <c r="CY369" s="405"/>
      <c r="CZ369" s="405"/>
      <c r="DA369" s="405"/>
      <c r="DB369" s="405"/>
      <c r="DC369" s="405"/>
      <c r="DD369" s="405"/>
      <c r="DE369" s="405"/>
      <c r="DF369" s="405"/>
      <c r="DG369" s="405"/>
      <c r="DH369" s="405"/>
      <c r="DI369" s="405"/>
      <c r="DJ369" s="405"/>
    </row>
    <row r="370" spans="1:114" s="6" customFormat="1">
      <c r="A370" s="405"/>
      <c r="C370" s="7"/>
      <c r="D370" s="7"/>
      <c r="F370" s="8"/>
      <c r="G370" s="8"/>
      <c r="H370" s="8"/>
      <c r="I370" s="8"/>
      <c r="J370" s="8"/>
      <c r="K370" s="8"/>
      <c r="L370" s="8"/>
      <c r="M370" s="8"/>
      <c r="N370" s="8"/>
      <c r="P370" s="12"/>
      <c r="Q370" s="12"/>
      <c r="R370" s="12"/>
      <c r="S370" s="12"/>
      <c r="T370" s="12"/>
      <c r="U370" s="405"/>
      <c r="V370" s="405"/>
      <c r="W370" s="405"/>
      <c r="X370" s="405"/>
      <c r="Y370" s="405"/>
      <c r="Z370" s="405"/>
      <c r="AA370" s="405"/>
      <c r="AB370" s="405"/>
      <c r="AC370" s="405"/>
      <c r="AD370" s="405"/>
      <c r="AE370" s="405"/>
      <c r="AF370" s="405"/>
      <c r="AG370" s="405"/>
      <c r="AH370" s="405"/>
      <c r="AI370" s="405"/>
      <c r="AJ370" s="405"/>
      <c r="AK370" s="405"/>
      <c r="AL370" s="405"/>
      <c r="AM370" s="405"/>
      <c r="AN370" s="405"/>
      <c r="AO370" s="405"/>
      <c r="AP370" s="405"/>
      <c r="AQ370" s="405"/>
      <c r="AR370" s="405"/>
      <c r="AS370" s="405"/>
      <c r="AT370" s="405"/>
      <c r="AU370" s="405"/>
      <c r="AV370" s="405"/>
      <c r="AW370" s="405"/>
      <c r="AX370" s="405"/>
      <c r="AY370" s="405"/>
      <c r="AZ370" s="405"/>
      <c r="BA370" s="405"/>
      <c r="BB370" s="405"/>
      <c r="BC370" s="405"/>
      <c r="BD370" s="405"/>
      <c r="BE370" s="405"/>
      <c r="BF370" s="405"/>
      <c r="BG370" s="405"/>
      <c r="BH370" s="405"/>
      <c r="BI370" s="405"/>
      <c r="BJ370" s="405"/>
      <c r="BK370" s="405"/>
      <c r="BL370" s="405"/>
      <c r="BM370" s="405"/>
      <c r="BN370" s="405"/>
      <c r="BO370" s="405"/>
      <c r="BP370" s="405"/>
      <c r="BQ370" s="405"/>
      <c r="BR370" s="405"/>
      <c r="BS370" s="405"/>
      <c r="BT370" s="405"/>
      <c r="BU370" s="405"/>
      <c r="BV370" s="405"/>
      <c r="BW370" s="405"/>
      <c r="BX370" s="405"/>
      <c r="BY370" s="405"/>
      <c r="BZ370" s="405"/>
      <c r="CA370" s="405"/>
      <c r="CB370" s="405"/>
      <c r="CC370" s="405"/>
      <c r="CD370" s="405"/>
      <c r="CE370" s="405"/>
      <c r="CF370" s="405"/>
      <c r="CG370" s="405"/>
      <c r="CH370" s="405"/>
      <c r="CI370" s="405"/>
      <c r="CJ370" s="405"/>
      <c r="CK370" s="405"/>
      <c r="CL370" s="405"/>
      <c r="CM370" s="405"/>
      <c r="CN370" s="405"/>
      <c r="CO370" s="405"/>
      <c r="CP370" s="405"/>
      <c r="CQ370" s="405"/>
      <c r="CR370" s="405"/>
      <c r="CS370" s="405"/>
      <c r="CT370" s="405"/>
      <c r="CU370" s="405"/>
      <c r="CV370" s="405"/>
      <c r="CW370" s="405"/>
      <c r="CX370" s="405"/>
      <c r="CY370" s="405"/>
      <c r="CZ370" s="405"/>
      <c r="DA370" s="405"/>
      <c r="DB370" s="405"/>
      <c r="DC370" s="405"/>
      <c r="DD370" s="405"/>
      <c r="DE370" s="405"/>
      <c r="DF370" s="405"/>
      <c r="DG370" s="405"/>
      <c r="DH370" s="405"/>
      <c r="DI370" s="405"/>
      <c r="DJ370" s="405"/>
    </row>
    <row r="371" spans="1:114" s="6" customFormat="1">
      <c r="A371" s="405"/>
      <c r="C371" s="7"/>
      <c r="D371" s="7"/>
      <c r="F371" s="8"/>
      <c r="G371" s="8"/>
      <c r="H371" s="8"/>
      <c r="I371" s="8"/>
      <c r="J371" s="8"/>
      <c r="K371" s="8"/>
      <c r="L371" s="8"/>
      <c r="M371" s="8"/>
      <c r="N371" s="8"/>
      <c r="P371" s="12"/>
      <c r="Q371" s="12"/>
      <c r="R371" s="12"/>
      <c r="S371" s="12"/>
      <c r="T371" s="12"/>
      <c r="U371" s="405"/>
      <c r="V371" s="405"/>
      <c r="W371" s="405"/>
      <c r="X371" s="405"/>
      <c r="Y371" s="405"/>
      <c r="Z371" s="405"/>
      <c r="AA371" s="405"/>
      <c r="AB371" s="405"/>
      <c r="AC371" s="405"/>
      <c r="AD371" s="405"/>
      <c r="AE371" s="405"/>
      <c r="AF371" s="405"/>
      <c r="AG371" s="405"/>
      <c r="AH371" s="405"/>
      <c r="AI371" s="405"/>
      <c r="AJ371" s="405"/>
      <c r="AK371" s="405"/>
      <c r="AL371" s="405"/>
      <c r="AM371" s="405"/>
      <c r="AN371" s="405"/>
      <c r="AO371" s="405"/>
      <c r="AP371" s="405"/>
      <c r="AQ371" s="405"/>
      <c r="AR371" s="405"/>
      <c r="AS371" s="405"/>
      <c r="AT371" s="405"/>
      <c r="AU371" s="405"/>
      <c r="AV371" s="405"/>
      <c r="AW371" s="405"/>
      <c r="AX371" s="405"/>
      <c r="AY371" s="405"/>
      <c r="AZ371" s="405"/>
      <c r="BA371" s="405"/>
      <c r="BB371" s="405"/>
      <c r="BC371" s="405"/>
      <c r="BD371" s="405"/>
      <c r="BE371" s="405"/>
      <c r="BF371" s="405"/>
      <c r="BG371" s="405"/>
      <c r="BH371" s="405"/>
      <c r="BI371" s="405"/>
      <c r="BJ371" s="405"/>
      <c r="BK371" s="405"/>
      <c r="BL371" s="405"/>
      <c r="BM371" s="405"/>
      <c r="BN371" s="405"/>
      <c r="BO371" s="405"/>
      <c r="BP371" s="405"/>
      <c r="BQ371" s="405"/>
      <c r="BR371" s="405"/>
      <c r="BS371" s="405"/>
      <c r="BT371" s="405"/>
      <c r="BU371" s="405"/>
      <c r="BV371" s="405"/>
      <c r="BW371" s="405"/>
      <c r="BX371" s="405"/>
      <c r="BY371" s="405"/>
      <c r="BZ371" s="405"/>
      <c r="CA371" s="405"/>
      <c r="CB371" s="405"/>
      <c r="CC371" s="405"/>
      <c r="CD371" s="405"/>
      <c r="CE371" s="405"/>
      <c r="CF371" s="405"/>
      <c r="CG371" s="405"/>
      <c r="CH371" s="405"/>
      <c r="CI371" s="405"/>
      <c r="CJ371" s="405"/>
      <c r="CK371" s="405"/>
      <c r="CL371" s="405"/>
      <c r="CM371" s="405"/>
      <c r="CN371" s="405"/>
      <c r="CO371" s="405"/>
      <c r="CP371" s="405"/>
      <c r="CQ371" s="405"/>
      <c r="CR371" s="405"/>
      <c r="CS371" s="405"/>
      <c r="CT371" s="405"/>
      <c r="CU371" s="405"/>
      <c r="CV371" s="405"/>
      <c r="CW371" s="405"/>
      <c r="CX371" s="405"/>
      <c r="CY371" s="405"/>
      <c r="CZ371" s="405"/>
      <c r="DA371" s="405"/>
      <c r="DB371" s="405"/>
      <c r="DC371" s="405"/>
      <c r="DD371" s="405"/>
      <c r="DE371" s="405"/>
      <c r="DF371" s="405"/>
      <c r="DG371" s="405"/>
      <c r="DH371" s="405"/>
      <c r="DI371" s="405"/>
      <c r="DJ371" s="405"/>
    </row>
    <row r="372" spans="1:114" s="6" customFormat="1">
      <c r="A372" s="405"/>
      <c r="C372" s="7"/>
      <c r="D372" s="7"/>
      <c r="F372" s="8"/>
      <c r="G372" s="8"/>
      <c r="H372" s="8"/>
      <c r="I372" s="8"/>
      <c r="J372" s="8"/>
      <c r="K372" s="8"/>
      <c r="L372" s="8"/>
      <c r="M372" s="8"/>
      <c r="N372" s="8"/>
      <c r="P372" s="12"/>
      <c r="Q372" s="12"/>
      <c r="R372" s="12"/>
      <c r="S372" s="12"/>
      <c r="T372" s="12"/>
      <c r="U372" s="405"/>
      <c r="V372" s="405"/>
      <c r="W372" s="405"/>
      <c r="X372" s="405"/>
      <c r="Y372" s="405"/>
      <c r="Z372" s="405"/>
      <c r="AA372" s="405"/>
      <c r="AB372" s="405"/>
      <c r="AC372" s="405"/>
      <c r="AD372" s="405"/>
      <c r="AE372" s="405"/>
      <c r="AF372" s="405"/>
      <c r="AG372" s="405"/>
      <c r="AH372" s="405"/>
      <c r="AI372" s="405"/>
      <c r="AJ372" s="405"/>
      <c r="AK372" s="405"/>
      <c r="AL372" s="405"/>
      <c r="AM372" s="405"/>
      <c r="AN372" s="405"/>
      <c r="AO372" s="405"/>
      <c r="AP372" s="405"/>
      <c r="AQ372" s="405"/>
      <c r="AR372" s="405"/>
      <c r="AS372" s="405"/>
      <c r="AT372" s="405"/>
      <c r="AU372" s="405"/>
      <c r="AV372" s="405"/>
      <c r="AW372" s="405"/>
      <c r="AX372" s="405"/>
      <c r="AY372" s="405"/>
      <c r="AZ372" s="405"/>
      <c r="BA372" s="405"/>
      <c r="BB372" s="405"/>
      <c r="BC372" s="405"/>
      <c r="BD372" s="405"/>
      <c r="BE372" s="405"/>
      <c r="BF372" s="405"/>
      <c r="BG372" s="405"/>
      <c r="BH372" s="405"/>
      <c r="BI372" s="405"/>
      <c r="BJ372" s="405"/>
      <c r="BK372" s="405"/>
      <c r="BL372" s="405"/>
      <c r="BM372" s="405"/>
      <c r="BN372" s="405"/>
      <c r="BO372" s="405"/>
      <c r="BP372" s="405"/>
      <c r="BQ372" s="405"/>
      <c r="BR372" s="405"/>
      <c r="BS372" s="405"/>
      <c r="BT372" s="405"/>
      <c r="BU372" s="405"/>
      <c r="BV372" s="405"/>
      <c r="BW372" s="405"/>
      <c r="BX372" s="405"/>
      <c r="BY372" s="405"/>
      <c r="BZ372" s="405"/>
      <c r="CA372" s="405"/>
      <c r="CB372" s="405"/>
      <c r="CC372" s="405"/>
      <c r="CD372" s="405"/>
      <c r="CE372" s="405"/>
      <c r="CF372" s="405"/>
      <c r="CG372" s="405"/>
      <c r="CH372" s="405"/>
      <c r="CI372" s="405"/>
      <c r="CJ372" s="405"/>
      <c r="CK372" s="405"/>
      <c r="CL372" s="405"/>
      <c r="CM372" s="405"/>
      <c r="CN372" s="405"/>
      <c r="CO372" s="405"/>
      <c r="CP372" s="405"/>
      <c r="CQ372" s="405"/>
      <c r="CR372" s="405"/>
      <c r="CS372" s="405"/>
      <c r="CT372" s="405"/>
      <c r="CU372" s="405"/>
      <c r="CV372" s="405"/>
      <c r="CW372" s="405"/>
      <c r="CX372" s="405"/>
      <c r="CY372" s="405"/>
      <c r="CZ372" s="405"/>
      <c r="DA372" s="405"/>
      <c r="DB372" s="405"/>
      <c r="DC372" s="405"/>
      <c r="DD372" s="405"/>
      <c r="DE372" s="405"/>
      <c r="DF372" s="405"/>
      <c r="DG372" s="405"/>
      <c r="DH372" s="405"/>
      <c r="DI372" s="405"/>
      <c r="DJ372" s="405"/>
    </row>
    <row r="373" spans="1:114" s="6" customFormat="1">
      <c r="A373" s="405"/>
      <c r="C373" s="7"/>
      <c r="D373" s="7"/>
      <c r="F373" s="8"/>
      <c r="G373" s="8"/>
      <c r="H373" s="8"/>
      <c r="I373" s="8"/>
      <c r="J373" s="8"/>
      <c r="K373" s="8"/>
      <c r="L373" s="8"/>
      <c r="M373" s="8"/>
      <c r="N373" s="8"/>
      <c r="P373" s="12"/>
      <c r="Q373" s="12"/>
      <c r="R373" s="12"/>
      <c r="S373" s="12"/>
      <c r="T373" s="12"/>
      <c r="U373" s="405"/>
      <c r="V373" s="405"/>
      <c r="W373" s="405"/>
      <c r="X373" s="405"/>
      <c r="Y373" s="405"/>
      <c r="Z373" s="405"/>
      <c r="AA373" s="405"/>
      <c r="AB373" s="405"/>
      <c r="AC373" s="405"/>
      <c r="AD373" s="405"/>
      <c r="AE373" s="405"/>
      <c r="AF373" s="405"/>
      <c r="AG373" s="405"/>
      <c r="AH373" s="405"/>
      <c r="AI373" s="405"/>
      <c r="AJ373" s="405"/>
      <c r="AK373" s="405"/>
      <c r="AL373" s="405"/>
      <c r="AM373" s="405"/>
      <c r="AN373" s="405"/>
      <c r="AO373" s="405"/>
      <c r="AP373" s="405"/>
      <c r="AQ373" s="405"/>
      <c r="AR373" s="405"/>
      <c r="AS373" s="405"/>
      <c r="AT373" s="405"/>
      <c r="AU373" s="405"/>
      <c r="AV373" s="405"/>
      <c r="AW373" s="405"/>
      <c r="AX373" s="405"/>
      <c r="AY373" s="405"/>
      <c r="AZ373" s="405"/>
      <c r="BA373" s="405"/>
      <c r="BB373" s="405"/>
      <c r="BC373" s="405"/>
      <c r="BD373" s="405"/>
      <c r="BE373" s="405"/>
      <c r="BF373" s="405"/>
      <c r="BG373" s="405"/>
      <c r="BH373" s="405"/>
      <c r="BI373" s="405"/>
      <c r="BJ373" s="405"/>
      <c r="BK373" s="405"/>
      <c r="BL373" s="405"/>
      <c r="BM373" s="405"/>
      <c r="BN373" s="405"/>
      <c r="BO373" s="405"/>
      <c r="BP373" s="405"/>
      <c r="BQ373" s="405"/>
      <c r="BR373" s="405"/>
      <c r="BS373" s="405"/>
      <c r="BT373" s="405"/>
      <c r="BU373" s="405"/>
      <c r="BV373" s="405"/>
      <c r="BW373" s="405"/>
      <c r="BX373" s="405"/>
      <c r="BY373" s="405"/>
      <c r="BZ373" s="405"/>
      <c r="CA373" s="405"/>
      <c r="CB373" s="405"/>
      <c r="CC373" s="405"/>
      <c r="CD373" s="405"/>
      <c r="CE373" s="405"/>
      <c r="CF373" s="405"/>
      <c r="CG373" s="405"/>
      <c r="CH373" s="405"/>
      <c r="CI373" s="405"/>
      <c r="CJ373" s="405"/>
      <c r="CK373" s="405"/>
      <c r="CL373" s="405"/>
      <c r="CM373" s="405"/>
      <c r="CN373" s="405"/>
      <c r="CO373" s="405"/>
      <c r="CP373" s="405"/>
      <c r="CQ373" s="405"/>
      <c r="CR373" s="405"/>
      <c r="CS373" s="405"/>
      <c r="CT373" s="405"/>
      <c r="CU373" s="405"/>
      <c r="CV373" s="405"/>
      <c r="CW373" s="405"/>
      <c r="CX373" s="405"/>
      <c r="CY373" s="405"/>
      <c r="CZ373" s="405"/>
      <c r="DA373" s="405"/>
      <c r="DB373" s="405"/>
      <c r="DC373" s="405"/>
      <c r="DD373" s="405"/>
      <c r="DE373" s="405"/>
      <c r="DF373" s="405"/>
      <c r="DG373" s="405"/>
      <c r="DH373" s="405"/>
      <c r="DI373" s="405"/>
      <c r="DJ373" s="405"/>
    </row>
    <row r="374" spans="1:114" s="6" customFormat="1">
      <c r="A374" s="405"/>
      <c r="C374" s="7"/>
      <c r="D374" s="7"/>
      <c r="F374" s="8"/>
      <c r="G374" s="8"/>
      <c r="H374" s="8"/>
      <c r="I374" s="8"/>
      <c r="J374" s="8"/>
      <c r="K374" s="8"/>
      <c r="L374" s="8"/>
      <c r="M374" s="8"/>
      <c r="N374" s="8"/>
      <c r="P374" s="12"/>
      <c r="Q374" s="12"/>
      <c r="R374" s="12"/>
      <c r="S374" s="12"/>
      <c r="T374" s="12"/>
      <c r="U374" s="405"/>
      <c r="V374" s="405"/>
      <c r="W374" s="405"/>
      <c r="X374" s="405"/>
      <c r="Y374" s="405"/>
      <c r="Z374" s="405"/>
      <c r="AA374" s="405"/>
      <c r="AB374" s="405"/>
      <c r="AC374" s="405"/>
      <c r="AD374" s="405"/>
      <c r="AE374" s="405"/>
      <c r="AF374" s="405"/>
      <c r="AG374" s="405"/>
      <c r="AH374" s="405"/>
      <c r="AI374" s="405"/>
      <c r="AJ374" s="405"/>
      <c r="AK374" s="405"/>
      <c r="AL374" s="405"/>
      <c r="AM374" s="405"/>
      <c r="AN374" s="405"/>
      <c r="AO374" s="405"/>
      <c r="AP374" s="405"/>
      <c r="AQ374" s="405"/>
      <c r="AR374" s="405"/>
      <c r="AS374" s="405"/>
      <c r="AT374" s="405"/>
      <c r="AU374" s="405"/>
      <c r="AV374" s="405"/>
      <c r="AW374" s="405"/>
      <c r="AX374" s="405"/>
      <c r="AY374" s="405"/>
      <c r="AZ374" s="405"/>
      <c r="BA374" s="405"/>
      <c r="BB374" s="405"/>
      <c r="BC374" s="405"/>
      <c r="BD374" s="405"/>
      <c r="BE374" s="405"/>
      <c r="BF374" s="405"/>
      <c r="BG374" s="405"/>
      <c r="BH374" s="405"/>
      <c r="BI374" s="405"/>
      <c r="BJ374" s="405"/>
      <c r="BK374" s="405"/>
      <c r="BL374" s="405"/>
      <c r="BM374" s="405"/>
      <c r="BN374" s="405"/>
      <c r="BO374" s="405"/>
      <c r="BP374" s="405"/>
      <c r="BQ374" s="405"/>
      <c r="BR374" s="405"/>
      <c r="BS374" s="405"/>
      <c r="BT374" s="405"/>
      <c r="BU374" s="405"/>
      <c r="BV374" s="405"/>
      <c r="BW374" s="405"/>
      <c r="BX374" s="405"/>
      <c r="BY374" s="405"/>
      <c r="BZ374" s="405"/>
      <c r="CA374" s="405"/>
      <c r="CB374" s="405"/>
      <c r="CC374" s="405"/>
      <c r="CD374" s="405"/>
      <c r="CE374" s="405"/>
      <c r="CF374" s="405"/>
      <c r="CG374" s="405"/>
      <c r="CH374" s="405"/>
      <c r="CI374" s="405"/>
      <c r="CJ374" s="405"/>
      <c r="CK374" s="405"/>
      <c r="CL374" s="405"/>
      <c r="CM374" s="405"/>
      <c r="CN374" s="405"/>
      <c r="CO374" s="405"/>
      <c r="CP374" s="405"/>
      <c r="CQ374" s="405"/>
      <c r="CR374" s="405"/>
      <c r="CS374" s="405"/>
      <c r="CT374" s="405"/>
      <c r="CU374" s="405"/>
      <c r="CV374" s="405"/>
      <c r="CW374" s="405"/>
      <c r="CX374" s="405"/>
      <c r="CY374" s="405"/>
      <c r="CZ374" s="405"/>
      <c r="DA374" s="405"/>
      <c r="DB374" s="405"/>
      <c r="DC374" s="405"/>
      <c r="DD374" s="405"/>
      <c r="DE374" s="405"/>
      <c r="DF374" s="405"/>
      <c r="DG374" s="405"/>
      <c r="DH374" s="405"/>
      <c r="DI374" s="405"/>
      <c r="DJ374" s="405"/>
    </row>
    <row r="375" spans="1:114" s="6" customFormat="1">
      <c r="A375" s="405"/>
      <c r="C375" s="7"/>
      <c r="D375" s="7"/>
      <c r="F375" s="8"/>
      <c r="G375" s="8"/>
      <c r="H375" s="8"/>
      <c r="I375" s="8"/>
      <c r="J375" s="8"/>
      <c r="K375" s="8"/>
      <c r="L375" s="8"/>
      <c r="M375" s="8"/>
      <c r="N375" s="8"/>
      <c r="P375" s="12"/>
      <c r="Q375" s="12"/>
      <c r="R375" s="12"/>
      <c r="S375" s="12"/>
      <c r="T375" s="12"/>
      <c r="U375" s="405"/>
      <c r="V375" s="405"/>
      <c r="W375" s="405"/>
      <c r="X375" s="405"/>
      <c r="Y375" s="405"/>
      <c r="Z375" s="405"/>
      <c r="AA375" s="405"/>
      <c r="AB375" s="405"/>
      <c r="AC375" s="405"/>
      <c r="AD375" s="405"/>
      <c r="AE375" s="405"/>
      <c r="AF375" s="405"/>
      <c r="AG375" s="405"/>
      <c r="AH375" s="405"/>
      <c r="AI375" s="405"/>
      <c r="AJ375" s="405"/>
      <c r="AK375" s="405"/>
      <c r="AL375" s="405"/>
      <c r="AM375" s="405"/>
      <c r="AN375" s="405"/>
      <c r="AO375" s="405"/>
      <c r="AP375" s="405"/>
      <c r="AQ375" s="405"/>
      <c r="AR375" s="405"/>
      <c r="AS375" s="405"/>
      <c r="AT375" s="405"/>
      <c r="AU375" s="405"/>
      <c r="AV375" s="405"/>
      <c r="AW375" s="405"/>
      <c r="AX375" s="405"/>
      <c r="AY375" s="405"/>
      <c r="AZ375" s="405"/>
      <c r="BA375" s="405"/>
      <c r="BB375" s="405"/>
      <c r="BC375" s="405"/>
      <c r="BD375" s="405"/>
      <c r="BE375" s="405"/>
      <c r="BF375" s="405"/>
      <c r="BG375" s="405"/>
      <c r="BH375" s="405"/>
      <c r="BI375" s="405"/>
      <c r="BJ375" s="405"/>
      <c r="BK375" s="405"/>
      <c r="BL375" s="405"/>
      <c r="BM375" s="405"/>
      <c r="BN375" s="405"/>
      <c r="BO375" s="405"/>
      <c r="BP375" s="405"/>
      <c r="BQ375" s="405"/>
      <c r="BR375" s="405"/>
      <c r="BS375" s="405"/>
      <c r="BT375" s="405"/>
      <c r="BU375" s="405"/>
      <c r="BV375" s="405"/>
      <c r="BW375" s="405"/>
      <c r="BX375" s="405"/>
      <c r="BY375" s="405"/>
      <c r="BZ375" s="405"/>
      <c r="CA375" s="405"/>
      <c r="CB375" s="405"/>
      <c r="CC375" s="405"/>
      <c r="CD375" s="405"/>
      <c r="CE375" s="405"/>
      <c r="CF375" s="405"/>
      <c r="CG375" s="405"/>
      <c r="CH375" s="405"/>
      <c r="CI375" s="405"/>
      <c r="CJ375" s="405"/>
      <c r="CK375" s="405"/>
      <c r="CL375" s="405"/>
      <c r="CM375" s="405"/>
      <c r="CN375" s="405"/>
      <c r="CO375" s="405"/>
      <c r="CP375" s="405"/>
      <c r="CQ375" s="405"/>
      <c r="CR375" s="405"/>
      <c r="CS375" s="405"/>
      <c r="CT375" s="405"/>
      <c r="CU375" s="405"/>
      <c r="CV375" s="405"/>
      <c r="CW375" s="405"/>
      <c r="CX375" s="405"/>
      <c r="CY375" s="405"/>
      <c r="CZ375" s="405"/>
      <c r="DA375" s="405"/>
      <c r="DB375" s="405"/>
      <c r="DC375" s="405"/>
      <c r="DD375" s="405"/>
      <c r="DE375" s="405"/>
      <c r="DF375" s="405"/>
      <c r="DG375" s="405"/>
      <c r="DH375" s="405"/>
      <c r="DI375" s="405"/>
      <c r="DJ375" s="405"/>
    </row>
    <row r="376" spans="1:114" s="6" customFormat="1">
      <c r="A376" s="405"/>
      <c r="C376" s="7"/>
      <c r="D376" s="7"/>
      <c r="F376" s="8"/>
      <c r="G376" s="8"/>
      <c r="H376" s="8"/>
      <c r="I376" s="8"/>
      <c r="J376" s="8"/>
      <c r="K376" s="8"/>
      <c r="L376" s="8"/>
      <c r="M376" s="8"/>
      <c r="N376" s="8"/>
      <c r="P376" s="12"/>
      <c r="Q376" s="12"/>
      <c r="R376" s="12"/>
      <c r="S376" s="12"/>
      <c r="T376" s="12"/>
      <c r="U376" s="405"/>
      <c r="V376" s="405"/>
      <c r="W376" s="405"/>
      <c r="X376" s="405"/>
      <c r="Y376" s="405"/>
      <c r="Z376" s="405"/>
      <c r="AA376" s="405"/>
      <c r="AB376" s="405"/>
      <c r="AC376" s="405"/>
      <c r="AD376" s="405"/>
      <c r="AE376" s="405"/>
      <c r="AF376" s="405"/>
      <c r="AG376" s="405"/>
      <c r="AH376" s="405"/>
      <c r="AI376" s="405"/>
      <c r="AJ376" s="405"/>
      <c r="AK376" s="405"/>
      <c r="AL376" s="405"/>
      <c r="AM376" s="405"/>
      <c r="AN376" s="405"/>
      <c r="AO376" s="405"/>
      <c r="AP376" s="405"/>
      <c r="AQ376" s="405"/>
      <c r="AR376" s="405"/>
      <c r="AS376" s="405"/>
      <c r="AT376" s="405"/>
      <c r="AU376" s="405"/>
      <c r="AV376" s="405"/>
      <c r="AW376" s="405"/>
      <c r="AX376" s="405"/>
      <c r="AY376" s="405"/>
      <c r="AZ376" s="405"/>
      <c r="BA376" s="405"/>
      <c r="BB376" s="405"/>
      <c r="BC376" s="405"/>
      <c r="BD376" s="405"/>
      <c r="BE376" s="405"/>
      <c r="BF376" s="405"/>
      <c r="BG376" s="405"/>
      <c r="BH376" s="405"/>
      <c r="BI376" s="405"/>
      <c r="BJ376" s="405"/>
      <c r="BK376" s="405"/>
      <c r="BL376" s="405"/>
      <c r="BM376" s="405"/>
      <c r="BN376" s="405"/>
      <c r="BO376" s="405"/>
      <c r="BP376" s="405"/>
      <c r="BQ376" s="405"/>
      <c r="BR376" s="405"/>
      <c r="BS376" s="405"/>
      <c r="BT376" s="405"/>
      <c r="BU376" s="405"/>
      <c r="BV376" s="405"/>
      <c r="BW376" s="405"/>
      <c r="BX376" s="405"/>
      <c r="BY376" s="405"/>
      <c r="BZ376" s="405"/>
      <c r="CA376" s="405"/>
      <c r="CB376" s="405"/>
      <c r="CC376" s="405"/>
      <c r="CD376" s="405"/>
      <c r="CE376" s="405"/>
      <c r="CF376" s="405"/>
      <c r="CG376" s="405"/>
      <c r="CH376" s="405"/>
      <c r="CI376" s="405"/>
      <c r="CJ376" s="405"/>
      <c r="CK376" s="405"/>
      <c r="CL376" s="405"/>
      <c r="CM376" s="405"/>
      <c r="CN376" s="405"/>
      <c r="CO376" s="405"/>
      <c r="CP376" s="405"/>
      <c r="CQ376" s="405"/>
      <c r="CR376" s="405"/>
      <c r="CS376" s="405"/>
      <c r="CT376" s="405"/>
      <c r="CU376" s="405"/>
      <c r="CV376" s="405"/>
      <c r="CW376" s="405"/>
      <c r="CX376" s="405"/>
      <c r="CY376" s="405"/>
      <c r="CZ376" s="405"/>
      <c r="DA376" s="405"/>
      <c r="DB376" s="405"/>
      <c r="DC376" s="405"/>
      <c r="DD376" s="405"/>
      <c r="DE376" s="405"/>
      <c r="DF376" s="405"/>
      <c r="DG376" s="405"/>
      <c r="DH376" s="405"/>
      <c r="DI376" s="405"/>
      <c r="DJ376" s="405"/>
    </row>
    <row r="377" spans="1:114" s="6" customFormat="1">
      <c r="A377" s="405"/>
      <c r="C377" s="7"/>
      <c r="D377" s="7"/>
      <c r="F377" s="8"/>
      <c r="G377" s="8"/>
      <c r="H377" s="8"/>
      <c r="I377" s="8"/>
      <c r="J377" s="8"/>
      <c r="K377" s="8"/>
      <c r="L377" s="8"/>
      <c r="M377" s="8"/>
      <c r="N377" s="8"/>
      <c r="P377" s="12"/>
      <c r="Q377" s="12"/>
      <c r="R377" s="12"/>
      <c r="S377" s="12"/>
      <c r="T377" s="12"/>
      <c r="U377" s="405"/>
      <c r="V377" s="405"/>
      <c r="W377" s="405"/>
      <c r="X377" s="405"/>
      <c r="Y377" s="405"/>
      <c r="Z377" s="405"/>
      <c r="AA377" s="405"/>
      <c r="AB377" s="405"/>
      <c r="AC377" s="405"/>
      <c r="AD377" s="405"/>
      <c r="AE377" s="405"/>
      <c r="AF377" s="405"/>
      <c r="AG377" s="405"/>
      <c r="AH377" s="405"/>
      <c r="AI377" s="405"/>
      <c r="AJ377" s="405"/>
      <c r="AK377" s="405"/>
      <c r="AL377" s="405"/>
      <c r="AM377" s="405"/>
      <c r="AN377" s="405"/>
      <c r="AO377" s="405"/>
      <c r="AP377" s="405"/>
      <c r="AQ377" s="405"/>
      <c r="AR377" s="405"/>
      <c r="AS377" s="405"/>
      <c r="AT377" s="405"/>
      <c r="AU377" s="405"/>
      <c r="AV377" s="405"/>
      <c r="AW377" s="405"/>
      <c r="AX377" s="405"/>
      <c r="AY377" s="405"/>
      <c r="AZ377" s="405"/>
      <c r="BA377" s="405"/>
      <c r="BB377" s="405"/>
      <c r="BC377" s="405"/>
      <c r="BD377" s="405"/>
      <c r="BE377" s="405"/>
      <c r="BF377" s="405"/>
      <c r="BG377" s="405"/>
      <c r="BH377" s="405"/>
      <c r="BI377" s="405"/>
      <c r="BJ377" s="405"/>
      <c r="BK377" s="405"/>
      <c r="BL377" s="405"/>
      <c r="BM377" s="405"/>
      <c r="BN377" s="405"/>
      <c r="BO377" s="405"/>
      <c r="BP377" s="405"/>
      <c r="BQ377" s="405"/>
      <c r="BR377" s="405"/>
      <c r="BS377" s="405"/>
      <c r="BT377" s="405"/>
      <c r="BU377" s="405"/>
      <c r="BV377" s="405"/>
      <c r="BW377" s="405"/>
      <c r="BX377" s="405"/>
      <c r="BY377" s="405"/>
      <c r="BZ377" s="405"/>
      <c r="CA377" s="405"/>
      <c r="CB377" s="405"/>
      <c r="CC377" s="405"/>
      <c r="CD377" s="405"/>
      <c r="CE377" s="405"/>
      <c r="CF377" s="405"/>
      <c r="CG377" s="405"/>
      <c r="CH377" s="405"/>
      <c r="CI377" s="405"/>
      <c r="CJ377" s="405"/>
      <c r="CK377" s="405"/>
      <c r="CL377" s="405"/>
      <c r="CM377" s="405"/>
      <c r="CN377" s="405"/>
      <c r="CO377" s="405"/>
      <c r="CP377" s="405"/>
      <c r="CQ377" s="405"/>
      <c r="CR377" s="405"/>
      <c r="CS377" s="405"/>
      <c r="CT377" s="405"/>
      <c r="CU377" s="405"/>
      <c r="CV377" s="405"/>
      <c r="CW377" s="405"/>
      <c r="CX377" s="405"/>
      <c r="CY377" s="405"/>
      <c r="CZ377" s="405"/>
      <c r="DA377" s="405"/>
      <c r="DB377" s="405"/>
      <c r="DC377" s="405"/>
      <c r="DD377" s="405"/>
      <c r="DE377" s="405"/>
      <c r="DF377" s="405"/>
      <c r="DG377" s="405"/>
      <c r="DH377" s="405"/>
      <c r="DI377" s="405"/>
      <c r="DJ377" s="405"/>
    </row>
    <row r="378" spans="1:114" s="6" customFormat="1">
      <c r="A378" s="405"/>
      <c r="C378" s="7"/>
      <c r="D378" s="7"/>
      <c r="F378" s="8"/>
      <c r="G378" s="8"/>
      <c r="H378" s="8"/>
      <c r="I378" s="8"/>
      <c r="J378" s="8"/>
      <c r="K378" s="8"/>
      <c r="L378" s="8"/>
      <c r="M378" s="8"/>
      <c r="N378" s="8"/>
      <c r="P378" s="12"/>
      <c r="Q378" s="12"/>
      <c r="R378" s="12"/>
      <c r="S378" s="12"/>
      <c r="T378" s="12"/>
      <c r="U378" s="405"/>
      <c r="V378" s="405"/>
      <c r="W378" s="405"/>
      <c r="X378" s="405"/>
      <c r="Y378" s="405"/>
      <c r="Z378" s="405"/>
      <c r="AA378" s="405"/>
      <c r="AB378" s="405"/>
      <c r="AC378" s="405"/>
      <c r="AD378" s="405"/>
      <c r="AE378" s="405"/>
      <c r="AF378" s="405"/>
      <c r="AG378" s="405"/>
      <c r="AH378" s="405"/>
      <c r="AI378" s="405"/>
      <c r="AJ378" s="405"/>
      <c r="AK378" s="405"/>
      <c r="AL378" s="405"/>
      <c r="AM378" s="405"/>
      <c r="AN378" s="405"/>
      <c r="AO378" s="405"/>
      <c r="AP378" s="405"/>
      <c r="AQ378" s="405"/>
      <c r="AR378" s="405"/>
      <c r="AS378" s="405"/>
      <c r="AT378" s="405"/>
      <c r="AU378" s="405"/>
      <c r="AV378" s="405"/>
      <c r="AW378" s="405"/>
      <c r="AX378" s="405"/>
      <c r="AY378" s="405"/>
      <c r="AZ378" s="405"/>
      <c r="BA378" s="405"/>
      <c r="BB378" s="405"/>
      <c r="BC378" s="405"/>
      <c r="BD378" s="405"/>
      <c r="BE378" s="405"/>
      <c r="BF378" s="405"/>
      <c r="BG378" s="405"/>
      <c r="BH378" s="405"/>
      <c r="BI378" s="405"/>
      <c r="BJ378" s="405"/>
      <c r="BK378" s="405"/>
      <c r="BL378" s="405"/>
      <c r="BM378" s="405"/>
      <c r="BN378" s="405"/>
      <c r="BO378" s="405"/>
      <c r="BP378" s="405"/>
      <c r="BQ378" s="405"/>
      <c r="BR378" s="405"/>
      <c r="BS378" s="405"/>
      <c r="BT378" s="405"/>
      <c r="BU378" s="405"/>
      <c r="BV378" s="405"/>
      <c r="BW378" s="405"/>
      <c r="BX378" s="405"/>
      <c r="BY378" s="405"/>
      <c r="BZ378" s="405"/>
      <c r="CA378" s="405"/>
      <c r="CB378" s="405"/>
      <c r="CC378" s="405"/>
      <c r="CD378" s="405"/>
      <c r="CE378" s="405"/>
      <c r="CF378" s="405"/>
      <c r="CG378" s="405"/>
      <c r="CH378" s="405"/>
      <c r="CI378" s="405"/>
      <c r="CJ378" s="405"/>
      <c r="CK378" s="405"/>
      <c r="CL378" s="405"/>
      <c r="CM378" s="405"/>
      <c r="CN378" s="405"/>
      <c r="CO378" s="405"/>
      <c r="CP378" s="405"/>
      <c r="CQ378" s="405"/>
      <c r="CR378" s="405"/>
      <c r="CS378" s="405"/>
      <c r="CT378" s="405"/>
      <c r="CU378" s="405"/>
      <c r="CV378" s="405"/>
      <c r="CW378" s="405"/>
      <c r="CX378" s="405"/>
      <c r="CY378" s="405"/>
      <c r="CZ378" s="405"/>
      <c r="DA378" s="405"/>
      <c r="DB378" s="405"/>
      <c r="DC378" s="405"/>
      <c r="DD378" s="405"/>
      <c r="DE378" s="405"/>
      <c r="DF378" s="405"/>
      <c r="DG378" s="405"/>
      <c r="DH378" s="405"/>
      <c r="DI378" s="405"/>
      <c r="DJ378" s="405"/>
    </row>
    <row r="379" spans="1:114" s="6" customFormat="1">
      <c r="A379" s="405"/>
      <c r="C379" s="7"/>
      <c r="D379" s="7"/>
      <c r="F379" s="8"/>
      <c r="G379" s="8"/>
      <c r="H379" s="8"/>
      <c r="I379" s="8"/>
      <c r="J379" s="8"/>
      <c r="K379" s="8"/>
      <c r="L379" s="8"/>
      <c r="M379" s="8"/>
      <c r="N379" s="8"/>
      <c r="P379" s="12"/>
      <c r="Q379" s="12"/>
      <c r="R379" s="12"/>
      <c r="S379" s="12"/>
      <c r="T379" s="12"/>
      <c r="U379" s="405"/>
      <c r="V379" s="405"/>
      <c r="W379" s="405"/>
      <c r="X379" s="405"/>
      <c r="Y379" s="405"/>
      <c r="Z379" s="405"/>
      <c r="AA379" s="405"/>
      <c r="AB379" s="405"/>
      <c r="AC379" s="405"/>
      <c r="AD379" s="405"/>
      <c r="AE379" s="405"/>
      <c r="AF379" s="405"/>
      <c r="AG379" s="405"/>
      <c r="AH379" s="405"/>
      <c r="AI379" s="405"/>
      <c r="AJ379" s="405"/>
      <c r="AK379" s="405"/>
      <c r="AL379" s="405"/>
      <c r="AM379" s="405"/>
      <c r="AN379" s="405"/>
      <c r="AO379" s="405"/>
      <c r="AP379" s="405"/>
      <c r="AQ379" s="405"/>
      <c r="AR379" s="405"/>
      <c r="AS379" s="405"/>
      <c r="AT379" s="405"/>
      <c r="AU379" s="405"/>
      <c r="AV379" s="405"/>
      <c r="AW379" s="405"/>
      <c r="AX379" s="405"/>
      <c r="AY379" s="405"/>
      <c r="AZ379" s="405"/>
      <c r="BA379" s="405"/>
      <c r="BB379" s="405"/>
      <c r="BC379" s="405"/>
      <c r="BD379" s="405"/>
      <c r="BE379" s="405"/>
      <c r="BF379" s="405"/>
      <c r="BG379" s="405"/>
      <c r="BH379" s="405"/>
      <c r="BI379" s="405"/>
      <c r="BJ379" s="405"/>
      <c r="BK379" s="405"/>
      <c r="BL379" s="405"/>
      <c r="BM379" s="405"/>
      <c r="BN379" s="405"/>
      <c r="BO379" s="405"/>
      <c r="BP379" s="405"/>
      <c r="BQ379" s="405"/>
      <c r="BR379" s="405"/>
      <c r="BS379" s="405"/>
      <c r="BT379" s="405"/>
      <c r="BU379" s="405"/>
      <c r="BV379" s="405"/>
      <c r="BW379" s="405"/>
      <c r="BX379" s="405"/>
      <c r="BY379" s="405"/>
      <c r="BZ379" s="405"/>
      <c r="CA379" s="405"/>
      <c r="CB379" s="405"/>
      <c r="CC379" s="405"/>
      <c r="CD379" s="405"/>
      <c r="CE379" s="405"/>
      <c r="CF379" s="405"/>
      <c r="CG379" s="405"/>
      <c r="CH379" s="405"/>
      <c r="CI379" s="405"/>
      <c r="CJ379" s="405"/>
      <c r="CK379" s="405"/>
      <c r="CL379" s="405"/>
      <c r="CM379" s="405"/>
      <c r="CN379" s="405"/>
      <c r="CO379" s="405"/>
      <c r="CP379" s="405"/>
      <c r="CQ379" s="405"/>
      <c r="CR379" s="405"/>
      <c r="CS379" s="405"/>
      <c r="CT379" s="405"/>
      <c r="CU379" s="405"/>
      <c r="CV379" s="405"/>
      <c r="CW379" s="405"/>
      <c r="CX379" s="405"/>
      <c r="CY379" s="405"/>
      <c r="CZ379" s="405"/>
      <c r="DA379" s="405"/>
      <c r="DB379" s="405"/>
      <c r="DC379" s="405"/>
      <c r="DD379" s="405"/>
      <c r="DE379" s="405"/>
      <c r="DF379" s="405"/>
      <c r="DG379" s="405"/>
      <c r="DH379" s="405"/>
      <c r="DI379" s="405"/>
      <c r="DJ379" s="405"/>
    </row>
    <row r="380" spans="1:114" s="6" customFormat="1">
      <c r="A380" s="405"/>
      <c r="C380" s="7"/>
      <c r="D380" s="7"/>
      <c r="F380" s="8"/>
      <c r="G380" s="8"/>
      <c r="H380" s="8"/>
      <c r="I380" s="8"/>
      <c r="J380" s="8"/>
      <c r="K380" s="8"/>
      <c r="L380" s="8"/>
      <c r="M380" s="8"/>
      <c r="N380" s="8"/>
      <c r="P380" s="12"/>
      <c r="Q380" s="12"/>
      <c r="R380" s="12"/>
      <c r="S380" s="12"/>
      <c r="T380" s="12"/>
      <c r="U380" s="405"/>
      <c r="V380" s="405"/>
      <c r="W380" s="405"/>
      <c r="X380" s="405"/>
      <c r="Y380" s="405"/>
      <c r="Z380" s="405"/>
      <c r="AA380" s="405"/>
      <c r="AB380" s="405"/>
      <c r="AC380" s="405"/>
      <c r="AD380" s="405"/>
      <c r="AE380" s="405"/>
      <c r="AF380" s="405"/>
      <c r="AG380" s="405"/>
      <c r="AH380" s="405"/>
      <c r="AI380" s="405"/>
      <c r="AJ380" s="405"/>
      <c r="AK380" s="405"/>
      <c r="AL380" s="405"/>
      <c r="AM380" s="405"/>
      <c r="AN380" s="405"/>
      <c r="AO380" s="405"/>
      <c r="AP380" s="405"/>
      <c r="AQ380" s="405"/>
      <c r="AR380" s="405"/>
      <c r="AS380" s="405"/>
      <c r="AT380" s="405"/>
      <c r="AU380" s="405"/>
      <c r="AV380" s="405"/>
      <c r="AW380" s="405"/>
      <c r="AX380" s="405"/>
      <c r="AY380" s="405"/>
      <c r="AZ380" s="405"/>
      <c r="BA380" s="405"/>
      <c r="BB380" s="405"/>
      <c r="BC380" s="405"/>
      <c r="BD380" s="405"/>
      <c r="BE380" s="405"/>
      <c r="BF380" s="405"/>
      <c r="BG380" s="405"/>
      <c r="BH380" s="405"/>
      <c r="BI380" s="405"/>
      <c r="BJ380" s="405"/>
      <c r="BK380" s="405"/>
      <c r="BL380" s="405"/>
      <c r="BM380" s="405"/>
      <c r="BN380" s="405"/>
      <c r="BO380" s="405"/>
      <c r="BP380" s="405"/>
      <c r="BQ380" s="405"/>
      <c r="BR380" s="405"/>
      <c r="BS380" s="405"/>
      <c r="BT380" s="405"/>
      <c r="BU380" s="405"/>
      <c r="BV380" s="405"/>
      <c r="BW380" s="405"/>
      <c r="BX380" s="405"/>
      <c r="BY380" s="405"/>
      <c r="BZ380" s="405"/>
      <c r="CA380" s="405"/>
      <c r="CB380" s="405"/>
      <c r="CC380" s="405"/>
      <c r="CD380" s="405"/>
      <c r="CE380" s="405"/>
      <c r="CF380" s="405"/>
      <c r="CG380" s="405"/>
      <c r="CH380" s="405"/>
      <c r="CI380" s="405"/>
      <c r="CJ380" s="405"/>
      <c r="CK380" s="405"/>
      <c r="CL380" s="405"/>
      <c r="CM380" s="405"/>
      <c r="CN380" s="405"/>
      <c r="CO380" s="405"/>
      <c r="CP380" s="405"/>
      <c r="CQ380" s="405"/>
      <c r="CR380" s="405"/>
      <c r="CS380" s="405"/>
      <c r="CT380" s="405"/>
      <c r="CU380" s="405"/>
      <c r="CV380" s="405"/>
      <c r="CW380" s="405"/>
      <c r="CX380" s="405"/>
      <c r="CY380" s="405"/>
      <c r="CZ380" s="405"/>
      <c r="DA380" s="405"/>
      <c r="DB380" s="405"/>
      <c r="DC380" s="405"/>
      <c r="DD380" s="405"/>
      <c r="DE380" s="405"/>
      <c r="DF380" s="405"/>
      <c r="DG380" s="405"/>
      <c r="DH380" s="405"/>
      <c r="DI380" s="405"/>
      <c r="DJ380" s="405"/>
    </row>
    <row r="381" spans="1:114" s="6" customFormat="1">
      <c r="A381" s="405"/>
      <c r="C381" s="7"/>
      <c r="D381" s="7"/>
      <c r="F381" s="8"/>
      <c r="G381" s="8"/>
      <c r="H381" s="8"/>
      <c r="I381" s="8"/>
      <c r="J381" s="8"/>
      <c r="K381" s="8"/>
      <c r="L381" s="8"/>
      <c r="M381" s="8"/>
      <c r="N381" s="8"/>
      <c r="P381" s="12"/>
      <c r="Q381" s="12"/>
      <c r="R381" s="12"/>
      <c r="S381" s="12"/>
      <c r="T381" s="12"/>
      <c r="U381" s="405"/>
      <c r="V381" s="405"/>
      <c r="W381" s="405"/>
      <c r="X381" s="405"/>
      <c r="Y381" s="405"/>
      <c r="Z381" s="405"/>
      <c r="AA381" s="405"/>
      <c r="AB381" s="405"/>
      <c r="AC381" s="405"/>
      <c r="AD381" s="405"/>
      <c r="AE381" s="405"/>
      <c r="AF381" s="405"/>
      <c r="AG381" s="405"/>
      <c r="AH381" s="405"/>
      <c r="AI381" s="405"/>
      <c r="AJ381" s="405"/>
      <c r="AK381" s="405"/>
      <c r="AL381" s="405"/>
      <c r="AM381" s="405"/>
      <c r="AN381" s="405"/>
      <c r="AO381" s="405"/>
      <c r="AP381" s="405"/>
      <c r="AQ381" s="405"/>
      <c r="AR381" s="405"/>
      <c r="AS381" s="405"/>
      <c r="AT381" s="405"/>
      <c r="AU381" s="405"/>
      <c r="AV381" s="405"/>
      <c r="AW381" s="405"/>
      <c r="AX381" s="405"/>
      <c r="AY381" s="405"/>
      <c r="AZ381" s="405"/>
      <c r="BA381" s="405"/>
      <c r="BB381" s="405"/>
      <c r="BC381" s="405"/>
      <c r="BD381" s="405"/>
      <c r="BE381" s="405"/>
      <c r="BF381" s="405"/>
      <c r="BG381" s="405"/>
      <c r="BH381" s="405"/>
      <c r="BI381" s="405"/>
      <c r="BJ381" s="405"/>
      <c r="BK381" s="405"/>
      <c r="BL381" s="405"/>
      <c r="BM381" s="405"/>
      <c r="BN381" s="405"/>
      <c r="BO381" s="405"/>
      <c r="BP381" s="405"/>
      <c r="BQ381" s="405"/>
      <c r="BR381" s="405"/>
      <c r="BS381" s="405"/>
      <c r="BT381" s="405"/>
      <c r="BU381" s="405"/>
      <c r="BV381" s="405"/>
      <c r="BW381" s="405"/>
      <c r="BX381" s="405"/>
      <c r="BY381" s="405"/>
      <c r="BZ381" s="405"/>
      <c r="CA381" s="405"/>
      <c r="CB381" s="405"/>
      <c r="CC381" s="405"/>
      <c r="CD381" s="405"/>
      <c r="CE381" s="405"/>
      <c r="CF381" s="405"/>
      <c r="CG381" s="405"/>
      <c r="CH381" s="405"/>
      <c r="CI381" s="405"/>
      <c r="CJ381" s="405"/>
      <c r="CK381" s="405"/>
      <c r="CL381" s="405"/>
      <c r="CM381" s="405"/>
      <c r="CN381" s="405"/>
      <c r="CO381" s="405"/>
      <c r="CP381" s="405"/>
      <c r="CQ381" s="405"/>
      <c r="CR381" s="405"/>
      <c r="CS381" s="405"/>
      <c r="CT381" s="405"/>
      <c r="CU381" s="405"/>
      <c r="CV381" s="405"/>
      <c r="CW381" s="405"/>
      <c r="CX381" s="405"/>
      <c r="CY381" s="405"/>
      <c r="CZ381" s="405"/>
      <c r="DA381" s="405"/>
      <c r="DB381" s="405"/>
      <c r="DC381" s="405"/>
      <c r="DD381" s="405"/>
      <c r="DE381" s="405"/>
      <c r="DF381" s="405"/>
      <c r="DG381" s="405"/>
      <c r="DH381" s="405"/>
      <c r="DI381" s="405"/>
      <c r="DJ381" s="405"/>
    </row>
    <row r="382" spans="1:114" s="6" customFormat="1">
      <c r="A382" s="405"/>
      <c r="C382" s="7"/>
      <c r="D382" s="7"/>
      <c r="F382" s="8"/>
      <c r="G382" s="8"/>
      <c r="H382" s="8"/>
      <c r="I382" s="8"/>
      <c r="J382" s="8"/>
      <c r="K382" s="8"/>
      <c r="L382" s="8"/>
      <c r="M382" s="8"/>
      <c r="N382" s="8"/>
      <c r="P382" s="12"/>
      <c r="Q382" s="12"/>
      <c r="R382" s="12"/>
      <c r="S382" s="12"/>
      <c r="T382" s="12"/>
      <c r="U382" s="405"/>
      <c r="V382" s="405"/>
      <c r="W382" s="405"/>
      <c r="X382" s="405"/>
      <c r="Y382" s="405"/>
      <c r="Z382" s="405"/>
      <c r="AA382" s="405"/>
      <c r="AB382" s="405"/>
      <c r="AC382" s="405"/>
      <c r="AD382" s="405"/>
      <c r="AE382" s="405"/>
      <c r="AF382" s="405"/>
      <c r="AG382" s="405"/>
      <c r="AH382" s="405"/>
      <c r="AI382" s="405"/>
      <c r="AJ382" s="405"/>
      <c r="AK382" s="405"/>
      <c r="AL382" s="405"/>
      <c r="AM382" s="405"/>
      <c r="AN382" s="405"/>
      <c r="AO382" s="405"/>
      <c r="AP382" s="405"/>
      <c r="AQ382" s="405"/>
      <c r="AR382" s="405"/>
      <c r="AS382" s="405"/>
      <c r="AT382" s="405"/>
      <c r="AU382" s="405"/>
      <c r="AV382" s="405"/>
      <c r="AW382" s="405"/>
      <c r="AX382" s="405"/>
      <c r="AY382" s="405"/>
      <c r="AZ382" s="405"/>
      <c r="BA382" s="405"/>
      <c r="BB382" s="405"/>
      <c r="BC382" s="405"/>
      <c r="BD382" s="405"/>
      <c r="BE382" s="405"/>
      <c r="BF382" s="405"/>
      <c r="BG382" s="405"/>
      <c r="BH382" s="405"/>
      <c r="BI382" s="405"/>
      <c r="BJ382" s="405"/>
      <c r="BK382" s="405"/>
      <c r="BL382" s="405"/>
      <c r="BM382" s="405"/>
      <c r="BN382" s="405"/>
      <c r="BO382" s="405"/>
      <c r="BP382" s="405"/>
      <c r="BQ382" s="405"/>
      <c r="BR382" s="405"/>
      <c r="BS382" s="405"/>
      <c r="BT382" s="405"/>
      <c r="BU382" s="405"/>
      <c r="BV382" s="405"/>
      <c r="BW382" s="405"/>
      <c r="BX382" s="405"/>
      <c r="BY382" s="405"/>
      <c r="BZ382" s="405"/>
      <c r="CA382" s="405"/>
      <c r="CB382" s="405"/>
      <c r="CC382" s="405"/>
      <c r="CD382" s="405"/>
      <c r="CE382" s="405"/>
      <c r="CF382" s="405"/>
      <c r="CG382" s="405"/>
      <c r="CH382" s="405"/>
      <c r="CI382" s="405"/>
      <c r="CJ382" s="405"/>
      <c r="CK382" s="405"/>
      <c r="CL382" s="405"/>
      <c r="CM382" s="405"/>
      <c r="CN382" s="405"/>
      <c r="CO382" s="405"/>
      <c r="CP382" s="405"/>
      <c r="CQ382" s="405"/>
      <c r="CR382" s="405"/>
      <c r="CS382" s="405"/>
      <c r="CT382" s="405"/>
      <c r="CU382" s="405"/>
      <c r="CV382" s="405"/>
      <c r="CW382" s="405"/>
      <c r="CX382" s="405"/>
      <c r="CY382" s="405"/>
      <c r="CZ382" s="405"/>
      <c r="DA382" s="405"/>
      <c r="DB382" s="405"/>
      <c r="DC382" s="405"/>
      <c r="DD382" s="405"/>
      <c r="DE382" s="405"/>
      <c r="DF382" s="405"/>
      <c r="DG382" s="405"/>
      <c r="DH382" s="405"/>
      <c r="DI382" s="405"/>
      <c r="DJ382" s="405"/>
    </row>
    <row r="383" spans="1:114" s="6" customFormat="1">
      <c r="A383" s="405"/>
      <c r="C383" s="7"/>
      <c r="D383" s="7"/>
      <c r="F383" s="8"/>
      <c r="G383" s="8"/>
      <c r="H383" s="8"/>
      <c r="I383" s="8"/>
      <c r="J383" s="8"/>
      <c r="K383" s="8"/>
      <c r="L383" s="8"/>
      <c r="M383" s="8"/>
      <c r="N383" s="8"/>
      <c r="P383" s="12"/>
      <c r="Q383" s="12"/>
      <c r="R383" s="12"/>
      <c r="S383" s="12"/>
      <c r="T383" s="12"/>
      <c r="U383" s="405"/>
      <c r="V383" s="405"/>
      <c r="W383" s="405"/>
      <c r="X383" s="405"/>
      <c r="Y383" s="405"/>
      <c r="Z383" s="405"/>
      <c r="AA383" s="405"/>
      <c r="AB383" s="405"/>
      <c r="AC383" s="405"/>
      <c r="AD383" s="405"/>
      <c r="AE383" s="405"/>
      <c r="AF383" s="405"/>
      <c r="AG383" s="405"/>
      <c r="AH383" s="405"/>
      <c r="AI383" s="405"/>
      <c r="AJ383" s="405"/>
      <c r="AK383" s="405"/>
      <c r="AL383" s="405"/>
      <c r="AM383" s="405"/>
      <c r="AN383" s="405"/>
      <c r="AO383" s="405"/>
      <c r="AP383" s="405"/>
      <c r="AQ383" s="405"/>
      <c r="AR383" s="405"/>
      <c r="AS383" s="405"/>
      <c r="AT383" s="405"/>
      <c r="AU383" s="405"/>
      <c r="AV383" s="405"/>
      <c r="AW383" s="405"/>
      <c r="AX383" s="405"/>
      <c r="AY383" s="405"/>
      <c r="AZ383" s="405"/>
      <c r="BA383" s="405"/>
      <c r="BB383" s="405"/>
      <c r="BC383" s="405"/>
      <c r="BD383" s="405"/>
      <c r="BE383" s="405"/>
      <c r="BF383" s="405"/>
      <c r="BG383" s="405"/>
      <c r="BH383" s="405"/>
      <c r="BI383" s="405"/>
      <c r="BJ383" s="405"/>
      <c r="BK383" s="405"/>
      <c r="BL383" s="405"/>
      <c r="BM383" s="405"/>
      <c r="BN383" s="405"/>
      <c r="BO383" s="405"/>
      <c r="BP383" s="405"/>
      <c r="BQ383" s="405"/>
      <c r="BR383" s="405"/>
      <c r="BS383" s="405"/>
      <c r="BT383" s="405"/>
      <c r="BU383" s="405"/>
      <c r="BV383" s="405"/>
      <c r="BW383" s="405"/>
      <c r="BX383" s="405"/>
      <c r="BY383" s="405"/>
      <c r="BZ383" s="405"/>
      <c r="CA383" s="405"/>
      <c r="CB383" s="405"/>
      <c r="CC383" s="405"/>
      <c r="CD383" s="405"/>
      <c r="CE383" s="405"/>
      <c r="CF383" s="405"/>
      <c r="CG383" s="405"/>
      <c r="CH383" s="405"/>
      <c r="CI383" s="405"/>
      <c r="CJ383" s="405"/>
      <c r="CK383" s="405"/>
      <c r="CL383" s="405"/>
      <c r="CM383" s="405"/>
      <c r="CN383" s="405"/>
      <c r="CO383" s="405"/>
      <c r="CP383" s="405"/>
      <c r="CQ383" s="405"/>
      <c r="CR383" s="405"/>
      <c r="CS383" s="405"/>
      <c r="CT383" s="405"/>
      <c r="CU383" s="405"/>
      <c r="CV383" s="405"/>
      <c r="CW383" s="405"/>
      <c r="CX383" s="405"/>
      <c r="CY383" s="405"/>
      <c r="CZ383" s="405"/>
      <c r="DA383" s="405"/>
      <c r="DB383" s="405"/>
      <c r="DC383" s="405"/>
      <c r="DD383" s="405"/>
      <c r="DE383" s="405"/>
      <c r="DF383" s="405"/>
      <c r="DG383" s="405"/>
      <c r="DH383" s="405"/>
      <c r="DI383" s="405"/>
      <c r="DJ383" s="405"/>
    </row>
    <row r="384" spans="1:114" s="6" customFormat="1">
      <c r="A384" s="405"/>
      <c r="C384" s="7"/>
      <c r="D384" s="7"/>
      <c r="F384" s="8"/>
      <c r="G384" s="8"/>
      <c r="H384" s="8"/>
      <c r="I384" s="8"/>
      <c r="J384" s="8"/>
      <c r="K384" s="8"/>
      <c r="L384" s="8"/>
      <c r="M384" s="8"/>
      <c r="N384" s="8"/>
      <c r="P384" s="12"/>
      <c r="Q384" s="12"/>
      <c r="R384" s="12"/>
      <c r="S384" s="12"/>
      <c r="T384" s="12"/>
      <c r="U384" s="405"/>
      <c r="V384" s="405"/>
      <c r="W384" s="405"/>
      <c r="X384" s="405"/>
      <c r="Y384" s="405"/>
      <c r="Z384" s="405"/>
      <c r="AA384" s="405"/>
      <c r="AB384" s="405"/>
      <c r="AC384" s="405"/>
      <c r="AD384" s="405"/>
      <c r="AE384" s="405"/>
      <c r="AF384" s="405"/>
      <c r="AG384" s="405"/>
      <c r="AH384" s="405"/>
      <c r="AI384" s="405"/>
      <c r="AJ384" s="405"/>
      <c r="AK384" s="405"/>
      <c r="AL384" s="405"/>
      <c r="AM384" s="405"/>
      <c r="AN384" s="405"/>
      <c r="AO384" s="405"/>
      <c r="AP384" s="405"/>
      <c r="AQ384" s="405"/>
      <c r="AR384" s="405"/>
      <c r="AS384" s="405"/>
      <c r="AT384" s="405"/>
      <c r="AU384" s="405"/>
      <c r="AV384" s="405"/>
      <c r="AW384" s="405"/>
      <c r="AX384" s="405"/>
      <c r="AY384" s="405"/>
      <c r="AZ384" s="405"/>
      <c r="BA384" s="405"/>
      <c r="BB384" s="405"/>
      <c r="BC384" s="405"/>
      <c r="BD384" s="405"/>
      <c r="BE384" s="405"/>
      <c r="BF384" s="405"/>
      <c r="BG384" s="405"/>
      <c r="BH384" s="405"/>
      <c r="BI384" s="405"/>
      <c r="BJ384" s="405"/>
      <c r="BK384" s="405"/>
      <c r="BL384" s="405"/>
      <c r="BM384" s="405"/>
      <c r="BN384" s="405"/>
      <c r="BO384" s="405"/>
      <c r="BP384" s="405"/>
      <c r="BQ384" s="405"/>
      <c r="BR384" s="405"/>
      <c r="BS384" s="405"/>
      <c r="BT384" s="405"/>
      <c r="BU384" s="405"/>
      <c r="BV384" s="405"/>
      <c r="BW384" s="405"/>
      <c r="BX384" s="405"/>
      <c r="BY384" s="405"/>
      <c r="BZ384" s="405"/>
      <c r="CA384" s="405"/>
      <c r="CB384" s="405"/>
      <c r="CC384" s="405"/>
      <c r="CD384" s="405"/>
      <c r="CE384" s="405"/>
      <c r="CF384" s="405"/>
      <c r="CG384" s="405"/>
      <c r="CH384" s="405"/>
      <c r="CI384" s="405"/>
      <c r="CJ384" s="405"/>
      <c r="CK384" s="405"/>
      <c r="CL384" s="405"/>
      <c r="CM384" s="405"/>
      <c r="CN384" s="405"/>
      <c r="CO384" s="405"/>
      <c r="CP384" s="405"/>
      <c r="CQ384" s="405"/>
      <c r="CR384" s="405"/>
      <c r="CS384" s="405"/>
      <c r="CT384" s="405"/>
      <c r="CU384" s="405"/>
      <c r="CV384" s="405"/>
      <c r="CW384" s="405"/>
      <c r="CX384" s="405"/>
      <c r="CY384" s="405"/>
      <c r="CZ384" s="405"/>
      <c r="DA384" s="405"/>
      <c r="DB384" s="405"/>
      <c r="DC384" s="405"/>
      <c r="DD384" s="405"/>
      <c r="DE384" s="405"/>
      <c r="DF384" s="405"/>
      <c r="DG384" s="405"/>
      <c r="DH384" s="405"/>
      <c r="DI384" s="405"/>
      <c r="DJ384" s="405"/>
    </row>
    <row r="385" spans="1:114" s="6" customFormat="1">
      <c r="A385" s="405"/>
      <c r="C385" s="7"/>
      <c r="D385" s="7"/>
      <c r="F385" s="8"/>
      <c r="G385" s="8"/>
      <c r="H385" s="8"/>
      <c r="I385" s="8"/>
      <c r="J385" s="8"/>
      <c r="K385" s="8"/>
      <c r="L385" s="8"/>
      <c r="M385" s="8"/>
      <c r="N385" s="8"/>
      <c r="P385" s="12"/>
      <c r="Q385" s="12"/>
      <c r="R385" s="12"/>
      <c r="S385" s="12"/>
      <c r="T385" s="12"/>
      <c r="U385" s="405"/>
      <c r="V385" s="405"/>
      <c r="W385" s="405"/>
      <c r="X385" s="405"/>
      <c r="Y385" s="405"/>
      <c r="Z385" s="405"/>
      <c r="AA385" s="405"/>
      <c r="AB385" s="405"/>
      <c r="AC385" s="405"/>
      <c r="AD385" s="405"/>
      <c r="AE385" s="405"/>
      <c r="AF385" s="405"/>
      <c r="AG385" s="405"/>
      <c r="AH385" s="405"/>
      <c r="AI385" s="405"/>
      <c r="AJ385" s="405"/>
      <c r="AK385" s="405"/>
      <c r="AL385" s="405"/>
      <c r="AM385" s="405"/>
      <c r="AN385" s="405"/>
      <c r="AO385" s="405"/>
      <c r="AP385" s="405"/>
      <c r="AQ385" s="405"/>
      <c r="AR385" s="405"/>
      <c r="AS385" s="405"/>
      <c r="AT385" s="405"/>
      <c r="AU385" s="405"/>
      <c r="AV385" s="405"/>
      <c r="AW385" s="405"/>
      <c r="AX385" s="405"/>
      <c r="AY385" s="405"/>
      <c r="AZ385" s="405"/>
      <c r="BA385" s="405"/>
      <c r="BB385" s="405"/>
      <c r="BC385" s="405"/>
      <c r="BD385" s="405"/>
      <c r="BE385" s="405"/>
      <c r="BF385" s="405"/>
      <c r="BG385" s="405"/>
      <c r="BH385" s="405"/>
      <c r="BI385" s="405"/>
      <c r="BJ385" s="405"/>
      <c r="BK385" s="405"/>
      <c r="BL385" s="405"/>
      <c r="BM385" s="405"/>
      <c r="BN385" s="405"/>
      <c r="BO385" s="405"/>
      <c r="BP385" s="405"/>
      <c r="BQ385" s="405"/>
      <c r="BR385" s="405"/>
      <c r="BS385" s="405"/>
      <c r="BT385" s="405"/>
      <c r="BU385" s="405"/>
      <c r="BV385" s="405"/>
      <c r="BW385" s="405"/>
      <c r="BX385" s="405"/>
      <c r="BY385" s="405"/>
      <c r="BZ385" s="405"/>
      <c r="CA385" s="405"/>
      <c r="CB385" s="405"/>
      <c r="CC385" s="405"/>
      <c r="CD385" s="405"/>
      <c r="CE385" s="405"/>
      <c r="CF385" s="405"/>
      <c r="CG385" s="405"/>
      <c r="CH385" s="405"/>
      <c r="CI385" s="405"/>
      <c r="CJ385" s="405"/>
      <c r="CK385" s="405"/>
      <c r="CL385" s="405"/>
      <c r="CM385" s="405"/>
      <c r="CN385" s="405"/>
      <c r="CO385" s="405"/>
      <c r="CP385" s="405"/>
      <c r="CQ385" s="405"/>
      <c r="CR385" s="405"/>
      <c r="CS385" s="405"/>
      <c r="CT385" s="405"/>
      <c r="CU385" s="405"/>
      <c r="CV385" s="405"/>
      <c r="CW385" s="405"/>
      <c r="CX385" s="405"/>
      <c r="CY385" s="405"/>
      <c r="CZ385" s="405"/>
      <c r="DA385" s="405"/>
      <c r="DB385" s="405"/>
      <c r="DC385" s="405"/>
      <c r="DD385" s="405"/>
      <c r="DE385" s="405"/>
      <c r="DF385" s="405"/>
      <c r="DG385" s="405"/>
      <c r="DH385" s="405"/>
      <c r="DI385" s="405"/>
      <c r="DJ385" s="405"/>
    </row>
    <row r="386" spans="1:114" s="6" customFormat="1">
      <c r="A386" s="405"/>
      <c r="C386" s="7"/>
      <c r="D386" s="7"/>
      <c r="F386" s="8"/>
      <c r="G386" s="8"/>
      <c r="H386" s="8"/>
      <c r="I386" s="8"/>
      <c r="J386" s="8"/>
      <c r="K386" s="8"/>
      <c r="L386" s="8"/>
      <c r="M386" s="8"/>
      <c r="N386" s="8"/>
      <c r="P386" s="12"/>
      <c r="Q386" s="12"/>
      <c r="R386" s="12"/>
      <c r="S386" s="12"/>
      <c r="T386" s="12"/>
      <c r="U386" s="405"/>
      <c r="V386" s="405"/>
      <c r="W386" s="405"/>
      <c r="X386" s="405"/>
      <c r="Y386" s="405"/>
      <c r="Z386" s="405"/>
      <c r="AA386" s="405"/>
      <c r="AB386" s="405"/>
      <c r="AC386" s="405"/>
      <c r="AD386" s="405"/>
      <c r="AE386" s="405"/>
      <c r="AF386" s="405"/>
      <c r="AG386" s="405"/>
      <c r="AH386" s="405"/>
      <c r="AI386" s="405"/>
      <c r="AJ386" s="405"/>
      <c r="AK386" s="405"/>
      <c r="AL386" s="405"/>
      <c r="AM386" s="405"/>
      <c r="AN386" s="405"/>
      <c r="AO386" s="405"/>
      <c r="AP386" s="405"/>
      <c r="AQ386" s="405"/>
      <c r="AR386" s="405"/>
      <c r="AS386" s="405"/>
      <c r="AT386" s="405"/>
      <c r="AU386" s="405"/>
      <c r="AV386" s="405"/>
      <c r="AW386" s="405"/>
      <c r="AX386" s="405"/>
      <c r="AY386" s="405"/>
      <c r="AZ386" s="405"/>
      <c r="BA386" s="405"/>
      <c r="BB386" s="405"/>
      <c r="BC386" s="405"/>
      <c r="BD386" s="405"/>
      <c r="BE386" s="405"/>
      <c r="BF386" s="405"/>
      <c r="BG386" s="405"/>
      <c r="BH386" s="405"/>
      <c r="BI386" s="405"/>
      <c r="BJ386" s="405"/>
      <c r="BK386" s="405"/>
      <c r="BL386" s="405"/>
      <c r="BM386" s="405"/>
      <c r="BN386" s="405"/>
      <c r="BO386" s="405"/>
      <c r="BP386" s="405"/>
      <c r="BQ386" s="405"/>
      <c r="BR386" s="405"/>
      <c r="BS386" s="405"/>
      <c r="BT386" s="405"/>
      <c r="BU386" s="405"/>
      <c r="BV386" s="405"/>
      <c r="BW386" s="405"/>
      <c r="BX386" s="405"/>
      <c r="BY386" s="405"/>
      <c r="BZ386" s="405"/>
      <c r="CA386" s="405"/>
      <c r="CB386" s="405"/>
      <c r="CC386" s="405"/>
      <c r="CD386" s="405"/>
      <c r="CE386" s="405"/>
      <c r="CF386" s="405"/>
      <c r="CG386" s="405"/>
      <c r="CH386" s="405"/>
      <c r="CI386" s="405"/>
      <c r="CJ386" s="405"/>
      <c r="CK386" s="405"/>
      <c r="CL386" s="405"/>
      <c r="CM386" s="405"/>
      <c r="CN386" s="405"/>
      <c r="CO386" s="405"/>
      <c r="CP386" s="405"/>
      <c r="CQ386" s="405"/>
      <c r="CR386" s="405"/>
      <c r="CS386" s="405"/>
      <c r="CT386" s="405"/>
      <c r="CU386" s="405"/>
      <c r="CV386" s="405"/>
      <c r="CW386" s="405"/>
      <c r="CX386" s="405"/>
      <c r="CY386" s="405"/>
      <c r="CZ386" s="405"/>
      <c r="DA386" s="405"/>
      <c r="DB386" s="405"/>
      <c r="DC386" s="405"/>
      <c r="DD386" s="405"/>
      <c r="DE386" s="405"/>
      <c r="DF386" s="405"/>
      <c r="DG386" s="405"/>
      <c r="DH386" s="405"/>
      <c r="DI386" s="405"/>
      <c r="DJ386" s="405"/>
    </row>
    <row r="387" spans="1:114" s="6" customFormat="1">
      <c r="A387" s="405"/>
      <c r="C387" s="7"/>
      <c r="D387" s="7"/>
      <c r="F387" s="8"/>
      <c r="G387" s="8"/>
      <c r="H387" s="8"/>
      <c r="I387" s="8"/>
      <c r="J387" s="8"/>
      <c r="K387" s="8"/>
      <c r="L387" s="8"/>
      <c r="M387" s="8"/>
      <c r="N387" s="8"/>
      <c r="P387" s="12"/>
      <c r="Q387" s="12"/>
      <c r="R387" s="12"/>
      <c r="S387" s="12"/>
      <c r="T387" s="12"/>
      <c r="U387" s="405"/>
      <c r="V387" s="405"/>
      <c r="W387" s="405"/>
      <c r="X387" s="405"/>
      <c r="Y387" s="405"/>
      <c r="Z387" s="405"/>
      <c r="AA387" s="405"/>
      <c r="AB387" s="405"/>
      <c r="AC387" s="405"/>
      <c r="AD387" s="405"/>
      <c r="AE387" s="405"/>
      <c r="AF387" s="405"/>
      <c r="AG387" s="405"/>
      <c r="AH387" s="405"/>
      <c r="AI387" s="405"/>
      <c r="AJ387" s="405"/>
      <c r="AK387" s="405"/>
      <c r="AL387" s="405"/>
      <c r="AM387" s="405"/>
      <c r="AN387" s="405"/>
      <c r="AO387" s="405"/>
      <c r="AP387" s="405"/>
      <c r="AQ387" s="405"/>
      <c r="AR387" s="405"/>
      <c r="AS387" s="405"/>
      <c r="AT387" s="405"/>
      <c r="AU387" s="405"/>
      <c r="AV387" s="405"/>
      <c r="AW387" s="405"/>
      <c r="AX387" s="405"/>
      <c r="AY387" s="405"/>
      <c r="AZ387" s="405"/>
      <c r="BA387" s="405"/>
      <c r="BB387" s="405"/>
      <c r="BC387" s="405"/>
      <c r="BD387" s="405"/>
      <c r="BE387" s="405"/>
      <c r="BF387" s="405"/>
      <c r="BG387" s="405"/>
      <c r="BH387" s="405"/>
      <c r="BI387" s="405"/>
      <c r="BJ387" s="405"/>
      <c r="BK387" s="405"/>
      <c r="BL387" s="405"/>
      <c r="BM387" s="405"/>
      <c r="BN387" s="405"/>
      <c r="BO387" s="405"/>
      <c r="BP387" s="405"/>
      <c r="BQ387" s="405"/>
      <c r="BR387" s="405"/>
      <c r="BS387" s="405"/>
      <c r="BT387" s="405"/>
      <c r="BU387" s="405"/>
      <c r="BV387" s="405"/>
      <c r="BW387" s="405"/>
      <c r="BX387" s="405"/>
      <c r="BY387" s="405"/>
      <c r="BZ387" s="405"/>
      <c r="CA387" s="405"/>
      <c r="CB387" s="405"/>
      <c r="CC387" s="405"/>
      <c r="CD387" s="405"/>
      <c r="CE387" s="405"/>
      <c r="CF387" s="405"/>
      <c r="CG387" s="405"/>
      <c r="CH387" s="405"/>
      <c r="CI387" s="405"/>
      <c r="CJ387" s="405"/>
      <c r="CK387" s="405"/>
      <c r="CL387" s="405"/>
      <c r="CM387" s="405"/>
      <c r="CN387" s="405"/>
      <c r="CO387" s="405"/>
      <c r="CP387" s="405"/>
      <c r="CQ387" s="405"/>
      <c r="CR387" s="405"/>
      <c r="CS387" s="405"/>
      <c r="CT387" s="405"/>
      <c r="CU387" s="405"/>
      <c r="CV387" s="405"/>
      <c r="CW387" s="405"/>
      <c r="CX387" s="405"/>
      <c r="CY387" s="405"/>
      <c r="CZ387" s="405"/>
      <c r="DA387" s="405"/>
      <c r="DB387" s="405"/>
      <c r="DC387" s="405"/>
      <c r="DD387" s="405"/>
      <c r="DE387" s="405"/>
      <c r="DF387" s="405"/>
      <c r="DG387" s="405"/>
      <c r="DH387" s="405"/>
      <c r="DI387" s="405"/>
      <c r="DJ387" s="405"/>
    </row>
    <row r="388" spans="1:114" s="6" customFormat="1">
      <c r="A388" s="405"/>
      <c r="C388" s="7"/>
      <c r="D388" s="7"/>
      <c r="F388" s="8"/>
      <c r="G388" s="8"/>
      <c r="H388" s="8"/>
      <c r="I388" s="8"/>
      <c r="J388" s="8"/>
      <c r="K388" s="8"/>
      <c r="L388" s="8"/>
      <c r="M388" s="8"/>
      <c r="N388" s="8"/>
      <c r="P388" s="12"/>
      <c r="Q388" s="12"/>
      <c r="R388" s="12"/>
      <c r="S388" s="12"/>
      <c r="T388" s="12"/>
      <c r="U388" s="405"/>
      <c r="V388" s="405"/>
      <c r="W388" s="405"/>
      <c r="X388" s="405"/>
      <c r="Y388" s="405"/>
      <c r="Z388" s="405"/>
      <c r="AA388" s="405"/>
      <c r="AB388" s="405"/>
      <c r="AC388" s="405"/>
      <c r="AD388" s="405"/>
      <c r="AE388" s="405"/>
      <c r="AF388" s="405"/>
      <c r="AG388" s="405"/>
      <c r="AH388" s="405"/>
      <c r="AI388" s="405"/>
      <c r="AJ388" s="405"/>
      <c r="AK388" s="405"/>
      <c r="AL388" s="405"/>
      <c r="AM388" s="405"/>
      <c r="AN388" s="405"/>
      <c r="AO388" s="405"/>
      <c r="AP388" s="405"/>
      <c r="AQ388" s="405"/>
      <c r="AR388" s="405"/>
      <c r="AS388" s="405"/>
      <c r="AT388" s="405"/>
      <c r="AU388" s="405"/>
      <c r="AV388" s="405"/>
      <c r="AW388" s="405"/>
      <c r="AX388" s="405"/>
      <c r="AY388" s="405"/>
      <c r="AZ388" s="405"/>
      <c r="BA388" s="405"/>
      <c r="BB388" s="405"/>
      <c r="BC388" s="405"/>
      <c r="BD388" s="405"/>
      <c r="BE388" s="405"/>
      <c r="BF388" s="405"/>
      <c r="BG388" s="405"/>
      <c r="BH388" s="405"/>
      <c r="BI388" s="405"/>
      <c r="BJ388" s="405"/>
      <c r="BK388" s="405"/>
      <c r="BL388" s="405"/>
      <c r="BM388" s="405"/>
      <c r="BN388" s="405"/>
      <c r="BO388" s="405"/>
      <c r="BP388" s="405"/>
      <c r="BQ388" s="405"/>
      <c r="BR388" s="405"/>
      <c r="BS388" s="405"/>
      <c r="BT388" s="405"/>
      <c r="BU388" s="405"/>
      <c r="BV388" s="405"/>
      <c r="BW388" s="405"/>
      <c r="BX388" s="405"/>
      <c r="BY388" s="405"/>
      <c r="BZ388" s="405"/>
      <c r="CA388" s="405"/>
      <c r="CB388" s="405"/>
      <c r="CC388" s="405"/>
      <c r="CD388" s="405"/>
      <c r="CE388" s="405"/>
      <c r="CF388" s="405"/>
      <c r="CG388" s="405"/>
      <c r="CH388" s="405"/>
      <c r="CI388" s="405"/>
      <c r="CJ388" s="405"/>
      <c r="CK388" s="405"/>
      <c r="CL388" s="405"/>
      <c r="CM388" s="405"/>
      <c r="CN388" s="405"/>
      <c r="CO388" s="405"/>
      <c r="CP388" s="405"/>
      <c r="CQ388" s="405"/>
      <c r="CR388" s="405"/>
      <c r="CS388" s="405"/>
      <c r="CT388" s="405"/>
      <c r="CU388" s="405"/>
      <c r="CV388" s="405"/>
      <c r="CW388" s="405"/>
      <c r="CX388" s="405"/>
      <c r="CY388" s="405"/>
      <c r="CZ388" s="405"/>
      <c r="DA388" s="405"/>
      <c r="DB388" s="405"/>
      <c r="DC388" s="405"/>
      <c r="DD388" s="405"/>
      <c r="DE388" s="405"/>
      <c r="DF388" s="405"/>
      <c r="DG388" s="405"/>
      <c r="DH388" s="405"/>
      <c r="DI388" s="405"/>
      <c r="DJ388" s="405"/>
    </row>
    <row r="389" spans="1:114" s="6" customFormat="1">
      <c r="A389" s="405"/>
      <c r="C389" s="7"/>
      <c r="D389" s="7"/>
      <c r="F389" s="8"/>
      <c r="G389" s="8"/>
      <c r="H389" s="8"/>
      <c r="I389" s="8"/>
      <c r="J389" s="8"/>
      <c r="K389" s="8"/>
      <c r="L389" s="8"/>
      <c r="M389" s="8"/>
      <c r="N389" s="8"/>
      <c r="P389" s="12"/>
      <c r="Q389" s="12"/>
      <c r="R389" s="12"/>
      <c r="S389" s="12"/>
      <c r="T389" s="12"/>
      <c r="U389" s="405"/>
      <c r="V389" s="405"/>
      <c r="W389" s="405"/>
      <c r="X389" s="405"/>
      <c r="Y389" s="405"/>
      <c r="Z389" s="405"/>
      <c r="AA389" s="405"/>
      <c r="AB389" s="405"/>
      <c r="AC389" s="405"/>
      <c r="AD389" s="405"/>
      <c r="AE389" s="405"/>
      <c r="AF389" s="405"/>
      <c r="AG389" s="405"/>
      <c r="AH389" s="405"/>
      <c r="AI389" s="405"/>
      <c r="AJ389" s="405"/>
      <c r="AK389" s="405"/>
      <c r="AL389" s="405"/>
      <c r="AM389" s="405"/>
      <c r="AN389" s="405"/>
      <c r="AO389" s="405"/>
      <c r="AP389" s="405"/>
      <c r="AQ389" s="405"/>
      <c r="AR389" s="405"/>
      <c r="AS389" s="405"/>
      <c r="AT389" s="405"/>
      <c r="AU389" s="405"/>
      <c r="AV389" s="405"/>
      <c r="AW389" s="405"/>
      <c r="AX389" s="405"/>
      <c r="AY389" s="405"/>
      <c r="AZ389" s="405"/>
      <c r="BA389" s="405"/>
      <c r="BB389" s="405"/>
      <c r="BC389" s="405"/>
      <c r="BD389" s="405"/>
      <c r="BE389" s="405"/>
      <c r="BF389" s="405"/>
      <c r="BG389" s="405"/>
      <c r="BH389" s="405"/>
      <c r="BI389" s="405"/>
      <c r="BJ389" s="405"/>
      <c r="BK389" s="405"/>
      <c r="BL389" s="405"/>
      <c r="BM389" s="405"/>
      <c r="BN389" s="405"/>
      <c r="BO389" s="405"/>
      <c r="BP389" s="405"/>
      <c r="BQ389" s="405"/>
      <c r="BR389" s="405"/>
      <c r="BS389" s="405"/>
      <c r="BT389" s="405"/>
      <c r="BU389" s="405"/>
      <c r="BV389" s="405"/>
      <c r="BW389" s="405"/>
      <c r="BX389" s="405"/>
      <c r="BY389" s="405"/>
      <c r="BZ389" s="405"/>
      <c r="CA389" s="405"/>
      <c r="CB389" s="405"/>
      <c r="CC389" s="405"/>
      <c r="CD389" s="405"/>
      <c r="CE389" s="405"/>
      <c r="CF389" s="405"/>
      <c r="CG389" s="405"/>
      <c r="CH389" s="405"/>
      <c r="CI389" s="405"/>
      <c r="CJ389" s="405"/>
      <c r="CK389" s="405"/>
      <c r="CL389" s="405"/>
      <c r="CM389" s="405"/>
      <c r="CN389" s="405"/>
      <c r="CO389" s="405"/>
      <c r="CP389" s="405"/>
      <c r="CQ389" s="405"/>
      <c r="CR389" s="405"/>
      <c r="CS389" s="405"/>
      <c r="CT389" s="405"/>
      <c r="CU389" s="405"/>
      <c r="CV389" s="405"/>
      <c r="CW389" s="405"/>
      <c r="CX389" s="405"/>
      <c r="CY389" s="405"/>
      <c r="CZ389" s="405"/>
      <c r="DA389" s="405"/>
      <c r="DB389" s="405"/>
      <c r="DC389" s="405"/>
      <c r="DD389" s="405"/>
      <c r="DE389" s="405"/>
      <c r="DF389" s="405"/>
      <c r="DG389" s="405"/>
      <c r="DH389" s="405"/>
      <c r="DI389" s="405"/>
      <c r="DJ389" s="405"/>
    </row>
    <row r="390" spans="1:114" s="6" customFormat="1">
      <c r="A390" s="405"/>
      <c r="C390" s="7"/>
      <c r="D390" s="7"/>
      <c r="F390" s="8"/>
      <c r="G390" s="8"/>
      <c r="H390" s="8"/>
      <c r="I390" s="8"/>
      <c r="J390" s="8"/>
      <c r="K390" s="8"/>
      <c r="L390" s="8"/>
      <c r="M390" s="8"/>
      <c r="N390" s="8"/>
      <c r="P390" s="12"/>
      <c r="Q390" s="12"/>
      <c r="R390" s="12"/>
      <c r="S390" s="12"/>
      <c r="T390" s="12"/>
      <c r="U390" s="405"/>
      <c r="V390" s="405"/>
      <c r="W390" s="405"/>
      <c r="X390" s="405"/>
      <c r="Y390" s="405"/>
      <c r="Z390" s="405"/>
      <c r="AA390" s="405"/>
      <c r="AB390" s="405"/>
      <c r="AC390" s="405"/>
      <c r="AD390" s="405"/>
      <c r="AE390" s="405"/>
      <c r="AF390" s="405"/>
      <c r="AG390" s="405"/>
      <c r="AH390" s="405"/>
      <c r="AI390" s="405"/>
      <c r="AJ390" s="405"/>
      <c r="AK390" s="405"/>
      <c r="AL390" s="405"/>
      <c r="AM390" s="405"/>
      <c r="AN390" s="405"/>
      <c r="AO390" s="405"/>
      <c r="AP390" s="405"/>
      <c r="AQ390" s="405"/>
      <c r="AR390" s="405"/>
      <c r="AS390" s="405"/>
      <c r="AT390" s="405"/>
      <c r="AU390" s="405"/>
      <c r="AV390" s="405"/>
      <c r="AW390" s="405"/>
      <c r="AX390" s="405"/>
      <c r="AY390" s="405"/>
      <c r="AZ390" s="405"/>
      <c r="BA390" s="405"/>
      <c r="BB390" s="405"/>
      <c r="BC390" s="405"/>
      <c r="BD390" s="405"/>
      <c r="BE390" s="405"/>
      <c r="BF390" s="405"/>
      <c r="BG390" s="405"/>
      <c r="BH390" s="405"/>
      <c r="BI390" s="405"/>
      <c r="BJ390" s="405"/>
      <c r="BK390" s="405"/>
      <c r="BL390" s="405"/>
      <c r="BM390" s="405"/>
      <c r="BN390" s="405"/>
      <c r="BO390" s="405"/>
      <c r="BP390" s="405"/>
      <c r="BQ390" s="405"/>
      <c r="BR390" s="405"/>
      <c r="BS390" s="405"/>
      <c r="BT390" s="405"/>
      <c r="BU390" s="405"/>
      <c r="BV390" s="405"/>
      <c r="BW390" s="405"/>
      <c r="BX390" s="405"/>
      <c r="BY390" s="405"/>
      <c r="BZ390" s="405"/>
      <c r="CA390" s="405"/>
      <c r="CB390" s="405"/>
      <c r="CC390" s="405"/>
      <c r="CD390" s="405"/>
      <c r="CE390" s="405"/>
      <c r="CF390" s="405"/>
      <c r="CG390" s="405"/>
      <c r="CH390" s="405"/>
      <c r="CI390" s="405"/>
      <c r="CJ390" s="405"/>
      <c r="CK390" s="405"/>
      <c r="CL390" s="405"/>
      <c r="CM390" s="405"/>
      <c r="CN390" s="405"/>
      <c r="CO390" s="405"/>
      <c r="CP390" s="405"/>
      <c r="CQ390" s="405"/>
      <c r="CR390" s="405"/>
      <c r="CS390" s="405"/>
      <c r="CT390" s="405"/>
      <c r="CU390" s="405"/>
      <c r="CV390" s="405"/>
      <c r="CW390" s="405"/>
      <c r="CX390" s="405"/>
      <c r="CY390" s="405"/>
      <c r="CZ390" s="405"/>
      <c r="DA390" s="405"/>
      <c r="DB390" s="405"/>
      <c r="DC390" s="405"/>
      <c r="DD390" s="405"/>
      <c r="DE390" s="405"/>
      <c r="DF390" s="405"/>
      <c r="DG390" s="405"/>
      <c r="DH390" s="405"/>
      <c r="DI390" s="405"/>
      <c r="DJ390" s="405"/>
    </row>
    <row r="391" spans="1:114" s="6" customFormat="1">
      <c r="A391" s="405"/>
      <c r="C391" s="7"/>
      <c r="D391" s="7"/>
      <c r="F391" s="8"/>
      <c r="G391" s="8"/>
      <c r="H391" s="8"/>
      <c r="I391" s="8"/>
      <c r="J391" s="8"/>
      <c r="K391" s="8"/>
      <c r="L391" s="8"/>
      <c r="M391" s="8"/>
      <c r="N391" s="8"/>
      <c r="P391" s="12"/>
      <c r="Q391" s="12"/>
      <c r="R391" s="12"/>
      <c r="S391" s="12"/>
      <c r="T391" s="12"/>
      <c r="U391" s="405"/>
      <c r="V391" s="405"/>
      <c r="W391" s="405"/>
      <c r="X391" s="405"/>
      <c r="Y391" s="405"/>
      <c r="Z391" s="405"/>
      <c r="AA391" s="405"/>
      <c r="AB391" s="405"/>
      <c r="AC391" s="405"/>
      <c r="AD391" s="405"/>
      <c r="AE391" s="405"/>
      <c r="AF391" s="405"/>
      <c r="AG391" s="405"/>
      <c r="AH391" s="405"/>
      <c r="AI391" s="405"/>
      <c r="AJ391" s="405"/>
      <c r="AK391" s="405"/>
      <c r="AL391" s="405"/>
      <c r="AM391" s="405"/>
      <c r="AN391" s="405"/>
      <c r="AO391" s="405"/>
      <c r="AP391" s="405"/>
      <c r="AQ391" s="405"/>
      <c r="AR391" s="405"/>
      <c r="AS391" s="405"/>
      <c r="AT391" s="405"/>
      <c r="AU391" s="405"/>
      <c r="AV391" s="405"/>
      <c r="AW391" s="405"/>
      <c r="AX391" s="405"/>
      <c r="AY391" s="405"/>
      <c r="AZ391" s="405"/>
      <c r="BA391" s="405"/>
      <c r="BB391" s="405"/>
      <c r="BC391" s="405"/>
      <c r="BD391" s="405"/>
      <c r="BE391" s="405"/>
      <c r="BF391" s="405"/>
      <c r="BG391" s="405"/>
      <c r="BH391" s="405"/>
      <c r="BI391" s="405"/>
      <c r="BJ391" s="405"/>
      <c r="BK391" s="405"/>
      <c r="BL391" s="405"/>
      <c r="BM391" s="405"/>
      <c r="BN391" s="405"/>
      <c r="BO391" s="405"/>
      <c r="BP391" s="405"/>
      <c r="BQ391" s="405"/>
      <c r="BR391" s="405"/>
      <c r="BS391" s="405"/>
      <c r="BT391" s="405"/>
      <c r="BU391" s="405"/>
      <c r="BV391" s="405"/>
      <c r="BW391" s="405"/>
      <c r="BX391" s="405"/>
      <c r="BY391" s="405"/>
      <c r="BZ391" s="405"/>
      <c r="CA391" s="405"/>
      <c r="CB391" s="405"/>
      <c r="CC391" s="405"/>
      <c r="CD391" s="405"/>
      <c r="CE391" s="405"/>
      <c r="CF391" s="405"/>
      <c r="CG391" s="405"/>
      <c r="CH391" s="405"/>
      <c r="CI391" s="405"/>
      <c r="CJ391" s="405"/>
      <c r="CK391" s="405"/>
      <c r="CL391" s="405"/>
      <c r="CM391" s="405"/>
      <c r="CN391" s="405"/>
      <c r="CO391" s="405"/>
      <c r="CP391" s="405"/>
      <c r="CQ391" s="405"/>
      <c r="CR391" s="405"/>
      <c r="CS391" s="405"/>
      <c r="CT391" s="405"/>
      <c r="CU391" s="405"/>
      <c r="CV391" s="405"/>
      <c r="CW391" s="405"/>
      <c r="CX391" s="405"/>
      <c r="CY391" s="405"/>
      <c r="CZ391" s="405"/>
      <c r="DA391" s="405"/>
      <c r="DB391" s="405"/>
      <c r="DC391" s="405"/>
      <c r="DD391" s="405"/>
      <c r="DE391" s="405"/>
      <c r="DF391" s="405"/>
      <c r="DG391" s="405"/>
      <c r="DH391" s="405"/>
      <c r="DI391" s="405"/>
      <c r="DJ391" s="405"/>
    </row>
    <row r="392" spans="1:114" s="6" customFormat="1">
      <c r="A392" s="405"/>
      <c r="C392" s="7"/>
      <c r="D392" s="7"/>
      <c r="F392" s="8"/>
      <c r="G392" s="8"/>
      <c r="H392" s="8"/>
      <c r="I392" s="8"/>
      <c r="J392" s="8"/>
      <c r="K392" s="8"/>
      <c r="L392" s="8"/>
      <c r="M392" s="8"/>
      <c r="N392" s="8"/>
      <c r="P392" s="12"/>
      <c r="Q392" s="12"/>
      <c r="R392" s="12"/>
      <c r="S392" s="12"/>
      <c r="T392" s="12"/>
      <c r="U392" s="405"/>
      <c r="V392" s="405"/>
      <c r="W392" s="405"/>
      <c r="X392" s="405"/>
      <c r="Y392" s="405"/>
      <c r="Z392" s="405"/>
      <c r="AA392" s="405"/>
      <c r="AB392" s="405"/>
      <c r="AC392" s="405"/>
      <c r="AD392" s="405"/>
      <c r="AE392" s="405"/>
      <c r="AF392" s="405"/>
      <c r="AG392" s="405"/>
      <c r="AH392" s="405"/>
      <c r="AI392" s="405"/>
      <c r="AJ392" s="405"/>
      <c r="AK392" s="405"/>
      <c r="AL392" s="405"/>
      <c r="AM392" s="405"/>
      <c r="AN392" s="405"/>
      <c r="AO392" s="405"/>
      <c r="AP392" s="405"/>
      <c r="AQ392" s="405"/>
      <c r="AR392" s="405"/>
      <c r="AS392" s="405"/>
      <c r="AT392" s="405"/>
      <c r="AU392" s="405"/>
      <c r="AV392" s="405"/>
      <c r="AW392" s="405"/>
      <c r="AX392" s="405"/>
      <c r="AY392" s="405"/>
      <c r="AZ392" s="405"/>
      <c r="BA392" s="405"/>
      <c r="BB392" s="405"/>
      <c r="BC392" s="405"/>
      <c r="BD392" s="405"/>
      <c r="BE392" s="405"/>
      <c r="BF392" s="405"/>
      <c r="BG392" s="405"/>
      <c r="BH392" s="405"/>
      <c r="BI392" s="405"/>
      <c r="BJ392" s="405"/>
      <c r="BK392" s="405"/>
      <c r="BL392" s="405"/>
      <c r="BM392" s="405"/>
      <c r="BN392" s="405"/>
      <c r="BO392" s="405"/>
      <c r="BP392" s="405"/>
      <c r="BQ392" s="405"/>
      <c r="BR392" s="405"/>
      <c r="BS392" s="405"/>
      <c r="BT392" s="405"/>
      <c r="BU392" s="405"/>
      <c r="BV392" s="405"/>
      <c r="BW392" s="405"/>
      <c r="BX392" s="405"/>
      <c r="BY392" s="405"/>
      <c r="BZ392" s="405"/>
      <c r="CA392" s="405"/>
      <c r="CB392" s="405"/>
      <c r="CC392" s="405"/>
      <c r="CD392" s="405"/>
      <c r="CE392" s="405"/>
      <c r="CF392" s="405"/>
      <c r="CG392" s="405"/>
      <c r="CH392" s="405"/>
      <c r="CI392" s="405"/>
      <c r="CJ392" s="405"/>
      <c r="CK392" s="405"/>
      <c r="CL392" s="405"/>
      <c r="CM392" s="405"/>
      <c r="CN392" s="405"/>
      <c r="CO392" s="405"/>
      <c r="CP392" s="405"/>
      <c r="CQ392" s="405"/>
      <c r="CR392" s="405"/>
      <c r="CS392" s="405"/>
      <c r="CT392" s="405"/>
      <c r="CU392" s="405"/>
      <c r="CV392" s="405"/>
      <c r="CW392" s="405"/>
      <c r="CX392" s="405"/>
      <c r="CY392" s="405"/>
      <c r="CZ392" s="405"/>
      <c r="DA392" s="405"/>
      <c r="DB392" s="405"/>
      <c r="DC392" s="405"/>
      <c r="DD392" s="405"/>
      <c r="DE392" s="405"/>
      <c r="DF392" s="405"/>
      <c r="DG392" s="405"/>
      <c r="DH392" s="405"/>
      <c r="DI392" s="405"/>
      <c r="DJ392" s="405"/>
    </row>
    <row r="393" spans="1:114" s="6" customFormat="1">
      <c r="A393" s="405"/>
      <c r="C393" s="7"/>
      <c r="D393" s="7"/>
      <c r="F393" s="8"/>
      <c r="G393" s="8"/>
      <c r="H393" s="8"/>
      <c r="I393" s="8"/>
      <c r="J393" s="8"/>
      <c r="K393" s="8"/>
      <c r="L393" s="8"/>
      <c r="M393" s="8"/>
      <c r="N393" s="8"/>
      <c r="P393" s="12"/>
      <c r="Q393" s="12"/>
      <c r="R393" s="12"/>
      <c r="S393" s="12"/>
      <c r="T393" s="12"/>
      <c r="U393" s="405"/>
      <c r="V393" s="405"/>
      <c r="W393" s="405"/>
      <c r="X393" s="405"/>
      <c r="Y393" s="405"/>
      <c r="Z393" s="405"/>
      <c r="AA393" s="405"/>
      <c r="AB393" s="405"/>
      <c r="AC393" s="405"/>
      <c r="AD393" s="405"/>
      <c r="AE393" s="405"/>
      <c r="AF393" s="405"/>
      <c r="AG393" s="405"/>
      <c r="AH393" s="405"/>
      <c r="AI393" s="405"/>
      <c r="AJ393" s="405"/>
      <c r="AK393" s="405"/>
      <c r="AL393" s="405"/>
      <c r="AM393" s="405"/>
      <c r="AN393" s="405"/>
      <c r="AO393" s="405"/>
      <c r="AP393" s="405"/>
      <c r="AQ393" s="405"/>
      <c r="AR393" s="405"/>
      <c r="AS393" s="405"/>
      <c r="AT393" s="405"/>
      <c r="AU393" s="405"/>
      <c r="AV393" s="405"/>
      <c r="AW393" s="405"/>
      <c r="AX393" s="405"/>
      <c r="AY393" s="405"/>
      <c r="AZ393" s="405"/>
      <c r="BA393" s="405"/>
      <c r="BB393" s="405"/>
      <c r="BC393" s="405"/>
      <c r="BD393" s="405"/>
      <c r="BE393" s="405"/>
      <c r="BF393" s="405"/>
      <c r="BG393" s="405"/>
      <c r="BH393" s="405"/>
      <c r="BI393" s="405"/>
      <c r="BJ393" s="405"/>
      <c r="BK393" s="405"/>
      <c r="BL393" s="405"/>
      <c r="BM393" s="405"/>
      <c r="BN393" s="405"/>
      <c r="BO393" s="405"/>
      <c r="BP393" s="405"/>
      <c r="BQ393" s="405"/>
      <c r="BR393" s="405"/>
      <c r="BS393" s="405"/>
      <c r="BT393" s="405"/>
      <c r="BU393" s="405"/>
      <c r="BV393" s="405"/>
      <c r="BW393" s="405"/>
      <c r="BX393" s="405"/>
      <c r="BY393" s="405"/>
      <c r="BZ393" s="405"/>
      <c r="CA393" s="405"/>
      <c r="CB393" s="405"/>
      <c r="CC393" s="405"/>
      <c r="CD393" s="405"/>
      <c r="CE393" s="405"/>
      <c r="CF393" s="405"/>
      <c r="CG393" s="405"/>
      <c r="CH393" s="405"/>
      <c r="CI393" s="405"/>
      <c r="CJ393" s="405"/>
      <c r="CK393" s="405"/>
      <c r="CL393" s="405"/>
      <c r="CM393" s="405"/>
      <c r="CN393" s="405"/>
      <c r="CO393" s="405"/>
      <c r="CP393" s="405"/>
      <c r="CQ393" s="405"/>
      <c r="CR393" s="405"/>
      <c r="CS393" s="405"/>
      <c r="CT393" s="405"/>
      <c r="CU393" s="405"/>
      <c r="CV393" s="405"/>
      <c r="CW393" s="405"/>
      <c r="CX393" s="405"/>
      <c r="CY393" s="405"/>
      <c r="CZ393" s="405"/>
      <c r="DA393" s="405"/>
      <c r="DB393" s="405"/>
      <c r="DC393" s="405"/>
      <c r="DD393" s="405"/>
      <c r="DE393" s="405"/>
      <c r="DF393" s="405"/>
      <c r="DG393" s="405"/>
      <c r="DH393" s="405"/>
      <c r="DI393" s="405"/>
      <c r="DJ393" s="405"/>
    </row>
    <row r="394" spans="1:114" s="6" customFormat="1">
      <c r="A394" s="405"/>
      <c r="C394" s="7"/>
      <c r="D394" s="7"/>
      <c r="F394" s="8"/>
      <c r="G394" s="8"/>
      <c r="H394" s="8"/>
      <c r="I394" s="8"/>
      <c r="J394" s="8"/>
      <c r="K394" s="8"/>
      <c r="L394" s="8"/>
      <c r="M394" s="8"/>
      <c r="N394" s="8"/>
      <c r="P394" s="12"/>
      <c r="Q394" s="12"/>
      <c r="R394" s="12"/>
      <c r="S394" s="12"/>
      <c r="T394" s="12"/>
      <c r="U394" s="405"/>
      <c r="V394" s="405"/>
      <c r="W394" s="405"/>
      <c r="X394" s="405"/>
      <c r="Y394" s="405"/>
      <c r="Z394" s="405"/>
      <c r="AA394" s="405"/>
      <c r="AB394" s="405"/>
      <c r="AC394" s="405"/>
      <c r="AD394" s="405"/>
      <c r="AE394" s="405"/>
      <c r="AF394" s="405"/>
      <c r="AG394" s="405"/>
      <c r="AH394" s="405"/>
      <c r="AI394" s="405"/>
      <c r="AJ394" s="405"/>
      <c r="AK394" s="405"/>
      <c r="AL394" s="405"/>
      <c r="AM394" s="405"/>
      <c r="AN394" s="405"/>
      <c r="AO394" s="405"/>
      <c r="AP394" s="405"/>
      <c r="AQ394" s="405"/>
      <c r="AR394" s="405"/>
      <c r="AS394" s="405"/>
      <c r="AT394" s="405"/>
      <c r="AU394" s="405"/>
      <c r="AV394" s="405"/>
      <c r="AW394" s="405"/>
      <c r="AX394" s="405"/>
      <c r="AY394" s="405"/>
      <c r="AZ394" s="405"/>
      <c r="BA394" s="405"/>
      <c r="BB394" s="405"/>
      <c r="BC394" s="405"/>
      <c r="BD394" s="405"/>
      <c r="BE394" s="405"/>
      <c r="BF394" s="405"/>
      <c r="BG394" s="405"/>
      <c r="BH394" s="405"/>
      <c r="BI394" s="405"/>
      <c r="BJ394" s="405"/>
      <c r="BK394" s="405"/>
      <c r="BL394" s="405"/>
      <c r="BM394" s="405"/>
      <c r="BN394" s="405"/>
      <c r="BO394" s="405"/>
      <c r="BP394" s="405"/>
      <c r="BQ394" s="405"/>
      <c r="BR394" s="405"/>
      <c r="BS394" s="405"/>
      <c r="BT394" s="405"/>
      <c r="BU394" s="405"/>
      <c r="BV394" s="405"/>
      <c r="BW394" s="405"/>
      <c r="BX394" s="405"/>
      <c r="BY394" s="405"/>
      <c r="BZ394" s="405"/>
      <c r="CA394" s="405"/>
      <c r="CB394" s="405"/>
      <c r="CC394" s="405"/>
      <c r="CD394" s="405"/>
      <c r="CE394" s="405"/>
      <c r="CF394" s="405"/>
      <c r="CG394" s="405"/>
      <c r="CH394" s="405"/>
      <c r="CI394" s="405"/>
      <c r="CJ394" s="405"/>
      <c r="CK394" s="405"/>
      <c r="CL394" s="405"/>
      <c r="CM394" s="405"/>
      <c r="CN394" s="405"/>
      <c r="CO394" s="405"/>
      <c r="CP394" s="405"/>
      <c r="CQ394" s="405"/>
      <c r="CR394" s="405"/>
      <c r="CS394" s="405"/>
      <c r="CT394" s="405"/>
      <c r="CU394" s="405"/>
      <c r="CV394" s="405"/>
      <c r="CW394" s="405"/>
      <c r="CX394" s="405"/>
      <c r="CY394" s="405"/>
      <c r="CZ394" s="405"/>
      <c r="DA394" s="405"/>
      <c r="DB394" s="405"/>
      <c r="DC394" s="405"/>
      <c r="DD394" s="405"/>
      <c r="DE394" s="405"/>
      <c r="DF394" s="405"/>
      <c r="DG394" s="405"/>
      <c r="DH394" s="405"/>
      <c r="DI394" s="405"/>
      <c r="DJ394" s="405"/>
    </row>
    <row r="395" spans="1:114" s="6" customFormat="1">
      <c r="A395" s="405"/>
      <c r="C395" s="7"/>
      <c r="D395" s="7"/>
      <c r="F395" s="8"/>
      <c r="G395" s="8"/>
      <c r="H395" s="8"/>
      <c r="I395" s="8"/>
      <c r="J395" s="8"/>
      <c r="K395" s="8"/>
      <c r="L395" s="8"/>
      <c r="M395" s="8"/>
      <c r="N395" s="8"/>
      <c r="P395" s="12"/>
      <c r="Q395" s="12"/>
      <c r="R395" s="12"/>
      <c r="S395" s="12"/>
      <c r="T395" s="12"/>
      <c r="U395" s="405"/>
      <c r="V395" s="405"/>
      <c r="W395" s="405"/>
      <c r="X395" s="405"/>
      <c r="Y395" s="405"/>
      <c r="Z395" s="405"/>
      <c r="AA395" s="405"/>
      <c r="AB395" s="405"/>
      <c r="AC395" s="405"/>
      <c r="AD395" s="405"/>
      <c r="AE395" s="405"/>
      <c r="AF395" s="405"/>
      <c r="AG395" s="405"/>
      <c r="AH395" s="405"/>
      <c r="AI395" s="405"/>
      <c r="AJ395" s="405"/>
      <c r="AK395" s="405"/>
      <c r="AL395" s="405"/>
      <c r="AM395" s="405"/>
      <c r="AN395" s="405"/>
      <c r="AO395" s="405"/>
      <c r="AP395" s="405"/>
      <c r="AQ395" s="405"/>
      <c r="AR395" s="405"/>
      <c r="AS395" s="405"/>
      <c r="AT395" s="405"/>
      <c r="AU395" s="405"/>
      <c r="AV395" s="405"/>
      <c r="AW395" s="405"/>
      <c r="AX395" s="405"/>
      <c r="AY395" s="405"/>
      <c r="AZ395" s="405"/>
      <c r="BA395" s="405"/>
      <c r="BB395" s="405"/>
      <c r="BC395" s="405"/>
      <c r="BD395" s="405"/>
      <c r="BE395" s="405"/>
      <c r="BF395" s="405"/>
      <c r="BG395" s="405"/>
      <c r="BH395" s="405"/>
      <c r="BI395" s="405"/>
      <c r="BJ395" s="405"/>
      <c r="BK395" s="405"/>
      <c r="BL395" s="405"/>
      <c r="BM395" s="405"/>
      <c r="BN395" s="405"/>
      <c r="BO395" s="405"/>
      <c r="BP395" s="405"/>
      <c r="BQ395" s="405"/>
      <c r="BR395" s="405"/>
      <c r="BS395" s="405"/>
      <c r="BT395" s="405"/>
      <c r="BU395" s="405"/>
      <c r="BV395" s="405"/>
      <c r="BW395" s="405"/>
      <c r="BX395" s="405"/>
      <c r="BY395" s="405"/>
      <c r="BZ395" s="405"/>
      <c r="CA395" s="405"/>
      <c r="CB395" s="405"/>
      <c r="CC395" s="405"/>
      <c r="CD395" s="405"/>
      <c r="CE395" s="405"/>
      <c r="CF395" s="405"/>
      <c r="CG395" s="405"/>
      <c r="CH395" s="405"/>
      <c r="CI395" s="405"/>
      <c r="CJ395" s="405"/>
      <c r="CK395" s="405"/>
      <c r="CL395" s="405"/>
      <c r="CM395" s="405"/>
      <c r="CN395" s="405"/>
      <c r="CO395" s="405"/>
      <c r="CP395" s="405"/>
      <c r="CQ395" s="405"/>
      <c r="CR395" s="405"/>
      <c r="CS395" s="405"/>
      <c r="CT395" s="405"/>
      <c r="CU395" s="405"/>
      <c r="CV395" s="405"/>
      <c r="CW395" s="405"/>
      <c r="CX395" s="405"/>
      <c r="CY395" s="405"/>
      <c r="CZ395" s="405"/>
      <c r="DA395" s="405"/>
      <c r="DB395" s="405"/>
      <c r="DC395" s="405"/>
      <c r="DD395" s="405"/>
      <c r="DE395" s="405"/>
      <c r="DF395" s="405"/>
      <c r="DG395" s="405"/>
      <c r="DH395" s="405"/>
      <c r="DI395" s="405"/>
      <c r="DJ395" s="405"/>
    </row>
    <row r="396" spans="1:114" s="6" customFormat="1">
      <c r="A396" s="405"/>
      <c r="C396" s="7"/>
      <c r="D396" s="7"/>
      <c r="F396" s="8"/>
      <c r="G396" s="8"/>
      <c r="H396" s="8"/>
      <c r="I396" s="8"/>
      <c r="J396" s="8"/>
      <c r="K396" s="8"/>
      <c r="L396" s="8"/>
      <c r="M396" s="8"/>
      <c r="N396" s="8"/>
      <c r="P396" s="12"/>
      <c r="Q396" s="12"/>
      <c r="R396" s="12"/>
      <c r="S396" s="12"/>
      <c r="T396" s="12"/>
      <c r="U396" s="405"/>
      <c r="V396" s="405"/>
      <c r="W396" s="405"/>
      <c r="X396" s="405"/>
      <c r="Y396" s="405"/>
      <c r="Z396" s="405"/>
      <c r="AA396" s="405"/>
      <c r="AB396" s="405"/>
      <c r="AC396" s="405"/>
      <c r="AD396" s="405"/>
      <c r="AE396" s="405"/>
      <c r="AF396" s="405"/>
      <c r="AG396" s="405"/>
      <c r="AH396" s="405"/>
      <c r="AI396" s="405"/>
      <c r="AJ396" s="405"/>
      <c r="AK396" s="405"/>
      <c r="AL396" s="405"/>
      <c r="AM396" s="405"/>
      <c r="AN396" s="405"/>
      <c r="AO396" s="405"/>
      <c r="AP396" s="405"/>
      <c r="AQ396" s="405"/>
      <c r="AR396" s="405"/>
      <c r="AS396" s="405"/>
      <c r="AT396" s="405"/>
      <c r="AU396" s="405"/>
      <c r="AV396" s="405"/>
      <c r="AW396" s="405"/>
      <c r="AX396" s="405"/>
      <c r="AY396" s="405"/>
      <c r="AZ396" s="405"/>
      <c r="BA396" s="405"/>
      <c r="BB396" s="405"/>
      <c r="BC396" s="405"/>
      <c r="BD396" s="405"/>
      <c r="BE396" s="405"/>
      <c r="BF396" s="405"/>
      <c r="BG396" s="405"/>
      <c r="BH396" s="405"/>
      <c r="BI396" s="405"/>
      <c r="BJ396" s="405"/>
      <c r="BK396" s="405"/>
      <c r="BL396" s="405"/>
      <c r="BM396" s="405"/>
      <c r="BN396" s="405"/>
      <c r="BO396" s="405"/>
      <c r="BP396" s="405"/>
      <c r="BQ396" s="405"/>
      <c r="BR396" s="405"/>
      <c r="BS396" s="405"/>
      <c r="BT396" s="405"/>
      <c r="BU396" s="405"/>
      <c r="BV396" s="405"/>
      <c r="BW396" s="405"/>
      <c r="BX396" s="405"/>
      <c r="BY396" s="405"/>
      <c r="BZ396" s="405"/>
      <c r="CA396" s="405"/>
      <c r="CB396" s="405"/>
      <c r="CC396" s="405"/>
      <c r="CD396" s="405"/>
      <c r="CE396" s="405"/>
      <c r="CF396" s="405"/>
      <c r="CG396" s="405"/>
      <c r="CH396" s="405"/>
      <c r="CI396" s="405"/>
      <c r="CJ396" s="405"/>
      <c r="CK396" s="405"/>
      <c r="CL396" s="405"/>
      <c r="CM396" s="405"/>
      <c r="CN396" s="405"/>
      <c r="CO396" s="405"/>
      <c r="CP396" s="405"/>
      <c r="CQ396" s="405"/>
      <c r="CR396" s="405"/>
      <c r="CS396" s="405"/>
      <c r="CT396" s="405"/>
      <c r="CU396" s="405"/>
      <c r="CV396" s="405"/>
      <c r="CW396" s="405"/>
      <c r="CX396" s="405"/>
      <c r="CY396" s="405"/>
      <c r="CZ396" s="405"/>
      <c r="DA396" s="405"/>
      <c r="DB396" s="405"/>
      <c r="DC396" s="405"/>
      <c r="DD396" s="405"/>
      <c r="DE396" s="405"/>
      <c r="DF396" s="405"/>
      <c r="DG396" s="405"/>
      <c r="DH396" s="405"/>
      <c r="DI396" s="405"/>
      <c r="DJ396" s="405"/>
    </row>
    <row r="397" spans="1:114" s="6" customFormat="1">
      <c r="A397" s="405"/>
      <c r="C397" s="7"/>
      <c r="D397" s="7"/>
      <c r="F397" s="8"/>
      <c r="G397" s="8"/>
      <c r="H397" s="8"/>
      <c r="I397" s="8"/>
      <c r="J397" s="8"/>
      <c r="K397" s="8"/>
      <c r="L397" s="8"/>
      <c r="M397" s="8"/>
      <c r="N397" s="8"/>
      <c r="P397" s="12"/>
      <c r="Q397" s="12"/>
      <c r="R397" s="12"/>
      <c r="S397" s="12"/>
      <c r="T397" s="12"/>
      <c r="U397" s="405"/>
      <c r="V397" s="405"/>
      <c r="W397" s="405"/>
      <c r="X397" s="405"/>
      <c r="Y397" s="405"/>
      <c r="Z397" s="405"/>
      <c r="AA397" s="405"/>
      <c r="AB397" s="405"/>
      <c r="AC397" s="405"/>
      <c r="AD397" s="405"/>
      <c r="AE397" s="405"/>
      <c r="AF397" s="405"/>
      <c r="AG397" s="405"/>
      <c r="AH397" s="405"/>
      <c r="AI397" s="405"/>
      <c r="AJ397" s="405"/>
      <c r="AK397" s="405"/>
      <c r="AL397" s="405"/>
      <c r="AM397" s="405"/>
      <c r="AN397" s="405"/>
      <c r="AO397" s="405"/>
      <c r="AP397" s="405"/>
      <c r="AQ397" s="405"/>
      <c r="AR397" s="405"/>
      <c r="AS397" s="405"/>
      <c r="AT397" s="405"/>
      <c r="AU397" s="405"/>
      <c r="AV397" s="405"/>
      <c r="AW397" s="405"/>
      <c r="AX397" s="405"/>
      <c r="AY397" s="405"/>
      <c r="AZ397" s="405"/>
      <c r="BA397" s="405"/>
      <c r="BB397" s="405"/>
      <c r="BC397" s="405"/>
      <c r="BD397" s="405"/>
      <c r="BE397" s="405"/>
      <c r="BF397" s="405"/>
      <c r="BG397" s="405"/>
      <c r="BH397" s="405"/>
      <c r="BI397" s="405"/>
      <c r="BJ397" s="405"/>
      <c r="BK397" s="405"/>
      <c r="BL397" s="405"/>
      <c r="BM397" s="405"/>
      <c r="BN397" s="405"/>
      <c r="BO397" s="405"/>
      <c r="BP397" s="405"/>
      <c r="BQ397" s="405"/>
      <c r="BR397" s="405"/>
      <c r="BS397" s="405"/>
      <c r="BT397" s="405"/>
      <c r="BU397" s="405"/>
      <c r="BV397" s="405"/>
      <c r="BW397" s="405"/>
      <c r="BX397" s="405"/>
      <c r="BY397" s="405"/>
      <c r="BZ397" s="405"/>
      <c r="CA397" s="405"/>
      <c r="CB397" s="405"/>
      <c r="CC397" s="405"/>
      <c r="CD397" s="405"/>
      <c r="CE397" s="405"/>
      <c r="CF397" s="405"/>
      <c r="CG397" s="405"/>
      <c r="CH397" s="405"/>
      <c r="CI397" s="405"/>
      <c r="CJ397" s="405"/>
      <c r="CK397" s="405"/>
      <c r="CL397" s="405"/>
      <c r="CM397" s="405"/>
      <c r="CN397" s="405"/>
      <c r="CO397" s="405"/>
      <c r="CP397" s="405"/>
      <c r="CQ397" s="405"/>
      <c r="CR397" s="405"/>
      <c r="CS397" s="405"/>
      <c r="CT397" s="405"/>
      <c r="CU397" s="405"/>
      <c r="CV397" s="405"/>
      <c r="CW397" s="405"/>
      <c r="CX397" s="405"/>
      <c r="CY397" s="405"/>
      <c r="CZ397" s="405"/>
      <c r="DA397" s="405"/>
      <c r="DB397" s="405"/>
      <c r="DC397" s="405"/>
      <c r="DD397" s="405"/>
      <c r="DE397" s="405"/>
      <c r="DF397" s="405"/>
      <c r="DG397" s="405"/>
      <c r="DH397" s="405"/>
      <c r="DI397" s="405"/>
      <c r="DJ397" s="405"/>
    </row>
    <row r="398" spans="1:114" s="6" customFormat="1">
      <c r="A398" s="405"/>
      <c r="C398" s="7"/>
      <c r="D398" s="7"/>
      <c r="F398" s="8"/>
      <c r="G398" s="8"/>
      <c r="H398" s="8"/>
      <c r="I398" s="8"/>
      <c r="J398" s="8"/>
      <c r="K398" s="8"/>
      <c r="L398" s="8"/>
      <c r="M398" s="8"/>
      <c r="N398" s="8"/>
      <c r="P398" s="12"/>
      <c r="Q398" s="12"/>
      <c r="R398" s="12"/>
      <c r="S398" s="12"/>
      <c r="T398" s="12"/>
      <c r="U398" s="405"/>
      <c r="V398" s="405"/>
      <c r="W398" s="405"/>
      <c r="X398" s="405"/>
      <c r="Y398" s="405"/>
      <c r="Z398" s="405"/>
      <c r="AA398" s="405"/>
      <c r="AB398" s="405"/>
      <c r="AC398" s="405"/>
      <c r="AD398" s="405"/>
      <c r="AE398" s="405"/>
      <c r="AF398" s="405"/>
      <c r="AG398" s="405"/>
      <c r="AH398" s="405"/>
      <c r="AI398" s="405"/>
      <c r="AJ398" s="405"/>
      <c r="AK398" s="405"/>
      <c r="AL398" s="405"/>
      <c r="AM398" s="405"/>
      <c r="AN398" s="405"/>
      <c r="AO398" s="405"/>
      <c r="AP398" s="405"/>
      <c r="AQ398" s="405"/>
      <c r="AR398" s="405"/>
      <c r="AS398" s="405"/>
      <c r="AT398" s="405"/>
      <c r="AU398" s="405"/>
      <c r="AV398" s="405"/>
      <c r="AW398" s="405"/>
      <c r="AX398" s="405"/>
      <c r="AY398" s="405"/>
      <c r="AZ398" s="405"/>
      <c r="BA398" s="405"/>
      <c r="BB398" s="405"/>
      <c r="BC398" s="405"/>
      <c r="BD398" s="405"/>
      <c r="BE398" s="405"/>
      <c r="BF398" s="405"/>
      <c r="BG398" s="405"/>
      <c r="BH398" s="405"/>
      <c r="BI398" s="405"/>
      <c r="BJ398" s="405"/>
      <c r="BK398" s="405"/>
      <c r="BL398" s="405"/>
      <c r="BM398" s="405"/>
      <c r="BN398" s="405"/>
      <c r="BO398" s="405"/>
      <c r="BP398" s="405"/>
      <c r="BQ398" s="405"/>
      <c r="BR398" s="405"/>
      <c r="BS398" s="405"/>
      <c r="BT398" s="405"/>
      <c r="BU398" s="405"/>
      <c r="BV398" s="405"/>
      <c r="BW398" s="405"/>
      <c r="BX398" s="405"/>
      <c r="BY398" s="405"/>
      <c r="BZ398" s="405"/>
      <c r="CA398" s="405"/>
      <c r="CB398" s="405"/>
      <c r="CC398" s="405"/>
      <c r="CD398" s="405"/>
      <c r="CE398" s="405"/>
      <c r="CF398" s="405"/>
      <c r="CG398" s="405"/>
      <c r="CH398" s="405"/>
      <c r="CI398" s="405"/>
      <c r="CJ398" s="405"/>
      <c r="CK398" s="405"/>
      <c r="CL398" s="405"/>
      <c r="CM398" s="405"/>
      <c r="CN398" s="405"/>
      <c r="CO398" s="405"/>
      <c r="CP398" s="405"/>
      <c r="CQ398" s="405"/>
      <c r="CR398" s="405"/>
      <c r="CS398" s="405"/>
      <c r="CT398" s="405"/>
      <c r="CU398" s="405"/>
      <c r="CV398" s="405"/>
      <c r="CW398" s="405"/>
      <c r="CX398" s="405"/>
      <c r="CY398" s="405"/>
      <c r="CZ398" s="405"/>
      <c r="DA398" s="405"/>
      <c r="DB398" s="405"/>
      <c r="DC398" s="405"/>
      <c r="DD398" s="405"/>
      <c r="DE398" s="405"/>
      <c r="DF398" s="405"/>
      <c r="DG398" s="405"/>
      <c r="DH398" s="405"/>
      <c r="DI398" s="405"/>
      <c r="DJ398" s="405"/>
    </row>
    <row r="399" spans="1:114" s="6" customFormat="1">
      <c r="A399" s="405"/>
      <c r="C399" s="7"/>
      <c r="D399" s="7"/>
      <c r="F399" s="8"/>
      <c r="G399" s="8"/>
      <c r="H399" s="8"/>
      <c r="I399" s="8"/>
      <c r="J399" s="8"/>
      <c r="K399" s="8"/>
      <c r="L399" s="8"/>
      <c r="M399" s="8"/>
      <c r="N399" s="8"/>
      <c r="P399" s="12"/>
      <c r="Q399" s="12"/>
      <c r="R399" s="12"/>
      <c r="S399" s="12"/>
      <c r="T399" s="12"/>
      <c r="U399" s="405"/>
      <c r="V399" s="405"/>
      <c r="W399" s="405"/>
      <c r="X399" s="405"/>
      <c r="Y399" s="405"/>
      <c r="Z399" s="405"/>
      <c r="AA399" s="405"/>
      <c r="AB399" s="405"/>
      <c r="AC399" s="405"/>
      <c r="AD399" s="405"/>
      <c r="AE399" s="405"/>
      <c r="AF399" s="405"/>
      <c r="AG399" s="405"/>
      <c r="AH399" s="405"/>
      <c r="AI399" s="405"/>
      <c r="AJ399" s="405"/>
      <c r="AK399" s="405"/>
      <c r="AL399" s="405"/>
      <c r="AM399" s="405"/>
      <c r="AN399" s="405"/>
      <c r="AO399" s="405"/>
      <c r="AP399" s="405"/>
      <c r="AQ399" s="405"/>
      <c r="AR399" s="405"/>
      <c r="AS399" s="405"/>
      <c r="AT399" s="405"/>
      <c r="AU399" s="405"/>
      <c r="AV399" s="405"/>
      <c r="AW399" s="405"/>
      <c r="AX399" s="405"/>
      <c r="AY399" s="405"/>
      <c r="AZ399" s="405"/>
      <c r="BA399" s="405"/>
      <c r="BB399" s="405"/>
      <c r="BC399" s="405"/>
      <c r="BD399" s="405"/>
      <c r="BE399" s="405"/>
      <c r="BF399" s="405"/>
      <c r="BG399" s="405"/>
      <c r="BH399" s="405"/>
      <c r="BI399" s="405"/>
      <c r="BJ399" s="405"/>
      <c r="BK399" s="405"/>
      <c r="BL399" s="405"/>
      <c r="BM399" s="405"/>
      <c r="BN399" s="405"/>
      <c r="BO399" s="405"/>
      <c r="BP399" s="405"/>
      <c r="BQ399" s="405"/>
      <c r="BR399" s="405"/>
      <c r="BS399" s="405"/>
      <c r="BT399" s="405"/>
      <c r="BU399" s="405"/>
      <c r="BV399" s="405"/>
      <c r="BW399" s="405"/>
      <c r="BX399" s="405"/>
      <c r="BY399" s="405"/>
      <c r="BZ399" s="405"/>
      <c r="CA399" s="405"/>
      <c r="CB399" s="405"/>
      <c r="CC399" s="405"/>
      <c r="CD399" s="405"/>
      <c r="CE399" s="405"/>
      <c r="CF399" s="405"/>
      <c r="CG399" s="405"/>
      <c r="CH399" s="405"/>
      <c r="CI399" s="405"/>
      <c r="CJ399" s="405"/>
      <c r="CK399" s="405"/>
      <c r="CL399" s="405"/>
      <c r="CM399" s="405"/>
      <c r="CN399" s="405"/>
      <c r="CO399" s="405"/>
      <c r="CP399" s="405"/>
      <c r="CQ399" s="405"/>
      <c r="CR399" s="405"/>
      <c r="CS399" s="405"/>
      <c r="CT399" s="405"/>
      <c r="CU399" s="405"/>
      <c r="CV399" s="405"/>
      <c r="CW399" s="405"/>
      <c r="CX399" s="405"/>
      <c r="CY399" s="405"/>
      <c r="CZ399" s="405"/>
      <c r="DA399" s="405"/>
      <c r="DB399" s="405"/>
      <c r="DC399" s="405"/>
      <c r="DD399" s="405"/>
      <c r="DE399" s="405"/>
      <c r="DF399" s="405"/>
      <c r="DG399" s="405"/>
      <c r="DH399" s="405"/>
      <c r="DI399" s="405"/>
      <c r="DJ399" s="405"/>
    </row>
    <row r="400" spans="1:114" s="6" customFormat="1">
      <c r="A400" s="405"/>
      <c r="C400" s="7"/>
      <c r="D400" s="7"/>
      <c r="F400" s="8"/>
      <c r="G400" s="8"/>
      <c r="H400" s="8"/>
      <c r="I400" s="8"/>
      <c r="J400" s="8"/>
      <c r="K400" s="8"/>
      <c r="L400" s="8"/>
      <c r="M400" s="8"/>
      <c r="N400" s="8"/>
      <c r="P400" s="12"/>
      <c r="Q400" s="12"/>
      <c r="R400" s="12"/>
      <c r="S400" s="12"/>
      <c r="T400" s="12"/>
      <c r="U400" s="405"/>
      <c r="V400" s="405"/>
      <c r="W400" s="405"/>
      <c r="X400" s="405"/>
      <c r="Y400" s="405"/>
      <c r="Z400" s="405"/>
      <c r="AA400" s="405"/>
      <c r="AB400" s="405"/>
      <c r="AC400" s="405"/>
      <c r="AD400" s="405"/>
      <c r="AE400" s="405"/>
      <c r="AF400" s="405"/>
      <c r="AG400" s="405"/>
      <c r="AH400" s="405"/>
      <c r="AI400" s="405"/>
      <c r="AJ400" s="405"/>
      <c r="AK400" s="405"/>
      <c r="AL400" s="405"/>
      <c r="AM400" s="405"/>
      <c r="AN400" s="405"/>
      <c r="AO400" s="405"/>
      <c r="AP400" s="405"/>
      <c r="AQ400" s="405"/>
      <c r="AR400" s="405"/>
      <c r="AS400" s="405"/>
      <c r="AT400" s="405"/>
      <c r="AU400" s="405"/>
      <c r="AV400" s="405"/>
      <c r="AW400" s="405"/>
      <c r="AX400" s="405"/>
      <c r="AY400" s="405"/>
      <c r="AZ400" s="405"/>
      <c r="BA400" s="405"/>
      <c r="BB400" s="405"/>
      <c r="BC400" s="405"/>
      <c r="BD400" s="405"/>
      <c r="BE400" s="405"/>
      <c r="BF400" s="405"/>
      <c r="BG400" s="405"/>
      <c r="BH400" s="405"/>
      <c r="BI400" s="405"/>
      <c r="BJ400" s="405"/>
      <c r="BK400" s="405"/>
      <c r="BL400" s="405"/>
      <c r="BM400" s="405"/>
      <c r="BN400" s="405"/>
      <c r="BO400" s="405"/>
      <c r="BP400" s="405"/>
      <c r="BQ400" s="405"/>
      <c r="BR400" s="405"/>
      <c r="BS400" s="405"/>
      <c r="BT400" s="405"/>
      <c r="BU400" s="405"/>
      <c r="BV400" s="405"/>
      <c r="BW400" s="405"/>
      <c r="BX400" s="405"/>
      <c r="BY400" s="405"/>
      <c r="BZ400" s="405"/>
      <c r="CA400" s="405"/>
      <c r="CB400" s="405"/>
      <c r="CC400" s="405"/>
      <c r="CD400" s="405"/>
      <c r="CE400" s="405"/>
      <c r="CF400" s="405"/>
      <c r="CG400" s="405"/>
      <c r="CH400" s="405"/>
      <c r="CI400" s="405"/>
      <c r="CJ400" s="405"/>
      <c r="CK400" s="405"/>
      <c r="CL400" s="405"/>
      <c r="CM400" s="405"/>
      <c r="CN400" s="405"/>
      <c r="CO400" s="405"/>
      <c r="CP400" s="405"/>
      <c r="CQ400" s="405"/>
      <c r="CR400" s="405"/>
      <c r="CS400" s="405"/>
      <c r="CT400" s="405"/>
      <c r="CU400" s="405"/>
      <c r="CV400" s="405"/>
      <c r="CW400" s="405"/>
      <c r="CX400" s="405"/>
      <c r="CY400" s="405"/>
      <c r="CZ400" s="405"/>
      <c r="DA400" s="405"/>
      <c r="DB400" s="405"/>
      <c r="DC400" s="405"/>
      <c r="DD400" s="405"/>
      <c r="DE400" s="405"/>
      <c r="DF400" s="405"/>
      <c r="DG400" s="405"/>
      <c r="DH400" s="405"/>
      <c r="DI400" s="405"/>
      <c r="DJ400" s="405"/>
    </row>
    <row r="401" spans="1:114" s="6" customFormat="1">
      <c r="A401" s="405"/>
      <c r="C401" s="7"/>
      <c r="D401" s="7"/>
      <c r="F401" s="8"/>
      <c r="G401" s="8"/>
      <c r="H401" s="8"/>
      <c r="I401" s="8"/>
      <c r="J401" s="8"/>
      <c r="K401" s="8"/>
      <c r="L401" s="8"/>
      <c r="M401" s="8"/>
      <c r="N401" s="8"/>
      <c r="P401" s="12"/>
      <c r="Q401" s="12"/>
      <c r="R401" s="12"/>
      <c r="S401" s="12"/>
      <c r="T401" s="12"/>
      <c r="U401" s="405"/>
      <c r="V401" s="405"/>
      <c r="W401" s="405"/>
      <c r="X401" s="405"/>
      <c r="Y401" s="405"/>
      <c r="Z401" s="405"/>
      <c r="AA401" s="405"/>
      <c r="AB401" s="405"/>
      <c r="AC401" s="405"/>
      <c r="AD401" s="405"/>
      <c r="AE401" s="405"/>
      <c r="AF401" s="405"/>
      <c r="AG401" s="405"/>
      <c r="AH401" s="405"/>
      <c r="AI401" s="405"/>
      <c r="AJ401" s="405"/>
      <c r="AK401" s="405"/>
      <c r="AL401" s="405"/>
      <c r="AM401" s="405"/>
      <c r="AN401" s="405"/>
      <c r="AO401" s="405"/>
      <c r="AP401" s="405"/>
      <c r="AQ401" s="405"/>
      <c r="AR401" s="405"/>
      <c r="AS401" s="405"/>
      <c r="AT401" s="405"/>
      <c r="AU401" s="405"/>
      <c r="AV401" s="405"/>
      <c r="AW401" s="405"/>
      <c r="AX401" s="405"/>
      <c r="AY401" s="405"/>
      <c r="AZ401" s="405"/>
      <c r="BA401" s="405"/>
      <c r="BB401" s="405"/>
      <c r="BC401" s="405"/>
      <c r="BD401" s="405"/>
      <c r="BE401" s="405"/>
      <c r="BF401" s="405"/>
      <c r="BG401" s="405"/>
      <c r="BH401" s="405"/>
      <c r="BI401" s="405"/>
      <c r="BJ401" s="405"/>
      <c r="BK401" s="405"/>
      <c r="BL401" s="405"/>
      <c r="BM401" s="405"/>
      <c r="BN401" s="405"/>
      <c r="BO401" s="405"/>
      <c r="BP401" s="405"/>
      <c r="BQ401" s="405"/>
      <c r="BR401" s="405"/>
      <c r="BS401" s="405"/>
      <c r="BT401" s="405"/>
      <c r="BU401" s="405"/>
      <c r="BV401" s="405"/>
      <c r="BW401" s="405"/>
      <c r="BX401" s="405"/>
      <c r="BY401" s="405"/>
      <c r="BZ401" s="405"/>
      <c r="CA401" s="405"/>
      <c r="CB401" s="405"/>
      <c r="CC401" s="405"/>
      <c r="CD401" s="405"/>
      <c r="CE401" s="405"/>
      <c r="CF401" s="405"/>
      <c r="CG401" s="405"/>
      <c r="CH401" s="405"/>
      <c r="CI401" s="405"/>
      <c r="CJ401" s="405"/>
      <c r="CK401" s="405"/>
      <c r="CL401" s="405"/>
      <c r="CM401" s="405"/>
      <c r="CN401" s="405"/>
      <c r="CO401" s="405"/>
      <c r="CP401" s="405"/>
      <c r="CQ401" s="405"/>
      <c r="CR401" s="405"/>
      <c r="CS401" s="405"/>
      <c r="CT401" s="405"/>
      <c r="CU401" s="405"/>
      <c r="CV401" s="405"/>
      <c r="CW401" s="405"/>
      <c r="CX401" s="405"/>
      <c r="CY401" s="405"/>
      <c r="CZ401" s="405"/>
      <c r="DA401" s="405"/>
      <c r="DB401" s="405"/>
      <c r="DC401" s="405"/>
      <c r="DD401" s="405"/>
      <c r="DE401" s="405"/>
      <c r="DF401" s="405"/>
      <c r="DG401" s="405"/>
      <c r="DH401" s="405"/>
      <c r="DI401" s="405"/>
      <c r="DJ401" s="405"/>
    </row>
    <row r="402" spans="1:114" s="6" customFormat="1">
      <c r="A402" s="405"/>
      <c r="C402" s="7"/>
      <c r="D402" s="7"/>
      <c r="F402" s="8"/>
      <c r="G402" s="8"/>
      <c r="H402" s="8"/>
      <c r="I402" s="8"/>
      <c r="J402" s="8"/>
      <c r="K402" s="8"/>
      <c r="L402" s="8"/>
      <c r="M402" s="8"/>
      <c r="N402" s="8"/>
      <c r="P402" s="12"/>
      <c r="Q402" s="12"/>
      <c r="R402" s="12"/>
      <c r="S402" s="12"/>
      <c r="T402" s="12"/>
      <c r="U402" s="405"/>
      <c r="V402" s="405"/>
      <c r="W402" s="405"/>
      <c r="X402" s="405"/>
      <c r="Y402" s="405"/>
      <c r="Z402" s="405"/>
      <c r="AA402" s="405"/>
      <c r="AB402" s="405"/>
      <c r="AC402" s="405"/>
      <c r="AD402" s="405"/>
      <c r="AE402" s="405"/>
      <c r="AF402" s="405"/>
      <c r="AG402" s="405"/>
      <c r="AH402" s="405"/>
      <c r="AI402" s="405"/>
      <c r="AJ402" s="405"/>
      <c r="AK402" s="405"/>
      <c r="AL402" s="405"/>
      <c r="AM402" s="405"/>
      <c r="AN402" s="405"/>
      <c r="AO402" s="405"/>
      <c r="AP402" s="405"/>
      <c r="AQ402" s="405"/>
      <c r="AR402" s="405"/>
      <c r="AS402" s="405"/>
      <c r="AT402" s="405"/>
      <c r="AU402" s="405"/>
      <c r="AV402" s="405"/>
      <c r="AW402" s="405"/>
      <c r="AX402" s="405"/>
      <c r="AY402" s="405"/>
      <c r="AZ402" s="405"/>
      <c r="BA402" s="405"/>
      <c r="BB402" s="405"/>
      <c r="BC402" s="405"/>
      <c r="BD402" s="405"/>
      <c r="BE402" s="405"/>
      <c r="BF402" s="405"/>
      <c r="BG402" s="405"/>
      <c r="BH402" s="405"/>
      <c r="BI402" s="405"/>
      <c r="BJ402" s="405"/>
      <c r="BK402" s="405"/>
      <c r="BL402" s="405"/>
      <c r="BM402" s="405"/>
      <c r="BN402" s="405"/>
      <c r="BO402" s="405"/>
      <c r="BP402" s="405"/>
      <c r="BQ402" s="405"/>
      <c r="BR402" s="405"/>
      <c r="BS402" s="405"/>
      <c r="BT402" s="405"/>
      <c r="BU402" s="405"/>
      <c r="BV402" s="405"/>
      <c r="BW402" s="405"/>
      <c r="BX402" s="405"/>
      <c r="BY402" s="405"/>
      <c r="BZ402" s="405"/>
      <c r="CA402" s="405"/>
      <c r="CB402" s="405"/>
      <c r="CC402" s="405"/>
      <c r="CD402" s="405"/>
      <c r="CE402" s="405"/>
      <c r="CF402" s="405"/>
      <c r="CG402" s="405"/>
      <c r="CH402" s="405"/>
      <c r="CI402" s="405"/>
      <c r="CJ402" s="405"/>
      <c r="CK402" s="405"/>
      <c r="CL402" s="405"/>
      <c r="CM402" s="405"/>
      <c r="CN402" s="405"/>
      <c r="CO402" s="405"/>
      <c r="CP402" s="405"/>
      <c r="CQ402" s="405"/>
      <c r="CR402" s="405"/>
      <c r="CS402" s="405"/>
      <c r="CT402" s="405"/>
      <c r="CU402" s="405"/>
      <c r="CV402" s="405"/>
      <c r="CW402" s="405"/>
      <c r="CX402" s="405"/>
      <c r="CY402" s="405"/>
      <c r="CZ402" s="405"/>
      <c r="DA402" s="405"/>
      <c r="DB402" s="405"/>
      <c r="DC402" s="405"/>
      <c r="DD402" s="405"/>
      <c r="DE402" s="405"/>
      <c r="DF402" s="405"/>
      <c r="DG402" s="405"/>
      <c r="DH402" s="405"/>
      <c r="DI402" s="405"/>
      <c r="DJ402" s="405"/>
    </row>
    <row r="403" spans="1:114" s="6" customFormat="1">
      <c r="A403" s="405"/>
      <c r="C403" s="7"/>
      <c r="D403" s="7"/>
      <c r="F403" s="8"/>
      <c r="G403" s="8"/>
      <c r="H403" s="8"/>
      <c r="I403" s="8"/>
      <c r="J403" s="8"/>
      <c r="K403" s="8"/>
      <c r="L403" s="8"/>
      <c r="M403" s="8"/>
      <c r="N403" s="8"/>
      <c r="P403" s="12"/>
      <c r="Q403" s="12"/>
      <c r="R403" s="12"/>
      <c r="S403" s="12"/>
      <c r="T403" s="12"/>
      <c r="U403" s="405"/>
      <c r="V403" s="405"/>
      <c r="W403" s="405"/>
      <c r="X403" s="405"/>
      <c r="Y403" s="405"/>
      <c r="Z403" s="405"/>
      <c r="AA403" s="405"/>
      <c r="AB403" s="405"/>
      <c r="AC403" s="405"/>
      <c r="AD403" s="405"/>
      <c r="AE403" s="405"/>
      <c r="AF403" s="405"/>
      <c r="AG403" s="405"/>
      <c r="AH403" s="405"/>
      <c r="AI403" s="405"/>
      <c r="AJ403" s="405"/>
      <c r="AK403" s="405"/>
      <c r="AL403" s="405"/>
      <c r="AM403" s="405"/>
      <c r="AN403" s="405"/>
      <c r="AO403" s="405"/>
      <c r="AP403" s="405"/>
      <c r="AQ403" s="405"/>
      <c r="AR403" s="405"/>
      <c r="AS403" s="405"/>
      <c r="AT403" s="405"/>
      <c r="AU403" s="405"/>
      <c r="AV403" s="405"/>
      <c r="AW403" s="405"/>
      <c r="AX403" s="405"/>
      <c r="AY403" s="405"/>
      <c r="AZ403" s="405"/>
      <c r="BA403" s="405"/>
      <c r="BB403" s="405"/>
      <c r="BC403" s="405"/>
      <c r="BD403" s="405"/>
      <c r="BE403" s="405"/>
      <c r="BF403" s="405"/>
      <c r="BG403" s="405"/>
      <c r="BH403" s="405"/>
      <c r="BI403" s="405"/>
      <c r="BJ403" s="405"/>
      <c r="BK403" s="405"/>
      <c r="BL403" s="405"/>
      <c r="BM403" s="405"/>
      <c r="BN403" s="405"/>
      <c r="BO403" s="405"/>
      <c r="BP403" s="405"/>
      <c r="BQ403" s="405"/>
      <c r="BR403" s="405"/>
      <c r="BS403" s="405"/>
      <c r="BT403" s="405"/>
      <c r="BU403" s="405"/>
      <c r="BV403" s="405"/>
      <c r="BW403" s="405"/>
      <c r="BX403" s="405"/>
      <c r="BY403" s="405"/>
      <c r="BZ403" s="405"/>
      <c r="CA403" s="405"/>
      <c r="CB403" s="405"/>
      <c r="CC403" s="405"/>
      <c r="CD403" s="405"/>
      <c r="CE403" s="405"/>
      <c r="CF403" s="405"/>
      <c r="CG403" s="405"/>
      <c r="CH403" s="405"/>
      <c r="CI403" s="405"/>
      <c r="CJ403" s="405"/>
      <c r="CK403" s="405"/>
      <c r="CL403" s="405"/>
      <c r="CM403" s="405"/>
      <c r="CN403" s="405"/>
      <c r="CO403" s="405"/>
      <c r="CP403" s="405"/>
      <c r="CQ403" s="405"/>
      <c r="CR403" s="405"/>
      <c r="CS403" s="405"/>
      <c r="CT403" s="405"/>
      <c r="CU403" s="405"/>
      <c r="CV403" s="405"/>
      <c r="CW403" s="405"/>
      <c r="CX403" s="405"/>
      <c r="CY403" s="405"/>
      <c r="CZ403" s="405"/>
      <c r="DA403" s="405"/>
      <c r="DB403" s="405"/>
      <c r="DC403" s="405"/>
      <c r="DD403" s="405"/>
      <c r="DE403" s="405"/>
      <c r="DF403" s="405"/>
      <c r="DG403" s="405"/>
      <c r="DH403" s="405"/>
      <c r="DI403" s="405"/>
      <c r="DJ403" s="405"/>
    </row>
    <row r="404" spans="1:114" s="6" customFormat="1">
      <c r="A404" s="405"/>
      <c r="C404" s="7"/>
      <c r="D404" s="7"/>
      <c r="F404" s="8"/>
      <c r="G404" s="8"/>
      <c r="H404" s="8"/>
      <c r="I404" s="8"/>
      <c r="J404" s="8"/>
      <c r="K404" s="8"/>
      <c r="L404" s="8"/>
      <c r="M404" s="8"/>
      <c r="N404" s="8"/>
      <c r="P404" s="12"/>
      <c r="Q404" s="12"/>
      <c r="R404" s="12"/>
      <c r="S404" s="12"/>
      <c r="T404" s="12"/>
      <c r="U404" s="405"/>
      <c r="V404" s="405"/>
      <c r="W404" s="405"/>
      <c r="X404" s="405"/>
      <c r="Y404" s="405"/>
      <c r="Z404" s="405"/>
      <c r="AA404" s="405"/>
      <c r="AB404" s="405"/>
      <c r="AC404" s="405"/>
      <c r="AD404" s="405"/>
      <c r="AE404" s="405"/>
      <c r="AF404" s="405"/>
      <c r="AG404" s="405"/>
      <c r="AH404" s="405"/>
      <c r="AI404" s="405"/>
      <c r="AJ404" s="405"/>
      <c r="AK404" s="405"/>
      <c r="AL404" s="405"/>
      <c r="AM404" s="405"/>
      <c r="AN404" s="405"/>
      <c r="AO404" s="405"/>
      <c r="AP404" s="405"/>
      <c r="AQ404" s="405"/>
      <c r="AR404" s="405"/>
      <c r="AS404" s="405"/>
      <c r="AT404" s="405"/>
      <c r="AU404" s="405"/>
      <c r="AV404" s="405"/>
      <c r="AW404" s="405"/>
      <c r="AX404" s="405"/>
      <c r="AY404" s="405"/>
      <c r="AZ404" s="405"/>
      <c r="BA404" s="405"/>
      <c r="BB404" s="405"/>
      <c r="BC404" s="405"/>
      <c r="BD404" s="405"/>
      <c r="BE404" s="405"/>
      <c r="BF404" s="405"/>
      <c r="BG404" s="405"/>
      <c r="BH404" s="405"/>
      <c r="BI404" s="405"/>
      <c r="BJ404" s="405"/>
      <c r="BK404" s="405"/>
      <c r="BL404" s="405"/>
      <c r="BM404" s="405"/>
      <c r="BN404" s="405"/>
      <c r="BO404" s="405"/>
      <c r="BP404" s="405"/>
      <c r="BQ404" s="405"/>
      <c r="BR404" s="405"/>
      <c r="BS404" s="405"/>
      <c r="BT404" s="405"/>
      <c r="BU404" s="405"/>
      <c r="BV404" s="405"/>
      <c r="BW404" s="405"/>
      <c r="BX404" s="405"/>
      <c r="BY404" s="405"/>
      <c r="BZ404" s="405"/>
      <c r="CA404" s="405"/>
      <c r="CB404" s="405"/>
      <c r="CC404" s="405"/>
      <c r="CD404" s="405"/>
      <c r="CE404" s="405"/>
      <c r="CF404" s="405"/>
      <c r="CG404" s="405"/>
      <c r="CH404" s="405"/>
      <c r="CI404" s="405"/>
      <c r="CJ404" s="405"/>
      <c r="CK404" s="405"/>
      <c r="CL404" s="405"/>
      <c r="CM404" s="405"/>
      <c r="CN404" s="405"/>
      <c r="CO404" s="405"/>
      <c r="CP404" s="405"/>
      <c r="CQ404" s="405"/>
      <c r="CR404" s="405"/>
      <c r="CS404" s="405"/>
      <c r="CT404" s="405"/>
      <c r="CU404" s="405"/>
      <c r="CV404" s="405"/>
      <c r="CW404" s="405"/>
      <c r="CX404" s="405"/>
      <c r="CY404" s="405"/>
      <c r="CZ404" s="405"/>
      <c r="DA404" s="405"/>
      <c r="DB404" s="405"/>
      <c r="DC404" s="405"/>
      <c r="DD404" s="405"/>
      <c r="DE404" s="405"/>
      <c r="DF404" s="405"/>
      <c r="DG404" s="405"/>
      <c r="DH404" s="405"/>
      <c r="DI404" s="405"/>
      <c r="DJ404" s="405"/>
    </row>
    <row r="405" spans="1:114" s="6" customFormat="1">
      <c r="A405" s="405"/>
      <c r="C405" s="7"/>
      <c r="D405" s="7"/>
      <c r="F405" s="8"/>
      <c r="G405" s="8"/>
      <c r="H405" s="8"/>
      <c r="I405" s="8"/>
      <c r="J405" s="8"/>
      <c r="K405" s="8"/>
      <c r="L405" s="8"/>
      <c r="M405" s="8"/>
      <c r="N405" s="8"/>
      <c r="P405" s="12"/>
      <c r="Q405" s="12"/>
      <c r="R405" s="12"/>
      <c r="S405" s="12"/>
      <c r="T405" s="12"/>
      <c r="U405" s="405"/>
      <c r="V405" s="405"/>
      <c r="W405" s="405"/>
      <c r="X405" s="405"/>
      <c r="Y405" s="405"/>
      <c r="Z405" s="405"/>
      <c r="AA405" s="405"/>
      <c r="AB405" s="405"/>
      <c r="AC405" s="405"/>
      <c r="AD405" s="405"/>
      <c r="AE405" s="405"/>
      <c r="AF405" s="405"/>
      <c r="AG405" s="405"/>
      <c r="AH405" s="405"/>
      <c r="AI405" s="405"/>
      <c r="AJ405" s="405"/>
      <c r="AK405" s="405"/>
      <c r="AL405" s="405"/>
      <c r="AM405" s="405"/>
      <c r="AN405" s="405"/>
      <c r="AO405" s="405"/>
      <c r="AP405" s="405"/>
      <c r="AQ405" s="405"/>
      <c r="AR405" s="405"/>
      <c r="AS405" s="405"/>
      <c r="AT405" s="405"/>
      <c r="AU405" s="405"/>
      <c r="AV405" s="405"/>
      <c r="AW405" s="405"/>
      <c r="AX405" s="405"/>
      <c r="AY405" s="405"/>
      <c r="AZ405" s="405"/>
      <c r="BA405" s="405"/>
      <c r="BB405" s="405"/>
      <c r="BC405" s="405"/>
      <c r="BD405" s="405"/>
      <c r="BE405" s="405"/>
      <c r="BF405" s="405"/>
      <c r="BG405" s="405"/>
      <c r="BH405" s="405"/>
      <c r="BI405" s="405"/>
      <c r="BJ405" s="405"/>
      <c r="BK405" s="405"/>
      <c r="BL405" s="405"/>
      <c r="BM405" s="405"/>
      <c r="BN405" s="405"/>
      <c r="BO405" s="405"/>
      <c r="BP405" s="405"/>
      <c r="BQ405" s="405"/>
      <c r="BR405" s="405"/>
      <c r="BS405" s="405"/>
      <c r="BT405" s="405"/>
      <c r="BU405" s="405"/>
      <c r="BV405" s="405"/>
      <c r="BW405" s="405"/>
      <c r="BX405" s="405"/>
      <c r="BY405" s="405"/>
      <c r="BZ405" s="405"/>
      <c r="CA405" s="405"/>
      <c r="CB405" s="405"/>
      <c r="CC405" s="405"/>
      <c r="CD405" s="405"/>
      <c r="CE405" s="405"/>
      <c r="CF405" s="405"/>
      <c r="CG405" s="405"/>
      <c r="CH405" s="405"/>
      <c r="CI405" s="405"/>
      <c r="CJ405" s="405"/>
      <c r="CK405" s="405"/>
      <c r="CL405" s="405"/>
      <c r="CM405" s="405"/>
      <c r="CN405" s="405"/>
      <c r="CO405" s="405"/>
      <c r="CP405" s="405"/>
      <c r="CQ405" s="405"/>
      <c r="CR405" s="405"/>
      <c r="CS405" s="405"/>
      <c r="CT405" s="405"/>
      <c r="CU405" s="405"/>
      <c r="CV405" s="405"/>
      <c r="CW405" s="405"/>
      <c r="CX405" s="405"/>
      <c r="CY405" s="405"/>
      <c r="CZ405" s="405"/>
      <c r="DA405" s="405"/>
      <c r="DB405" s="405"/>
      <c r="DC405" s="405"/>
      <c r="DD405" s="405"/>
      <c r="DE405" s="405"/>
      <c r="DF405" s="405"/>
      <c r="DG405" s="405"/>
      <c r="DH405" s="405"/>
      <c r="DI405" s="405"/>
      <c r="DJ405" s="405"/>
    </row>
    <row r="406" spans="1:114" s="6" customFormat="1">
      <c r="A406" s="405"/>
      <c r="C406" s="7"/>
      <c r="D406" s="7"/>
      <c r="F406" s="8"/>
      <c r="G406" s="8"/>
      <c r="H406" s="8"/>
      <c r="I406" s="8"/>
      <c r="J406" s="8"/>
      <c r="K406" s="8"/>
      <c r="L406" s="8"/>
      <c r="M406" s="8"/>
      <c r="N406" s="8"/>
      <c r="P406" s="12"/>
      <c r="Q406" s="12"/>
      <c r="R406" s="12"/>
      <c r="S406" s="12"/>
      <c r="T406" s="12"/>
      <c r="U406" s="405"/>
      <c r="V406" s="405"/>
      <c r="W406" s="405"/>
      <c r="X406" s="405"/>
      <c r="Y406" s="405"/>
      <c r="Z406" s="405"/>
      <c r="AA406" s="405"/>
      <c r="AB406" s="405"/>
      <c r="AC406" s="405"/>
      <c r="AD406" s="405"/>
      <c r="AE406" s="405"/>
      <c r="AF406" s="405"/>
      <c r="AG406" s="405"/>
      <c r="AH406" s="405"/>
      <c r="AI406" s="405"/>
      <c r="AJ406" s="405"/>
      <c r="AK406" s="405"/>
      <c r="AL406" s="405"/>
      <c r="AM406" s="405"/>
      <c r="AN406" s="405"/>
      <c r="AO406" s="405"/>
      <c r="AP406" s="405"/>
      <c r="AQ406" s="405"/>
      <c r="AR406" s="405"/>
      <c r="AS406" s="405"/>
      <c r="AT406" s="405"/>
      <c r="AU406" s="405"/>
      <c r="AV406" s="405"/>
      <c r="AW406" s="405"/>
      <c r="AX406" s="405"/>
      <c r="AY406" s="405"/>
      <c r="AZ406" s="405"/>
      <c r="BA406" s="405"/>
      <c r="BB406" s="405"/>
      <c r="BC406" s="405"/>
      <c r="BD406" s="405"/>
      <c r="BE406" s="405"/>
      <c r="BF406" s="405"/>
      <c r="BG406" s="405"/>
      <c r="BH406" s="405"/>
      <c r="BI406" s="405"/>
      <c r="BJ406" s="405"/>
      <c r="BK406" s="405"/>
      <c r="BL406" s="405"/>
      <c r="BM406" s="405"/>
      <c r="BN406" s="405"/>
      <c r="BO406" s="405"/>
      <c r="BP406" s="405"/>
      <c r="BQ406" s="405"/>
      <c r="BR406" s="405"/>
      <c r="BS406" s="405"/>
      <c r="BT406" s="405"/>
      <c r="BU406" s="405"/>
      <c r="BV406" s="405"/>
      <c r="BW406" s="405"/>
      <c r="BX406" s="405"/>
      <c r="BY406" s="405"/>
      <c r="BZ406" s="405"/>
      <c r="CA406" s="405"/>
      <c r="CB406" s="405"/>
      <c r="CC406" s="405"/>
      <c r="CD406" s="405"/>
      <c r="CE406" s="405"/>
      <c r="CF406" s="405"/>
      <c r="CG406" s="405"/>
      <c r="CH406" s="405"/>
      <c r="CI406" s="405"/>
      <c r="CJ406" s="405"/>
      <c r="CK406" s="405"/>
      <c r="CL406" s="405"/>
      <c r="CM406" s="405"/>
      <c r="CN406" s="405"/>
      <c r="CO406" s="405"/>
      <c r="CP406" s="405"/>
      <c r="CQ406" s="405"/>
      <c r="CR406" s="405"/>
      <c r="CS406" s="405"/>
      <c r="CT406" s="405"/>
      <c r="CU406" s="405"/>
      <c r="CV406" s="405"/>
      <c r="CW406" s="405"/>
      <c r="CX406" s="405"/>
      <c r="CY406" s="405"/>
      <c r="CZ406" s="405"/>
      <c r="DA406" s="405"/>
      <c r="DB406" s="405"/>
      <c r="DC406" s="405"/>
      <c r="DD406" s="405"/>
      <c r="DE406" s="405"/>
      <c r="DF406" s="405"/>
      <c r="DG406" s="405"/>
      <c r="DH406" s="405"/>
      <c r="DI406" s="405"/>
      <c r="DJ406" s="405"/>
    </row>
    <row r="407" spans="1:114" s="6" customFormat="1">
      <c r="A407" s="405"/>
      <c r="C407" s="7"/>
      <c r="D407" s="7"/>
      <c r="F407" s="8"/>
      <c r="G407" s="8"/>
      <c r="H407" s="8"/>
      <c r="I407" s="8"/>
      <c r="J407" s="8"/>
      <c r="K407" s="8"/>
      <c r="L407" s="8"/>
      <c r="M407" s="8"/>
      <c r="N407" s="8"/>
      <c r="P407" s="12"/>
      <c r="Q407" s="12"/>
      <c r="R407" s="12"/>
      <c r="S407" s="12"/>
      <c r="T407" s="12"/>
      <c r="U407" s="405"/>
      <c r="V407" s="405"/>
      <c r="W407" s="405"/>
      <c r="X407" s="405"/>
      <c r="Y407" s="405"/>
      <c r="Z407" s="405"/>
      <c r="AA407" s="405"/>
      <c r="AB407" s="405"/>
      <c r="AC407" s="405"/>
      <c r="AD407" s="405"/>
      <c r="AE407" s="405"/>
      <c r="AF407" s="405"/>
      <c r="AG407" s="405"/>
      <c r="AH407" s="405"/>
      <c r="AI407" s="405"/>
      <c r="AJ407" s="405"/>
      <c r="AK407" s="405"/>
      <c r="AL407" s="405"/>
      <c r="AM407" s="405"/>
      <c r="AN407" s="405"/>
      <c r="AO407" s="405"/>
      <c r="AP407" s="405"/>
      <c r="AQ407" s="405"/>
      <c r="AR407" s="405"/>
      <c r="AS407" s="405"/>
      <c r="AT407" s="405"/>
      <c r="AU407" s="405"/>
      <c r="AV407" s="405"/>
      <c r="AW407" s="405"/>
      <c r="AX407" s="405"/>
      <c r="AY407" s="405"/>
      <c r="AZ407" s="405"/>
      <c r="BA407" s="405"/>
      <c r="BB407" s="405"/>
      <c r="BC407" s="405"/>
      <c r="BD407" s="405"/>
      <c r="BE407" s="405"/>
      <c r="BF407" s="405"/>
      <c r="BG407" s="405"/>
      <c r="BH407" s="405"/>
      <c r="BI407" s="405"/>
      <c r="BJ407" s="405"/>
      <c r="BK407" s="405"/>
      <c r="BL407" s="405"/>
      <c r="BM407" s="405"/>
      <c r="BN407" s="405"/>
      <c r="BO407" s="405"/>
      <c r="BP407" s="405"/>
      <c r="BQ407" s="405"/>
      <c r="BR407" s="405"/>
      <c r="BS407" s="405"/>
      <c r="BT407" s="405"/>
      <c r="BU407" s="405"/>
      <c r="BV407" s="405"/>
      <c r="BW407" s="405"/>
      <c r="BX407" s="405"/>
      <c r="BY407" s="405"/>
      <c r="BZ407" s="405"/>
      <c r="CA407" s="405"/>
      <c r="CB407" s="405"/>
      <c r="CC407" s="405"/>
      <c r="CD407" s="405"/>
      <c r="CE407" s="405"/>
      <c r="CF407" s="405"/>
      <c r="CG407" s="405"/>
      <c r="CH407" s="405"/>
      <c r="CI407" s="405"/>
      <c r="CJ407" s="405"/>
      <c r="CK407" s="405"/>
      <c r="CL407" s="405"/>
      <c r="CM407" s="405"/>
      <c r="CN407" s="405"/>
      <c r="CO407" s="405"/>
      <c r="CP407" s="405"/>
      <c r="CQ407" s="405"/>
      <c r="CR407" s="405"/>
      <c r="CS407" s="405"/>
      <c r="CT407" s="405"/>
      <c r="CU407" s="405"/>
      <c r="CV407" s="405"/>
      <c r="CW407" s="405"/>
      <c r="CX407" s="405"/>
      <c r="CY407" s="405"/>
      <c r="CZ407" s="405"/>
      <c r="DA407" s="405"/>
      <c r="DB407" s="405"/>
      <c r="DC407" s="405"/>
      <c r="DD407" s="405"/>
      <c r="DE407" s="405"/>
      <c r="DF407" s="405"/>
      <c r="DG407" s="405"/>
      <c r="DH407" s="405"/>
      <c r="DI407" s="405"/>
      <c r="DJ407" s="405"/>
    </row>
    <row r="408" spans="1:114" s="6" customFormat="1">
      <c r="A408" s="405"/>
      <c r="C408" s="7"/>
      <c r="D408" s="7"/>
      <c r="F408" s="8"/>
      <c r="G408" s="8"/>
      <c r="H408" s="8"/>
      <c r="I408" s="8"/>
      <c r="J408" s="8"/>
      <c r="K408" s="8"/>
      <c r="L408" s="8"/>
      <c r="M408" s="8"/>
      <c r="N408" s="8"/>
      <c r="P408" s="12"/>
      <c r="Q408" s="12"/>
      <c r="R408" s="12"/>
      <c r="S408" s="12"/>
      <c r="T408" s="12"/>
      <c r="U408" s="405"/>
      <c r="V408" s="405"/>
      <c r="W408" s="405"/>
      <c r="X408" s="405"/>
      <c r="Y408" s="405"/>
      <c r="Z408" s="405"/>
      <c r="AA408" s="405"/>
      <c r="AB408" s="405"/>
      <c r="AC408" s="405"/>
      <c r="AD408" s="405"/>
      <c r="AE408" s="405"/>
      <c r="AF408" s="405"/>
      <c r="AG408" s="405"/>
      <c r="AH408" s="405"/>
      <c r="AI408" s="405"/>
      <c r="AJ408" s="405"/>
      <c r="AK408" s="405"/>
      <c r="AL408" s="405"/>
      <c r="AM408" s="405"/>
      <c r="AN408" s="405"/>
      <c r="AO408" s="405"/>
      <c r="AP408" s="405"/>
      <c r="AQ408" s="405"/>
      <c r="AR408" s="405"/>
      <c r="AS408" s="405"/>
      <c r="AT408" s="405"/>
      <c r="AU408" s="405"/>
      <c r="AV408" s="405"/>
      <c r="AW408" s="405"/>
      <c r="AX408" s="405"/>
      <c r="AY408" s="405"/>
      <c r="AZ408" s="405"/>
      <c r="BA408" s="405"/>
      <c r="BB408" s="405"/>
      <c r="BC408" s="405"/>
      <c r="BD408" s="405"/>
      <c r="BE408" s="405"/>
      <c r="BF408" s="405"/>
      <c r="BG408" s="405"/>
      <c r="BH408" s="405"/>
      <c r="BI408" s="405"/>
      <c r="BJ408" s="405"/>
      <c r="BK408" s="405"/>
      <c r="BL408" s="405"/>
      <c r="BM408" s="405"/>
      <c r="BN408" s="405"/>
      <c r="BO408" s="405"/>
      <c r="BP408" s="405"/>
      <c r="BQ408" s="405"/>
      <c r="BR408" s="405"/>
      <c r="BS408" s="405"/>
      <c r="BT408" s="405"/>
      <c r="BU408" s="405"/>
      <c r="BV408" s="405"/>
      <c r="BW408" s="405"/>
      <c r="BX408" s="405"/>
      <c r="BY408" s="405"/>
      <c r="BZ408" s="405"/>
      <c r="CA408" s="405"/>
      <c r="CB408" s="405"/>
      <c r="CC408" s="405"/>
      <c r="CD408" s="405"/>
      <c r="CE408" s="405"/>
      <c r="CF408" s="405"/>
      <c r="CG408" s="405"/>
      <c r="CH408" s="405"/>
      <c r="CI408" s="405"/>
      <c r="CJ408" s="405"/>
      <c r="CK408" s="405"/>
      <c r="CL408" s="405"/>
      <c r="CM408" s="405"/>
      <c r="CN408" s="405"/>
      <c r="CO408" s="405"/>
      <c r="CP408" s="405"/>
      <c r="CQ408" s="405"/>
      <c r="CR408" s="405"/>
      <c r="CS408" s="405"/>
      <c r="CT408" s="405"/>
      <c r="CU408" s="405"/>
      <c r="CV408" s="405"/>
      <c r="CW408" s="405"/>
      <c r="CX408" s="405"/>
      <c r="CY408" s="405"/>
      <c r="CZ408" s="405"/>
      <c r="DA408" s="405"/>
      <c r="DB408" s="405"/>
      <c r="DC408" s="405"/>
      <c r="DD408" s="405"/>
      <c r="DE408" s="405"/>
      <c r="DF408" s="405"/>
      <c r="DG408" s="405"/>
      <c r="DH408" s="405"/>
      <c r="DI408" s="405"/>
      <c r="DJ408" s="405"/>
    </row>
    <row r="409" spans="1:114" s="6" customFormat="1">
      <c r="A409" s="405"/>
      <c r="C409" s="7"/>
      <c r="D409" s="7"/>
      <c r="F409" s="8"/>
      <c r="G409" s="8"/>
      <c r="H409" s="8"/>
      <c r="I409" s="8"/>
      <c r="J409" s="8"/>
      <c r="K409" s="8"/>
      <c r="L409" s="8"/>
      <c r="M409" s="8"/>
      <c r="N409" s="8"/>
      <c r="P409" s="12"/>
      <c r="Q409" s="12"/>
      <c r="R409" s="12"/>
      <c r="S409" s="12"/>
      <c r="T409" s="12"/>
      <c r="U409" s="405"/>
      <c r="V409" s="405"/>
      <c r="W409" s="405"/>
      <c r="X409" s="405"/>
      <c r="Y409" s="405"/>
      <c r="Z409" s="405"/>
      <c r="AA409" s="405"/>
      <c r="AB409" s="405"/>
      <c r="AC409" s="405"/>
      <c r="AD409" s="405"/>
      <c r="AE409" s="405"/>
      <c r="AF409" s="405"/>
      <c r="AG409" s="405"/>
      <c r="AH409" s="405"/>
      <c r="AI409" s="405"/>
      <c r="AJ409" s="405"/>
      <c r="AK409" s="405"/>
      <c r="AL409" s="405"/>
      <c r="AM409" s="405"/>
      <c r="AN409" s="405"/>
      <c r="AO409" s="405"/>
      <c r="AP409" s="405"/>
      <c r="AQ409" s="405"/>
      <c r="AR409" s="405"/>
      <c r="AS409" s="405"/>
      <c r="AT409" s="405"/>
      <c r="AU409" s="405"/>
      <c r="AV409" s="405"/>
      <c r="AW409" s="405"/>
      <c r="AX409" s="405"/>
      <c r="AY409" s="405"/>
      <c r="AZ409" s="405"/>
      <c r="BA409" s="405"/>
      <c r="BB409" s="405"/>
      <c r="BC409" s="405"/>
      <c r="BD409" s="405"/>
      <c r="BE409" s="405"/>
      <c r="BF409" s="405"/>
      <c r="BG409" s="405"/>
      <c r="BH409" s="405"/>
      <c r="BI409" s="405"/>
      <c r="BJ409" s="405"/>
      <c r="BK409" s="405"/>
      <c r="BL409" s="405"/>
      <c r="BM409" s="405"/>
      <c r="BN409" s="405"/>
      <c r="BO409" s="405"/>
      <c r="BP409" s="405"/>
      <c r="BQ409" s="405"/>
      <c r="BR409" s="405"/>
      <c r="BS409" s="405"/>
      <c r="BT409" s="405"/>
      <c r="BU409" s="405"/>
      <c r="BV409" s="405"/>
      <c r="BW409" s="405"/>
      <c r="BX409" s="405"/>
      <c r="BY409" s="405"/>
      <c r="BZ409" s="405"/>
      <c r="CA409" s="405"/>
      <c r="CB409" s="405"/>
      <c r="CC409" s="405"/>
      <c r="CD409" s="405"/>
      <c r="CE409" s="405"/>
      <c r="CF409" s="405"/>
      <c r="CG409" s="405"/>
      <c r="CH409" s="405"/>
      <c r="CI409" s="405"/>
      <c r="CJ409" s="405"/>
      <c r="CK409" s="405"/>
      <c r="CL409" s="405"/>
      <c r="CM409" s="405"/>
      <c r="CN409" s="405"/>
      <c r="CO409" s="405"/>
      <c r="CP409" s="405"/>
      <c r="CQ409" s="405"/>
      <c r="CR409" s="405"/>
      <c r="CS409" s="405"/>
      <c r="CT409" s="405"/>
      <c r="CU409" s="405"/>
      <c r="CV409" s="405"/>
      <c r="CW409" s="405"/>
      <c r="CX409" s="405"/>
      <c r="CY409" s="405"/>
      <c r="CZ409" s="405"/>
      <c r="DA409" s="405"/>
      <c r="DB409" s="405"/>
      <c r="DC409" s="405"/>
      <c r="DD409" s="405"/>
      <c r="DE409" s="405"/>
      <c r="DF409" s="405"/>
      <c r="DG409" s="405"/>
      <c r="DH409" s="405"/>
      <c r="DI409" s="405"/>
      <c r="DJ409" s="405"/>
    </row>
    <row r="410" spans="1:114" s="6" customFormat="1">
      <c r="A410" s="405"/>
      <c r="C410" s="7"/>
      <c r="D410" s="7"/>
      <c r="F410" s="8"/>
      <c r="G410" s="8"/>
      <c r="H410" s="8"/>
      <c r="I410" s="8"/>
      <c r="J410" s="8"/>
      <c r="K410" s="8"/>
      <c r="L410" s="8"/>
      <c r="M410" s="8"/>
      <c r="N410" s="8"/>
      <c r="P410" s="12"/>
      <c r="Q410" s="12"/>
      <c r="R410" s="12"/>
      <c r="S410" s="12"/>
      <c r="T410" s="12"/>
      <c r="U410" s="405"/>
      <c r="V410" s="405"/>
      <c r="W410" s="405"/>
      <c r="X410" s="405"/>
      <c r="Y410" s="405"/>
      <c r="Z410" s="405"/>
      <c r="AA410" s="405"/>
      <c r="AB410" s="405"/>
      <c r="AC410" s="405"/>
      <c r="AD410" s="405"/>
      <c r="AE410" s="405"/>
      <c r="AF410" s="405"/>
      <c r="AG410" s="405"/>
      <c r="AH410" s="405"/>
      <c r="AI410" s="405"/>
      <c r="AJ410" s="405"/>
      <c r="AK410" s="405"/>
      <c r="AL410" s="405"/>
      <c r="AM410" s="405"/>
      <c r="AN410" s="405"/>
      <c r="AO410" s="405"/>
      <c r="AP410" s="405"/>
      <c r="AQ410" s="405"/>
      <c r="AR410" s="405"/>
      <c r="AS410" s="405"/>
      <c r="AT410" s="405"/>
      <c r="AU410" s="405"/>
      <c r="AV410" s="405"/>
      <c r="AW410" s="405"/>
      <c r="AX410" s="405"/>
      <c r="AY410" s="405"/>
      <c r="AZ410" s="405"/>
      <c r="BA410" s="405"/>
      <c r="BB410" s="405"/>
      <c r="BC410" s="405"/>
      <c r="BD410" s="405"/>
      <c r="BE410" s="405"/>
      <c r="BF410" s="405"/>
      <c r="BG410" s="405"/>
      <c r="BH410" s="405"/>
      <c r="BI410" s="405"/>
      <c r="BJ410" s="405"/>
      <c r="BK410" s="405"/>
      <c r="BL410" s="405"/>
      <c r="BM410" s="405"/>
      <c r="BN410" s="405"/>
      <c r="BO410" s="405"/>
      <c r="BP410" s="405"/>
      <c r="BQ410" s="405"/>
      <c r="BR410" s="405"/>
      <c r="BS410" s="405"/>
      <c r="BT410" s="405"/>
      <c r="BU410" s="405"/>
      <c r="BV410" s="405"/>
      <c r="BW410" s="405"/>
      <c r="BX410" s="405"/>
      <c r="BY410" s="405"/>
      <c r="BZ410" s="405"/>
      <c r="CA410" s="405"/>
      <c r="CB410" s="405"/>
      <c r="CC410" s="405"/>
      <c r="CD410" s="405"/>
      <c r="CE410" s="405"/>
      <c r="CF410" s="405"/>
      <c r="CG410" s="405"/>
      <c r="CH410" s="405"/>
      <c r="CI410" s="405"/>
      <c r="CJ410" s="405"/>
      <c r="CK410" s="405"/>
      <c r="CL410" s="405"/>
      <c r="CM410" s="405"/>
      <c r="CN410" s="405"/>
      <c r="CO410" s="405"/>
      <c r="CP410" s="405"/>
      <c r="CQ410" s="405"/>
      <c r="CR410" s="405"/>
      <c r="CS410" s="405"/>
      <c r="CT410" s="405"/>
      <c r="CU410" s="405"/>
      <c r="CV410" s="405"/>
      <c r="CW410" s="405"/>
      <c r="CX410" s="405"/>
      <c r="CY410" s="405"/>
      <c r="CZ410" s="405"/>
      <c r="DA410" s="405"/>
      <c r="DB410" s="405"/>
      <c r="DC410" s="405"/>
      <c r="DD410" s="405"/>
      <c r="DE410" s="405"/>
      <c r="DF410" s="405"/>
      <c r="DG410" s="405"/>
      <c r="DH410" s="405"/>
      <c r="DI410" s="405"/>
      <c r="DJ410" s="405"/>
    </row>
    <row r="411" spans="1:114" s="6" customFormat="1">
      <c r="A411" s="405"/>
      <c r="C411" s="7"/>
      <c r="D411" s="7"/>
      <c r="F411" s="8"/>
      <c r="G411" s="8"/>
      <c r="H411" s="8"/>
      <c r="I411" s="8"/>
      <c r="J411" s="8"/>
      <c r="K411" s="8"/>
      <c r="L411" s="8"/>
      <c r="M411" s="8"/>
      <c r="N411" s="8"/>
      <c r="P411" s="12"/>
      <c r="Q411" s="12"/>
      <c r="R411" s="12"/>
      <c r="S411" s="12"/>
      <c r="T411" s="12"/>
      <c r="U411" s="405"/>
      <c r="V411" s="405"/>
      <c r="W411" s="405"/>
      <c r="X411" s="405"/>
      <c r="Y411" s="405"/>
      <c r="Z411" s="405"/>
      <c r="AA411" s="405"/>
      <c r="AB411" s="405"/>
      <c r="AC411" s="405"/>
      <c r="AD411" s="405"/>
      <c r="AE411" s="405"/>
      <c r="AF411" s="405"/>
      <c r="AG411" s="405"/>
      <c r="AH411" s="405"/>
      <c r="AI411" s="405"/>
      <c r="AJ411" s="405"/>
      <c r="AK411" s="405"/>
      <c r="AL411" s="405"/>
      <c r="AM411" s="405"/>
      <c r="AN411" s="405"/>
      <c r="AO411" s="405"/>
      <c r="AP411" s="405"/>
      <c r="AQ411" s="405"/>
      <c r="AR411" s="405"/>
      <c r="AS411" s="405"/>
      <c r="AT411" s="405"/>
      <c r="AU411" s="405"/>
      <c r="AV411" s="405"/>
      <c r="AW411" s="405"/>
      <c r="AX411" s="405"/>
      <c r="AY411" s="405"/>
      <c r="AZ411" s="405"/>
      <c r="BA411" s="405"/>
      <c r="BB411" s="405"/>
      <c r="BC411" s="405"/>
      <c r="BD411" s="405"/>
      <c r="BE411" s="405"/>
      <c r="BF411" s="405"/>
      <c r="BG411" s="405"/>
      <c r="BH411" s="405"/>
      <c r="BI411" s="405"/>
      <c r="BJ411" s="405"/>
      <c r="BK411" s="405"/>
      <c r="BL411" s="405"/>
      <c r="BM411" s="405"/>
      <c r="BN411" s="405"/>
      <c r="BO411" s="405"/>
      <c r="BP411" s="405"/>
      <c r="BQ411" s="405"/>
      <c r="BR411" s="405"/>
      <c r="BS411" s="405"/>
      <c r="BT411" s="405"/>
      <c r="BU411" s="405"/>
      <c r="BV411" s="405"/>
      <c r="BW411" s="405"/>
      <c r="BX411" s="405"/>
      <c r="BY411" s="405"/>
      <c r="BZ411" s="405"/>
      <c r="CA411" s="405"/>
      <c r="CB411" s="405"/>
      <c r="CC411" s="405"/>
      <c r="CD411" s="405"/>
      <c r="CE411" s="405"/>
      <c r="CF411" s="405"/>
      <c r="CG411" s="405"/>
      <c r="CH411" s="405"/>
      <c r="CI411" s="405"/>
      <c r="CJ411" s="405"/>
      <c r="CK411" s="405"/>
      <c r="CL411" s="405"/>
      <c r="CM411" s="405"/>
      <c r="CN411" s="405"/>
      <c r="CO411" s="405"/>
      <c r="CP411" s="405"/>
      <c r="CQ411" s="405"/>
      <c r="CR411" s="405"/>
      <c r="CS411" s="405"/>
      <c r="CT411" s="405"/>
      <c r="CU411" s="405"/>
      <c r="CV411" s="405"/>
      <c r="CW411" s="405"/>
      <c r="CX411" s="405"/>
      <c r="CY411" s="405"/>
      <c r="CZ411" s="405"/>
      <c r="DA411" s="405"/>
      <c r="DB411" s="405"/>
      <c r="DC411" s="405"/>
      <c r="DD411" s="405"/>
      <c r="DE411" s="405"/>
      <c r="DF411" s="405"/>
      <c r="DG411" s="405"/>
      <c r="DH411" s="405"/>
      <c r="DI411" s="405"/>
      <c r="DJ411" s="405"/>
    </row>
    <row r="412" spans="1:114" s="6" customFormat="1">
      <c r="A412" s="405"/>
      <c r="C412" s="7"/>
      <c r="D412" s="7"/>
      <c r="F412" s="8"/>
      <c r="G412" s="8"/>
      <c r="H412" s="8"/>
      <c r="I412" s="8"/>
      <c r="J412" s="8"/>
      <c r="K412" s="8"/>
      <c r="L412" s="8"/>
      <c r="M412" s="8"/>
      <c r="N412" s="8"/>
      <c r="P412" s="12"/>
      <c r="Q412" s="12"/>
      <c r="R412" s="12"/>
      <c r="S412" s="12"/>
      <c r="T412" s="12"/>
      <c r="U412" s="405"/>
      <c r="V412" s="405"/>
      <c r="W412" s="405"/>
      <c r="X412" s="405"/>
      <c r="Y412" s="405"/>
      <c r="Z412" s="405"/>
      <c r="AA412" s="405"/>
      <c r="AB412" s="405"/>
      <c r="AC412" s="405"/>
      <c r="AD412" s="405"/>
      <c r="AE412" s="405"/>
      <c r="AF412" s="405"/>
      <c r="AG412" s="405"/>
      <c r="AH412" s="405"/>
      <c r="AI412" s="405"/>
      <c r="AJ412" s="405"/>
      <c r="AK412" s="405"/>
      <c r="AL412" s="405"/>
      <c r="AM412" s="405"/>
      <c r="AN412" s="405"/>
      <c r="AO412" s="405"/>
      <c r="AP412" s="405"/>
      <c r="AQ412" s="405"/>
      <c r="AR412" s="405"/>
      <c r="AS412" s="405"/>
      <c r="AT412" s="405"/>
      <c r="AU412" s="405"/>
      <c r="AV412" s="405"/>
      <c r="AW412" s="405"/>
      <c r="AX412" s="405"/>
      <c r="AY412" s="405"/>
      <c r="AZ412" s="405"/>
      <c r="BA412" s="405"/>
      <c r="BB412" s="405"/>
      <c r="BC412" s="405"/>
      <c r="BD412" s="405"/>
      <c r="BE412" s="405"/>
      <c r="BF412" s="405"/>
      <c r="BG412" s="405"/>
      <c r="BH412" s="405"/>
      <c r="BI412" s="405"/>
      <c r="BJ412" s="405"/>
      <c r="BK412" s="405"/>
      <c r="BL412" s="405"/>
      <c r="BM412" s="405"/>
      <c r="BN412" s="405"/>
      <c r="BO412" s="405"/>
      <c r="BP412" s="405"/>
      <c r="BQ412" s="405"/>
      <c r="BR412" s="405"/>
      <c r="BS412" s="405"/>
      <c r="BT412" s="405"/>
      <c r="BU412" s="405"/>
      <c r="BV412" s="405"/>
      <c r="BW412" s="405"/>
      <c r="BX412" s="405"/>
      <c r="BY412" s="405"/>
      <c r="BZ412" s="405"/>
      <c r="CA412" s="405"/>
      <c r="CB412" s="405"/>
      <c r="CC412" s="405"/>
      <c r="CD412" s="405"/>
      <c r="CE412" s="405"/>
      <c r="CF412" s="405"/>
      <c r="CG412" s="405"/>
      <c r="CH412" s="405"/>
      <c r="CI412" s="405"/>
      <c r="CJ412" s="405"/>
      <c r="CK412" s="405"/>
      <c r="CL412" s="405"/>
      <c r="CM412" s="405"/>
      <c r="CN412" s="405"/>
      <c r="CO412" s="405"/>
      <c r="CP412" s="405"/>
      <c r="CQ412" s="405"/>
      <c r="CR412" s="405"/>
      <c r="CS412" s="405"/>
      <c r="CT412" s="405"/>
      <c r="CU412" s="405"/>
      <c r="CV412" s="405"/>
      <c r="CW412" s="405"/>
      <c r="CX412" s="405"/>
      <c r="CY412" s="405"/>
      <c r="CZ412" s="405"/>
      <c r="DA412" s="405"/>
      <c r="DB412" s="405"/>
      <c r="DC412" s="405"/>
      <c r="DD412" s="405"/>
      <c r="DE412" s="405"/>
      <c r="DF412" s="405"/>
      <c r="DG412" s="405"/>
      <c r="DH412" s="405"/>
      <c r="DI412" s="405"/>
      <c r="DJ412" s="405"/>
    </row>
    <row r="413" spans="1:114" s="6" customFormat="1">
      <c r="A413" s="405"/>
      <c r="C413" s="7"/>
      <c r="D413" s="7"/>
      <c r="F413" s="8"/>
      <c r="G413" s="8"/>
      <c r="H413" s="8"/>
      <c r="I413" s="8"/>
      <c r="J413" s="8"/>
      <c r="K413" s="8"/>
      <c r="L413" s="8"/>
      <c r="M413" s="8"/>
      <c r="N413" s="8"/>
      <c r="P413" s="12"/>
      <c r="Q413" s="12"/>
      <c r="R413" s="12"/>
      <c r="S413" s="12"/>
      <c r="T413" s="12"/>
      <c r="U413" s="405"/>
      <c r="V413" s="405"/>
      <c r="W413" s="405"/>
      <c r="X413" s="405"/>
      <c r="Y413" s="405"/>
      <c r="Z413" s="405"/>
      <c r="AA413" s="405"/>
      <c r="AB413" s="405"/>
      <c r="AC413" s="405"/>
      <c r="AD413" s="405"/>
      <c r="AE413" s="405"/>
      <c r="AF413" s="405"/>
      <c r="AG413" s="405"/>
      <c r="AH413" s="405"/>
      <c r="AI413" s="405"/>
      <c r="AJ413" s="405"/>
      <c r="AK413" s="405"/>
      <c r="AL413" s="405"/>
      <c r="AM413" s="405"/>
      <c r="AN413" s="405"/>
      <c r="AO413" s="405"/>
      <c r="AP413" s="405"/>
      <c r="AQ413" s="405"/>
      <c r="AR413" s="405"/>
      <c r="AS413" s="405"/>
      <c r="AT413" s="405"/>
      <c r="AU413" s="405"/>
      <c r="AV413" s="405"/>
      <c r="AW413" s="405"/>
      <c r="AX413" s="405"/>
      <c r="AY413" s="405"/>
      <c r="AZ413" s="405"/>
      <c r="BA413" s="405"/>
      <c r="BB413" s="405"/>
      <c r="BC413" s="405"/>
      <c r="BD413" s="405"/>
      <c r="BE413" s="405"/>
      <c r="BF413" s="405"/>
      <c r="BG413" s="405"/>
      <c r="BH413" s="405"/>
      <c r="BI413" s="405"/>
      <c r="BJ413" s="405"/>
      <c r="BK413" s="405"/>
      <c r="BL413" s="405"/>
      <c r="BM413" s="405"/>
      <c r="BN413" s="405"/>
      <c r="BO413" s="405"/>
      <c r="BP413" s="405"/>
      <c r="BQ413" s="405"/>
      <c r="BR413" s="405"/>
      <c r="BS413" s="405"/>
      <c r="BT413" s="405"/>
      <c r="BU413" s="405"/>
      <c r="BV413" s="405"/>
      <c r="BW413" s="405"/>
      <c r="BX413" s="405"/>
      <c r="BY413" s="405"/>
      <c r="BZ413" s="405"/>
      <c r="CA413" s="405"/>
      <c r="CB413" s="405"/>
      <c r="CC413" s="405"/>
      <c r="CD413" s="405"/>
      <c r="CE413" s="405"/>
      <c r="CF413" s="405"/>
      <c r="CG413" s="405"/>
      <c r="CH413" s="405"/>
      <c r="CI413" s="405"/>
      <c r="CJ413" s="405"/>
      <c r="CK413" s="405"/>
      <c r="CL413" s="405"/>
      <c r="CM413" s="405"/>
      <c r="CN413" s="405"/>
      <c r="CO413" s="405"/>
      <c r="CP413" s="405"/>
      <c r="CQ413" s="405"/>
      <c r="CR413" s="405"/>
      <c r="CS413" s="405"/>
      <c r="CT413" s="405"/>
      <c r="CU413" s="405"/>
      <c r="CV413" s="405"/>
      <c r="CW413" s="405"/>
      <c r="CX413" s="405"/>
      <c r="CY413" s="405"/>
      <c r="CZ413" s="405"/>
      <c r="DA413" s="405"/>
      <c r="DB413" s="405"/>
      <c r="DC413" s="405"/>
      <c r="DD413" s="405"/>
      <c r="DE413" s="405"/>
      <c r="DF413" s="405"/>
      <c r="DG413" s="405"/>
      <c r="DH413" s="405"/>
      <c r="DI413" s="405"/>
      <c r="DJ413" s="405"/>
    </row>
    <row r="414" spans="1:114" s="6" customFormat="1">
      <c r="A414" s="405"/>
      <c r="C414" s="7"/>
      <c r="D414" s="7"/>
      <c r="F414" s="8"/>
      <c r="G414" s="8"/>
      <c r="H414" s="8"/>
      <c r="I414" s="8"/>
      <c r="J414" s="8"/>
      <c r="K414" s="8"/>
      <c r="L414" s="8"/>
      <c r="M414" s="8"/>
      <c r="N414" s="8"/>
      <c r="P414" s="12"/>
      <c r="Q414" s="12"/>
      <c r="R414" s="12"/>
      <c r="S414" s="12"/>
      <c r="T414" s="12"/>
      <c r="U414" s="405"/>
      <c r="V414" s="405"/>
      <c r="W414" s="405"/>
      <c r="X414" s="405"/>
      <c r="Y414" s="405"/>
      <c r="Z414" s="405"/>
      <c r="AA414" s="405"/>
      <c r="AB414" s="405"/>
      <c r="AC414" s="405"/>
      <c r="AD414" s="405"/>
      <c r="AE414" s="405"/>
      <c r="AF414" s="405"/>
      <c r="AG414" s="405"/>
      <c r="AH414" s="405"/>
      <c r="AI414" s="405"/>
      <c r="AJ414" s="405"/>
      <c r="AK414" s="405"/>
      <c r="AL414" s="405"/>
      <c r="AM414" s="405"/>
      <c r="AN414" s="405"/>
      <c r="AO414" s="405"/>
      <c r="AP414" s="405"/>
      <c r="AQ414" s="405"/>
      <c r="AR414" s="405"/>
      <c r="AS414" s="405"/>
      <c r="AT414" s="405"/>
      <c r="AU414" s="405"/>
      <c r="AV414" s="405"/>
      <c r="AW414" s="405"/>
      <c r="AX414" s="405"/>
      <c r="AY414" s="405"/>
      <c r="AZ414" s="405"/>
      <c r="BA414" s="405"/>
      <c r="BB414" s="405"/>
      <c r="BC414" s="405"/>
      <c r="BD414" s="405"/>
      <c r="BE414" s="405"/>
      <c r="BF414" s="405"/>
      <c r="BG414" s="405"/>
      <c r="BH414" s="405"/>
      <c r="BI414" s="405"/>
      <c r="BJ414" s="405"/>
      <c r="BK414" s="405"/>
      <c r="BL414" s="405"/>
      <c r="BM414" s="405"/>
      <c r="BN414" s="405"/>
      <c r="BO414" s="405"/>
      <c r="BP414" s="405"/>
      <c r="BQ414" s="405"/>
      <c r="BR414" s="405"/>
      <c r="BS414" s="405"/>
      <c r="BT414" s="405"/>
      <c r="BU414" s="405"/>
      <c r="BV414" s="405"/>
      <c r="BW414" s="405"/>
      <c r="BX414" s="405"/>
      <c r="BY414" s="405"/>
      <c r="BZ414" s="405"/>
      <c r="CA414" s="405"/>
      <c r="CB414" s="405"/>
      <c r="CC414" s="405"/>
      <c r="CD414" s="405"/>
      <c r="CE414" s="405"/>
      <c r="CF414" s="405"/>
      <c r="CG414" s="405"/>
      <c r="CH414" s="405"/>
      <c r="CI414" s="405"/>
      <c r="CJ414" s="405"/>
      <c r="CK414" s="405"/>
      <c r="CL414" s="405"/>
      <c r="CM414" s="405"/>
      <c r="CN414" s="405"/>
      <c r="CO414" s="405"/>
      <c r="CP414" s="405"/>
      <c r="CQ414" s="405"/>
      <c r="CR414" s="405"/>
      <c r="CS414" s="405"/>
      <c r="CT414" s="405"/>
      <c r="CU414" s="405"/>
      <c r="CV414" s="405"/>
      <c r="CW414" s="405"/>
      <c r="CX414" s="405"/>
      <c r="CY414" s="405"/>
      <c r="CZ414" s="405"/>
      <c r="DA414" s="405"/>
      <c r="DB414" s="405"/>
      <c r="DC414" s="405"/>
      <c r="DD414" s="405"/>
      <c r="DE414" s="405"/>
      <c r="DF414" s="405"/>
      <c r="DG414" s="405"/>
      <c r="DH414" s="405"/>
      <c r="DI414" s="405"/>
      <c r="DJ414" s="405"/>
    </row>
    <row r="415" spans="1:114" s="6" customFormat="1">
      <c r="A415" s="405"/>
      <c r="C415" s="7"/>
      <c r="D415" s="7"/>
      <c r="F415" s="8"/>
      <c r="G415" s="8"/>
      <c r="H415" s="8"/>
      <c r="I415" s="8"/>
      <c r="J415" s="8"/>
      <c r="K415" s="8"/>
      <c r="L415" s="8"/>
      <c r="M415" s="8"/>
      <c r="N415" s="8"/>
      <c r="P415" s="12"/>
      <c r="Q415" s="12"/>
      <c r="R415" s="12"/>
      <c r="S415" s="12"/>
      <c r="T415" s="12"/>
      <c r="U415" s="405"/>
      <c r="V415" s="405"/>
      <c r="W415" s="405"/>
      <c r="X415" s="405"/>
      <c r="Y415" s="405"/>
      <c r="Z415" s="405"/>
      <c r="AA415" s="405"/>
      <c r="AB415" s="405"/>
      <c r="AC415" s="405"/>
      <c r="AD415" s="405"/>
      <c r="AE415" s="405"/>
      <c r="AF415" s="405"/>
      <c r="AG415" s="405"/>
      <c r="AH415" s="405"/>
      <c r="AI415" s="405"/>
      <c r="AJ415" s="405"/>
      <c r="AK415" s="405"/>
      <c r="AL415" s="405"/>
      <c r="AM415" s="405"/>
      <c r="AN415" s="405"/>
      <c r="AO415" s="405"/>
      <c r="AP415" s="405"/>
      <c r="AQ415" s="405"/>
      <c r="AR415" s="405"/>
      <c r="AS415" s="405"/>
      <c r="AT415" s="405"/>
      <c r="AU415" s="405"/>
      <c r="AV415" s="405"/>
      <c r="AW415" s="405"/>
      <c r="AX415" s="405"/>
      <c r="AY415" s="405"/>
      <c r="AZ415" s="405"/>
      <c r="BA415" s="405"/>
      <c r="BB415" s="405"/>
      <c r="BC415" s="405"/>
      <c r="BD415" s="405"/>
      <c r="BE415" s="405"/>
      <c r="BF415" s="405"/>
      <c r="BG415" s="405"/>
      <c r="BH415" s="405"/>
      <c r="BI415" s="405"/>
      <c r="BJ415" s="405"/>
      <c r="BK415" s="405"/>
      <c r="BL415" s="405"/>
      <c r="BM415" s="405"/>
      <c r="BN415" s="405"/>
      <c r="BO415" s="405"/>
      <c r="BP415" s="405"/>
      <c r="BQ415" s="405"/>
      <c r="BR415" s="405"/>
      <c r="BS415" s="405"/>
      <c r="BT415" s="405"/>
      <c r="BU415" s="405"/>
      <c r="BV415" s="405"/>
      <c r="BW415" s="405"/>
      <c r="BX415" s="405"/>
      <c r="BY415" s="405"/>
      <c r="BZ415" s="405"/>
      <c r="CA415" s="405"/>
      <c r="CB415" s="405"/>
      <c r="CC415" s="405"/>
      <c r="CD415" s="405"/>
      <c r="CE415" s="405"/>
      <c r="CF415" s="405"/>
      <c r="CG415" s="405"/>
      <c r="CH415" s="405"/>
      <c r="CI415" s="405"/>
      <c r="CJ415" s="405"/>
      <c r="CK415" s="405"/>
      <c r="CL415" s="405"/>
      <c r="CM415" s="405"/>
      <c r="CN415" s="405"/>
      <c r="CO415" s="405"/>
      <c r="CP415" s="405"/>
      <c r="CQ415" s="405"/>
      <c r="CR415" s="405"/>
      <c r="CS415" s="405"/>
      <c r="CT415" s="405"/>
      <c r="CU415" s="405"/>
      <c r="CV415" s="405"/>
      <c r="CW415" s="405"/>
      <c r="CX415" s="405"/>
      <c r="CY415" s="405"/>
      <c r="CZ415" s="405"/>
      <c r="DA415" s="405"/>
      <c r="DB415" s="405"/>
      <c r="DC415" s="405"/>
      <c r="DD415" s="405"/>
      <c r="DE415" s="405"/>
      <c r="DF415" s="405"/>
      <c r="DG415" s="405"/>
      <c r="DH415" s="405"/>
      <c r="DI415" s="405"/>
      <c r="DJ415" s="405"/>
    </row>
    <row r="416" spans="1:114" s="6" customFormat="1">
      <c r="A416" s="405"/>
      <c r="C416" s="7"/>
      <c r="D416" s="7"/>
      <c r="F416" s="8"/>
      <c r="G416" s="8"/>
      <c r="H416" s="8"/>
      <c r="I416" s="8"/>
      <c r="J416" s="8"/>
      <c r="K416" s="8"/>
      <c r="L416" s="8"/>
      <c r="M416" s="8"/>
      <c r="N416" s="8"/>
      <c r="P416" s="12"/>
      <c r="Q416" s="12"/>
      <c r="R416" s="12"/>
      <c r="S416" s="12"/>
      <c r="T416" s="12"/>
      <c r="U416" s="405"/>
      <c r="V416" s="405"/>
      <c r="W416" s="405"/>
      <c r="X416" s="405"/>
      <c r="Y416" s="405"/>
      <c r="Z416" s="405"/>
      <c r="AA416" s="405"/>
      <c r="AB416" s="405"/>
      <c r="AC416" s="405"/>
      <c r="AD416" s="405"/>
      <c r="AE416" s="405"/>
      <c r="AF416" s="405"/>
      <c r="AG416" s="405"/>
      <c r="AH416" s="405"/>
      <c r="AI416" s="405"/>
      <c r="AJ416" s="405"/>
      <c r="AK416" s="405"/>
      <c r="AL416" s="405"/>
      <c r="AM416" s="405"/>
      <c r="AN416" s="405"/>
      <c r="AO416" s="405"/>
      <c r="AP416" s="405"/>
      <c r="AQ416" s="405"/>
      <c r="AR416" s="405"/>
      <c r="AS416" s="405"/>
      <c r="AT416" s="405"/>
      <c r="AU416" s="405"/>
      <c r="AV416" s="405"/>
      <c r="AW416" s="405"/>
      <c r="AX416" s="405"/>
      <c r="AY416" s="405"/>
      <c r="AZ416" s="405"/>
      <c r="BA416" s="405"/>
      <c r="BB416" s="405"/>
      <c r="BC416" s="405"/>
      <c r="BD416" s="405"/>
      <c r="BE416" s="405"/>
      <c r="BF416" s="405"/>
      <c r="BG416" s="405"/>
      <c r="BH416" s="405"/>
      <c r="BI416" s="405"/>
      <c r="BJ416" s="405"/>
      <c r="BK416" s="405"/>
      <c r="BL416" s="405"/>
      <c r="BM416" s="405"/>
      <c r="BN416" s="405"/>
      <c r="BO416" s="405"/>
      <c r="BP416" s="405"/>
      <c r="BQ416" s="405"/>
      <c r="BR416" s="405"/>
      <c r="BS416" s="405"/>
      <c r="BT416" s="405"/>
      <c r="BU416" s="405"/>
      <c r="BV416" s="405"/>
      <c r="BW416" s="405"/>
      <c r="BX416" s="405"/>
      <c r="BY416" s="405"/>
      <c r="BZ416" s="405"/>
      <c r="CA416" s="405"/>
      <c r="CB416" s="405"/>
      <c r="CC416" s="405"/>
      <c r="CD416" s="405"/>
      <c r="CE416" s="405"/>
      <c r="CF416" s="405"/>
      <c r="CG416" s="405"/>
      <c r="CH416" s="405"/>
      <c r="CI416" s="405"/>
      <c r="CJ416" s="405"/>
      <c r="CK416" s="405"/>
      <c r="CL416" s="405"/>
      <c r="CM416" s="405"/>
      <c r="CN416" s="405"/>
      <c r="CO416" s="405"/>
      <c r="CP416" s="405"/>
      <c r="CQ416" s="405"/>
      <c r="CR416" s="405"/>
      <c r="CS416" s="405"/>
      <c r="CT416" s="405"/>
      <c r="CU416" s="405"/>
      <c r="CV416" s="405"/>
      <c r="CW416" s="405"/>
      <c r="CX416" s="405"/>
      <c r="CY416" s="405"/>
      <c r="CZ416" s="405"/>
      <c r="DA416" s="405"/>
      <c r="DB416" s="405"/>
      <c r="DC416" s="405"/>
      <c r="DD416" s="405"/>
      <c r="DE416" s="405"/>
      <c r="DF416" s="405"/>
      <c r="DG416" s="405"/>
      <c r="DH416" s="405"/>
      <c r="DI416" s="405"/>
      <c r="DJ416" s="405"/>
    </row>
    <row r="417" spans="1:114" s="6" customFormat="1">
      <c r="A417" s="405"/>
      <c r="C417" s="7"/>
      <c r="D417" s="7"/>
      <c r="F417" s="8"/>
      <c r="G417" s="8"/>
      <c r="H417" s="8"/>
      <c r="I417" s="8"/>
      <c r="J417" s="8"/>
      <c r="K417" s="8"/>
      <c r="L417" s="8"/>
      <c r="M417" s="8"/>
      <c r="N417" s="8"/>
      <c r="P417" s="12"/>
      <c r="Q417" s="12"/>
      <c r="R417" s="12"/>
      <c r="S417" s="12"/>
      <c r="T417" s="12"/>
      <c r="U417" s="405"/>
      <c r="V417" s="405"/>
      <c r="W417" s="405"/>
      <c r="X417" s="405"/>
      <c r="Y417" s="405"/>
      <c r="Z417" s="405"/>
      <c r="AA417" s="405"/>
      <c r="AB417" s="405"/>
      <c r="AC417" s="405"/>
      <c r="AD417" s="405"/>
      <c r="AE417" s="405"/>
      <c r="AF417" s="405"/>
      <c r="AG417" s="405"/>
      <c r="AH417" s="405"/>
      <c r="AI417" s="405"/>
      <c r="AJ417" s="405"/>
      <c r="AK417" s="405"/>
      <c r="AL417" s="405"/>
      <c r="AM417" s="405"/>
      <c r="AN417" s="405"/>
      <c r="AO417" s="405"/>
      <c r="AP417" s="405"/>
      <c r="AQ417" s="405"/>
      <c r="AR417" s="405"/>
      <c r="AS417" s="405"/>
      <c r="AT417" s="405"/>
      <c r="AU417" s="405"/>
      <c r="AV417" s="405"/>
      <c r="AW417" s="405"/>
      <c r="AX417" s="405"/>
      <c r="AY417" s="405"/>
      <c r="AZ417" s="405"/>
      <c r="BA417" s="405"/>
      <c r="BB417" s="405"/>
      <c r="BC417" s="405"/>
      <c r="BD417" s="405"/>
      <c r="BE417" s="405"/>
      <c r="BF417" s="405"/>
      <c r="BG417" s="405"/>
      <c r="BH417" s="405"/>
      <c r="BI417" s="405"/>
      <c r="BJ417" s="405"/>
      <c r="BK417" s="405"/>
      <c r="BL417" s="405"/>
      <c r="BM417" s="405"/>
      <c r="BN417" s="405"/>
      <c r="BO417" s="405"/>
      <c r="BP417" s="405"/>
      <c r="BQ417" s="405"/>
      <c r="BR417" s="405"/>
      <c r="BS417" s="405"/>
      <c r="BT417" s="405"/>
      <c r="BU417" s="405"/>
      <c r="BV417" s="405"/>
      <c r="BW417" s="405"/>
      <c r="BX417" s="405"/>
      <c r="BY417" s="405"/>
      <c r="BZ417" s="405"/>
      <c r="CA417" s="405"/>
      <c r="CB417" s="405"/>
      <c r="CC417" s="405"/>
      <c r="CD417" s="405"/>
      <c r="CE417" s="405"/>
      <c r="CF417" s="405"/>
      <c r="CG417" s="405"/>
      <c r="CH417" s="405"/>
      <c r="CI417" s="405"/>
      <c r="CJ417" s="405"/>
      <c r="CK417" s="405"/>
      <c r="CL417" s="405"/>
      <c r="CM417" s="405"/>
      <c r="CN417" s="405"/>
      <c r="CO417" s="405"/>
      <c r="CP417" s="405"/>
      <c r="CQ417" s="405"/>
      <c r="CR417" s="405"/>
      <c r="CS417" s="405"/>
      <c r="CT417" s="405"/>
      <c r="CU417" s="405"/>
      <c r="CV417" s="405"/>
      <c r="CW417" s="405"/>
      <c r="CX417" s="405"/>
      <c r="CY417" s="405"/>
      <c r="CZ417" s="405"/>
      <c r="DA417" s="405"/>
      <c r="DB417" s="405"/>
      <c r="DC417" s="405"/>
      <c r="DD417" s="405"/>
      <c r="DE417" s="405"/>
      <c r="DF417" s="405"/>
      <c r="DG417" s="405"/>
      <c r="DH417" s="405"/>
      <c r="DI417" s="405"/>
      <c r="DJ417" s="405"/>
    </row>
    <row r="418" spans="1:114" s="6" customFormat="1">
      <c r="A418" s="405"/>
      <c r="C418" s="7"/>
      <c r="D418" s="7"/>
      <c r="F418" s="8"/>
      <c r="G418" s="8"/>
      <c r="H418" s="8"/>
      <c r="I418" s="8"/>
      <c r="J418" s="8"/>
      <c r="K418" s="8"/>
      <c r="L418" s="8"/>
      <c r="M418" s="8"/>
      <c r="N418" s="8"/>
      <c r="P418" s="12"/>
      <c r="Q418" s="12"/>
      <c r="R418" s="12"/>
      <c r="S418" s="12"/>
      <c r="T418" s="12"/>
      <c r="U418" s="405"/>
      <c r="V418" s="405"/>
      <c r="W418" s="405"/>
      <c r="X418" s="405"/>
      <c r="Y418" s="405"/>
      <c r="Z418" s="405"/>
      <c r="AA418" s="405"/>
      <c r="AB418" s="405"/>
      <c r="AC418" s="405"/>
      <c r="AD418" s="405"/>
      <c r="AE418" s="405"/>
      <c r="AF418" s="405"/>
      <c r="AG418" s="405"/>
      <c r="AH418" s="405"/>
      <c r="AI418" s="405"/>
      <c r="AJ418" s="405"/>
      <c r="AK418" s="405"/>
      <c r="AL418" s="405"/>
      <c r="AM418" s="405"/>
      <c r="AN418" s="405"/>
      <c r="AO418" s="405"/>
      <c r="AP418" s="405"/>
      <c r="AQ418" s="405"/>
      <c r="AR418" s="405"/>
      <c r="AS418" s="405"/>
      <c r="AT418" s="405"/>
      <c r="AU418" s="405"/>
      <c r="AV418" s="405"/>
      <c r="AW418" s="405"/>
      <c r="AX418" s="405"/>
      <c r="AY418" s="405"/>
      <c r="AZ418" s="405"/>
      <c r="BA418" s="405"/>
      <c r="BB418" s="405"/>
      <c r="BC418" s="405"/>
      <c r="BD418" s="405"/>
      <c r="BE418" s="405"/>
      <c r="BF418" s="405"/>
      <c r="BG418" s="405"/>
      <c r="BH418" s="405"/>
      <c r="BI418" s="405"/>
      <c r="BJ418" s="405"/>
      <c r="BK418" s="405"/>
      <c r="BL418" s="405"/>
      <c r="BM418" s="405"/>
      <c r="BN418" s="405"/>
      <c r="BO418" s="405"/>
      <c r="BP418" s="405"/>
      <c r="BQ418" s="405"/>
      <c r="BR418" s="405"/>
      <c r="BS418" s="405"/>
      <c r="BT418" s="405"/>
      <c r="BU418" s="405"/>
      <c r="BV418" s="405"/>
      <c r="BW418" s="405"/>
      <c r="BX418" s="405"/>
      <c r="BY418" s="405"/>
      <c r="BZ418" s="405"/>
      <c r="CA418" s="405"/>
      <c r="CB418" s="405"/>
      <c r="CC418" s="405"/>
      <c r="CD418" s="405"/>
      <c r="CE418" s="405"/>
      <c r="CF418" s="405"/>
      <c r="CG418" s="405"/>
      <c r="CH418" s="405"/>
      <c r="CI418" s="405"/>
      <c r="CJ418" s="405"/>
      <c r="CK418" s="405"/>
      <c r="CL418" s="405"/>
      <c r="CM418" s="405"/>
      <c r="CN418" s="405"/>
      <c r="CO418" s="405"/>
      <c r="CP418" s="405"/>
      <c r="CQ418" s="405"/>
      <c r="CR418" s="405"/>
      <c r="CS418" s="405"/>
      <c r="CT418" s="405"/>
      <c r="CU418" s="405"/>
      <c r="CV418" s="405"/>
      <c r="CW418" s="405"/>
      <c r="CX418" s="405"/>
      <c r="CY418" s="405"/>
      <c r="CZ418" s="405"/>
      <c r="DA418" s="405"/>
      <c r="DB418" s="405"/>
      <c r="DC418" s="405"/>
      <c r="DD418" s="405"/>
      <c r="DE418" s="405"/>
      <c r="DF418" s="405"/>
      <c r="DG418" s="405"/>
      <c r="DH418" s="405"/>
      <c r="DI418" s="405"/>
      <c r="DJ418" s="405"/>
    </row>
    <row r="419" spans="1:114" s="6" customFormat="1">
      <c r="A419" s="405"/>
      <c r="C419" s="7"/>
      <c r="D419" s="7"/>
      <c r="F419" s="8"/>
      <c r="G419" s="8"/>
      <c r="H419" s="8"/>
      <c r="I419" s="8"/>
      <c r="J419" s="8"/>
      <c r="K419" s="8"/>
      <c r="L419" s="8"/>
      <c r="M419" s="8"/>
      <c r="N419" s="8"/>
      <c r="P419" s="12"/>
      <c r="Q419" s="12"/>
      <c r="R419" s="12"/>
      <c r="S419" s="12"/>
      <c r="T419" s="12"/>
      <c r="U419" s="405"/>
      <c r="V419" s="405"/>
      <c r="W419" s="405"/>
      <c r="X419" s="405"/>
      <c r="Y419" s="405"/>
      <c r="Z419" s="405"/>
      <c r="AA419" s="405"/>
      <c r="AB419" s="405"/>
      <c r="AC419" s="405"/>
      <c r="AD419" s="405"/>
      <c r="AE419" s="405"/>
      <c r="AF419" s="405"/>
      <c r="AG419" s="405"/>
      <c r="AH419" s="405"/>
      <c r="AI419" s="405"/>
      <c r="AJ419" s="405"/>
      <c r="AK419" s="405"/>
      <c r="AL419" s="405"/>
      <c r="AM419" s="405"/>
      <c r="AN419" s="405"/>
      <c r="AO419" s="405"/>
      <c r="AP419" s="405"/>
      <c r="AQ419" s="405"/>
      <c r="AR419" s="405"/>
      <c r="AS419" s="405"/>
      <c r="AT419" s="405"/>
      <c r="AU419" s="405"/>
      <c r="AV419" s="405"/>
      <c r="AW419" s="405"/>
      <c r="AX419" s="405"/>
      <c r="AY419" s="405"/>
      <c r="AZ419" s="405"/>
      <c r="BA419" s="405"/>
      <c r="BB419" s="405"/>
      <c r="BC419" s="405"/>
      <c r="BD419" s="405"/>
      <c r="BE419" s="405"/>
      <c r="BF419" s="405"/>
      <c r="BG419" s="405"/>
      <c r="BH419" s="405"/>
      <c r="BI419" s="405"/>
      <c r="BJ419" s="405"/>
      <c r="BK419" s="405"/>
      <c r="BL419" s="405"/>
      <c r="BM419" s="405"/>
      <c r="BN419" s="405"/>
      <c r="BO419" s="405"/>
      <c r="BP419" s="405"/>
      <c r="BQ419" s="405"/>
      <c r="BR419" s="405"/>
      <c r="BS419" s="405"/>
      <c r="BT419" s="405"/>
      <c r="BU419" s="405"/>
      <c r="BV419" s="405"/>
      <c r="BW419" s="405"/>
      <c r="BX419" s="405"/>
      <c r="BY419" s="405"/>
      <c r="BZ419" s="405"/>
      <c r="CA419" s="405"/>
      <c r="CB419" s="405"/>
      <c r="CC419" s="405"/>
      <c r="CD419" s="405"/>
      <c r="CE419" s="405"/>
      <c r="CF419" s="405"/>
      <c r="CG419" s="405"/>
      <c r="CH419" s="405"/>
      <c r="CI419" s="405"/>
      <c r="CJ419" s="405"/>
      <c r="CK419" s="405"/>
      <c r="CL419" s="405"/>
      <c r="CM419" s="405"/>
      <c r="CN419" s="405"/>
      <c r="CO419" s="405"/>
      <c r="CP419" s="405"/>
      <c r="CQ419" s="405"/>
      <c r="CR419" s="405"/>
      <c r="CS419" s="405"/>
      <c r="CT419" s="405"/>
      <c r="CU419" s="405"/>
      <c r="CV419" s="405"/>
      <c r="CW419" s="405"/>
      <c r="CX419" s="405"/>
      <c r="CY419" s="405"/>
      <c r="CZ419" s="405"/>
      <c r="DA419" s="405"/>
      <c r="DB419" s="405"/>
      <c r="DC419" s="405"/>
      <c r="DD419" s="405"/>
      <c r="DE419" s="405"/>
      <c r="DF419" s="405"/>
      <c r="DG419" s="405"/>
      <c r="DH419" s="405"/>
      <c r="DI419" s="405"/>
      <c r="DJ419" s="405"/>
    </row>
    <row r="420" spans="1:114" s="6" customFormat="1">
      <c r="A420" s="405"/>
      <c r="C420" s="7"/>
      <c r="D420" s="7"/>
      <c r="F420" s="8"/>
      <c r="G420" s="8"/>
      <c r="H420" s="8"/>
      <c r="I420" s="8"/>
      <c r="J420" s="8"/>
      <c r="K420" s="8"/>
      <c r="L420" s="8"/>
      <c r="M420" s="8"/>
      <c r="N420" s="8"/>
      <c r="P420" s="12"/>
      <c r="Q420" s="12"/>
      <c r="R420" s="12"/>
      <c r="S420" s="12"/>
      <c r="T420" s="12"/>
      <c r="U420" s="405"/>
      <c r="V420" s="405"/>
      <c r="W420" s="405"/>
      <c r="X420" s="405"/>
      <c r="Y420" s="405"/>
      <c r="Z420" s="405"/>
      <c r="AA420" s="405"/>
      <c r="AB420" s="405"/>
      <c r="AC420" s="405"/>
      <c r="AD420" s="405"/>
      <c r="AE420" s="405"/>
      <c r="AF420" s="405"/>
      <c r="AG420" s="405"/>
      <c r="AH420" s="405"/>
      <c r="AI420" s="405"/>
      <c r="AJ420" s="405"/>
      <c r="AK420" s="405"/>
      <c r="AL420" s="405"/>
      <c r="AM420" s="405"/>
      <c r="AN420" s="405"/>
      <c r="AO420" s="405"/>
      <c r="AP420" s="405"/>
      <c r="AQ420" s="405"/>
      <c r="AR420" s="405"/>
      <c r="AS420" s="405"/>
      <c r="AT420" s="405"/>
      <c r="AU420" s="405"/>
      <c r="AV420" s="405"/>
      <c r="AW420" s="405"/>
      <c r="AX420" s="405"/>
      <c r="AY420" s="405"/>
      <c r="AZ420" s="405"/>
      <c r="BA420" s="405"/>
      <c r="BB420" s="405"/>
      <c r="BC420" s="405"/>
      <c r="BD420" s="405"/>
      <c r="BE420" s="405"/>
      <c r="BF420" s="405"/>
      <c r="BG420" s="405"/>
      <c r="BH420" s="405"/>
      <c r="BI420" s="405"/>
      <c r="BJ420" s="405"/>
      <c r="BK420" s="405"/>
      <c r="BL420" s="405"/>
      <c r="BM420" s="405"/>
      <c r="BN420" s="405"/>
      <c r="BO420" s="405"/>
      <c r="BP420" s="405"/>
      <c r="BQ420" s="405"/>
      <c r="BR420" s="405"/>
      <c r="BS420" s="405"/>
      <c r="BT420" s="405"/>
      <c r="BU420" s="405"/>
      <c r="BV420" s="405"/>
      <c r="BW420" s="405"/>
      <c r="BX420" s="405"/>
      <c r="BY420" s="405"/>
      <c r="BZ420" s="405"/>
      <c r="CA420" s="405"/>
      <c r="CB420" s="405"/>
      <c r="CC420" s="405"/>
      <c r="CD420" s="405"/>
      <c r="CE420" s="405"/>
      <c r="CF420" s="405"/>
      <c r="CG420" s="405"/>
      <c r="CH420" s="405"/>
      <c r="CI420" s="405"/>
      <c r="CJ420" s="405"/>
      <c r="CK420" s="405"/>
      <c r="CL420" s="405"/>
      <c r="CM420" s="405"/>
      <c r="CN420" s="405"/>
      <c r="CO420" s="405"/>
      <c r="CP420" s="405"/>
      <c r="CQ420" s="405"/>
      <c r="CR420" s="405"/>
      <c r="CS420" s="405"/>
      <c r="CT420" s="405"/>
      <c r="CU420" s="405"/>
      <c r="CV420" s="405"/>
      <c r="CW420" s="405"/>
      <c r="CX420" s="405"/>
      <c r="CY420" s="405"/>
      <c r="CZ420" s="405"/>
      <c r="DA420" s="405"/>
      <c r="DB420" s="405"/>
      <c r="DC420" s="405"/>
      <c r="DD420" s="405"/>
      <c r="DE420" s="405"/>
      <c r="DF420" s="405"/>
      <c r="DG420" s="405"/>
      <c r="DH420" s="405"/>
      <c r="DI420" s="405"/>
      <c r="DJ420" s="405"/>
    </row>
    <row r="421" spans="1:114" s="6" customFormat="1">
      <c r="A421" s="405"/>
      <c r="C421" s="7"/>
      <c r="D421" s="7"/>
      <c r="F421" s="8"/>
      <c r="G421" s="8"/>
      <c r="H421" s="8"/>
      <c r="I421" s="8"/>
      <c r="J421" s="8"/>
      <c r="K421" s="8"/>
      <c r="L421" s="8"/>
      <c r="M421" s="8"/>
      <c r="N421" s="8"/>
      <c r="P421" s="12"/>
      <c r="Q421" s="12"/>
      <c r="R421" s="12"/>
      <c r="S421" s="12"/>
      <c r="T421" s="12"/>
      <c r="U421" s="405"/>
      <c r="V421" s="405"/>
      <c r="W421" s="405"/>
      <c r="X421" s="405"/>
      <c r="Y421" s="405"/>
      <c r="Z421" s="405"/>
      <c r="AA421" s="405"/>
      <c r="AB421" s="405"/>
      <c r="AC421" s="405"/>
      <c r="AD421" s="405"/>
      <c r="AE421" s="405"/>
      <c r="AF421" s="405"/>
      <c r="AG421" s="405"/>
      <c r="AH421" s="405"/>
      <c r="AI421" s="405"/>
      <c r="AJ421" s="405"/>
      <c r="AK421" s="405"/>
      <c r="AL421" s="405"/>
      <c r="AM421" s="405"/>
      <c r="AN421" s="405"/>
      <c r="AO421" s="405"/>
      <c r="AP421" s="405"/>
      <c r="AQ421" s="405"/>
      <c r="AR421" s="405"/>
      <c r="AS421" s="405"/>
      <c r="AT421" s="405"/>
      <c r="AU421" s="405"/>
      <c r="AV421" s="405"/>
      <c r="AW421" s="405"/>
      <c r="AX421" s="405"/>
      <c r="AY421" s="405"/>
      <c r="AZ421" s="405"/>
      <c r="BA421" s="405"/>
      <c r="BB421" s="405"/>
      <c r="BC421" s="405"/>
      <c r="BD421" s="405"/>
      <c r="BE421" s="405"/>
      <c r="BF421" s="405"/>
      <c r="BG421" s="405"/>
      <c r="BH421" s="405"/>
      <c r="BI421" s="405"/>
      <c r="BJ421" s="405"/>
      <c r="BK421" s="405"/>
      <c r="BL421" s="405"/>
      <c r="BM421" s="405"/>
      <c r="BN421" s="405"/>
      <c r="BO421" s="405"/>
      <c r="BP421" s="405"/>
      <c r="BQ421" s="405"/>
      <c r="BR421" s="405"/>
      <c r="BS421" s="405"/>
      <c r="BT421" s="405"/>
      <c r="BU421" s="405"/>
      <c r="BV421" s="405"/>
      <c r="BW421" s="405"/>
      <c r="BX421" s="405"/>
      <c r="BY421" s="405"/>
      <c r="BZ421" s="405"/>
      <c r="CA421" s="405"/>
      <c r="CB421" s="405"/>
      <c r="CC421" s="405"/>
      <c r="CD421" s="405"/>
      <c r="CE421" s="405"/>
      <c r="CF421" s="405"/>
      <c r="CG421" s="405"/>
      <c r="CH421" s="405"/>
      <c r="CI421" s="405"/>
      <c r="CJ421" s="405"/>
      <c r="CK421" s="405"/>
      <c r="CL421" s="405"/>
      <c r="CM421" s="405"/>
      <c r="CN421" s="405"/>
      <c r="CO421" s="405"/>
      <c r="CP421" s="405"/>
      <c r="CQ421" s="405"/>
      <c r="CR421" s="405"/>
      <c r="CS421" s="405"/>
      <c r="CT421" s="405"/>
      <c r="CU421" s="405"/>
      <c r="CV421" s="405"/>
      <c r="CW421" s="405"/>
      <c r="CX421" s="405"/>
      <c r="CY421" s="405"/>
      <c r="CZ421" s="405"/>
      <c r="DA421" s="405"/>
      <c r="DB421" s="405"/>
      <c r="DC421" s="405"/>
      <c r="DD421" s="405"/>
      <c r="DE421" s="405"/>
      <c r="DF421" s="405"/>
      <c r="DG421" s="405"/>
      <c r="DH421" s="405"/>
      <c r="DI421" s="405"/>
      <c r="DJ421" s="405"/>
    </row>
    <row r="422" spans="1:114" s="6" customFormat="1">
      <c r="A422" s="405"/>
      <c r="C422" s="7"/>
      <c r="D422" s="7"/>
      <c r="F422" s="8"/>
      <c r="G422" s="8"/>
      <c r="H422" s="8"/>
      <c r="I422" s="8"/>
      <c r="J422" s="8"/>
      <c r="K422" s="8"/>
      <c r="L422" s="8"/>
      <c r="M422" s="8"/>
      <c r="N422" s="8"/>
      <c r="P422" s="12"/>
      <c r="Q422" s="12"/>
      <c r="R422" s="12"/>
      <c r="S422" s="12"/>
      <c r="T422" s="12"/>
      <c r="U422" s="405"/>
      <c r="V422" s="405"/>
      <c r="W422" s="405"/>
      <c r="X422" s="405"/>
      <c r="Y422" s="405"/>
      <c r="Z422" s="405"/>
      <c r="AA422" s="405"/>
      <c r="AB422" s="405"/>
      <c r="AC422" s="405"/>
      <c r="AD422" s="405"/>
      <c r="AE422" s="405"/>
      <c r="AF422" s="405"/>
      <c r="AG422" s="405"/>
      <c r="AH422" s="405"/>
      <c r="AI422" s="405"/>
      <c r="AJ422" s="405"/>
      <c r="AK422" s="405"/>
      <c r="AL422" s="405"/>
      <c r="AM422" s="405"/>
      <c r="AN422" s="405"/>
      <c r="AO422" s="405"/>
      <c r="AP422" s="405"/>
      <c r="AQ422" s="405"/>
      <c r="AR422" s="405"/>
      <c r="AS422" s="405"/>
      <c r="AT422" s="405"/>
      <c r="AU422" s="405"/>
      <c r="AV422" s="405"/>
      <c r="AW422" s="405"/>
      <c r="AX422" s="405"/>
      <c r="AY422" s="405"/>
      <c r="AZ422" s="405"/>
      <c r="BA422" s="405"/>
      <c r="BB422" s="405"/>
      <c r="BC422" s="405"/>
      <c r="BD422" s="405"/>
      <c r="BE422" s="405"/>
      <c r="BF422" s="405"/>
      <c r="BG422" s="405"/>
      <c r="BH422" s="405"/>
      <c r="BI422" s="405"/>
      <c r="BJ422" s="405"/>
      <c r="BK422" s="405"/>
      <c r="BL422" s="405"/>
      <c r="BM422" s="405"/>
      <c r="BN422" s="405"/>
      <c r="BO422" s="405"/>
      <c r="BP422" s="405"/>
      <c r="BQ422" s="405"/>
      <c r="BR422" s="405"/>
      <c r="BS422" s="405"/>
      <c r="BT422" s="405"/>
      <c r="BU422" s="405"/>
      <c r="BV422" s="405"/>
      <c r="BW422" s="405"/>
      <c r="BX422" s="405"/>
      <c r="BY422" s="405"/>
      <c r="BZ422" s="405"/>
      <c r="CA422" s="405"/>
      <c r="CB422" s="405"/>
      <c r="CC422" s="405"/>
      <c r="CD422" s="405"/>
      <c r="CE422" s="405"/>
      <c r="CF422" s="405"/>
      <c r="CG422" s="405"/>
      <c r="CH422" s="405"/>
      <c r="CI422" s="405"/>
      <c r="CJ422" s="405"/>
      <c r="CK422" s="405"/>
      <c r="CL422" s="405"/>
      <c r="CM422" s="405"/>
      <c r="CN422" s="405"/>
      <c r="CO422" s="405"/>
      <c r="CP422" s="405"/>
      <c r="CQ422" s="405"/>
      <c r="CR422" s="405"/>
      <c r="CS422" s="405"/>
      <c r="CT422" s="405"/>
      <c r="CU422" s="405"/>
      <c r="CV422" s="405"/>
      <c r="CW422" s="405"/>
      <c r="CX422" s="405"/>
      <c r="CY422" s="405"/>
      <c r="CZ422" s="405"/>
      <c r="DA422" s="405"/>
      <c r="DB422" s="405"/>
      <c r="DC422" s="405"/>
      <c r="DD422" s="405"/>
      <c r="DE422" s="405"/>
      <c r="DF422" s="405"/>
      <c r="DG422" s="405"/>
      <c r="DH422" s="405"/>
      <c r="DI422" s="405"/>
      <c r="DJ422" s="405"/>
    </row>
    <row r="423" spans="1:114" s="6" customFormat="1">
      <c r="A423" s="405"/>
      <c r="C423" s="7"/>
      <c r="D423" s="7"/>
      <c r="F423" s="8"/>
      <c r="G423" s="8"/>
      <c r="H423" s="8"/>
      <c r="I423" s="8"/>
      <c r="J423" s="8"/>
      <c r="K423" s="8"/>
      <c r="L423" s="8"/>
      <c r="M423" s="8"/>
      <c r="N423" s="8"/>
      <c r="P423" s="12"/>
      <c r="Q423" s="12"/>
      <c r="R423" s="12"/>
      <c r="S423" s="12"/>
      <c r="T423" s="12"/>
      <c r="U423" s="405"/>
      <c r="V423" s="405"/>
      <c r="W423" s="405"/>
      <c r="X423" s="405"/>
      <c r="Y423" s="405"/>
      <c r="Z423" s="405"/>
      <c r="AA423" s="405"/>
      <c r="AB423" s="405"/>
      <c r="AC423" s="405"/>
      <c r="AD423" s="405"/>
      <c r="AE423" s="405"/>
      <c r="AF423" s="405"/>
      <c r="AG423" s="405"/>
      <c r="AH423" s="405"/>
      <c r="AI423" s="405"/>
      <c r="AJ423" s="405"/>
      <c r="AK423" s="405"/>
      <c r="AL423" s="405"/>
      <c r="AM423" s="405"/>
      <c r="AN423" s="405"/>
      <c r="AO423" s="405"/>
      <c r="AP423" s="405"/>
      <c r="AQ423" s="405"/>
      <c r="AR423" s="405"/>
      <c r="AS423" s="405"/>
      <c r="AT423" s="405"/>
      <c r="AU423" s="405"/>
      <c r="AV423" s="405"/>
      <c r="AW423" s="405"/>
      <c r="AX423" s="405"/>
      <c r="AY423" s="405"/>
      <c r="AZ423" s="405"/>
      <c r="BA423" s="405"/>
      <c r="BB423" s="405"/>
      <c r="BC423" s="405"/>
      <c r="BD423" s="405"/>
      <c r="BE423" s="405"/>
      <c r="BF423" s="405"/>
      <c r="BG423" s="405"/>
      <c r="BH423" s="405"/>
      <c r="BI423" s="405"/>
      <c r="BJ423" s="405"/>
      <c r="BK423" s="405"/>
      <c r="BL423" s="405"/>
      <c r="BM423" s="405"/>
      <c r="BN423" s="405"/>
      <c r="BO423" s="405"/>
      <c r="BP423" s="405"/>
      <c r="BQ423" s="405"/>
      <c r="BR423" s="405"/>
      <c r="BS423" s="405"/>
      <c r="BT423" s="405"/>
      <c r="BU423" s="405"/>
      <c r="BV423" s="405"/>
      <c r="BW423" s="405"/>
      <c r="BX423" s="405"/>
      <c r="BY423" s="405"/>
      <c r="BZ423" s="405"/>
      <c r="CA423" s="405"/>
      <c r="CB423" s="405"/>
      <c r="CC423" s="405"/>
      <c r="CD423" s="405"/>
      <c r="CE423" s="405"/>
      <c r="CF423" s="405"/>
      <c r="CG423" s="405"/>
      <c r="CH423" s="405"/>
      <c r="CI423" s="405"/>
      <c r="CJ423" s="405"/>
      <c r="CK423" s="405"/>
      <c r="CL423" s="405"/>
      <c r="CM423" s="405"/>
      <c r="CN423" s="405"/>
      <c r="CO423" s="405"/>
      <c r="CP423" s="405"/>
      <c r="CQ423" s="405"/>
      <c r="CR423" s="405"/>
      <c r="CS423" s="405"/>
      <c r="CT423" s="405"/>
      <c r="CU423" s="405"/>
      <c r="CV423" s="405"/>
      <c r="CW423" s="405"/>
      <c r="CX423" s="405"/>
      <c r="CY423" s="405"/>
      <c r="CZ423" s="405"/>
      <c r="DA423" s="405"/>
      <c r="DB423" s="405"/>
      <c r="DC423" s="405"/>
      <c r="DD423" s="405"/>
      <c r="DE423" s="405"/>
      <c r="DF423" s="405"/>
      <c r="DG423" s="405"/>
      <c r="DH423" s="405"/>
      <c r="DI423" s="405"/>
      <c r="DJ423" s="405"/>
    </row>
    <row r="424" spans="1:114" s="6" customFormat="1">
      <c r="A424" s="405"/>
      <c r="C424" s="7"/>
      <c r="D424" s="7"/>
      <c r="F424" s="8"/>
      <c r="G424" s="8"/>
      <c r="H424" s="8"/>
      <c r="I424" s="8"/>
      <c r="J424" s="8"/>
      <c r="K424" s="8"/>
      <c r="L424" s="8"/>
      <c r="M424" s="8"/>
      <c r="N424" s="8"/>
      <c r="P424" s="12"/>
      <c r="Q424" s="12"/>
      <c r="R424" s="12"/>
      <c r="S424" s="12"/>
      <c r="T424" s="12"/>
      <c r="U424" s="405"/>
      <c r="V424" s="405"/>
      <c r="W424" s="405"/>
      <c r="X424" s="405"/>
      <c r="Y424" s="405"/>
      <c r="Z424" s="405"/>
      <c r="AA424" s="405"/>
      <c r="AB424" s="405"/>
      <c r="AC424" s="405"/>
      <c r="AD424" s="405"/>
      <c r="AE424" s="405"/>
      <c r="AF424" s="405"/>
      <c r="AG424" s="405"/>
      <c r="AH424" s="405"/>
      <c r="AI424" s="405"/>
      <c r="AJ424" s="405"/>
      <c r="AK424" s="405"/>
      <c r="AL424" s="405"/>
      <c r="AM424" s="405"/>
      <c r="AN424" s="405"/>
      <c r="AO424" s="405"/>
      <c r="AP424" s="405"/>
      <c r="AQ424" s="405"/>
      <c r="AR424" s="405"/>
      <c r="AS424" s="405"/>
      <c r="AT424" s="405"/>
      <c r="AU424" s="405"/>
      <c r="AV424" s="405"/>
      <c r="AW424" s="405"/>
      <c r="AX424" s="405"/>
      <c r="AY424" s="405"/>
      <c r="AZ424" s="405"/>
      <c r="BA424" s="405"/>
      <c r="BB424" s="405"/>
      <c r="BC424" s="405"/>
      <c r="BD424" s="405"/>
      <c r="BE424" s="405"/>
      <c r="BF424" s="405"/>
      <c r="BG424" s="405"/>
      <c r="BH424" s="405"/>
      <c r="BI424" s="405"/>
      <c r="BJ424" s="405"/>
      <c r="BK424" s="405"/>
      <c r="BL424" s="405"/>
      <c r="BM424" s="405"/>
      <c r="BN424" s="405"/>
      <c r="BO424" s="405"/>
      <c r="BP424" s="405"/>
      <c r="BQ424" s="405"/>
      <c r="BR424" s="405"/>
      <c r="BS424" s="405"/>
      <c r="BT424" s="405"/>
      <c r="BU424" s="405"/>
      <c r="BV424" s="405"/>
      <c r="BW424" s="405"/>
      <c r="BX424" s="405"/>
      <c r="BY424" s="405"/>
      <c r="BZ424" s="405"/>
      <c r="CA424" s="405"/>
      <c r="CB424" s="405"/>
      <c r="CC424" s="405"/>
      <c r="CD424" s="405"/>
      <c r="CE424" s="405"/>
      <c r="CF424" s="405"/>
      <c r="CG424" s="405"/>
      <c r="CH424" s="405"/>
      <c r="CI424" s="405"/>
      <c r="CJ424" s="405"/>
      <c r="CK424" s="405"/>
      <c r="CL424" s="405"/>
      <c r="CM424" s="405"/>
      <c r="CN424" s="405"/>
      <c r="CO424" s="405"/>
      <c r="CP424" s="405"/>
      <c r="CQ424" s="405"/>
      <c r="CR424" s="405"/>
      <c r="CS424" s="405"/>
      <c r="CT424" s="405"/>
      <c r="CU424" s="405"/>
      <c r="CV424" s="405"/>
      <c r="CW424" s="405"/>
      <c r="CX424" s="405"/>
      <c r="CY424" s="405"/>
      <c r="CZ424" s="405"/>
      <c r="DA424" s="405"/>
      <c r="DB424" s="405"/>
      <c r="DC424" s="405"/>
      <c r="DD424" s="405"/>
      <c r="DE424" s="405"/>
      <c r="DF424" s="405"/>
      <c r="DG424" s="405"/>
      <c r="DH424" s="405"/>
      <c r="DI424" s="405"/>
      <c r="DJ424" s="405"/>
    </row>
    <row r="425" spans="1:114" s="6" customFormat="1">
      <c r="A425" s="405"/>
      <c r="C425" s="7"/>
      <c r="D425" s="7"/>
      <c r="F425" s="8"/>
      <c r="G425" s="8"/>
      <c r="H425" s="8"/>
      <c r="I425" s="8"/>
      <c r="J425" s="8"/>
      <c r="K425" s="8"/>
      <c r="L425" s="8"/>
      <c r="M425" s="8"/>
      <c r="N425" s="8"/>
      <c r="P425" s="12"/>
      <c r="Q425" s="12"/>
      <c r="R425" s="12"/>
      <c r="S425" s="12"/>
      <c r="T425" s="12"/>
      <c r="U425" s="405"/>
      <c r="V425" s="405"/>
      <c r="W425" s="405"/>
      <c r="X425" s="405"/>
      <c r="Y425" s="405"/>
      <c r="Z425" s="405"/>
      <c r="AA425" s="405"/>
      <c r="AB425" s="405"/>
      <c r="AC425" s="405"/>
      <c r="AD425" s="405"/>
      <c r="AE425" s="405"/>
      <c r="AF425" s="405"/>
      <c r="AG425" s="405"/>
      <c r="AH425" s="405"/>
      <c r="AI425" s="405"/>
      <c r="AJ425" s="405"/>
      <c r="AK425" s="405"/>
      <c r="AL425" s="405"/>
      <c r="AM425" s="405"/>
      <c r="AN425" s="405"/>
      <c r="AO425" s="405"/>
      <c r="AP425" s="405"/>
      <c r="AQ425" s="405"/>
      <c r="AR425" s="405"/>
      <c r="AS425" s="405"/>
      <c r="AT425" s="405"/>
      <c r="AU425" s="405"/>
      <c r="AV425" s="405"/>
      <c r="AW425" s="405"/>
      <c r="AX425" s="405"/>
      <c r="AY425" s="405"/>
      <c r="AZ425" s="405"/>
      <c r="BA425" s="405"/>
      <c r="BB425" s="405"/>
      <c r="BC425" s="405"/>
      <c r="BD425" s="405"/>
      <c r="BE425" s="405"/>
      <c r="BF425" s="405"/>
      <c r="BG425" s="405"/>
      <c r="BH425" s="405"/>
      <c r="BI425" s="405"/>
      <c r="BJ425" s="405"/>
      <c r="BK425" s="405"/>
      <c r="BL425" s="405"/>
      <c r="BM425" s="405"/>
      <c r="BN425" s="405"/>
      <c r="BO425" s="405"/>
      <c r="BP425" s="405"/>
      <c r="BQ425" s="405"/>
      <c r="BR425" s="405"/>
      <c r="BS425" s="405"/>
      <c r="BT425" s="405"/>
      <c r="BU425" s="405"/>
      <c r="BV425" s="405"/>
      <c r="BW425" s="405"/>
      <c r="BX425" s="405"/>
      <c r="BY425" s="405"/>
      <c r="BZ425" s="405"/>
      <c r="CA425" s="405"/>
      <c r="CB425" s="405"/>
      <c r="CC425" s="405"/>
      <c r="CD425" s="405"/>
      <c r="CE425" s="405"/>
      <c r="CF425" s="405"/>
      <c r="CG425" s="405"/>
      <c r="CH425" s="405"/>
      <c r="CI425" s="405"/>
      <c r="CJ425" s="405"/>
      <c r="CK425" s="405"/>
      <c r="CL425" s="405"/>
      <c r="CM425" s="405"/>
      <c r="CN425" s="405"/>
      <c r="CO425" s="405"/>
      <c r="CP425" s="405"/>
      <c r="CQ425" s="405"/>
      <c r="CR425" s="405"/>
      <c r="CS425" s="405"/>
      <c r="CT425" s="405"/>
      <c r="CU425" s="405"/>
      <c r="CV425" s="405"/>
      <c r="CW425" s="405"/>
      <c r="CX425" s="405"/>
      <c r="CY425" s="405"/>
      <c r="CZ425" s="405"/>
      <c r="DA425" s="405"/>
      <c r="DB425" s="405"/>
      <c r="DC425" s="405"/>
      <c r="DD425" s="405"/>
      <c r="DE425" s="405"/>
      <c r="DF425" s="405"/>
      <c r="DG425" s="405"/>
      <c r="DH425" s="405"/>
      <c r="DI425" s="405"/>
      <c r="DJ425" s="405"/>
    </row>
    <row r="426" spans="1:114" s="6" customFormat="1">
      <c r="A426" s="405"/>
      <c r="C426" s="7"/>
      <c r="D426" s="7"/>
      <c r="F426" s="8"/>
      <c r="G426" s="8"/>
      <c r="H426" s="8"/>
      <c r="I426" s="8"/>
      <c r="J426" s="8"/>
      <c r="K426" s="8"/>
      <c r="L426" s="8"/>
      <c r="M426" s="8"/>
      <c r="N426" s="8"/>
      <c r="P426" s="12"/>
      <c r="Q426" s="12"/>
      <c r="R426" s="12"/>
      <c r="S426" s="12"/>
      <c r="T426" s="12"/>
      <c r="U426" s="405"/>
      <c r="V426" s="405"/>
      <c r="W426" s="405"/>
      <c r="X426" s="405"/>
      <c r="Y426" s="405"/>
      <c r="Z426" s="405"/>
      <c r="AA426" s="405"/>
      <c r="AB426" s="405"/>
      <c r="AC426" s="405"/>
      <c r="AD426" s="405"/>
      <c r="AE426" s="405"/>
      <c r="AF426" s="405"/>
      <c r="AG426" s="405"/>
      <c r="AH426" s="405"/>
      <c r="AI426" s="405"/>
      <c r="AJ426" s="405"/>
      <c r="AK426" s="405"/>
      <c r="AL426" s="405"/>
      <c r="AM426" s="405"/>
      <c r="AN426" s="405"/>
      <c r="AO426" s="405"/>
      <c r="AP426" s="405"/>
      <c r="AQ426" s="405"/>
      <c r="AR426" s="405"/>
      <c r="AS426" s="405"/>
      <c r="AT426" s="405"/>
      <c r="AU426" s="405"/>
      <c r="AV426" s="405"/>
      <c r="AW426" s="405"/>
      <c r="AX426" s="405"/>
      <c r="AY426" s="405"/>
      <c r="AZ426" s="405"/>
      <c r="BA426" s="405"/>
      <c r="BB426" s="405"/>
      <c r="BC426" s="405"/>
      <c r="BD426" s="405"/>
      <c r="BE426" s="405"/>
      <c r="BF426" s="405"/>
      <c r="BG426" s="405"/>
      <c r="BH426" s="405"/>
      <c r="BI426" s="405"/>
      <c r="BJ426" s="405"/>
      <c r="BK426" s="405"/>
      <c r="BL426" s="405"/>
      <c r="BM426" s="405"/>
      <c r="BN426" s="405"/>
      <c r="BO426" s="405"/>
      <c r="BP426" s="405"/>
      <c r="BQ426" s="405"/>
      <c r="BR426" s="405"/>
      <c r="BS426" s="405"/>
      <c r="BT426" s="405"/>
      <c r="BU426" s="405"/>
      <c r="BV426" s="405"/>
      <c r="BW426" s="405"/>
      <c r="BX426" s="405"/>
      <c r="BY426" s="405"/>
      <c r="BZ426" s="405"/>
      <c r="CA426" s="405"/>
      <c r="CB426" s="405"/>
      <c r="CC426" s="405"/>
      <c r="CD426" s="405"/>
      <c r="CE426" s="405"/>
      <c r="CF426" s="405"/>
      <c r="CG426" s="405"/>
      <c r="CH426" s="405"/>
      <c r="CI426" s="405"/>
      <c r="CJ426" s="405"/>
      <c r="CK426" s="405"/>
      <c r="CL426" s="405"/>
      <c r="CM426" s="405"/>
      <c r="CN426" s="405"/>
      <c r="CO426" s="405"/>
      <c r="CP426" s="405"/>
      <c r="CQ426" s="405"/>
      <c r="CR426" s="405"/>
      <c r="CS426" s="405"/>
      <c r="CT426" s="405"/>
      <c r="CU426" s="405"/>
      <c r="CV426" s="405"/>
      <c r="CW426" s="405"/>
      <c r="CX426" s="405"/>
      <c r="CY426" s="405"/>
      <c r="CZ426" s="405"/>
      <c r="DA426" s="405"/>
      <c r="DB426" s="405"/>
      <c r="DC426" s="405"/>
      <c r="DD426" s="405"/>
      <c r="DE426" s="405"/>
      <c r="DF426" s="405"/>
      <c r="DG426" s="405"/>
      <c r="DH426" s="405"/>
      <c r="DI426" s="405"/>
      <c r="DJ426" s="405"/>
    </row>
    <row r="427" spans="1:114" s="6" customFormat="1">
      <c r="A427" s="405"/>
      <c r="C427" s="7"/>
      <c r="D427" s="7"/>
      <c r="F427" s="8"/>
      <c r="G427" s="8"/>
      <c r="H427" s="8"/>
      <c r="I427" s="8"/>
      <c r="J427" s="8"/>
      <c r="K427" s="8"/>
      <c r="L427" s="8"/>
      <c r="M427" s="8"/>
      <c r="N427" s="8"/>
      <c r="P427" s="12"/>
      <c r="Q427" s="12"/>
      <c r="R427" s="12"/>
      <c r="S427" s="12"/>
      <c r="T427" s="12"/>
      <c r="U427" s="405"/>
      <c r="V427" s="405"/>
      <c r="W427" s="405"/>
      <c r="X427" s="405"/>
      <c r="Y427" s="405"/>
      <c r="Z427" s="405"/>
      <c r="AA427" s="405"/>
      <c r="AB427" s="405"/>
      <c r="AC427" s="405"/>
      <c r="AD427" s="405"/>
      <c r="AE427" s="405"/>
      <c r="AF427" s="405"/>
      <c r="AG427" s="405"/>
      <c r="AH427" s="405"/>
      <c r="AI427" s="405"/>
      <c r="AJ427" s="405"/>
      <c r="AK427" s="405"/>
      <c r="AL427" s="405"/>
      <c r="AM427" s="405"/>
      <c r="AN427" s="405"/>
      <c r="AO427" s="405"/>
      <c r="AP427" s="405"/>
      <c r="AQ427" s="405"/>
      <c r="AR427" s="405"/>
      <c r="AS427" s="405"/>
      <c r="AT427" s="405"/>
      <c r="AU427" s="405"/>
      <c r="AV427" s="405"/>
      <c r="AW427" s="405"/>
      <c r="AX427" s="405"/>
      <c r="AY427" s="405"/>
      <c r="AZ427" s="405"/>
      <c r="BA427" s="405"/>
      <c r="BB427" s="405"/>
      <c r="BC427" s="405"/>
      <c r="BD427" s="405"/>
      <c r="BE427" s="405"/>
      <c r="BF427" s="405"/>
      <c r="BG427" s="405"/>
      <c r="BH427" s="405"/>
      <c r="BI427" s="405"/>
      <c r="BJ427" s="405"/>
      <c r="BK427" s="405"/>
      <c r="BL427" s="405"/>
      <c r="BM427" s="405"/>
      <c r="BN427" s="405"/>
      <c r="BO427" s="405"/>
      <c r="BP427" s="405"/>
      <c r="BQ427" s="405"/>
      <c r="BR427" s="405"/>
      <c r="BS427" s="405"/>
      <c r="BT427" s="405"/>
      <c r="BU427" s="405"/>
      <c r="BV427" s="405"/>
      <c r="BW427" s="405"/>
      <c r="BX427" s="405"/>
      <c r="BY427" s="405"/>
      <c r="BZ427" s="405"/>
      <c r="CA427" s="405"/>
      <c r="CB427" s="405"/>
      <c r="CC427" s="405"/>
      <c r="CD427" s="405"/>
      <c r="CE427" s="405"/>
      <c r="CF427" s="405"/>
      <c r="CG427" s="405"/>
      <c r="CH427" s="405"/>
      <c r="CI427" s="405"/>
      <c r="CJ427" s="405"/>
      <c r="CK427" s="405"/>
      <c r="CL427" s="405"/>
      <c r="CM427" s="405"/>
      <c r="CN427" s="405"/>
      <c r="CO427" s="405"/>
      <c r="CP427" s="405"/>
      <c r="CQ427" s="405"/>
      <c r="CR427" s="405"/>
      <c r="CS427" s="405"/>
      <c r="CT427" s="405"/>
      <c r="CU427" s="405"/>
      <c r="CV427" s="405"/>
      <c r="CW427" s="405"/>
      <c r="CX427" s="405"/>
      <c r="CY427" s="405"/>
      <c r="CZ427" s="405"/>
      <c r="DA427" s="405"/>
      <c r="DB427" s="405"/>
      <c r="DC427" s="405"/>
      <c r="DD427" s="405"/>
      <c r="DE427" s="405"/>
      <c r="DF427" s="405"/>
      <c r="DG427" s="405"/>
      <c r="DH427" s="405"/>
      <c r="DI427" s="405"/>
      <c r="DJ427" s="405"/>
    </row>
    <row r="428" spans="1:114" s="6" customFormat="1">
      <c r="A428" s="405"/>
      <c r="C428" s="7"/>
      <c r="D428" s="7"/>
      <c r="F428" s="8"/>
      <c r="G428" s="8"/>
      <c r="H428" s="8"/>
      <c r="I428" s="8"/>
      <c r="J428" s="8"/>
      <c r="K428" s="8"/>
      <c r="L428" s="8"/>
      <c r="M428" s="8"/>
      <c r="N428" s="8"/>
      <c r="P428" s="12"/>
      <c r="Q428" s="12"/>
      <c r="R428" s="12"/>
      <c r="S428" s="12"/>
      <c r="T428" s="12"/>
      <c r="U428" s="405"/>
      <c r="V428" s="405"/>
      <c r="W428" s="405"/>
      <c r="X428" s="405"/>
      <c r="Y428" s="405"/>
      <c r="Z428" s="405"/>
      <c r="AA428" s="405"/>
      <c r="AB428" s="405"/>
      <c r="AC428" s="405"/>
      <c r="AD428" s="405"/>
      <c r="AE428" s="405"/>
      <c r="AF428" s="405"/>
      <c r="AG428" s="405"/>
      <c r="AH428" s="405"/>
      <c r="AI428" s="405"/>
      <c r="AJ428" s="405"/>
      <c r="AK428" s="405"/>
      <c r="AL428" s="405"/>
      <c r="AM428" s="405"/>
      <c r="AN428" s="405"/>
      <c r="AO428" s="405"/>
      <c r="AP428" s="405"/>
      <c r="AQ428" s="405"/>
      <c r="AR428" s="405"/>
      <c r="AS428" s="405"/>
      <c r="AT428" s="405"/>
      <c r="AU428" s="405"/>
      <c r="AV428" s="405"/>
      <c r="AW428" s="405"/>
      <c r="AX428" s="405"/>
      <c r="AY428" s="405"/>
      <c r="AZ428" s="405"/>
      <c r="BA428" s="405"/>
      <c r="BB428" s="405"/>
      <c r="BC428" s="405"/>
      <c r="BD428" s="405"/>
      <c r="BE428" s="405"/>
      <c r="BF428" s="405"/>
      <c r="BG428" s="405"/>
      <c r="BH428" s="405"/>
      <c r="BI428" s="405"/>
      <c r="BJ428" s="405"/>
      <c r="BK428" s="405"/>
      <c r="BL428" s="405"/>
      <c r="BM428" s="405"/>
      <c r="BN428" s="405"/>
      <c r="BO428" s="405"/>
      <c r="BP428" s="405"/>
      <c r="BQ428" s="405"/>
      <c r="BR428" s="405"/>
      <c r="BS428" s="405"/>
      <c r="BT428" s="405"/>
      <c r="BU428" s="405"/>
      <c r="BV428" s="405"/>
      <c r="BW428" s="405"/>
      <c r="BX428" s="405"/>
      <c r="BY428" s="405"/>
      <c r="BZ428" s="405"/>
      <c r="CA428" s="405"/>
      <c r="CB428" s="405"/>
      <c r="CC428" s="405"/>
      <c r="CD428" s="405"/>
      <c r="CE428" s="405"/>
      <c r="CF428" s="405"/>
      <c r="CG428" s="405"/>
      <c r="CH428" s="405"/>
      <c r="CI428" s="405"/>
      <c r="CJ428" s="405"/>
      <c r="CK428" s="405"/>
      <c r="CL428" s="405"/>
      <c r="CM428" s="405"/>
      <c r="CN428" s="405"/>
      <c r="CO428" s="405"/>
      <c r="CP428" s="405"/>
      <c r="CQ428" s="405"/>
      <c r="CR428" s="405"/>
      <c r="CS428" s="405"/>
      <c r="CT428" s="405"/>
      <c r="CU428" s="405"/>
      <c r="CV428" s="405"/>
      <c r="CW428" s="405"/>
      <c r="CX428" s="405"/>
      <c r="CY428" s="405"/>
      <c r="CZ428" s="405"/>
      <c r="DA428" s="405"/>
      <c r="DB428" s="405"/>
      <c r="DC428" s="405"/>
      <c r="DD428" s="405"/>
      <c r="DE428" s="405"/>
      <c r="DF428" s="405"/>
      <c r="DG428" s="405"/>
      <c r="DH428" s="405"/>
      <c r="DI428" s="405"/>
      <c r="DJ428" s="405"/>
    </row>
    <row r="429" spans="1:114" s="6" customFormat="1">
      <c r="A429" s="405"/>
      <c r="C429" s="7"/>
      <c r="D429" s="7"/>
      <c r="F429" s="8"/>
      <c r="G429" s="8"/>
      <c r="H429" s="8"/>
      <c r="I429" s="8"/>
      <c r="J429" s="8"/>
      <c r="K429" s="8"/>
      <c r="L429" s="8"/>
      <c r="M429" s="8"/>
      <c r="N429" s="8"/>
      <c r="P429" s="12"/>
      <c r="Q429" s="12"/>
      <c r="R429" s="12"/>
      <c r="S429" s="12"/>
      <c r="T429" s="12"/>
      <c r="U429" s="405"/>
      <c r="V429" s="405"/>
      <c r="W429" s="405"/>
      <c r="X429" s="405"/>
      <c r="Y429" s="405"/>
      <c r="Z429" s="405"/>
      <c r="AA429" s="405"/>
      <c r="AB429" s="405"/>
      <c r="AC429" s="405"/>
      <c r="AD429" s="405"/>
      <c r="AE429" s="405"/>
      <c r="AF429" s="405"/>
      <c r="AG429" s="405"/>
      <c r="AH429" s="405"/>
      <c r="AI429" s="405"/>
      <c r="AJ429" s="405"/>
      <c r="AK429" s="405"/>
      <c r="AL429" s="405"/>
      <c r="AM429" s="405"/>
      <c r="AN429" s="405"/>
      <c r="AO429" s="405"/>
      <c r="AP429" s="405"/>
      <c r="AQ429" s="405"/>
      <c r="AR429" s="405"/>
      <c r="AS429" s="405"/>
      <c r="AT429" s="405"/>
      <c r="AU429" s="405"/>
      <c r="AV429" s="405"/>
      <c r="AW429" s="405"/>
      <c r="AX429" s="405"/>
      <c r="AY429" s="405"/>
      <c r="AZ429" s="405"/>
      <c r="BA429" s="405"/>
      <c r="BB429" s="405"/>
      <c r="BC429" s="405"/>
      <c r="BD429" s="405"/>
      <c r="BE429" s="405"/>
      <c r="BF429" s="405"/>
      <c r="BG429" s="405"/>
      <c r="BH429" s="405"/>
      <c r="BI429" s="405"/>
      <c r="BJ429" s="405"/>
      <c r="BK429" s="405"/>
      <c r="BL429" s="405"/>
      <c r="BM429" s="405"/>
      <c r="BN429" s="405"/>
      <c r="BO429" s="405"/>
      <c r="BP429" s="405"/>
      <c r="BQ429" s="405"/>
      <c r="BR429" s="405"/>
      <c r="BS429" s="405"/>
      <c r="BT429" s="405"/>
      <c r="BU429" s="405"/>
      <c r="BV429" s="405"/>
      <c r="BW429" s="405"/>
      <c r="BX429" s="405"/>
      <c r="BY429" s="405"/>
      <c r="BZ429" s="405"/>
      <c r="CA429" s="405"/>
      <c r="CB429" s="405"/>
      <c r="CC429" s="405"/>
      <c r="CD429" s="405"/>
      <c r="CE429" s="405"/>
      <c r="CF429" s="405"/>
      <c r="CG429" s="405"/>
      <c r="CH429" s="405"/>
      <c r="CI429" s="405"/>
      <c r="CJ429" s="405"/>
      <c r="CK429" s="405"/>
      <c r="CL429" s="405"/>
      <c r="CM429" s="405"/>
      <c r="CN429" s="405"/>
      <c r="CO429" s="405"/>
      <c r="CP429" s="405"/>
      <c r="CQ429" s="405"/>
      <c r="CR429" s="405"/>
      <c r="CS429" s="405"/>
      <c r="CT429" s="405"/>
      <c r="CU429" s="405"/>
      <c r="CV429" s="405"/>
      <c r="CW429" s="405"/>
      <c r="CX429" s="405"/>
      <c r="CY429" s="405"/>
      <c r="CZ429" s="405"/>
      <c r="DA429" s="405"/>
      <c r="DB429" s="405"/>
      <c r="DC429" s="405"/>
      <c r="DD429" s="405"/>
      <c r="DE429" s="405"/>
      <c r="DF429" s="405"/>
      <c r="DG429" s="405"/>
      <c r="DH429" s="405"/>
      <c r="DI429" s="405"/>
      <c r="DJ429" s="405"/>
    </row>
    <row r="430" spans="1:114" s="6" customFormat="1">
      <c r="A430" s="405"/>
      <c r="C430" s="7"/>
      <c r="D430" s="7"/>
      <c r="F430" s="8"/>
      <c r="G430" s="8"/>
      <c r="H430" s="8"/>
      <c r="I430" s="8"/>
      <c r="J430" s="8"/>
      <c r="K430" s="8"/>
      <c r="L430" s="8"/>
      <c r="M430" s="8"/>
      <c r="N430" s="8"/>
      <c r="P430" s="12"/>
      <c r="Q430" s="12"/>
      <c r="R430" s="12"/>
      <c r="S430" s="12"/>
      <c r="T430" s="12"/>
      <c r="U430" s="405"/>
      <c r="V430" s="405"/>
      <c r="W430" s="405"/>
      <c r="X430" s="405"/>
      <c r="Y430" s="405"/>
      <c r="Z430" s="405"/>
      <c r="AA430" s="405"/>
      <c r="AB430" s="405"/>
      <c r="AC430" s="405"/>
      <c r="AD430" s="405"/>
      <c r="AE430" s="405"/>
      <c r="AF430" s="405"/>
      <c r="AG430" s="405"/>
      <c r="AH430" s="405"/>
      <c r="AI430" s="405"/>
      <c r="AJ430" s="405"/>
      <c r="AK430" s="405"/>
      <c r="AL430" s="405"/>
      <c r="AM430" s="405"/>
      <c r="AN430" s="405"/>
      <c r="AO430" s="405"/>
      <c r="AP430" s="405"/>
      <c r="AQ430" s="405"/>
      <c r="AR430" s="405"/>
      <c r="AS430" s="405"/>
      <c r="AT430" s="405"/>
      <c r="AU430" s="405"/>
      <c r="AV430" s="405"/>
      <c r="AW430" s="405"/>
      <c r="AX430" s="405"/>
      <c r="AY430" s="405"/>
      <c r="AZ430" s="405"/>
      <c r="BA430" s="405"/>
      <c r="BB430" s="405"/>
      <c r="BC430" s="405"/>
      <c r="BD430" s="405"/>
      <c r="BE430" s="405"/>
      <c r="BF430" s="405"/>
      <c r="BG430" s="405"/>
      <c r="BH430" s="405"/>
      <c r="BI430" s="405"/>
      <c r="BJ430" s="405"/>
      <c r="BK430" s="405"/>
      <c r="BL430" s="405"/>
      <c r="BM430" s="405"/>
      <c r="BN430" s="405"/>
      <c r="BO430" s="405"/>
      <c r="BP430" s="405"/>
      <c r="BQ430" s="405"/>
      <c r="BR430" s="405"/>
      <c r="BS430" s="405"/>
      <c r="BT430" s="405"/>
      <c r="BU430" s="405"/>
      <c r="BV430" s="405"/>
      <c r="BW430" s="405"/>
      <c r="BX430" s="405"/>
      <c r="BY430" s="405"/>
      <c r="BZ430" s="405"/>
      <c r="CA430" s="405"/>
      <c r="CB430" s="405"/>
      <c r="CC430" s="405"/>
      <c r="CD430" s="405"/>
      <c r="CE430" s="405"/>
      <c r="CF430" s="405"/>
      <c r="CG430" s="405"/>
      <c r="CH430" s="405"/>
      <c r="CI430" s="405"/>
      <c r="CJ430" s="405"/>
      <c r="CK430" s="405"/>
      <c r="CL430" s="405"/>
      <c r="CM430" s="405"/>
      <c r="CN430" s="405"/>
      <c r="CO430" s="405"/>
      <c r="CP430" s="405"/>
      <c r="CQ430" s="405"/>
      <c r="CR430" s="405"/>
      <c r="CS430" s="405"/>
      <c r="CT430" s="405"/>
      <c r="CU430" s="405"/>
      <c r="CV430" s="405"/>
      <c r="CW430" s="405"/>
      <c r="CX430" s="405"/>
      <c r="CY430" s="405"/>
      <c r="CZ430" s="405"/>
      <c r="DA430" s="405"/>
      <c r="DB430" s="405"/>
      <c r="DC430" s="405"/>
      <c r="DD430" s="405"/>
      <c r="DE430" s="405"/>
      <c r="DF430" s="405"/>
      <c r="DG430" s="405"/>
      <c r="DH430" s="405"/>
      <c r="DI430" s="405"/>
      <c r="DJ430" s="405"/>
    </row>
    <row r="431" spans="1:114" s="6" customFormat="1">
      <c r="A431" s="405"/>
      <c r="C431" s="7"/>
      <c r="D431" s="7"/>
      <c r="F431" s="8"/>
      <c r="G431" s="8"/>
      <c r="H431" s="8"/>
      <c r="I431" s="8"/>
      <c r="J431" s="8"/>
      <c r="K431" s="8"/>
      <c r="L431" s="8"/>
      <c r="M431" s="8"/>
      <c r="N431" s="8"/>
      <c r="P431" s="12"/>
      <c r="Q431" s="12"/>
      <c r="R431" s="12"/>
      <c r="S431" s="12"/>
      <c r="T431" s="12"/>
      <c r="U431" s="405"/>
      <c r="V431" s="405"/>
      <c r="W431" s="405"/>
      <c r="X431" s="405"/>
      <c r="Y431" s="405"/>
      <c r="Z431" s="405"/>
      <c r="AA431" s="405"/>
      <c r="AB431" s="405"/>
      <c r="AC431" s="405"/>
      <c r="AD431" s="405"/>
      <c r="AE431" s="405"/>
      <c r="AF431" s="405"/>
      <c r="AG431" s="405"/>
      <c r="AH431" s="405"/>
      <c r="AI431" s="405"/>
      <c r="AJ431" s="405"/>
      <c r="AK431" s="405"/>
      <c r="AL431" s="405"/>
      <c r="AM431" s="405"/>
      <c r="AN431" s="405"/>
      <c r="AO431" s="405"/>
      <c r="AP431" s="405"/>
      <c r="AQ431" s="405"/>
      <c r="AR431" s="405"/>
      <c r="AS431" s="405"/>
      <c r="AT431" s="405"/>
      <c r="AU431" s="405"/>
      <c r="AV431" s="405"/>
      <c r="AW431" s="405"/>
      <c r="AX431" s="405"/>
      <c r="AY431" s="405"/>
      <c r="AZ431" s="405"/>
      <c r="BA431" s="405"/>
      <c r="BB431" s="405"/>
      <c r="BC431" s="405"/>
      <c r="BD431" s="405"/>
      <c r="BE431" s="405"/>
      <c r="BF431" s="405"/>
      <c r="BG431" s="405"/>
      <c r="BH431" s="405"/>
      <c r="BI431" s="405"/>
      <c r="BJ431" s="405"/>
      <c r="BK431" s="405"/>
      <c r="BL431" s="405"/>
      <c r="BM431" s="405"/>
      <c r="BN431" s="405"/>
      <c r="BO431" s="405"/>
      <c r="BP431" s="405"/>
      <c r="BQ431" s="405"/>
      <c r="BR431" s="405"/>
      <c r="BS431" s="405"/>
      <c r="BT431" s="405"/>
      <c r="BU431" s="405"/>
      <c r="BV431" s="405"/>
      <c r="BW431" s="405"/>
      <c r="BX431" s="405"/>
      <c r="BY431" s="405"/>
      <c r="BZ431" s="405"/>
      <c r="CA431" s="405"/>
      <c r="CB431" s="405"/>
      <c r="CC431" s="405"/>
      <c r="CD431" s="405"/>
      <c r="CE431" s="405"/>
      <c r="CF431" s="405"/>
      <c r="CG431" s="405"/>
      <c r="CH431" s="405"/>
      <c r="CI431" s="405"/>
      <c r="CJ431" s="405"/>
      <c r="CK431" s="405"/>
      <c r="CL431" s="405"/>
      <c r="CM431" s="405"/>
      <c r="CN431" s="405"/>
      <c r="CO431" s="405"/>
      <c r="CP431" s="405"/>
      <c r="CQ431" s="405"/>
      <c r="CR431" s="405"/>
      <c r="CS431" s="405"/>
      <c r="CT431" s="405"/>
      <c r="CU431" s="405"/>
      <c r="CV431" s="405"/>
      <c r="CW431" s="405"/>
      <c r="CX431" s="405"/>
      <c r="CY431" s="405"/>
      <c r="CZ431" s="405"/>
      <c r="DA431" s="405"/>
      <c r="DB431" s="405"/>
      <c r="DC431" s="405"/>
      <c r="DD431" s="405"/>
      <c r="DE431" s="405"/>
      <c r="DF431" s="405"/>
      <c r="DG431" s="405"/>
      <c r="DH431" s="405"/>
      <c r="DI431" s="405"/>
      <c r="DJ431" s="405"/>
    </row>
    <row r="432" spans="1:114" s="6" customFormat="1">
      <c r="A432" s="405"/>
      <c r="C432" s="7"/>
      <c r="D432" s="7"/>
      <c r="F432" s="8"/>
      <c r="G432" s="8"/>
      <c r="H432" s="8"/>
      <c r="I432" s="8"/>
      <c r="J432" s="8"/>
      <c r="K432" s="8"/>
      <c r="L432" s="8"/>
      <c r="M432" s="8"/>
      <c r="N432" s="8"/>
      <c r="P432" s="12"/>
      <c r="Q432" s="12"/>
      <c r="R432" s="12"/>
      <c r="S432" s="12"/>
      <c r="T432" s="12"/>
      <c r="U432" s="405"/>
      <c r="V432" s="405"/>
      <c r="W432" s="405"/>
      <c r="X432" s="405"/>
      <c r="Y432" s="405"/>
      <c r="Z432" s="405"/>
      <c r="AA432" s="405"/>
      <c r="AB432" s="405"/>
      <c r="AC432" s="405"/>
      <c r="AD432" s="405"/>
      <c r="AE432" s="405"/>
      <c r="AF432" s="405"/>
      <c r="AG432" s="405"/>
      <c r="AH432" s="405"/>
      <c r="AI432" s="405"/>
      <c r="AJ432" s="405"/>
      <c r="AK432" s="405"/>
      <c r="AL432" s="405"/>
      <c r="AM432" s="405"/>
      <c r="AN432" s="405"/>
      <c r="AO432" s="405"/>
      <c r="AP432" s="405"/>
      <c r="AQ432" s="405"/>
      <c r="AR432" s="405"/>
      <c r="AS432" s="405"/>
      <c r="AT432" s="405"/>
      <c r="AU432" s="405"/>
      <c r="AV432" s="405"/>
      <c r="AW432" s="405"/>
      <c r="AX432" s="405"/>
      <c r="AY432" s="405"/>
      <c r="AZ432" s="405"/>
      <c r="BA432" s="405"/>
      <c r="BB432" s="405"/>
      <c r="BC432" s="405"/>
      <c r="BD432" s="405"/>
      <c r="BE432" s="405"/>
      <c r="BF432" s="405"/>
      <c r="BG432" s="405"/>
      <c r="BH432" s="405"/>
      <c r="BI432" s="405"/>
      <c r="BJ432" s="405"/>
      <c r="BK432" s="405"/>
      <c r="BL432" s="405"/>
      <c r="BM432" s="405"/>
      <c r="BN432" s="405"/>
      <c r="BO432" s="405"/>
      <c r="BP432" s="405"/>
      <c r="BQ432" s="405"/>
      <c r="BR432" s="405"/>
      <c r="BS432" s="405"/>
      <c r="BT432" s="405"/>
      <c r="BU432" s="405"/>
      <c r="BV432" s="405"/>
      <c r="BW432" s="405"/>
      <c r="BX432" s="405"/>
      <c r="BY432" s="405"/>
      <c r="BZ432" s="405"/>
      <c r="CA432" s="405"/>
      <c r="CB432" s="405"/>
      <c r="CC432" s="405"/>
      <c r="CD432" s="405"/>
      <c r="CE432" s="405"/>
      <c r="CF432" s="405"/>
      <c r="CG432" s="405"/>
      <c r="CH432" s="405"/>
      <c r="CI432" s="405"/>
      <c r="CJ432" s="405"/>
      <c r="CK432" s="405"/>
      <c r="CL432" s="405"/>
      <c r="CM432" s="405"/>
      <c r="CN432" s="405"/>
      <c r="CO432" s="405"/>
      <c r="CP432" s="405"/>
      <c r="CQ432" s="405"/>
      <c r="CR432" s="405"/>
      <c r="CS432" s="405"/>
      <c r="CT432" s="405"/>
      <c r="CU432" s="405"/>
      <c r="CV432" s="405"/>
      <c r="CW432" s="405"/>
      <c r="CX432" s="405"/>
      <c r="CY432" s="405"/>
      <c r="CZ432" s="405"/>
      <c r="DA432" s="405"/>
      <c r="DB432" s="405"/>
      <c r="DC432" s="405"/>
      <c r="DD432" s="405"/>
      <c r="DE432" s="405"/>
      <c r="DF432" s="405"/>
      <c r="DG432" s="405"/>
      <c r="DH432" s="405"/>
      <c r="DI432" s="405"/>
      <c r="DJ432" s="405"/>
    </row>
    <row r="433" spans="1:114" s="6" customFormat="1">
      <c r="A433" s="405"/>
      <c r="C433" s="7"/>
      <c r="D433" s="7"/>
      <c r="F433" s="8"/>
      <c r="G433" s="8"/>
      <c r="H433" s="8"/>
      <c r="I433" s="8"/>
      <c r="J433" s="8"/>
      <c r="K433" s="8"/>
      <c r="L433" s="8"/>
      <c r="M433" s="8"/>
      <c r="N433" s="8"/>
      <c r="P433" s="12"/>
      <c r="Q433" s="12"/>
      <c r="R433" s="12"/>
      <c r="S433" s="12"/>
      <c r="T433" s="12"/>
      <c r="U433" s="405"/>
      <c r="V433" s="405"/>
      <c r="W433" s="405"/>
      <c r="X433" s="405"/>
      <c r="Y433" s="405"/>
      <c r="Z433" s="405"/>
      <c r="AA433" s="405"/>
      <c r="AB433" s="405"/>
      <c r="AC433" s="405"/>
      <c r="AD433" s="405"/>
      <c r="AE433" s="405"/>
      <c r="AF433" s="405"/>
      <c r="AG433" s="405"/>
      <c r="AH433" s="405"/>
      <c r="AI433" s="405"/>
      <c r="AJ433" s="405"/>
      <c r="AK433" s="405"/>
      <c r="AL433" s="405"/>
      <c r="AM433" s="405"/>
      <c r="AN433" s="405"/>
      <c r="AO433" s="405"/>
      <c r="AP433" s="405"/>
      <c r="AQ433" s="405"/>
      <c r="AR433" s="405"/>
      <c r="AS433" s="405"/>
      <c r="AT433" s="405"/>
      <c r="AU433" s="405"/>
      <c r="AV433" s="405"/>
      <c r="AW433" s="405"/>
      <c r="AX433" s="405"/>
      <c r="AY433" s="405"/>
      <c r="AZ433" s="405"/>
      <c r="BA433" s="405"/>
      <c r="BB433" s="405"/>
      <c r="BC433" s="405"/>
      <c r="BD433" s="405"/>
      <c r="BE433" s="405"/>
      <c r="BF433" s="405"/>
      <c r="BG433" s="405"/>
      <c r="BH433" s="405"/>
      <c r="BI433" s="405"/>
      <c r="BJ433" s="405"/>
      <c r="BK433" s="405"/>
      <c r="BL433" s="405"/>
      <c r="BM433" s="405"/>
      <c r="BN433" s="405"/>
      <c r="BO433" s="405"/>
      <c r="BP433" s="405"/>
      <c r="BQ433" s="405"/>
      <c r="BR433" s="405"/>
      <c r="BS433" s="405"/>
      <c r="BT433" s="405"/>
      <c r="BU433" s="405"/>
      <c r="BV433" s="405"/>
      <c r="BW433" s="405"/>
      <c r="BX433" s="405"/>
      <c r="BY433" s="405"/>
      <c r="BZ433" s="405"/>
      <c r="CA433" s="405"/>
      <c r="CB433" s="405"/>
      <c r="CC433" s="405"/>
      <c r="CD433" s="405"/>
      <c r="CE433" s="405"/>
      <c r="CF433" s="405"/>
      <c r="CG433" s="405"/>
      <c r="CH433" s="405"/>
      <c r="CI433" s="405"/>
      <c r="CJ433" s="405"/>
      <c r="CK433" s="405"/>
      <c r="CL433" s="405"/>
      <c r="CM433" s="405"/>
      <c r="CN433" s="405"/>
      <c r="CO433" s="405"/>
      <c r="CP433" s="405"/>
      <c r="CQ433" s="405"/>
      <c r="CR433" s="405"/>
      <c r="CS433" s="405"/>
      <c r="CT433" s="405"/>
      <c r="CU433" s="405"/>
      <c r="CV433" s="405"/>
      <c r="CW433" s="405"/>
      <c r="CX433" s="405"/>
      <c r="CY433" s="405"/>
      <c r="CZ433" s="405"/>
      <c r="DA433" s="405"/>
      <c r="DB433" s="405"/>
      <c r="DC433" s="405"/>
      <c r="DD433" s="405"/>
      <c r="DE433" s="405"/>
      <c r="DF433" s="405"/>
      <c r="DG433" s="405"/>
      <c r="DH433" s="405"/>
      <c r="DI433" s="405"/>
      <c r="DJ433" s="405"/>
    </row>
    <row r="434" spans="1:114" s="6" customFormat="1">
      <c r="A434" s="405"/>
      <c r="C434" s="7"/>
      <c r="D434" s="7"/>
      <c r="F434" s="8"/>
      <c r="G434" s="8"/>
      <c r="H434" s="8"/>
      <c r="I434" s="8"/>
      <c r="J434" s="8"/>
      <c r="K434" s="8"/>
      <c r="L434" s="8"/>
      <c r="M434" s="8"/>
      <c r="N434" s="8"/>
      <c r="P434" s="12"/>
      <c r="Q434" s="12"/>
      <c r="R434" s="12"/>
      <c r="S434" s="12"/>
      <c r="T434" s="12"/>
      <c r="U434" s="405"/>
      <c r="V434" s="405"/>
      <c r="W434" s="405"/>
      <c r="X434" s="405"/>
      <c r="Y434" s="405"/>
      <c r="Z434" s="405"/>
      <c r="AA434" s="405"/>
      <c r="AB434" s="405"/>
      <c r="AC434" s="405"/>
      <c r="AD434" s="405"/>
      <c r="AE434" s="405"/>
      <c r="AF434" s="405"/>
      <c r="AG434" s="405"/>
      <c r="AH434" s="405"/>
      <c r="AI434" s="405"/>
      <c r="AJ434" s="405"/>
      <c r="AK434" s="405"/>
      <c r="AL434" s="405"/>
      <c r="AM434" s="405"/>
      <c r="AN434" s="405"/>
      <c r="AO434" s="405"/>
      <c r="AP434" s="405"/>
      <c r="AQ434" s="405"/>
      <c r="AR434" s="405"/>
      <c r="AS434" s="405"/>
      <c r="AT434" s="405"/>
      <c r="AU434" s="405"/>
      <c r="AV434" s="405"/>
      <c r="AW434" s="405"/>
      <c r="AX434" s="405"/>
      <c r="AY434" s="405"/>
      <c r="AZ434" s="405"/>
      <c r="BA434" s="405"/>
      <c r="BB434" s="405"/>
      <c r="BC434" s="405"/>
      <c r="BD434" s="405"/>
      <c r="BE434" s="405"/>
      <c r="BF434" s="405"/>
      <c r="BG434" s="405"/>
      <c r="BH434" s="405"/>
      <c r="BI434" s="405"/>
      <c r="BJ434" s="405"/>
      <c r="BK434" s="405"/>
      <c r="BL434" s="405"/>
      <c r="BM434" s="405"/>
      <c r="BN434" s="405"/>
      <c r="BO434" s="405"/>
      <c r="BP434" s="405"/>
      <c r="BQ434" s="405"/>
      <c r="BR434" s="405"/>
      <c r="BS434" s="405"/>
      <c r="BT434" s="405"/>
      <c r="BU434" s="405"/>
      <c r="BV434" s="405"/>
      <c r="BW434" s="405"/>
      <c r="BX434" s="405"/>
      <c r="BY434" s="405"/>
      <c r="BZ434" s="405"/>
      <c r="CA434" s="405"/>
      <c r="CB434" s="405"/>
      <c r="CC434" s="405"/>
      <c r="CD434" s="405"/>
      <c r="CE434" s="405"/>
      <c r="CF434" s="405"/>
      <c r="CG434" s="405"/>
      <c r="CH434" s="405"/>
      <c r="CI434" s="405"/>
      <c r="CJ434" s="405"/>
      <c r="CK434" s="405"/>
      <c r="CL434" s="405"/>
      <c r="CM434" s="405"/>
      <c r="CN434" s="405"/>
      <c r="CO434" s="405"/>
      <c r="CP434" s="405"/>
      <c r="CQ434" s="405"/>
      <c r="CR434" s="405"/>
      <c r="CS434" s="405"/>
      <c r="CT434" s="405"/>
      <c r="CU434" s="405"/>
      <c r="CV434" s="405"/>
      <c r="CW434" s="405"/>
      <c r="CX434" s="405"/>
      <c r="CY434" s="405"/>
      <c r="CZ434" s="405"/>
      <c r="DA434" s="405"/>
      <c r="DB434" s="405"/>
      <c r="DC434" s="405"/>
      <c r="DD434" s="405"/>
      <c r="DE434" s="405"/>
      <c r="DF434" s="405"/>
      <c r="DG434" s="405"/>
      <c r="DH434" s="405"/>
      <c r="DI434" s="405"/>
      <c r="DJ434" s="405"/>
    </row>
    <row r="435" spans="1:114" s="6" customFormat="1">
      <c r="A435" s="405"/>
      <c r="C435" s="7"/>
      <c r="D435" s="7"/>
      <c r="F435" s="8"/>
      <c r="G435" s="8"/>
      <c r="H435" s="8"/>
      <c r="I435" s="8"/>
      <c r="J435" s="8"/>
      <c r="K435" s="8"/>
      <c r="L435" s="8"/>
      <c r="M435" s="8"/>
      <c r="N435" s="8"/>
      <c r="P435" s="12"/>
      <c r="Q435" s="12"/>
      <c r="R435" s="12"/>
      <c r="S435" s="12"/>
      <c r="T435" s="12"/>
      <c r="U435" s="405"/>
      <c r="V435" s="405"/>
      <c r="W435" s="405"/>
      <c r="X435" s="405"/>
      <c r="Y435" s="405"/>
      <c r="Z435" s="405"/>
      <c r="AA435" s="405"/>
      <c r="AB435" s="405"/>
      <c r="AC435" s="405"/>
      <c r="AD435" s="405"/>
      <c r="AE435" s="405"/>
      <c r="AF435" s="405"/>
      <c r="AG435" s="405"/>
      <c r="AH435" s="405"/>
      <c r="AI435" s="405"/>
      <c r="AJ435" s="405"/>
      <c r="AK435" s="405"/>
      <c r="AL435" s="405"/>
      <c r="AM435" s="405"/>
      <c r="AN435" s="405"/>
      <c r="AO435" s="405"/>
      <c r="AP435" s="405"/>
      <c r="AQ435" s="405"/>
      <c r="AR435" s="405"/>
      <c r="AS435" s="405"/>
      <c r="AT435" s="405"/>
      <c r="AU435" s="405"/>
      <c r="AV435" s="405"/>
      <c r="AW435" s="405"/>
      <c r="AX435" s="405"/>
      <c r="AY435" s="405"/>
      <c r="AZ435" s="405"/>
      <c r="BA435" s="405"/>
      <c r="BB435" s="405"/>
      <c r="BC435" s="405"/>
      <c r="BD435" s="405"/>
      <c r="BE435" s="405"/>
      <c r="BF435" s="405"/>
      <c r="BG435" s="405"/>
      <c r="BH435" s="405"/>
      <c r="BI435" s="405"/>
      <c r="BJ435" s="405"/>
      <c r="BK435" s="405"/>
      <c r="BL435" s="405"/>
      <c r="BM435" s="405"/>
      <c r="BN435" s="405"/>
      <c r="BO435" s="405"/>
      <c r="BP435" s="405"/>
      <c r="BQ435" s="405"/>
      <c r="BR435" s="405"/>
      <c r="BS435" s="405"/>
      <c r="BT435" s="405"/>
      <c r="BU435" s="405"/>
      <c r="BV435" s="405"/>
      <c r="BW435" s="405"/>
      <c r="BX435" s="405"/>
      <c r="BY435" s="405"/>
      <c r="BZ435" s="405"/>
      <c r="CA435" s="405"/>
      <c r="CB435" s="405"/>
      <c r="CC435" s="405"/>
      <c r="CD435" s="405"/>
      <c r="CE435" s="405"/>
      <c r="CF435" s="405"/>
      <c r="CG435" s="405"/>
      <c r="CH435" s="405"/>
      <c r="CI435" s="405"/>
      <c r="CJ435" s="405"/>
      <c r="CK435" s="405"/>
      <c r="CL435" s="405"/>
      <c r="CM435" s="405"/>
      <c r="CN435" s="405"/>
      <c r="CO435" s="405"/>
      <c r="CP435" s="405"/>
      <c r="CQ435" s="405"/>
      <c r="CR435" s="405"/>
      <c r="CS435" s="405"/>
      <c r="CT435" s="405"/>
      <c r="CU435" s="405"/>
      <c r="CV435" s="405"/>
      <c r="CW435" s="405"/>
      <c r="CX435" s="405"/>
      <c r="CY435" s="405"/>
      <c r="CZ435" s="405"/>
      <c r="DA435" s="405"/>
      <c r="DB435" s="405"/>
      <c r="DC435" s="405"/>
      <c r="DD435" s="405"/>
      <c r="DE435" s="405"/>
      <c r="DF435" s="405"/>
      <c r="DG435" s="405"/>
      <c r="DH435" s="405"/>
      <c r="DI435" s="405"/>
      <c r="DJ435" s="405"/>
    </row>
    <row r="436" spans="1:114" s="6" customFormat="1">
      <c r="A436" s="405"/>
      <c r="C436" s="7"/>
      <c r="D436" s="7"/>
      <c r="F436" s="8"/>
      <c r="G436" s="8"/>
      <c r="H436" s="8"/>
      <c r="I436" s="8"/>
      <c r="J436" s="8"/>
      <c r="K436" s="8"/>
      <c r="L436" s="8"/>
      <c r="M436" s="8"/>
      <c r="N436" s="8"/>
      <c r="P436" s="12"/>
      <c r="Q436" s="12"/>
      <c r="R436" s="12"/>
      <c r="S436" s="12"/>
      <c r="T436" s="12"/>
      <c r="U436" s="405"/>
      <c r="V436" s="405"/>
      <c r="W436" s="405"/>
      <c r="X436" s="405"/>
      <c r="Y436" s="405"/>
      <c r="Z436" s="405"/>
      <c r="AA436" s="405"/>
      <c r="AB436" s="405"/>
      <c r="AC436" s="405"/>
      <c r="AD436" s="405"/>
      <c r="AE436" s="405"/>
      <c r="AF436" s="405"/>
      <c r="AG436" s="405"/>
      <c r="AH436" s="405"/>
      <c r="AI436" s="405"/>
      <c r="AJ436" s="405"/>
      <c r="AK436" s="405"/>
      <c r="AL436" s="405"/>
      <c r="AM436" s="405"/>
      <c r="AN436" s="405"/>
      <c r="AO436" s="405"/>
      <c r="AP436" s="405"/>
      <c r="AQ436" s="405"/>
      <c r="AR436" s="405"/>
      <c r="AS436" s="405"/>
      <c r="AT436" s="405"/>
      <c r="AU436" s="405"/>
      <c r="AV436" s="405"/>
      <c r="AW436" s="405"/>
      <c r="AX436" s="405"/>
      <c r="AY436" s="405"/>
      <c r="AZ436" s="405"/>
      <c r="BA436" s="405"/>
      <c r="BB436" s="405"/>
      <c r="BC436" s="405"/>
      <c r="BD436" s="405"/>
      <c r="BE436" s="405"/>
      <c r="BF436" s="405"/>
      <c r="BG436" s="405"/>
      <c r="BH436" s="405"/>
      <c r="BI436" s="405"/>
      <c r="BJ436" s="405"/>
      <c r="BK436" s="405"/>
      <c r="BL436" s="405"/>
      <c r="BM436" s="405"/>
      <c r="BN436" s="405"/>
      <c r="BO436" s="405"/>
      <c r="BP436" s="405"/>
      <c r="BQ436" s="405"/>
      <c r="BR436" s="405"/>
      <c r="BS436" s="405"/>
      <c r="BT436" s="405"/>
      <c r="BU436" s="405"/>
      <c r="BV436" s="405"/>
      <c r="BW436" s="405"/>
      <c r="BX436" s="405"/>
      <c r="BY436" s="405"/>
      <c r="BZ436" s="405"/>
      <c r="CA436" s="405"/>
      <c r="CB436" s="405"/>
      <c r="CC436" s="405"/>
      <c r="CD436" s="405"/>
      <c r="CE436" s="405"/>
      <c r="CF436" s="405"/>
      <c r="CG436" s="405"/>
      <c r="CH436" s="405"/>
      <c r="CI436" s="405"/>
      <c r="CJ436" s="405"/>
      <c r="CK436" s="405"/>
      <c r="CL436" s="405"/>
      <c r="CM436" s="405"/>
      <c r="CN436" s="405"/>
      <c r="CO436" s="405"/>
      <c r="CP436" s="405"/>
      <c r="CQ436" s="405"/>
      <c r="CR436" s="405"/>
      <c r="CS436" s="405"/>
      <c r="CT436" s="405"/>
      <c r="CU436" s="405"/>
      <c r="CV436" s="405"/>
      <c r="CW436" s="405"/>
      <c r="CX436" s="405"/>
      <c r="CY436" s="405"/>
      <c r="CZ436" s="405"/>
      <c r="DA436" s="405"/>
      <c r="DB436" s="405"/>
      <c r="DC436" s="405"/>
      <c r="DD436" s="405"/>
      <c r="DE436" s="405"/>
      <c r="DF436" s="405"/>
      <c r="DG436" s="405"/>
      <c r="DH436" s="405"/>
      <c r="DI436" s="405"/>
      <c r="DJ436" s="405"/>
    </row>
    <row r="437" spans="1:114" s="6" customFormat="1">
      <c r="A437" s="405"/>
      <c r="C437" s="7"/>
      <c r="D437" s="7"/>
      <c r="F437" s="8"/>
      <c r="G437" s="8"/>
      <c r="H437" s="8"/>
      <c r="I437" s="8"/>
      <c r="J437" s="8"/>
      <c r="K437" s="8"/>
      <c r="L437" s="8"/>
      <c r="M437" s="8"/>
      <c r="N437" s="8"/>
      <c r="P437" s="12"/>
      <c r="Q437" s="12"/>
      <c r="R437" s="12"/>
      <c r="S437" s="12"/>
      <c r="T437" s="12"/>
      <c r="U437" s="405"/>
      <c r="V437" s="405"/>
      <c r="W437" s="405"/>
      <c r="X437" s="405"/>
      <c r="Y437" s="405"/>
      <c r="Z437" s="405"/>
      <c r="AA437" s="405"/>
      <c r="AB437" s="405"/>
      <c r="AC437" s="405"/>
      <c r="AD437" s="405"/>
      <c r="AE437" s="405"/>
      <c r="AF437" s="405"/>
      <c r="AG437" s="405"/>
      <c r="AH437" s="405"/>
      <c r="AI437" s="405"/>
      <c r="AJ437" s="405"/>
      <c r="AK437" s="405"/>
      <c r="AL437" s="405"/>
      <c r="AM437" s="405"/>
      <c r="AN437" s="405"/>
      <c r="AO437" s="405"/>
      <c r="AP437" s="405"/>
      <c r="AQ437" s="405"/>
      <c r="AR437" s="405"/>
      <c r="AS437" s="405"/>
      <c r="AT437" s="405"/>
      <c r="AU437" s="405"/>
      <c r="AV437" s="405"/>
      <c r="AW437" s="405"/>
      <c r="AX437" s="405"/>
      <c r="AY437" s="405"/>
      <c r="AZ437" s="405"/>
      <c r="BA437" s="405"/>
      <c r="BB437" s="405"/>
      <c r="BC437" s="405"/>
      <c r="BD437" s="405"/>
      <c r="BE437" s="405"/>
      <c r="BF437" s="405"/>
      <c r="BG437" s="405"/>
      <c r="BH437" s="405"/>
      <c r="BI437" s="405"/>
      <c r="BJ437" s="405"/>
      <c r="BK437" s="405"/>
      <c r="BL437" s="405"/>
      <c r="BM437" s="405"/>
      <c r="BN437" s="405"/>
      <c r="BO437" s="405"/>
      <c r="BP437" s="405"/>
      <c r="BQ437" s="405"/>
      <c r="BR437" s="405"/>
      <c r="BS437" s="405"/>
      <c r="BT437" s="405"/>
      <c r="BU437" s="405"/>
      <c r="BV437" s="405"/>
      <c r="BW437" s="405"/>
      <c r="BX437" s="405"/>
      <c r="BY437" s="405"/>
      <c r="BZ437" s="405"/>
      <c r="CA437" s="405"/>
      <c r="CB437" s="405"/>
      <c r="CC437" s="405"/>
      <c r="CD437" s="405"/>
      <c r="CE437" s="405"/>
      <c r="CF437" s="405"/>
      <c r="CG437" s="405"/>
      <c r="CH437" s="405"/>
      <c r="CI437" s="405"/>
      <c r="CJ437" s="405"/>
      <c r="CK437" s="405"/>
      <c r="CL437" s="405"/>
      <c r="CM437" s="405"/>
      <c r="CN437" s="405"/>
      <c r="CO437" s="405"/>
      <c r="CP437" s="405"/>
      <c r="CQ437" s="405"/>
      <c r="CR437" s="405"/>
      <c r="CS437" s="405"/>
      <c r="CT437" s="405"/>
      <c r="CU437" s="405"/>
      <c r="CV437" s="405"/>
      <c r="CW437" s="405"/>
      <c r="CX437" s="405"/>
      <c r="CY437" s="405"/>
      <c r="CZ437" s="405"/>
      <c r="DA437" s="405"/>
      <c r="DB437" s="405"/>
      <c r="DC437" s="405"/>
      <c r="DD437" s="405"/>
      <c r="DE437" s="405"/>
      <c r="DF437" s="405"/>
      <c r="DG437" s="405"/>
      <c r="DH437" s="405"/>
      <c r="DI437" s="405"/>
      <c r="DJ437" s="405"/>
    </row>
    <row r="438" spans="1:114" s="6" customFormat="1">
      <c r="A438" s="405"/>
      <c r="C438" s="7"/>
      <c r="D438" s="7"/>
      <c r="F438" s="8"/>
      <c r="G438" s="8"/>
      <c r="H438" s="8"/>
      <c r="I438" s="8"/>
      <c r="J438" s="8"/>
      <c r="K438" s="8"/>
      <c r="L438" s="8"/>
      <c r="M438" s="8"/>
      <c r="N438" s="8"/>
      <c r="P438" s="12"/>
      <c r="Q438" s="12"/>
      <c r="R438" s="12"/>
      <c r="S438" s="12"/>
      <c r="T438" s="12"/>
      <c r="U438" s="405"/>
      <c r="V438" s="405"/>
      <c r="W438" s="405"/>
      <c r="X438" s="405"/>
      <c r="Y438" s="405"/>
      <c r="Z438" s="405"/>
      <c r="AA438" s="405"/>
      <c r="AB438" s="405"/>
      <c r="AC438" s="405"/>
      <c r="AD438" s="405"/>
      <c r="AE438" s="405"/>
      <c r="AF438" s="405"/>
      <c r="AG438" s="405"/>
      <c r="AH438" s="405"/>
      <c r="AI438" s="405"/>
      <c r="AJ438" s="405"/>
      <c r="AK438" s="405"/>
      <c r="AL438" s="405"/>
      <c r="AM438" s="405"/>
      <c r="AN438" s="405"/>
      <c r="AO438" s="405"/>
      <c r="AP438" s="405"/>
      <c r="AQ438" s="405"/>
      <c r="AR438" s="405"/>
      <c r="AS438" s="405"/>
      <c r="AT438" s="405"/>
      <c r="AU438" s="405"/>
      <c r="AV438" s="405"/>
      <c r="AW438" s="405"/>
      <c r="AX438" s="405"/>
      <c r="AY438" s="405"/>
      <c r="AZ438" s="405"/>
      <c r="BA438" s="405"/>
      <c r="BB438" s="405"/>
      <c r="BC438" s="405"/>
      <c r="BD438" s="405"/>
      <c r="BE438" s="405"/>
      <c r="BF438" s="405"/>
      <c r="BG438" s="405"/>
      <c r="BH438" s="405"/>
      <c r="BI438" s="405"/>
      <c r="BJ438" s="405"/>
      <c r="BK438" s="405"/>
      <c r="BL438" s="405"/>
      <c r="BM438" s="405"/>
      <c r="BN438" s="405"/>
      <c r="BO438" s="405"/>
      <c r="BP438" s="405"/>
      <c r="BQ438" s="405"/>
      <c r="BR438" s="405"/>
      <c r="BS438" s="405"/>
      <c r="BT438" s="405"/>
      <c r="BU438" s="405"/>
      <c r="BV438" s="405"/>
      <c r="BW438" s="405"/>
      <c r="BX438" s="405"/>
      <c r="BY438" s="405"/>
      <c r="BZ438" s="405"/>
      <c r="CA438" s="405"/>
      <c r="CB438" s="405"/>
      <c r="CC438" s="405"/>
      <c r="CD438" s="405"/>
      <c r="CE438" s="405"/>
      <c r="CF438" s="405"/>
      <c r="CG438" s="405"/>
      <c r="CH438" s="405"/>
      <c r="CI438" s="405"/>
      <c r="CJ438" s="405"/>
      <c r="CK438" s="405"/>
      <c r="CL438" s="405"/>
      <c r="CM438" s="405"/>
      <c r="CN438" s="405"/>
      <c r="CO438" s="405"/>
      <c r="CP438" s="405"/>
      <c r="CQ438" s="405"/>
      <c r="CR438" s="405"/>
      <c r="CS438" s="405"/>
      <c r="CT438" s="405"/>
      <c r="CU438" s="405"/>
      <c r="CV438" s="405"/>
      <c r="CW438" s="405"/>
      <c r="CX438" s="405"/>
      <c r="CY438" s="405"/>
      <c r="CZ438" s="405"/>
      <c r="DA438" s="405"/>
      <c r="DB438" s="405"/>
      <c r="DC438" s="405"/>
      <c r="DD438" s="405"/>
      <c r="DE438" s="405"/>
      <c r="DF438" s="405"/>
      <c r="DG438" s="405"/>
      <c r="DH438" s="405"/>
      <c r="DI438" s="405"/>
      <c r="DJ438" s="405"/>
    </row>
    <row r="439" spans="1:114" s="6" customFormat="1">
      <c r="A439" s="405"/>
      <c r="C439" s="7"/>
      <c r="D439" s="7"/>
      <c r="F439" s="8"/>
      <c r="G439" s="8"/>
      <c r="H439" s="8"/>
      <c r="I439" s="8"/>
      <c r="J439" s="8"/>
      <c r="K439" s="8"/>
      <c r="L439" s="8"/>
      <c r="M439" s="8"/>
      <c r="N439" s="8"/>
      <c r="P439" s="12"/>
      <c r="Q439" s="12"/>
      <c r="R439" s="12"/>
      <c r="S439" s="12"/>
      <c r="T439" s="12"/>
      <c r="U439" s="405"/>
      <c r="V439" s="405"/>
      <c r="W439" s="405"/>
      <c r="X439" s="405"/>
      <c r="Y439" s="405"/>
      <c r="Z439" s="405"/>
      <c r="AA439" s="405"/>
      <c r="AB439" s="405"/>
      <c r="AC439" s="405"/>
      <c r="AD439" s="405"/>
      <c r="AE439" s="405"/>
      <c r="AF439" s="405"/>
      <c r="AG439" s="405"/>
      <c r="AH439" s="405"/>
      <c r="AI439" s="405"/>
      <c r="AJ439" s="405"/>
      <c r="AK439" s="405"/>
      <c r="AL439" s="405"/>
      <c r="AM439" s="405"/>
      <c r="AN439" s="405"/>
      <c r="AO439" s="405"/>
      <c r="AP439" s="405"/>
      <c r="AQ439" s="405"/>
      <c r="AR439" s="405"/>
      <c r="AS439" s="405"/>
      <c r="AT439" s="405"/>
      <c r="AU439" s="405"/>
      <c r="AV439" s="405"/>
      <c r="AW439" s="405"/>
      <c r="AX439" s="405"/>
      <c r="AY439" s="405"/>
      <c r="AZ439" s="405"/>
      <c r="BA439" s="405"/>
      <c r="BB439" s="405"/>
      <c r="BC439" s="405"/>
      <c r="BD439" s="405"/>
      <c r="BE439" s="405"/>
      <c r="BF439" s="405"/>
      <c r="BG439" s="405"/>
      <c r="BH439" s="405"/>
      <c r="BI439" s="405"/>
      <c r="BJ439" s="405"/>
      <c r="BK439" s="405"/>
      <c r="BL439" s="405"/>
      <c r="BM439" s="405"/>
      <c r="BN439" s="405"/>
      <c r="BO439" s="405"/>
      <c r="BP439" s="405"/>
      <c r="BQ439" s="405"/>
      <c r="BR439" s="405"/>
      <c r="BS439" s="405"/>
      <c r="BT439" s="405"/>
      <c r="BU439" s="405"/>
      <c r="BV439" s="405"/>
      <c r="BW439" s="405"/>
      <c r="BX439" s="405"/>
      <c r="BY439" s="405"/>
      <c r="BZ439" s="405"/>
      <c r="CA439" s="405"/>
      <c r="CB439" s="405"/>
      <c r="CC439" s="405"/>
      <c r="CD439" s="405"/>
      <c r="CE439" s="405"/>
      <c r="CF439" s="405"/>
      <c r="CG439" s="405"/>
      <c r="CH439" s="405"/>
      <c r="CI439" s="405"/>
      <c r="CJ439" s="405"/>
      <c r="CK439" s="405"/>
      <c r="CL439" s="405"/>
      <c r="CM439" s="405"/>
      <c r="CN439" s="405"/>
      <c r="CO439" s="405"/>
      <c r="CP439" s="405"/>
      <c r="CQ439" s="405"/>
      <c r="CR439" s="405"/>
      <c r="CS439" s="405"/>
      <c r="CT439" s="405"/>
      <c r="CU439" s="405"/>
      <c r="CV439" s="405"/>
      <c r="CW439" s="405"/>
      <c r="CX439" s="405"/>
      <c r="CY439" s="405"/>
      <c r="CZ439" s="405"/>
      <c r="DA439" s="405"/>
      <c r="DB439" s="405"/>
      <c r="DC439" s="405"/>
      <c r="DD439" s="405"/>
      <c r="DE439" s="405"/>
      <c r="DF439" s="405"/>
      <c r="DG439" s="405"/>
      <c r="DH439" s="405"/>
      <c r="DI439" s="405"/>
      <c r="DJ439" s="405"/>
    </row>
    <row r="440" spans="1:114" s="6" customFormat="1">
      <c r="A440" s="405"/>
      <c r="C440" s="7"/>
      <c r="D440" s="7"/>
      <c r="F440" s="8"/>
      <c r="G440" s="8"/>
      <c r="H440" s="8"/>
      <c r="I440" s="8"/>
      <c r="J440" s="8"/>
      <c r="K440" s="8"/>
      <c r="L440" s="8"/>
      <c r="M440" s="8"/>
      <c r="N440" s="8"/>
      <c r="P440" s="12"/>
      <c r="Q440" s="12"/>
      <c r="R440" s="12"/>
      <c r="S440" s="12"/>
      <c r="T440" s="12"/>
      <c r="U440" s="405"/>
      <c r="V440" s="405"/>
      <c r="W440" s="405"/>
      <c r="X440" s="405"/>
      <c r="Y440" s="405"/>
      <c r="Z440" s="405"/>
      <c r="AA440" s="405"/>
      <c r="AB440" s="405"/>
      <c r="AC440" s="405"/>
      <c r="AD440" s="405"/>
      <c r="AE440" s="405"/>
      <c r="AF440" s="405"/>
      <c r="AG440" s="405"/>
      <c r="AH440" s="405"/>
      <c r="AI440" s="405"/>
      <c r="AJ440" s="405"/>
      <c r="AK440" s="405"/>
      <c r="AL440" s="405"/>
      <c r="AM440" s="405"/>
      <c r="AN440" s="405"/>
      <c r="AO440" s="405"/>
      <c r="AP440" s="405"/>
      <c r="AQ440" s="405"/>
      <c r="AR440" s="405"/>
      <c r="AS440" s="405"/>
      <c r="AT440" s="405"/>
      <c r="AU440" s="405"/>
      <c r="AV440" s="405"/>
      <c r="AW440" s="405"/>
      <c r="AX440" s="405"/>
      <c r="AY440" s="405"/>
      <c r="AZ440" s="405"/>
      <c r="BA440" s="405"/>
      <c r="BB440" s="405"/>
      <c r="BC440" s="405"/>
      <c r="BD440" s="405"/>
      <c r="BE440" s="405"/>
      <c r="BF440" s="405"/>
      <c r="BG440" s="405"/>
      <c r="BH440" s="405"/>
      <c r="BI440" s="405"/>
      <c r="BJ440" s="405"/>
      <c r="BK440" s="405"/>
      <c r="BL440" s="405"/>
      <c r="BM440" s="405"/>
      <c r="BN440" s="405"/>
      <c r="BO440" s="405"/>
      <c r="BP440" s="405"/>
      <c r="BQ440" s="405"/>
      <c r="BR440" s="405"/>
      <c r="BS440" s="405"/>
      <c r="BT440" s="405"/>
      <c r="BU440" s="405"/>
      <c r="BV440" s="405"/>
      <c r="BW440" s="405"/>
      <c r="BX440" s="405"/>
      <c r="BY440" s="405"/>
      <c r="BZ440" s="405"/>
      <c r="CA440" s="405"/>
      <c r="CB440" s="405"/>
      <c r="CC440" s="405"/>
      <c r="CD440" s="405"/>
      <c r="CE440" s="405"/>
      <c r="CF440" s="405"/>
      <c r="CG440" s="405"/>
      <c r="CH440" s="405"/>
      <c r="CI440" s="405"/>
      <c r="CJ440" s="405"/>
      <c r="CK440" s="405"/>
      <c r="CL440" s="405"/>
      <c r="CM440" s="405"/>
      <c r="CN440" s="405"/>
      <c r="CO440" s="405"/>
      <c r="CP440" s="405"/>
      <c r="CQ440" s="405"/>
      <c r="CR440" s="405"/>
      <c r="CS440" s="405"/>
      <c r="CT440" s="405"/>
      <c r="CU440" s="405"/>
      <c r="CV440" s="405"/>
      <c r="CW440" s="405"/>
      <c r="CX440" s="405"/>
      <c r="CY440" s="405"/>
      <c r="CZ440" s="405"/>
      <c r="DA440" s="405"/>
      <c r="DB440" s="405"/>
      <c r="DC440" s="405"/>
      <c r="DD440" s="405"/>
      <c r="DE440" s="405"/>
      <c r="DF440" s="405"/>
      <c r="DG440" s="405"/>
      <c r="DH440" s="405"/>
      <c r="DI440" s="405"/>
      <c r="DJ440" s="405"/>
    </row>
    <row r="441" spans="1:114" s="6" customFormat="1">
      <c r="A441" s="405"/>
      <c r="C441" s="7"/>
      <c r="D441" s="7"/>
      <c r="F441" s="8"/>
      <c r="G441" s="8"/>
      <c r="H441" s="8"/>
      <c r="I441" s="8"/>
      <c r="J441" s="8"/>
      <c r="K441" s="8"/>
      <c r="L441" s="8"/>
      <c r="M441" s="8"/>
      <c r="N441" s="8"/>
      <c r="P441" s="12"/>
      <c r="Q441" s="12"/>
      <c r="R441" s="12"/>
      <c r="S441" s="12"/>
      <c r="T441" s="12"/>
      <c r="U441" s="405"/>
      <c r="V441" s="405"/>
      <c r="W441" s="405"/>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c r="AS441" s="405"/>
      <c r="AT441" s="405"/>
      <c r="AU441" s="405"/>
      <c r="AV441" s="405"/>
      <c r="AW441" s="405"/>
      <c r="AX441" s="405"/>
      <c r="AY441" s="405"/>
      <c r="AZ441" s="405"/>
      <c r="BA441" s="405"/>
      <c r="BB441" s="405"/>
      <c r="BC441" s="405"/>
      <c r="BD441" s="405"/>
      <c r="BE441" s="405"/>
      <c r="BF441" s="405"/>
      <c r="BG441" s="405"/>
      <c r="BH441" s="405"/>
      <c r="BI441" s="405"/>
      <c r="BJ441" s="405"/>
      <c r="BK441" s="405"/>
      <c r="BL441" s="405"/>
      <c r="BM441" s="405"/>
      <c r="BN441" s="405"/>
      <c r="BO441" s="405"/>
      <c r="BP441" s="405"/>
      <c r="BQ441" s="405"/>
      <c r="BR441" s="405"/>
      <c r="BS441" s="405"/>
      <c r="BT441" s="405"/>
      <c r="BU441" s="405"/>
      <c r="BV441" s="405"/>
      <c r="BW441" s="405"/>
      <c r="BX441" s="405"/>
      <c r="BY441" s="405"/>
      <c r="BZ441" s="405"/>
      <c r="CA441" s="405"/>
      <c r="CB441" s="405"/>
      <c r="CC441" s="405"/>
      <c r="CD441" s="405"/>
      <c r="CE441" s="405"/>
      <c r="CF441" s="405"/>
      <c r="CG441" s="405"/>
      <c r="CH441" s="405"/>
      <c r="CI441" s="405"/>
      <c r="CJ441" s="405"/>
      <c r="CK441" s="405"/>
      <c r="CL441" s="405"/>
      <c r="CM441" s="405"/>
      <c r="CN441" s="405"/>
      <c r="CO441" s="405"/>
      <c r="CP441" s="405"/>
      <c r="CQ441" s="405"/>
      <c r="CR441" s="405"/>
      <c r="CS441" s="405"/>
      <c r="CT441" s="405"/>
      <c r="CU441" s="405"/>
      <c r="CV441" s="405"/>
      <c r="CW441" s="405"/>
      <c r="CX441" s="405"/>
      <c r="CY441" s="405"/>
      <c r="CZ441" s="405"/>
      <c r="DA441" s="405"/>
      <c r="DB441" s="405"/>
      <c r="DC441" s="405"/>
      <c r="DD441" s="405"/>
      <c r="DE441" s="405"/>
      <c r="DF441" s="405"/>
      <c r="DG441" s="405"/>
      <c r="DH441" s="405"/>
      <c r="DI441" s="405"/>
      <c r="DJ441" s="405"/>
    </row>
    <row r="442" spans="1:114" s="6" customFormat="1">
      <c r="A442" s="405"/>
      <c r="C442" s="7"/>
      <c r="D442" s="7"/>
      <c r="F442" s="8"/>
      <c r="G442" s="8"/>
      <c r="H442" s="8"/>
      <c r="I442" s="8"/>
      <c r="J442" s="8"/>
      <c r="K442" s="8"/>
      <c r="L442" s="8"/>
      <c r="M442" s="8"/>
      <c r="N442" s="8"/>
      <c r="P442" s="12"/>
      <c r="Q442" s="12"/>
      <c r="R442" s="12"/>
      <c r="S442" s="12"/>
      <c r="T442" s="12"/>
      <c r="U442" s="405"/>
      <c r="V442" s="405"/>
      <c r="W442" s="405"/>
      <c r="X442" s="405"/>
      <c r="Y442" s="405"/>
      <c r="Z442" s="405"/>
      <c r="AA442" s="405"/>
      <c r="AB442" s="405"/>
      <c r="AC442" s="405"/>
      <c r="AD442" s="405"/>
      <c r="AE442" s="405"/>
      <c r="AF442" s="405"/>
      <c r="AG442" s="405"/>
      <c r="AH442" s="405"/>
      <c r="AI442" s="405"/>
      <c r="AJ442" s="405"/>
      <c r="AK442" s="405"/>
      <c r="AL442" s="405"/>
      <c r="AM442" s="405"/>
      <c r="AN442" s="405"/>
      <c r="AO442" s="405"/>
      <c r="AP442" s="405"/>
      <c r="AQ442" s="405"/>
      <c r="AR442" s="405"/>
      <c r="AS442" s="405"/>
      <c r="AT442" s="405"/>
      <c r="AU442" s="405"/>
      <c r="AV442" s="405"/>
      <c r="AW442" s="405"/>
      <c r="AX442" s="405"/>
      <c r="AY442" s="405"/>
      <c r="AZ442" s="405"/>
      <c r="BA442" s="405"/>
      <c r="BB442" s="405"/>
      <c r="BC442" s="405"/>
      <c r="BD442" s="405"/>
      <c r="BE442" s="405"/>
      <c r="BF442" s="405"/>
      <c r="BG442" s="405"/>
      <c r="BH442" s="405"/>
      <c r="BI442" s="405"/>
      <c r="BJ442" s="405"/>
      <c r="BK442" s="405"/>
      <c r="BL442" s="405"/>
      <c r="BM442" s="405"/>
      <c r="BN442" s="405"/>
      <c r="BO442" s="405"/>
      <c r="BP442" s="405"/>
      <c r="BQ442" s="405"/>
      <c r="BR442" s="405"/>
      <c r="BS442" s="405"/>
      <c r="BT442" s="405"/>
      <c r="BU442" s="405"/>
      <c r="BV442" s="405"/>
      <c r="BW442" s="405"/>
      <c r="BX442" s="405"/>
      <c r="BY442" s="405"/>
      <c r="BZ442" s="405"/>
      <c r="CA442" s="405"/>
      <c r="CB442" s="405"/>
      <c r="CC442" s="405"/>
      <c r="CD442" s="405"/>
      <c r="CE442" s="405"/>
      <c r="CF442" s="405"/>
      <c r="CG442" s="405"/>
      <c r="CH442" s="405"/>
      <c r="CI442" s="405"/>
      <c r="CJ442" s="405"/>
      <c r="CK442" s="405"/>
      <c r="CL442" s="405"/>
      <c r="CM442" s="405"/>
      <c r="CN442" s="405"/>
      <c r="CO442" s="405"/>
      <c r="CP442" s="405"/>
      <c r="CQ442" s="405"/>
      <c r="CR442" s="405"/>
      <c r="CS442" s="405"/>
      <c r="CT442" s="405"/>
      <c r="CU442" s="405"/>
      <c r="CV442" s="405"/>
      <c r="CW442" s="405"/>
      <c r="CX442" s="405"/>
      <c r="CY442" s="405"/>
      <c r="CZ442" s="405"/>
      <c r="DA442" s="405"/>
      <c r="DB442" s="405"/>
      <c r="DC442" s="405"/>
      <c r="DD442" s="405"/>
      <c r="DE442" s="405"/>
      <c r="DF442" s="405"/>
      <c r="DG442" s="405"/>
      <c r="DH442" s="405"/>
      <c r="DI442" s="405"/>
      <c r="DJ442" s="405"/>
    </row>
    <row r="443" spans="1:114" s="6" customFormat="1">
      <c r="A443" s="405"/>
      <c r="C443" s="7"/>
      <c r="D443" s="7"/>
      <c r="F443" s="8"/>
      <c r="G443" s="8"/>
      <c r="H443" s="8"/>
      <c r="I443" s="8"/>
      <c r="J443" s="8"/>
      <c r="K443" s="8"/>
      <c r="L443" s="8"/>
      <c r="M443" s="8"/>
      <c r="N443" s="8"/>
      <c r="P443" s="12"/>
      <c r="Q443" s="12"/>
      <c r="R443" s="12"/>
      <c r="S443" s="12"/>
      <c r="T443" s="12"/>
      <c r="U443" s="405"/>
      <c r="V443" s="405"/>
      <c r="W443" s="405"/>
      <c r="X443" s="405"/>
      <c r="Y443" s="405"/>
      <c r="Z443" s="405"/>
      <c r="AA443" s="405"/>
      <c r="AB443" s="405"/>
      <c r="AC443" s="405"/>
      <c r="AD443" s="405"/>
      <c r="AE443" s="405"/>
      <c r="AF443" s="405"/>
      <c r="AG443" s="405"/>
      <c r="AH443" s="405"/>
      <c r="AI443" s="405"/>
      <c r="AJ443" s="405"/>
      <c r="AK443" s="405"/>
      <c r="AL443" s="405"/>
      <c r="AM443" s="405"/>
      <c r="AN443" s="405"/>
      <c r="AO443" s="405"/>
      <c r="AP443" s="405"/>
      <c r="AQ443" s="405"/>
      <c r="AR443" s="405"/>
      <c r="AS443" s="405"/>
      <c r="AT443" s="405"/>
      <c r="AU443" s="405"/>
      <c r="AV443" s="405"/>
      <c r="AW443" s="405"/>
      <c r="AX443" s="405"/>
      <c r="AY443" s="405"/>
      <c r="AZ443" s="405"/>
      <c r="BA443" s="405"/>
      <c r="BB443" s="405"/>
      <c r="BC443" s="405"/>
      <c r="BD443" s="405"/>
      <c r="BE443" s="405"/>
      <c r="BF443" s="405"/>
      <c r="BG443" s="405"/>
      <c r="BH443" s="405"/>
      <c r="BI443" s="405"/>
      <c r="BJ443" s="405"/>
      <c r="BK443" s="405"/>
      <c r="BL443" s="405"/>
      <c r="BM443" s="405"/>
      <c r="BN443" s="405"/>
      <c r="BO443" s="405"/>
      <c r="BP443" s="405"/>
      <c r="BQ443" s="405"/>
      <c r="BR443" s="405"/>
      <c r="BS443" s="405"/>
      <c r="BT443" s="405"/>
      <c r="BU443" s="405"/>
      <c r="BV443" s="405"/>
      <c r="BW443" s="405"/>
      <c r="BX443" s="405"/>
      <c r="BY443" s="405"/>
      <c r="BZ443" s="405"/>
      <c r="CA443" s="405"/>
      <c r="CB443" s="405"/>
      <c r="CC443" s="405"/>
      <c r="CD443" s="405"/>
      <c r="CE443" s="405"/>
      <c r="CF443" s="405"/>
      <c r="CG443" s="405"/>
      <c r="CH443" s="405"/>
      <c r="CI443" s="405"/>
      <c r="CJ443" s="405"/>
      <c r="CK443" s="405"/>
      <c r="CL443" s="405"/>
      <c r="CM443" s="405"/>
      <c r="CN443" s="405"/>
      <c r="CO443" s="405"/>
      <c r="CP443" s="405"/>
      <c r="CQ443" s="405"/>
      <c r="CR443" s="405"/>
      <c r="CS443" s="405"/>
      <c r="CT443" s="405"/>
      <c r="CU443" s="405"/>
      <c r="CV443" s="405"/>
      <c r="CW443" s="405"/>
      <c r="CX443" s="405"/>
      <c r="CY443" s="405"/>
      <c r="CZ443" s="405"/>
      <c r="DA443" s="405"/>
      <c r="DB443" s="405"/>
      <c r="DC443" s="405"/>
      <c r="DD443" s="405"/>
      <c r="DE443" s="405"/>
      <c r="DF443" s="405"/>
      <c r="DG443" s="405"/>
      <c r="DH443" s="405"/>
      <c r="DI443" s="405"/>
      <c r="DJ443" s="405"/>
    </row>
    <row r="444" spans="1:114" s="6" customFormat="1">
      <c r="A444" s="405"/>
      <c r="C444" s="7"/>
      <c r="D444" s="7"/>
      <c r="F444" s="8"/>
      <c r="G444" s="8"/>
      <c r="H444" s="8"/>
      <c r="I444" s="8"/>
      <c r="J444" s="8"/>
      <c r="K444" s="8"/>
      <c r="L444" s="8"/>
      <c r="M444" s="8"/>
      <c r="N444" s="8"/>
      <c r="P444" s="12"/>
      <c r="Q444" s="12"/>
      <c r="R444" s="12"/>
      <c r="S444" s="12"/>
      <c r="T444" s="12"/>
      <c r="U444" s="405"/>
      <c r="V444" s="405"/>
      <c r="W444" s="405"/>
      <c r="X444" s="405"/>
      <c r="Y444" s="405"/>
      <c r="Z444" s="405"/>
      <c r="AA444" s="405"/>
      <c r="AB444" s="405"/>
      <c r="AC444" s="405"/>
      <c r="AD444" s="405"/>
      <c r="AE444" s="405"/>
      <c r="AF444" s="405"/>
      <c r="AG444" s="405"/>
      <c r="AH444" s="405"/>
      <c r="AI444" s="405"/>
      <c r="AJ444" s="405"/>
      <c r="AK444" s="405"/>
      <c r="AL444" s="405"/>
      <c r="AM444" s="405"/>
      <c r="AN444" s="405"/>
      <c r="AO444" s="405"/>
      <c r="AP444" s="405"/>
      <c r="AQ444" s="405"/>
      <c r="AR444" s="405"/>
      <c r="AS444" s="405"/>
      <c r="AT444" s="405"/>
      <c r="AU444" s="405"/>
      <c r="AV444" s="405"/>
      <c r="AW444" s="405"/>
      <c r="AX444" s="405"/>
      <c r="AY444" s="405"/>
      <c r="AZ444" s="405"/>
      <c r="BA444" s="405"/>
      <c r="BB444" s="405"/>
      <c r="BC444" s="405"/>
      <c r="BD444" s="405"/>
      <c r="BE444" s="405"/>
      <c r="BF444" s="405"/>
      <c r="BG444" s="405"/>
      <c r="BH444" s="405"/>
      <c r="BI444" s="405"/>
      <c r="BJ444" s="405"/>
      <c r="BK444" s="405"/>
      <c r="BL444" s="405"/>
      <c r="BM444" s="405"/>
      <c r="BN444" s="405"/>
      <c r="BO444" s="405"/>
      <c r="BP444" s="405"/>
      <c r="BQ444" s="405"/>
      <c r="BR444" s="405"/>
      <c r="BS444" s="405"/>
      <c r="BT444" s="405"/>
      <c r="BU444" s="405"/>
      <c r="BV444" s="405"/>
      <c r="BW444" s="405"/>
      <c r="BX444" s="405"/>
      <c r="BY444" s="405"/>
      <c r="BZ444" s="405"/>
      <c r="CA444" s="405"/>
      <c r="CB444" s="405"/>
      <c r="CC444" s="405"/>
      <c r="CD444" s="405"/>
      <c r="CE444" s="405"/>
      <c r="CF444" s="405"/>
      <c r="CG444" s="405"/>
      <c r="CH444" s="405"/>
      <c r="CI444" s="405"/>
      <c r="CJ444" s="405"/>
      <c r="CK444" s="405"/>
      <c r="CL444" s="405"/>
      <c r="CM444" s="405"/>
      <c r="CN444" s="405"/>
      <c r="CO444" s="405"/>
      <c r="CP444" s="405"/>
      <c r="CQ444" s="405"/>
      <c r="CR444" s="405"/>
      <c r="CS444" s="405"/>
      <c r="CT444" s="405"/>
      <c r="CU444" s="405"/>
      <c r="CV444" s="405"/>
      <c r="CW444" s="405"/>
      <c r="CX444" s="405"/>
      <c r="CY444" s="405"/>
      <c r="CZ444" s="405"/>
      <c r="DA444" s="405"/>
      <c r="DB444" s="405"/>
      <c r="DC444" s="405"/>
      <c r="DD444" s="405"/>
      <c r="DE444" s="405"/>
      <c r="DF444" s="405"/>
      <c r="DG444" s="405"/>
      <c r="DH444" s="405"/>
      <c r="DI444" s="405"/>
      <c r="DJ444" s="405"/>
    </row>
    <row r="445" spans="1:114" s="6" customFormat="1">
      <c r="A445" s="405"/>
      <c r="C445" s="7"/>
      <c r="D445" s="7"/>
      <c r="F445" s="8"/>
      <c r="G445" s="8"/>
      <c r="H445" s="8"/>
      <c r="I445" s="8"/>
      <c r="J445" s="8"/>
      <c r="K445" s="8"/>
      <c r="L445" s="8"/>
      <c r="M445" s="8"/>
      <c r="N445" s="8"/>
      <c r="P445" s="12"/>
      <c r="Q445" s="12"/>
      <c r="R445" s="12"/>
      <c r="S445" s="12"/>
      <c r="T445" s="12"/>
      <c r="U445" s="405"/>
      <c r="V445" s="405"/>
      <c r="W445" s="405"/>
      <c r="X445" s="405"/>
      <c r="Y445" s="405"/>
      <c r="Z445" s="405"/>
      <c r="AA445" s="405"/>
      <c r="AB445" s="405"/>
      <c r="AC445" s="405"/>
      <c r="AD445" s="405"/>
      <c r="AE445" s="405"/>
      <c r="AF445" s="405"/>
      <c r="AG445" s="405"/>
      <c r="AH445" s="405"/>
      <c r="AI445" s="405"/>
      <c r="AJ445" s="405"/>
      <c r="AK445" s="405"/>
      <c r="AL445" s="405"/>
      <c r="AM445" s="405"/>
      <c r="AN445" s="405"/>
      <c r="AO445" s="405"/>
      <c r="AP445" s="405"/>
      <c r="AQ445" s="405"/>
      <c r="AR445" s="405"/>
      <c r="AS445" s="405"/>
      <c r="AT445" s="405"/>
      <c r="AU445" s="405"/>
      <c r="AV445" s="405"/>
      <c r="AW445" s="405"/>
      <c r="AX445" s="405"/>
      <c r="AY445" s="405"/>
      <c r="AZ445" s="405"/>
      <c r="BA445" s="405"/>
      <c r="BB445" s="405"/>
      <c r="BC445" s="405"/>
      <c r="BD445" s="405"/>
      <c r="BE445" s="405"/>
      <c r="BF445" s="405"/>
      <c r="BG445" s="405"/>
      <c r="BH445" s="405"/>
      <c r="BI445" s="405"/>
      <c r="BJ445" s="405"/>
      <c r="BK445" s="405"/>
      <c r="BL445" s="405"/>
      <c r="BM445" s="405"/>
      <c r="BN445" s="405"/>
      <c r="BO445" s="405"/>
      <c r="BP445" s="405"/>
      <c r="BQ445" s="405"/>
      <c r="BR445" s="405"/>
      <c r="BS445" s="405"/>
      <c r="BT445" s="405"/>
      <c r="BU445" s="405"/>
      <c r="BV445" s="405"/>
      <c r="BW445" s="405"/>
      <c r="BX445" s="405"/>
      <c r="BY445" s="405"/>
      <c r="BZ445" s="405"/>
      <c r="CA445" s="405"/>
      <c r="CB445" s="405"/>
      <c r="CC445" s="405"/>
      <c r="CD445" s="405"/>
      <c r="CE445" s="405"/>
      <c r="CF445" s="405"/>
      <c r="CG445" s="405"/>
      <c r="CH445" s="405"/>
      <c r="CI445" s="405"/>
      <c r="CJ445" s="405"/>
      <c r="CK445" s="405"/>
      <c r="CL445" s="405"/>
      <c r="CM445" s="405"/>
      <c r="CN445" s="405"/>
      <c r="CO445" s="405"/>
      <c r="CP445" s="405"/>
      <c r="CQ445" s="405"/>
      <c r="CR445" s="405"/>
      <c r="CS445" s="405"/>
      <c r="CT445" s="405"/>
      <c r="CU445" s="405"/>
      <c r="CV445" s="405"/>
      <c r="CW445" s="405"/>
      <c r="CX445" s="405"/>
      <c r="CY445" s="405"/>
      <c r="CZ445" s="405"/>
      <c r="DA445" s="405"/>
      <c r="DB445" s="405"/>
      <c r="DC445" s="405"/>
      <c r="DD445" s="405"/>
      <c r="DE445" s="405"/>
      <c r="DF445" s="405"/>
      <c r="DG445" s="405"/>
      <c r="DH445" s="405"/>
      <c r="DI445" s="405"/>
      <c r="DJ445" s="405"/>
    </row>
    <row r="446" spans="1:114" s="6" customFormat="1">
      <c r="A446" s="405"/>
      <c r="C446" s="7"/>
      <c r="D446" s="7"/>
      <c r="F446" s="8"/>
      <c r="G446" s="8"/>
      <c r="H446" s="8"/>
      <c r="I446" s="8"/>
      <c r="J446" s="8"/>
      <c r="K446" s="8"/>
      <c r="L446" s="8"/>
      <c r="M446" s="8"/>
      <c r="N446" s="8"/>
      <c r="P446" s="12"/>
      <c r="Q446" s="12"/>
      <c r="R446" s="12"/>
      <c r="S446" s="12"/>
      <c r="T446" s="12"/>
      <c r="U446" s="405"/>
      <c r="V446" s="405"/>
      <c r="W446" s="405"/>
      <c r="X446" s="405"/>
      <c r="Y446" s="405"/>
      <c r="Z446" s="405"/>
      <c r="AA446" s="405"/>
      <c r="AB446" s="405"/>
      <c r="AC446" s="405"/>
      <c r="AD446" s="405"/>
      <c r="AE446" s="405"/>
      <c r="AF446" s="405"/>
      <c r="AG446" s="405"/>
      <c r="AH446" s="405"/>
      <c r="AI446" s="405"/>
      <c r="AJ446" s="405"/>
      <c r="AK446" s="405"/>
      <c r="AL446" s="405"/>
      <c r="AM446" s="405"/>
      <c r="AN446" s="405"/>
      <c r="AO446" s="405"/>
      <c r="AP446" s="405"/>
      <c r="AQ446" s="405"/>
      <c r="AR446" s="405"/>
      <c r="AS446" s="405"/>
      <c r="AT446" s="405"/>
      <c r="AU446" s="405"/>
      <c r="AV446" s="405"/>
      <c r="AW446" s="405"/>
      <c r="AX446" s="405"/>
      <c r="AY446" s="405"/>
      <c r="AZ446" s="405"/>
      <c r="BA446" s="405"/>
      <c r="BB446" s="405"/>
      <c r="BC446" s="405"/>
      <c r="BD446" s="405"/>
      <c r="BE446" s="405"/>
      <c r="BF446" s="405"/>
      <c r="BG446" s="405"/>
      <c r="BH446" s="405"/>
      <c r="BI446" s="405"/>
      <c r="BJ446" s="405"/>
      <c r="BK446" s="405"/>
      <c r="BL446" s="405"/>
      <c r="BM446" s="405"/>
      <c r="BN446" s="405"/>
      <c r="BO446" s="405"/>
      <c r="BP446" s="405"/>
      <c r="BQ446" s="405"/>
      <c r="BR446" s="405"/>
      <c r="BS446" s="405"/>
      <c r="BT446" s="405"/>
      <c r="BU446" s="405"/>
      <c r="BV446" s="405"/>
      <c r="BW446" s="405"/>
      <c r="BX446" s="405"/>
      <c r="BY446" s="405"/>
      <c r="BZ446" s="405"/>
      <c r="CA446" s="405"/>
      <c r="CB446" s="405"/>
      <c r="CC446" s="405"/>
      <c r="CD446" s="405"/>
      <c r="CE446" s="405"/>
      <c r="CF446" s="405"/>
      <c r="CG446" s="405"/>
      <c r="CH446" s="405"/>
      <c r="CI446" s="405"/>
      <c r="CJ446" s="405"/>
      <c r="CK446" s="405"/>
      <c r="CL446" s="405"/>
      <c r="CM446" s="405"/>
      <c r="CN446" s="405"/>
      <c r="CO446" s="405"/>
      <c r="CP446" s="405"/>
      <c r="CQ446" s="405"/>
      <c r="CR446" s="405"/>
      <c r="CS446" s="405"/>
      <c r="CT446" s="405"/>
      <c r="CU446" s="405"/>
      <c r="CV446" s="405"/>
      <c r="CW446" s="405"/>
      <c r="CX446" s="405"/>
      <c r="CY446" s="405"/>
      <c r="CZ446" s="405"/>
      <c r="DA446" s="405"/>
      <c r="DB446" s="405"/>
      <c r="DC446" s="405"/>
      <c r="DD446" s="405"/>
      <c r="DE446" s="405"/>
      <c r="DF446" s="405"/>
      <c r="DG446" s="405"/>
      <c r="DH446" s="405"/>
      <c r="DI446" s="405"/>
      <c r="DJ446" s="405"/>
    </row>
    <row r="447" spans="1:114" s="6" customFormat="1">
      <c r="A447" s="405"/>
      <c r="C447" s="7"/>
      <c r="D447" s="7"/>
      <c r="F447" s="8"/>
      <c r="G447" s="8"/>
      <c r="H447" s="8"/>
      <c r="I447" s="8"/>
      <c r="J447" s="8"/>
      <c r="K447" s="8"/>
      <c r="L447" s="8"/>
      <c r="M447" s="8"/>
      <c r="N447" s="8"/>
      <c r="P447" s="12"/>
      <c r="Q447" s="12"/>
      <c r="R447" s="12"/>
      <c r="S447" s="12"/>
      <c r="T447" s="12"/>
      <c r="U447" s="405"/>
      <c r="V447" s="405"/>
      <c r="W447" s="405"/>
      <c r="X447" s="405"/>
      <c r="Y447" s="405"/>
      <c r="Z447" s="405"/>
      <c r="AA447" s="405"/>
      <c r="AB447" s="405"/>
      <c r="AC447" s="405"/>
      <c r="AD447" s="405"/>
      <c r="AE447" s="405"/>
      <c r="AF447" s="405"/>
      <c r="AG447" s="405"/>
      <c r="AH447" s="405"/>
      <c r="AI447" s="405"/>
      <c r="AJ447" s="405"/>
      <c r="AK447" s="405"/>
      <c r="AL447" s="405"/>
      <c r="AM447" s="405"/>
      <c r="AN447" s="405"/>
      <c r="AO447" s="405"/>
      <c r="AP447" s="405"/>
      <c r="AQ447" s="405"/>
      <c r="AR447" s="405"/>
      <c r="AS447" s="405"/>
      <c r="AT447" s="405"/>
      <c r="AU447" s="405"/>
      <c r="AV447" s="405"/>
      <c r="AW447" s="405"/>
      <c r="AX447" s="405"/>
      <c r="AY447" s="405"/>
      <c r="AZ447" s="405"/>
      <c r="BA447" s="405"/>
      <c r="BB447" s="405"/>
      <c r="BC447" s="405"/>
      <c r="BD447" s="405"/>
      <c r="BE447" s="405"/>
      <c r="BF447" s="405"/>
      <c r="BG447" s="405"/>
      <c r="BH447" s="405"/>
      <c r="BI447" s="405"/>
      <c r="BJ447" s="405"/>
      <c r="BK447" s="405"/>
      <c r="BL447" s="405"/>
      <c r="BM447" s="405"/>
      <c r="BN447" s="405"/>
      <c r="BO447" s="405"/>
      <c r="BP447" s="405"/>
      <c r="BQ447" s="405"/>
      <c r="BR447" s="405"/>
      <c r="BS447" s="405"/>
      <c r="BT447" s="405"/>
      <c r="BU447" s="405"/>
      <c r="BV447" s="405"/>
      <c r="BW447" s="405"/>
      <c r="BX447" s="405"/>
      <c r="BY447" s="405"/>
      <c r="BZ447" s="405"/>
      <c r="CA447" s="405"/>
      <c r="CB447" s="405"/>
      <c r="CC447" s="405"/>
      <c r="CD447" s="405"/>
      <c r="CE447" s="405"/>
      <c r="CF447" s="405"/>
      <c r="CG447" s="405"/>
      <c r="CH447" s="405"/>
      <c r="CI447" s="405"/>
      <c r="CJ447" s="405"/>
      <c r="CK447" s="405"/>
      <c r="CL447" s="405"/>
      <c r="CM447" s="405"/>
      <c r="CN447" s="405"/>
      <c r="CO447" s="405"/>
      <c r="CP447" s="405"/>
      <c r="CQ447" s="405"/>
      <c r="CR447" s="405"/>
      <c r="CS447" s="405"/>
      <c r="CT447" s="405"/>
      <c r="CU447" s="405"/>
      <c r="CV447" s="405"/>
      <c r="CW447" s="405"/>
      <c r="CX447" s="405"/>
      <c r="CY447" s="405"/>
      <c r="CZ447" s="405"/>
      <c r="DA447" s="405"/>
      <c r="DB447" s="405"/>
      <c r="DC447" s="405"/>
      <c r="DD447" s="405"/>
      <c r="DE447" s="405"/>
      <c r="DF447" s="405"/>
      <c r="DG447" s="405"/>
      <c r="DH447" s="405"/>
      <c r="DI447" s="405"/>
      <c r="DJ447" s="405"/>
    </row>
    <row r="448" spans="1:114" s="6" customFormat="1">
      <c r="A448" s="405"/>
      <c r="C448" s="7"/>
      <c r="D448" s="7"/>
      <c r="F448" s="8"/>
      <c r="G448" s="8"/>
      <c r="H448" s="8"/>
      <c r="I448" s="8"/>
      <c r="J448" s="8"/>
      <c r="K448" s="8"/>
      <c r="L448" s="8"/>
      <c r="M448" s="8"/>
      <c r="N448" s="8"/>
      <c r="P448" s="12"/>
      <c r="Q448" s="12"/>
      <c r="R448" s="12"/>
      <c r="S448" s="12"/>
      <c r="T448" s="12"/>
      <c r="U448" s="405"/>
      <c r="V448" s="405"/>
      <c r="W448" s="405"/>
      <c r="X448" s="405"/>
      <c r="Y448" s="405"/>
      <c r="Z448" s="405"/>
      <c r="AA448" s="405"/>
      <c r="AB448" s="405"/>
      <c r="AC448" s="405"/>
      <c r="AD448" s="405"/>
      <c r="AE448" s="405"/>
      <c r="AF448" s="405"/>
      <c r="AG448" s="405"/>
      <c r="AH448" s="405"/>
      <c r="AI448" s="405"/>
      <c r="AJ448" s="405"/>
      <c r="AK448" s="405"/>
      <c r="AL448" s="405"/>
      <c r="AM448" s="405"/>
      <c r="AN448" s="405"/>
      <c r="AO448" s="405"/>
      <c r="AP448" s="405"/>
      <c r="AQ448" s="405"/>
      <c r="AR448" s="405"/>
      <c r="AS448" s="405"/>
      <c r="AT448" s="405"/>
      <c r="AU448" s="405"/>
      <c r="AV448" s="405"/>
      <c r="AW448" s="405"/>
      <c r="AX448" s="405"/>
      <c r="AY448" s="405"/>
      <c r="AZ448" s="405"/>
      <c r="BA448" s="405"/>
      <c r="BB448" s="405"/>
      <c r="BC448" s="405"/>
      <c r="BD448" s="405"/>
      <c r="BE448" s="405"/>
      <c r="BF448" s="405"/>
      <c r="BG448" s="405"/>
      <c r="BH448" s="405"/>
      <c r="BI448" s="405"/>
      <c r="BJ448" s="405"/>
      <c r="BK448" s="405"/>
      <c r="BL448" s="405"/>
      <c r="BM448" s="405"/>
      <c r="BN448" s="405"/>
      <c r="BO448" s="405"/>
      <c r="BP448" s="405"/>
      <c r="BQ448" s="405"/>
      <c r="BR448" s="405"/>
      <c r="BS448" s="405"/>
      <c r="BT448" s="405"/>
      <c r="BU448" s="405"/>
      <c r="BV448" s="405"/>
      <c r="BW448" s="405"/>
      <c r="BX448" s="405"/>
      <c r="BY448" s="405"/>
      <c r="BZ448" s="405"/>
      <c r="CA448" s="405"/>
      <c r="CB448" s="405"/>
      <c r="CC448" s="405"/>
      <c r="CD448" s="405"/>
      <c r="CE448" s="405"/>
      <c r="CF448" s="405"/>
      <c r="CG448" s="405"/>
      <c r="CH448" s="405"/>
      <c r="CI448" s="405"/>
      <c r="CJ448" s="405"/>
      <c r="CK448" s="405"/>
      <c r="CL448" s="405"/>
      <c r="CM448" s="405"/>
      <c r="CN448" s="405"/>
      <c r="CO448" s="405"/>
      <c r="CP448" s="405"/>
      <c r="CQ448" s="405"/>
      <c r="CR448" s="405"/>
      <c r="CS448" s="405"/>
      <c r="CT448" s="405"/>
      <c r="CU448" s="405"/>
      <c r="CV448" s="405"/>
      <c r="CW448" s="405"/>
      <c r="CX448" s="405"/>
      <c r="CY448" s="405"/>
      <c r="CZ448" s="405"/>
      <c r="DA448" s="405"/>
      <c r="DB448" s="405"/>
      <c r="DC448" s="405"/>
      <c r="DD448" s="405"/>
      <c r="DE448" s="405"/>
      <c r="DF448" s="405"/>
      <c r="DG448" s="405"/>
      <c r="DH448" s="405"/>
      <c r="DI448" s="405"/>
      <c r="DJ448" s="405"/>
    </row>
    <row r="449" spans="1:114" s="6" customFormat="1">
      <c r="A449" s="405"/>
      <c r="C449" s="7"/>
      <c r="D449" s="7"/>
      <c r="F449" s="8"/>
      <c r="G449" s="8"/>
      <c r="H449" s="8"/>
      <c r="I449" s="8"/>
      <c r="J449" s="8"/>
      <c r="K449" s="8"/>
      <c r="L449" s="8"/>
      <c r="M449" s="8"/>
      <c r="N449" s="8"/>
      <c r="P449" s="12"/>
      <c r="Q449" s="12"/>
      <c r="R449" s="12"/>
      <c r="S449" s="12"/>
      <c r="T449" s="12"/>
      <c r="U449" s="405"/>
      <c r="V449" s="405"/>
      <c r="W449" s="405"/>
      <c r="X449" s="405"/>
      <c r="Y449" s="405"/>
      <c r="Z449" s="405"/>
      <c r="AA449" s="405"/>
      <c r="AB449" s="405"/>
      <c r="AC449" s="405"/>
      <c r="AD449" s="405"/>
      <c r="AE449" s="405"/>
      <c r="AF449" s="405"/>
      <c r="AG449" s="405"/>
      <c r="AH449" s="405"/>
      <c r="AI449" s="405"/>
      <c r="AJ449" s="405"/>
      <c r="AK449" s="405"/>
      <c r="AL449" s="405"/>
      <c r="AM449" s="405"/>
      <c r="AN449" s="405"/>
      <c r="AO449" s="405"/>
      <c r="AP449" s="405"/>
      <c r="AQ449" s="405"/>
      <c r="AR449" s="405"/>
      <c r="AS449" s="405"/>
      <c r="AT449" s="405"/>
      <c r="AU449" s="405"/>
      <c r="AV449" s="405"/>
      <c r="AW449" s="405"/>
      <c r="AX449" s="405"/>
      <c r="AY449" s="405"/>
      <c r="AZ449" s="405"/>
      <c r="BA449" s="405"/>
      <c r="BB449" s="405"/>
      <c r="BC449" s="405"/>
      <c r="BD449" s="405"/>
      <c r="BE449" s="405"/>
      <c r="BF449" s="405"/>
      <c r="BG449" s="405"/>
      <c r="BH449" s="405"/>
      <c r="BI449" s="405"/>
      <c r="BJ449" s="405"/>
      <c r="BK449" s="405"/>
      <c r="BL449" s="405"/>
      <c r="BM449" s="405"/>
      <c r="BN449" s="405"/>
      <c r="BO449" s="405"/>
      <c r="BP449" s="405"/>
      <c r="BQ449" s="405"/>
      <c r="BR449" s="405"/>
      <c r="BS449" s="405"/>
      <c r="BT449" s="405"/>
      <c r="BU449" s="405"/>
      <c r="BV449" s="405"/>
      <c r="BW449" s="405"/>
      <c r="BX449" s="405"/>
      <c r="BY449" s="405"/>
      <c r="BZ449" s="405"/>
      <c r="CA449" s="405"/>
      <c r="CB449" s="405"/>
      <c r="CC449" s="405"/>
      <c r="CD449" s="405"/>
      <c r="CE449" s="405"/>
      <c r="CF449" s="405"/>
      <c r="CG449" s="405"/>
      <c r="CH449" s="405"/>
      <c r="CI449" s="405"/>
      <c r="CJ449" s="405"/>
      <c r="CK449" s="405"/>
      <c r="CL449" s="405"/>
      <c r="CM449" s="405"/>
      <c r="CN449" s="405"/>
      <c r="CO449" s="405"/>
      <c r="CP449" s="405"/>
      <c r="CQ449" s="405"/>
      <c r="CR449" s="405"/>
      <c r="CS449" s="405"/>
      <c r="CT449" s="405"/>
      <c r="CU449" s="405"/>
      <c r="CV449" s="405"/>
      <c r="CW449" s="405"/>
      <c r="CX449" s="405"/>
      <c r="CY449" s="405"/>
      <c r="CZ449" s="405"/>
      <c r="DA449" s="405"/>
      <c r="DB449" s="405"/>
      <c r="DC449" s="405"/>
      <c r="DD449" s="405"/>
      <c r="DE449" s="405"/>
      <c r="DF449" s="405"/>
      <c r="DG449" s="405"/>
      <c r="DH449" s="405"/>
      <c r="DI449" s="405"/>
      <c r="DJ449" s="405"/>
    </row>
    <row r="450" spans="1:114" s="6" customFormat="1">
      <c r="A450" s="405"/>
      <c r="C450" s="7"/>
      <c r="D450" s="7"/>
      <c r="F450" s="8"/>
      <c r="G450" s="8"/>
      <c r="H450" s="8"/>
      <c r="I450" s="8"/>
      <c r="J450" s="8"/>
      <c r="K450" s="8"/>
      <c r="L450" s="8"/>
      <c r="M450" s="8"/>
      <c r="N450" s="8"/>
      <c r="P450" s="12"/>
      <c r="Q450" s="12"/>
      <c r="R450" s="12"/>
      <c r="S450" s="12"/>
      <c r="T450" s="12"/>
      <c r="U450" s="405"/>
      <c r="V450" s="405"/>
      <c r="W450" s="405"/>
      <c r="X450" s="405"/>
      <c r="Y450" s="405"/>
      <c r="Z450" s="405"/>
      <c r="AA450" s="405"/>
      <c r="AB450" s="405"/>
      <c r="AC450" s="405"/>
      <c r="AD450" s="405"/>
      <c r="AE450" s="405"/>
      <c r="AF450" s="405"/>
      <c r="AG450" s="405"/>
      <c r="AH450" s="405"/>
      <c r="AI450" s="405"/>
      <c r="AJ450" s="405"/>
      <c r="AK450" s="405"/>
      <c r="AL450" s="405"/>
      <c r="AM450" s="405"/>
      <c r="AN450" s="405"/>
      <c r="AO450" s="405"/>
      <c r="AP450" s="405"/>
      <c r="AQ450" s="405"/>
      <c r="AR450" s="405"/>
      <c r="AS450" s="405"/>
      <c r="AT450" s="405"/>
      <c r="AU450" s="405"/>
      <c r="AV450" s="405"/>
      <c r="AW450" s="405"/>
      <c r="AX450" s="405"/>
      <c r="AY450" s="405"/>
      <c r="AZ450" s="405"/>
      <c r="BA450" s="405"/>
      <c r="BB450" s="405"/>
      <c r="BC450" s="405"/>
      <c r="BD450" s="405"/>
      <c r="BE450" s="405"/>
      <c r="BF450" s="405"/>
      <c r="BG450" s="405"/>
      <c r="BH450" s="405"/>
      <c r="BI450" s="405"/>
      <c r="BJ450" s="405"/>
      <c r="BK450" s="405"/>
      <c r="BL450" s="405"/>
      <c r="BM450" s="405"/>
      <c r="BN450" s="405"/>
      <c r="BO450" s="405"/>
      <c r="BP450" s="405"/>
      <c r="BQ450" s="405"/>
      <c r="BR450" s="405"/>
      <c r="BS450" s="405"/>
      <c r="BT450" s="405"/>
      <c r="BU450" s="405"/>
      <c r="BV450" s="405"/>
      <c r="BW450" s="405"/>
      <c r="BX450" s="405"/>
      <c r="BY450" s="405"/>
      <c r="BZ450" s="405"/>
      <c r="CA450" s="405"/>
      <c r="CB450" s="405"/>
      <c r="CC450" s="405"/>
      <c r="CD450" s="405"/>
      <c r="CE450" s="405"/>
      <c r="CF450" s="405"/>
      <c r="CG450" s="405"/>
      <c r="CH450" s="405"/>
      <c r="CI450" s="405"/>
      <c r="CJ450" s="405"/>
      <c r="CK450" s="405"/>
      <c r="CL450" s="405"/>
      <c r="CM450" s="405"/>
      <c r="CN450" s="405"/>
      <c r="CO450" s="405"/>
      <c r="CP450" s="405"/>
      <c r="CQ450" s="405"/>
      <c r="CR450" s="405"/>
      <c r="CS450" s="405"/>
      <c r="CT450" s="405"/>
      <c r="CU450" s="405"/>
      <c r="CV450" s="405"/>
      <c r="CW450" s="405"/>
      <c r="CX450" s="405"/>
      <c r="CY450" s="405"/>
      <c r="CZ450" s="405"/>
      <c r="DA450" s="405"/>
      <c r="DB450" s="405"/>
      <c r="DC450" s="405"/>
      <c r="DD450" s="405"/>
      <c r="DE450" s="405"/>
      <c r="DF450" s="405"/>
      <c r="DG450" s="405"/>
      <c r="DH450" s="405"/>
      <c r="DI450" s="405"/>
      <c r="DJ450" s="405"/>
    </row>
    <row r="451" spans="1:114" s="6" customFormat="1">
      <c r="A451" s="405"/>
      <c r="C451" s="7"/>
      <c r="D451" s="7"/>
      <c r="F451" s="8"/>
      <c r="G451" s="8"/>
      <c r="H451" s="8"/>
      <c r="I451" s="8"/>
      <c r="J451" s="8"/>
      <c r="K451" s="8"/>
      <c r="L451" s="8"/>
      <c r="M451" s="8"/>
      <c r="N451" s="8"/>
      <c r="P451" s="12"/>
      <c r="Q451" s="12"/>
      <c r="R451" s="12"/>
      <c r="S451" s="12"/>
      <c r="T451" s="12"/>
      <c r="U451" s="405"/>
      <c r="V451" s="405"/>
      <c r="W451" s="405"/>
      <c r="X451" s="405"/>
      <c r="Y451" s="405"/>
      <c r="Z451" s="405"/>
      <c r="AA451" s="405"/>
      <c r="AB451" s="405"/>
      <c r="AC451" s="405"/>
      <c r="AD451" s="405"/>
      <c r="AE451" s="405"/>
      <c r="AF451" s="405"/>
      <c r="AG451" s="405"/>
      <c r="AH451" s="405"/>
      <c r="AI451" s="405"/>
      <c r="AJ451" s="405"/>
      <c r="AK451" s="405"/>
      <c r="AL451" s="405"/>
      <c r="AM451" s="405"/>
      <c r="AN451" s="405"/>
      <c r="AO451" s="405"/>
      <c r="AP451" s="405"/>
      <c r="AQ451" s="405"/>
      <c r="AR451" s="405"/>
      <c r="AS451" s="405"/>
      <c r="AT451" s="405"/>
      <c r="AU451" s="405"/>
      <c r="AV451" s="405"/>
      <c r="AW451" s="405"/>
      <c r="AX451" s="405"/>
      <c r="AY451" s="405"/>
      <c r="AZ451" s="405"/>
      <c r="BA451" s="405"/>
      <c r="BB451" s="405"/>
      <c r="BC451" s="405"/>
      <c r="BD451" s="405"/>
      <c r="BE451" s="405"/>
      <c r="BF451" s="405"/>
      <c r="BG451" s="405"/>
      <c r="BH451" s="405"/>
      <c r="BI451" s="405"/>
      <c r="BJ451" s="405"/>
      <c r="BK451" s="405"/>
      <c r="BL451" s="405"/>
      <c r="BM451" s="405"/>
      <c r="BN451" s="405"/>
      <c r="BO451" s="405"/>
      <c r="BP451" s="405"/>
      <c r="BQ451" s="405"/>
      <c r="BR451" s="405"/>
      <c r="BS451" s="405"/>
      <c r="BT451" s="405"/>
      <c r="BU451" s="405"/>
      <c r="BV451" s="405"/>
      <c r="BW451" s="405"/>
      <c r="BX451" s="405"/>
      <c r="BY451" s="405"/>
      <c r="BZ451" s="405"/>
      <c r="CA451" s="405"/>
      <c r="CB451" s="405"/>
      <c r="CC451" s="405"/>
      <c r="CD451" s="405"/>
      <c r="CE451" s="405"/>
      <c r="CF451" s="405"/>
      <c r="CG451" s="405"/>
      <c r="CH451" s="405"/>
      <c r="CI451" s="405"/>
      <c r="CJ451" s="405"/>
      <c r="CK451" s="405"/>
      <c r="CL451" s="405"/>
      <c r="CM451" s="405"/>
      <c r="CN451" s="405"/>
      <c r="CO451" s="405"/>
      <c r="CP451" s="405"/>
      <c r="CQ451" s="405"/>
      <c r="CR451" s="405"/>
      <c r="CS451" s="405"/>
      <c r="CT451" s="405"/>
      <c r="CU451" s="405"/>
      <c r="CV451" s="405"/>
      <c r="CW451" s="405"/>
      <c r="CX451" s="405"/>
      <c r="CY451" s="405"/>
      <c r="CZ451" s="405"/>
      <c r="DA451" s="405"/>
      <c r="DB451" s="405"/>
      <c r="DC451" s="405"/>
      <c r="DD451" s="405"/>
      <c r="DE451" s="405"/>
      <c r="DF451" s="405"/>
      <c r="DG451" s="405"/>
      <c r="DH451" s="405"/>
      <c r="DI451" s="405"/>
      <c r="DJ451" s="405"/>
    </row>
    <row r="452" spans="1:114" s="6" customFormat="1">
      <c r="A452" s="405"/>
      <c r="C452" s="7"/>
      <c r="D452" s="7"/>
      <c r="F452" s="8"/>
      <c r="G452" s="8"/>
      <c r="H452" s="8"/>
      <c r="I452" s="8"/>
      <c r="J452" s="8"/>
      <c r="K452" s="8"/>
      <c r="L452" s="8"/>
      <c r="M452" s="8"/>
      <c r="N452" s="8"/>
      <c r="P452" s="12"/>
      <c r="Q452" s="12"/>
      <c r="R452" s="12"/>
      <c r="S452" s="12"/>
      <c r="T452" s="12"/>
      <c r="U452" s="405"/>
      <c r="V452" s="405"/>
      <c r="W452" s="405"/>
      <c r="X452" s="405"/>
      <c r="Y452" s="405"/>
      <c r="Z452" s="405"/>
      <c r="AA452" s="405"/>
      <c r="AB452" s="405"/>
      <c r="AC452" s="405"/>
      <c r="AD452" s="405"/>
      <c r="AE452" s="405"/>
      <c r="AF452" s="405"/>
      <c r="AG452" s="405"/>
      <c r="AH452" s="405"/>
      <c r="AI452" s="405"/>
      <c r="AJ452" s="405"/>
      <c r="AK452" s="405"/>
      <c r="AL452" s="405"/>
      <c r="AM452" s="405"/>
      <c r="AN452" s="405"/>
      <c r="AO452" s="405"/>
      <c r="AP452" s="405"/>
      <c r="AQ452" s="405"/>
      <c r="AR452" s="405"/>
      <c r="AS452" s="405"/>
      <c r="AT452" s="405"/>
      <c r="AU452" s="405"/>
      <c r="AV452" s="405"/>
      <c r="AW452" s="405"/>
      <c r="AX452" s="405"/>
      <c r="AY452" s="405"/>
      <c r="AZ452" s="405"/>
      <c r="BA452" s="405"/>
      <c r="BB452" s="405"/>
      <c r="BC452" s="405"/>
      <c r="BD452" s="405"/>
      <c r="BE452" s="405"/>
      <c r="BF452" s="405"/>
      <c r="BG452" s="405"/>
      <c r="BH452" s="405"/>
      <c r="BI452" s="405"/>
      <c r="BJ452" s="405"/>
      <c r="BK452" s="405"/>
      <c r="BL452" s="405"/>
      <c r="BM452" s="405"/>
      <c r="BN452" s="405"/>
      <c r="BO452" s="405"/>
      <c r="BP452" s="405"/>
      <c r="BQ452" s="405"/>
      <c r="BR452" s="405"/>
      <c r="BS452" s="405"/>
      <c r="BT452" s="405"/>
      <c r="BU452" s="405"/>
      <c r="BV452" s="405"/>
      <c r="BW452" s="405"/>
      <c r="BX452" s="405"/>
      <c r="BY452" s="405"/>
      <c r="BZ452" s="405"/>
      <c r="CA452" s="405"/>
      <c r="CB452" s="405"/>
      <c r="CC452" s="405"/>
      <c r="CD452" s="405"/>
      <c r="CE452" s="405"/>
      <c r="CF452" s="405"/>
      <c r="CG452" s="405"/>
      <c r="CH452" s="405"/>
      <c r="CI452" s="405"/>
      <c r="CJ452" s="405"/>
      <c r="CK452" s="405"/>
      <c r="CL452" s="405"/>
      <c r="CM452" s="405"/>
      <c r="CN452" s="405"/>
      <c r="CO452" s="405"/>
      <c r="CP452" s="405"/>
      <c r="CQ452" s="405"/>
      <c r="CR452" s="405"/>
      <c r="CS452" s="405"/>
      <c r="CT452" s="405"/>
      <c r="CU452" s="405"/>
      <c r="CV452" s="405"/>
      <c r="CW452" s="405"/>
      <c r="CX452" s="405"/>
      <c r="CY452" s="405"/>
      <c r="CZ452" s="405"/>
      <c r="DA452" s="405"/>
      <c r="DB452" s="405"/>
      <c r="DC452" s="405"/>
      <c r="DD452" s="405"/>
      <c r="DE452" s="405"/>
      <c r="DF452" s="405"/>
      <c r="DG452" s="405"/>
      <c r="DH452" s="405"/>
      <c r="DI452" s="405"/>
      <c r="DJ452" s="405"/>
    </row>
    <row r="453" spans="1:114" s="6" customFormat="1">
      <c r="A453" s="405"/>
      <c r="C453" s="7"/>
      <c r="D453" s="7"/>
      <c r="F453" s="8"/>
      <c r="G453" s="8"/>
      <c r="H453" s="8"/>
      <c r="I453" s="8"/>
      <c r="J453" s="8"/>
      <c r="K453" s="8"/>
      <c r="L453" s="8"/>
      <c r="M453" s="8"/>
      <c r="N453" s="8"/>
      <c r="P453" s="12"/>
      <c r="Q453" s="12"/>
      <c r="R453" s="12"/>
      <c r="S453" s="12"/>
      <c r="T453" s="12"/>
      <c r="U453" s="405"/>
      <c r="V453" s="405"/>
      <c r="W453" s="405"/>
      <c r="X453" s="405"/>
      <c r="Y453" s="405"/>
      <c r="Z453" s="405"/>
      <c r="AA453" s="405"/>
      <c r="AB453" s="405"/>
      <c r="AC453" s="405"/>
      <c r="AD453" s="405"/>
      <c r="AE453" s="405"/>
      <c r="AF453" s="405"/>
      <c r="AG453" s="405"/>
      <c r="AH453" s="405"/>
      <c r="AI453" s="405"/>
      <c r="AJ453" s="405"/>
      <c r="AK453" s="405"/>
      <c r="AL453" s="405"/>
      <c r="AM453" s="405"/>
      <c r="AN453" s="405"/>
      <c r="AO453" s="405"/>
      <c r="AP453" s="405"/>
      <c r="AQ453" s="405"/>
      <c r="AR453" s="405"/>
      <c r="AS453" s="405"/>
      <c r="AT453" s="405"/>
      <c r="AU453" s="405"/>
      <c r="AV453" s="405"/>
      <c r="AW453" s="405"/>
      <c r="AX453" s="405"/>
      <c r="AY453" s="405"/>
      <c r="AZ453" s="405"/>
      <c r="BA453" s="405"/>
      <c r="BB453" s="405"/>
      <c r="BC453" s="405"/>
      <c r="BD453" s="405"/>
      <c r="BE453" s="405"/>
      <c r="BF453" s="405"/>
      <c r="BG453" s="405"/>
      <c r="BH453" s="405"/>
      <c r="BI453" s="405"/>
      <c r="BJ453" s="405"/>
      <c r="BK453" s="405"/>
      <c r="BL453" s="405"/>
      <c r="BM453" s="405"/>
      <c r="BN453" s="405"/>
      <c r="BO453" s="405"/>
      <c r="BP453" s="405"/>
      <c r="BQ453" s="405"/>
      <c r="BR453" s="405"/>
      <c r="BS453" s="405"/>
      <c r="BT453" s="405"/>
      <c r="BU453" s="405"/>
      <c r="BV453" s="405"/>
      <c r="BW453" s="405"/>
      <c r="BX453" s="405"/>
      <c r="BY453" s="405"/>
      <c r="BZ453" s="405"/>
      <c r="CA453" s="405"/>
      <c r="CB453" s="405"/>
      <c r="CC453" s="405"/>
      <c r="CD453" s="405"/>
      <c r="CE453" s="405"/>
      <c r="CF453" s="405"/>
      <c r="CG453" s="405"/>
      <c r="CH453" s="405"/>
      <c r="CI453" s="405"/>
      <c r="CJ453" s="405"/>
      <c r="CK453" s="405"/>
      <c r="CL453" s="405"/>
      <c r="CM453" s="405"/>
      <c r="CN453" s="405"/>
      <c r="CO453" s="405"/>
      <c r="CP453" s="405"/>
      <c r="CQ453" s="405"/>
      <c r="CR453" s="405"/>
      <c r="CS453" s="405"/>
      <c r="CT453" s="405"/>
      <c r="CU453" s="405"/>
      <c r="CV453" s="405"/>
      <c r="CW453" s="405"/>
      <c r="CX453" s="405"/>
      <c r="CY453" s="405"/>
      <c r="CZ453" s="405"/>
      <c r="DA453" s="405"/>
      <c r="DB453" s="405"/>
      <c r="DC453" s="405"/>
      <c r="DD453" s="405"/>
      <c r="DE453" s="405"/>
      <c r="DF453" s="405"/>
      <c r="DG453" s="405"/>
      <c r="DH453" s="405"/>
      <c r="DI453" s="405"/>
      <c r="DJ453" s="405"/>
    </row>
    <row r="454" spans="1:114" s="6" customFormat="1">
      <c r="A454" s="405"/>
      <c r="C454" s="7"/>
      <c r="D454" s="7"/>
      <c r="F454" s="8"/>
      <c r="G454" s="8"/>
      <c r="H454" s="8"/>
      <c r="I454" s="8"/>
      <c r="J454" s="8"/>
      <c r="K454" s="8"/>
      <c r="L454" s="8"/>
      <c r="M454" s="8"/>
      <c r="N454" s="8"/>
      <c r="P454" s="12"/>
      <c r="Q454" s="12"/>
      <c r="R454" s="12"/>
      <c r="S454" s="12"/>
      <c r="T454" s="12"/>
      <c r="U454" s="405"/>
      <c r="V454" s="405"/>
      <c r="W454" s="405"/>
      <c r="X454" s="405"/>
      <c r="Y454" s="405"/>
      <c r="Z454" s="405"/>
      <c r="AA454" s="405"/>
      <c r="AB454" s="405"/>
      <c r="AC454" s="405"/>
      <c r="AD454" s="405"/>
      <c r="AE454" s="405"/>
      <c r="AF454" s="405"/>
      <c r="AG454" s="405"/>
      <c r="AH454" s="405"/>
      <c r="AI454" s="405"/>
      <c r="AJ454" s="405"/>
      <c r="AK454" s="405"/>
      <c r="AL454" s="405"/>
      <c r="AM454" s="405"/>
      <c r="AN454" s="405"/>
      <c r="AO454" s="405"/>
      <c r="AP454" s="405"/>
      <c r="AQ454" s="405"/>
      <c r="AR454" s="405"/>
      <c r="AS454" s="405"/>
      <c r="AT454" s="405"/>
      <c r="AU454" s="405"/>
      <c r="AV454" s="405"/>
      <c r="AW454" s="405"/>
      <c r="AX454" s="405"/>
      <c r="AY454" s="405"/>
      <c r="AZ454" s="405"/>
      <c r="BA454" s="405"/>
      <c r="BB454" s="405"/>
      <c r="BC454" s="405"/>
      <c r="BD454" s="405"/>
      <c r="BE454" s="405"/>
      <c r="BF454" s="405"/>
      <c r="BG454" s="405"/>
      <c r="BH454" s="405"/>
      <c r="BI454" s="405"/>
      <c r="BJ454" s="405"/>
      <c r="BK454" s="405"/>
      <c r="BL454" s="405"/>
      <c r="BM454" s="405"/>
      <c r="BN454" s="405"/>
      <c r="BO454" s="405"/>
      <c r="BP454" s="405"/>
      <c r="BQ454" s="405"/>
      <c r="BR454" s="405"/>
      <c r="BS454" s="405"/>
      <c r="BT454" s="405"/>
      <c r="BU454" s="405"/>
      <c r="BV454" s="405"/>
      <c r="BW454" s="405"/>
      <c r="BX454" s="405"/>
      <c r="BY454" s="405"/>
      <c r="BZ454" s="405"/>
      <c r="CA454" s="405"/>
      <c r="CB454" s="405"/>
      <c r="CC454" s="405"/>
      <c r="CD454" s="405"/>
      <c r="CE454" s="405"/>
      <c r="CF454" s="405"/>
      <c r="CG454" s="405"/>
      <c r="CH454" s="405"/>
      <c r="CI454" s="405"/>
      <c r="CJ454" s="405"/>
      <c r="CK454" s="405"/>
      <c r="CL454" s="405"/>
      <c r="CM454" s="405"/>
      <c r="CN454" s="405"/>
      <c r="CO454" s="405"/>
      <c r="CP454" s="405"/>
      <c r="CQ454" s="405"/>
      <c r="CR454" s="405"/>
      <c r="CS454" s="405"/>
      <c r="CT454" s="405"/>
      <c r="CU454" s="405"/>
      <c r="CV454" s="405"/>
      <c r="CW454" s="405"/>
      <c r="CX454" s="405"/>
      <c r="CY454" s="405"/>
      <c r="CZ454" s="405"/>
      <c r="DA454" s="405"/>
      <c r="DB454" s="405"/>
      <c r="DC454" s="405"/>
      <c r="DD454" s="405"/>
      <c r="DE454" s="405"/>
      <c r="DF454" s="405"/>
      <c r="DG454" s="405"/>
      <c r="DH454" s="405"/>
      <c r="DI454" s="405"/>
      <c r="DJ454" s="405"/>
    </row>
    <row r="455" spans="1:114" s="6" customFormat="1">
      <c r="A455" s="405"/>
      <c r="C455" s="7"/>
      <c r="D455" s="7"/>
      <c r="F455" s="8"/>
      <c r="G455" s="8"/>
      <c r="H455" s="8"/>
      <c r="I455" s="8"/>
      <c r="J455" s="8"/>
      <c r="K455" s="8"/>
      <c r="L455" s="8"/>
      <c r="M455" s="8"/>
      <c r="N455" s="8"/>
      <c r="P455" s="12"/>
      <c r="Q455" s="12"/>
      <c r="R455" s="12"/>
      <c r="S455" s="12"/>
      <c r="T455" s="12"/>
      <c r="U455" s="405"/>
      <c r="V455" s="405"/>
      <c r="W455" s="405"/>
      <c r="X455" s="405"/>
      <c r="Y455" s="405"/>
      <c r="Z455" s="405"/>
      <c r="AA455" s="405"/>
      <c r="AB455" s="405"/>
      <c r="AC455" s="405"/>
      <c r="AD455" s="405"/>
      <c r="AE455" s="405"/>
      <c r="AF455" s="405"/>
      <c r="AG455" s="405"/>
      <c r="AH455" s="405"/>
      <c r="AI455" s="405"/>
      <c r="AJ455" s="405"/>
      <c r="AK455" s="405"/>
      <c r="AL455" s="405"/>
      <c r="AM455" s="405"/>
      <c r="AN455" s="405"/>
      <c r="AO455" s="405"/>
      <c r="AP455" s="405"/>
      <c r="AQ455" s="405"/>
      <c r="AR455" s="405"/>
      <c r="AS455" s="405"/>
      <c r="AT455" s="405"/>
      <c r="AU455" s="405"/>
      <c r="AV455" s="405"/>
      <c r="AW455" s="405"/>
      <c r="AX455" s="405"/>
      <c r="AY455" s="405"/>
      <c r="AZ455" s="405"/>
      <c r="BA455" s="405"/>
      <c r="BB455" s="405"/>
      <c r="BC455" s="405"/>
      <c r="BD455" s="405"/>
      <c r="BE455" s="405"/>
      <c r="BF455" s="405"/>
      <c r="BG455" s="405"/>
      <c r="BH455" s="405"/>
      <c r="BI455" s="405"/>
      <c r="BJ455" s="405"/>
      <c r="BK455" s="405"/>
      <c r="BL455" s="405"/>
      <c r="BM455" s="405"/>
      <c r="BN455" s="405"/>
      <c r="BO455" s="405"/>
      <c r="BP455" s="405"/>
      <c r="BQ455" s="405"/>
      <c r="BR455" s="405"/>
      <c r="BS455" s="405"/>
      <c r="BT455" s="405"/>
      <c r="BU455" s="405"/>
      <c r="BV455" s="405"/>
      <c r="BW455" s="405"/>
      <c r="BX455" s="405"/>
      <c r="BY455" s="405"/>
      <c r="BZ455" s="405"/>
      <c r="CA455" s="405"/>
      <c r="CB455" s="405"/>
      <c r="CC455" s="405"/>
      <c r="CD455" s="405"/>
      <c r="CE455" s="405"/>
      <c r="CF455" s="405"/>
      <c r="CG455" s="405"/>
      <c r="CH455" s="405"/>
      <c r="CI455" s="405"/>
      <c r="CJ455" s="405"/>
      <c r="CK455" s="405"/>
      <c r="CL455" s="405"/>
      <c r="CM455" s="405"/>
      <c r="CN455" s="405"/>
      <c r="CO455" s="405"/>
      <c r="CP455" s="405"/>
      <c r="CQ455" s="405"/>
      <c r="CR455" s="405"/>
      <c r="CS455" s="405"/>
      <c r="CT455" s="405"/>
      <c r="CU455" s="405"/>
      <c r="CV455" s="405"/>
      <c r="CW455" s="405"/>
      <c r="CX455" s="405"/>
      <c r="CY455" s="405"/>
      <c r="CZ455" s="405"/>
      <c r="DA455" s="405"/>
      <c r="DB455" s="405"/>
      <c r="DC455" s="405"/>
      <c r="DD455" s="405"/>
      <c r="DE455" s="405"/>
      <c r="DF455" s="405"/>
      <c r="DG455" s="405"/>
      <c r="DH455" s="405"/>
      <c r="DI455" s="405"/>
      <c r="DJ455" s="405"/>
    </row>
    <row r="456" spans="1:114" s="6" customFormat="1">
      <c r="A456" s="405"/>
      <c r="C456" s="7"/>
      <c r="D456" s="7"/>
      <c r="F456" s="8"/>
      <c r="G456" s="8"/>
      <c r="H456" s="8"/>
      <c r="I456" s="8"/>
      <c r="J456" s="8"/>
      <c r="K456" s="8"/>
      <c r="L456" s="8"/>
      <c r="M456" s="8"/>
      <c r="N456" s="8"/>
      <c r="P456" s="12"/>
      <c r="Q456" s="12"/>
      <c r="R456" s="12"/>
      <c r="S456" s="12"/>
      <c r="T456" s="12"/>
      <c r="U456" s="405"/>
      <c r="V456" s="405"/>
      <c r="W456" s="405"/>
      <c r="X456" s="405"/>
      <c r="Y456" s="405"/>
      <c r="Z456" s="405"/>
      <c r="AA456" s="405"/>
      <c r="AB456" s="405"/>
      <c r="AC456" s="405"/>
      <c r="AD456" s="405"/>
      <c r="AE456" s="405"/>
      <c r="AF456" s="405"/>
      <c r="AG456" s="405"/>
      <c r="AH456" s="405"/>
      <c r="AI456" s="405"/>
      <c r="AJ456" s="405"/>
      <c r="AK456" s="405"/>
      <c r="AL456" s="405"/>
      <c r="AM456" s="405"/>
      <c r="AN456" s="405"/>
      <c r="AO456" s="405"/>
      <c r="AP456" s="405"/>
      <c r="AQ456" s="405"/>
      <c r="AR456" s="405"/>
      <c r="AS456" s="405"/>
      <c r="AT456" s="405"/>
      <c r="AU456" s="405"/>
      <c r="AV456" s="405"/>
      <c r="AW456" s="405"/>
      <c r="AX456" s="405"/>
      <c r="AY456" s="405"/>
      <c r="AZ456" s="405"/>
      <c r="BA456" s="405"/>
      <c r="BB456" s="405"/>
      <c r="BC456" s="405"/>
      <c r="BD456" s="405"/>
      <c r="BE456" s="405"/>
      <c r="BF456" s="405"/>
      <c r="BG456" s="405"/>
      <c r="BH456" s="405"/>
      <c r="BI456" s="405"/>
      <c r="BJ456" s="405"/>
      <c r="BK456" s="405"/>
      <c r="BL456" s="405"/>
      <c r="BM456" s="405"/>
      <c r="BN456" s="405"/>
      <c r="BO456" s="405"/>
      <c r="BP456" s="405"/>
      <c r="BQ456" s="405"/>
      <c r="BR456" s="405"/>
      <c r="BS456" s="405"/>
      <c r="BT456" s="405"/>
      <c r="BU456" s="405"/>
      <c r="BV456" s="405"/>
      <c r="BW456" s="405"/>
      <c r="BX456" s="405"/>
      <c r="BY456" s="405"/>
      <c r="BZ456" s="405"/>
      <c r="CA456" s="405"/>
      <c r="CB456" s="405"/>
      <c r="CC456" s="405"/>
      <c r="CD456" s="405"/>
      <c r="CE456" s="405"/>
      <c r="CF456" s="405"/>
      <c r="CG456" s="405"/>
      <c r="CH456" s="405"/>
      <c r="CI456" s="405"/>
      <c r="CJ456" s="405"/>
      <c r="CK456" s="405"/>
      <c r="CL456" s="405"/>
      <c r="CM456" s="405"/>
      <c r="CN456" s="405"/>
      <c r="CO456" s="405"/>
      <c r="CP456" s="405"/>
      <c r="CQ456" s="405"/>
      <c r="CR456" s="405"/>
      <c r="CS456" s="405"/>
      <c r="CT456" s="405"/>
      <c r="CU456" s="405"/>
      <c r="CV456" s="405"/>
      <c r="CW456" s="405"/>
      <c r="CX456" s="405"/>
      <c r="CY456" s="405"/>
      <c r="CZ456" s="405"/>
      <c r="DA456" s="405"/>
      <c r="DB456" s="405"/>
      <c r="DC456" s="405"/>
      <c r="DD456" s="405"/>
      <c r="DE456" s="405"/>
      <c r="DF456" s="405"/>
      <c r="DG456" s="405"/>
      <c r="DH456" s="405"/>
      <c r="DI456" s="405"/>
      <c r="DJ456" s="405"/>
    </row>
    <row r="457" spans="1:114" s="6" customFormat="1">
      <c r="A457" s="405"/>
      <c r="C457" s="7"/>
      <c r="D457" s="7"/>
      <c r="F457" s="8"/>
      <c r="G457" s="8"/>
      <c r="H457" s="8"/>
      <c r="I457" s="8"/>
      <c r="J457" s="8"/>
      <c r="K457" s="8"/>
      <c r="L457" s="8"/>
      <c r="M457" s="8"/>
      <c r="N457" s="8"/>
      <c r="P457" s="12"/>
      <c r="Q457" s="12"/>
      <c r="R457" s="12"/>
      <c r="S457" s="12"/>
      <c r="T457" s="12"/>
      <c r="U457" s="405"/>
      <c r="V457" s="405"/>
      <c r="W457" s="405"/>
      <c r="X457" s="405"/>
      <c r="Y457" s="405"/>
      <c r="Z457" s="405"/>
      <c r="AA457" s="405"/>
      <c r="AB457" s="405"/>
      <c r="AC457" s="405"/>
      <c r="AD457" s="405"/>
      <c r="AE457" s="405"/>
      <c r="AF457" s="405"/>
      <c r="AG457" s="405"/>
      <c r="AH457" s="405"/>
      <c r="AI457" s="405"/>
      <c r="AJ457" s="405"/>
      <c r="AK457" s="405"/>
      <c r="AL457" s="405"/>
      <c r="AM457" s="405"/>
      <c r="AN457" s="405"/>
      <c r="AO457" s="405"/>
      <c r="AP457" s="405"/>
      <c r="AQ457" s="405"/>
      <c r="AR457" s="405"/>
      <c r="AS457" s="405"/>
      <c r="AT457" s="405"/>
      <c r="AU457" s="405"/>
      <c r="AV457" s="405"/>
      <c r="AW457" s="405"/>
      <c r="AX457" s="405"/>
      <c r="AY457" s="405"/>
      <c r="AZ457" s="405"/>
      <c r="BA457" s="405"/>
      <c r="BB457" s="405"/>
      <c r="BC457" s="405"/>
      <c r="BD457" s="405"/>
      <c r="BE457" s="405"/>
      <c r="BF457" s="405"/>
      <c r="BG457" s="405"/>
      <c r="BH457" s="405"/>
      <c r="BI457" s="405"/>
      <c r="BJ457" s="405"/>
      <c r="BK457" s="405"/>
      <c r="BL457" s="405"/>
      <c r="BM457" s="405"/>
      <c r="BN457" s="405"/>
      <c r="BO457" s="405"/>
      <c r="BP457" s="405"/>
      <c r="BQ457" s="405"/>
      <c r="BR457" s="405"/>
      <c r="BS457" s="405"/>
      <c r="BT457" s="405"/>
      <c r="BU457" s="405"/>
      <c r="BV457" s="405"/>
      <c r="BW457" s="405"/>
      <c r="BX457" s="405"/>
      <c r="BY457" s="405"/>
      <c r="BZ457" s="405"/>
      <c r="CA457" s="405"/>
      <c r="CB457" s="405"/>
      <c r="CC457" s="405"/>
      <c r="CD457" s="405"/>
      <c r="CE457" s="405"/>
      <c r="CF457" s="405"/>
      <c r="CG457" s="405"/>
      <c r="CH457" s="405"/>
      <c r="CI457" s="405"/>
      <c r="CJ457" s="405"/>
      <c r="CK457" s="405"/>
      <c r="CL457" s="405"/>
      <c r="CM457" s="405"/>
      <c r="CN457" s="405"/>
      <c r="CO457" s="405"/>
      <c r="CP457" s="405"/>
      <c r="CQ457" s="405"/>
      <c r="CR457" s="405"/>
      <c r="CS457" s="405"/>
      <c r="CT457" s="405"/>
      <c r="CU457" s="405"/>
      <c r="CV457" s="405"/>
      <c r="CW457" s="405"/>
      <c r="CX457" s="405"/>
      <c r="CY457" s="405"/>
      <c r="CZ457" s="405"/>
      <c r="DA457" s="405"/>
      <c r="DB457" s="405"/>
      <c r="DC457" s="405"/>
      <c r="DD457" s="405"/>
      <c r="DE457" s="405"/>
      <c r="DF457" s="405"/>
      <c r="DG457" s="405"/>
      <c r="DH457" s="405"/>
      <c r="DI457" s="405"/>
      <c r="DJ457" s="405"/>
    </row>
    <row r="458" spans="1:114" s="6" customFormat="1">
      <c r="A458" s="405"/>
      <c r="C458" s="7"/>
      <c r="D458" s="7"/>
      <c r="F458" s="8"/>
      <c r="G458" s="8"/>
      <c r="H458" s="8"/>
      <c r="I458" s="8"/>
      <c r="J458" s="8"/>
      <c r="K458" s="8"/>
      <c r="L458" s="8"/>
      <c r="M458" s="8"/>
      <c r="N458" s="8"/>
      <c r="P458" s="12"/>
      <c r="Q458" s="12"/>
      <c r="R458" s="12"/>
      <c r="S458" s="12"/>
      <c r="T458" s="12"/>
      <c r="U458" s="405"/>
      <c r="V458" s="405"/>
      <c r="W458" s="405"/>
      <c r="X458" s="405"/>
      <c r="Y458" s="405"/>
      <c r="Z458" s="405"/>
      <c r="AA458" s="405"/>
      <c r="AB458" s="405"/>
      <c r="AC458" s="405"/>
      <c r="AD458" s="405"/>
      <c r="AE458" s="405"/>
      <c r="AF458" s="405"/>
      <c r="AG458" s="405"/>
      <c r="AH458" s="405"/>
      <c r="AI458" s="405"/>
      <c r="AJ458" s="405"/>
      <c r="AK458" s="405"/>
      <c r="AL458" s="405"/>
      <c r="AM458" s="405"/>
      <c r="AN458" s="405"/>
      <c r="AO458" s="405"/>
      <c r="AP458" s="405"/>
      <c r="AQ458" s="405"/>
      <c r="AR458" s="405"/>
      <c r="AS458" s="405"/>
      <c r="AT458" s="405"/>
      <c r="AU458" s="405"/>
      <c r="AV458" s="405"/>
      <c r="AW458" s="405"/>
      <c r="AX458" s="405"/>
      <c r="AY458" s="405"/>
      <c r="AZ458" s="405"/>
      <c r="BA458" s="405"/>
      <c r="BB458" s="405"/>
      <c r="BC458" s="405"/>
      <c r="BD458" s="405"/>
      <c r="BE458" s="405"/>
      <c r="BF458" s="405"/>
      <c r="BG458" s="405"/>
      <c r="BH458" s="405"/>
      <c r="BI458" s="405"/>
      <c r="BJ458" s="405"/>
      <c r="BK458" s="405"/>
      <c r="BL458" s="405"/>
      <c r="BM458" s="405"/>
      <c r="BN458" s="405"/>
      <c r="BO458" s="405"/>
      <c r="BP458" s="405"/>
      <c r="BQ458" s="405"/>
      <c r="BR458" s="405"/>
      <c r="BS458" s="405"/>
      <c r="BT458" s="405"/>
      <c r="BU458" s="405"/>
      <c r="BV458" s="405"/>
      <c r="BW458" s="405"/>
      <c r="BX458" s="405"/>
      <c r="BY458" s="405"/>
      <c r="BZ458" s="405"/>
      <c r="CA458" s="405"/>
      <c r="CB458" s="405"/>
      <c r="CC458" s="405"/>
      <c r="CD458" s="405"/>
      <c r="CE458" s="405"/>
      <c r="CF458" s="405"/>
      <c r="CG458" s="405"/>
      <c r="CH458" s="405"/>
      <c r="CI458" s="405"/>
      <c r="CJ458" s="405"/>
      <c r="CK458" s="405"/>
      <c r="CL458" s="405"/>
      <c r="CM458" s="405"/>
      <c r="CN458" s="405"/>
      <c r="CO458" s="405"/>
      <c r="CP458" s="405"/>
      <c r="CQ458" s="405"/>
      <c r="CR458" s="405"/>
      <c r="CS458" s="405"/>
      <c r="CT458" s="405"/>
      <c r="CU458" s="405"/>
      <c r="CV458" s="405"/>
      <c r="CW458" s="405"/>
      <c r="CX458" s="405"/>
      <c r="CY458" s="405"/>
      <c r="CZ458" s="405"/>
      <c r="DA458" s="405"/>
      <c r="DB458" s="405"/>
      <c r="DC458" s="405"/>
      <c r="DD458" s="405"/>
      <c r="DE458" s="405"/>
      <c r="DF458" s="405"/>
      <c r="DG458" s="405"/>
      <c r="DH458" s="405"/>
      <c r="DI458" s="405"/>
      <c r="DJ458" s="405"/>
    </row>
  </sheetData>
  <mergeCells count="20">
    <mergeCell ref="C3:E3"/>
    <mergeCell ref="C20:E20"/>
    <mergeCell ref="D25:F25"/>
    <mergeCell ref="D49:F49"/>
    <mergeCell ref="D7:D12"/>
    <mergeCell ref="D13:D18"/>
    <mergeCell ref="D4:D6"/>
    <mergeCell ref="C19:K19"/>
    <mergeCell ref="D24:K24"/>
    <mergeCell ref="C48:K48"/>
    <mergeCell ref="D21:D23"/>
    <mergeCell ref="D26:D30"/>
    <mergeCell ref="D50:D64"/>
    <mergeCell ref="K73:L73"/>
    <mergeCell ref="D65:D71"/>
    <mergeCell ref="N51:N64"/>
    <mergeCell ref="D31:D44"/>
    <mergeCell ref="N31:N44"/>
    <mergeCell ref="D45:D47"/>
    <mergeCell ref="C72:K72"/>
  </mergeCells>
  <phoneticPr fontId="16" type="noConversion"/>
  <dataValidations count="20">
    <dataValidation type="list" allowBlank="1" showInputMessage="1" showErrorMessage="1" sqref="K70" xr:uid="{9F3A1295-A1F1-4E9E-8A92-31374CEAD983}">
      <formula1>"All undergo regular review and update, Many undergo regular review and update, Few undergo regular review and update or only update in response to a process change, No SOPs exist or none undergo regular review and update"</formula1>
    </dataValidation>
    <dataValidation type="list" allowBlank="1" showInputMessage="1" showErrorMessage="1" sqref="K67" xr:uid="{DABB2F2D-F8B6-4D49-8502-8A294CC5AE99}">
      <formula1>"Used for all activities, Used for most activities with some gaps, Not used for most activities, Not used for any activities or unknown"</formula1>
    </dataValidation>
    <dataValidation type="list" allowBlank="1" showInputMessage="1" showErrorMessage="1" sqref="K28" xr:uid="{04E340AE-77B6-44EE-9E7B-DB1D095CB0CD}">
      <formula1>"As built data is maintained with ECs, As built data is maintained but do not use ECs, As built data not maintained or unknown"</formula1>
    </dataValidation>
    <dataValidation type="list" allowBlank="1" showInputMessage="1" showErrorMessage="1" sqref="K27 N27" xr:uid="{6ABB9631-4898-4A32-9D50-413750647D4E}">
      <formula1>"Less than 10 or NA, 10 to 99, 100 to 499, 500 to 999, 1000 or more"</formula1>
    </dataValidation>
    <dataValidation type="list" allowBlank="1" showInputMessage="1" showErrorMessage="1" sqref="K26 K21" xr:uid="{CE74698D-B52F-4AD0-BBC4-CC801061629B}">
      <formula1>"No, Yes"</formula1>
    </dataValidation>
    <dataValidation type="list" allowBlank="1" showInputMessage="1" showErrorMessage="1" sqref="K5 K29 K17:K18 K22 K47 K7:K11" xr:uid="{ECD2D647-1DD7-4563-8F4A-B0A5B82888CD}">
      <formula1>"Yes, No"</formula1>
    </dataValidation>
    <dataValidation type="list" allowBlank="1" showInputMessage="1" showErrorMessage="1" sqref="K16" xr:uid="{F8D60E04-74C6-4054-9EB5-624A386E5987}">
      <formula1>"FPM is resourced to meet current and expected future needs, FPM is resourced to meet current but not future needs, FPM is resourced to meet periodic or emergent needs only, FPM is rarely adequately resourced, FPM is not adequately resourced"</formula1>
    </dataValidation>
    <dataValidation type="list" allowBlank="1" showInputMessage="1" showErrorMessage="1" sqref="K15" xr:uid="{0978DD0D-BA1D-4CFB-ABA9-97E2EDA6BE88}">
      <formula1>"FPM is staffed to meet current and expected future needs, FPM is staffed to meet current but not future needs, FPM is staffed to meet periodic or emergent needs only, FPM is rarely adequately staffed, FPM is not adequately staffed "</formula1>
    </dataValidation>
    <dataValidation type="list" allowBlank="1" showInputMessage="1" showErrorMessage="1" sqref="K4" xr:uid="{BB9168F5-E27D-48A0-88C6-190BEC090F46}">
      <formula1>"More than 10 years, 5-10 years, 2-5 years, Less than 2 years, No one is currently in this role"</formula1>
    </dataValidation>
    <dataValidation type="list" allowBlank="1" showInputMessage="1" showErrorMessage="1" sqref="K45:K46" xr:uid="{70954AFD-EF3C-491B-80B9-D1B33FB9788E}">
      <formula1>"0,1,2,3,4 or more"</formula1>
    </dataValidation>
    <dataValidation type="list" allowBlank="1" showInputMessage="1" showErrorMessage="1" sqref="K51:K64" xr:uid="{D9B14BC1-9483-4B26-BC24-C15CF7E52B65}">
      <formula1>"Yes, No, N/A"</formula1>
    </dataValidation>
    <dataValidation type="list" allowBlank="1" showInputMessage="1" showErrorMessage="1" sqref="K51:K64" xr:uid="{89D5C71E-7D8B-4988-BF0A-7E2358FED923}">
      <formula1>"Yes, No, N/A, "</formula1>
    </dataValidation>
    <dataValidation type="list" allowBlank="1" showInputMessage="1" showErrorMessage="1" sqref="K23" xr:uid="{485F379B-FD62-4115-9415-7C0B3E4E4D19}">
      <formula1>"Yes, No, NA no recent development pressure requiring LOMCs"</formula1>
    </dataValidation>
    <dataValidation type="list" allowBlank="1" showInputMessage="1" showErrorMessage="1" sqref="K13:K14" xr:uid="{613FE8A5-9997-49D1-9802-06833D7E8F0D}">
      <formula1>"Yes uses these tools, No does not use these tools"</formula1>
    </dataValidation>
    <dataValidation type="list" allowBlank="1" showInputMessage="1" showErrorMessage="1" sqref="K68" xr:uid="{F281A0A7-8708-4888-B971-37EC37B77712}">
      <formula1>"Permits are accessible within 1 business day, Permits are accessible within 2-5 business days, Permits are accessible within 6-10 business days, Permits are accessible after 10 business days"</formula1>
    </dataValidation>
    <dataValidation type="list" allowBlank="1" showInputMessage="1" showErrorMessage="1" sqref="K66" xr:uid="{5774033B-BD65-430B-BC6A-FDF68EE6AF49}">
      <formula1>"BOTH at foundation completion before beginning vertical AND at as builts before certificate of occupancy, At as builts before certificate of occupancy, At foundation completion before beginning vertical, Never"</formula1>
    </dataValidation>
    <dataValidation type="whole" allowBlank="1" showInputMessage="1" showErrorMessage="1" sqref="K31:K44" xr:uid="{140C9A3C-1B62-451F-B1FF-80C035B0CC21}">
      <formula1>0</formula1>
      <formula2>1000</formula2>
    </dataValidation>
    <dataValidation type="list" allowBlank="1" showInputMessage="1" showErrorMessage="1" sqref="K71" xr:uid="{36AEBE50-ED0E-4D5F-90E9-721D53B0F463}">
      <formula1>"Full coordination across all other departments,Coordination across some but not all departments, No coordination outside the planning department"</formula1>
    </dataValidation>
    <dataValidation type="list" allowBlank="1" showInputMessage="1" showErrorMessage="1" sqref="K65" xr:uid="{C434BFF0-4DD2-4CA7-8B60-3F24AA4EA355}">
      <formula1>"Yes, Sometimes, No"</formula1>
    </dataValidation>
    <dataValidation type="list" allowBlank="1" showInputMessage="1" showErrorMessage="1" sqref="K69" xr:uid="{61C873D9-7C50-4A5E-837D-DF56B47FD1B0}">
      <formula1>"Variances are accessible within 1 business day, Variances are accessible within 2-5 business days, Variances are accessible within 6-10 business days, Variances are accessible after 10 business days"</formula1>
    </dataValidation>
  </dataValidations>
  <pageMargins left="0.7" right="0.7" top="0.75" bottom="0.75" header="0.3" footer="0.3"/>
  <pageSetup orientation="portrait" r:id="rId1"/>
  <ignoredErrors>
    <ignoredError sqref="M3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034" r:id="rId4" name="Button 2">
              <controlPr defaultSize="0" print="0" autoFill="0" autoPict="0" macro="[0]!Sheet6.Evaluation_Tool_Info_Data_Reset" altText="Reset Data Entry Key - Press this key to reset all the data entry fields on this worksheet.  When this key is depressed all fields will be reset to the original text which includes direction on what to enter offset by brackets.">
                <anchor moveWithCells="1" sizeWithCells="1">
                  <from>
                    <xdr:col>1</xdr:col>
                    <xdr:colOff>28575</xdr:colOff>
                    <xdr:row>0</xdr:row>
                    <xdr:rowOff>28575</xdr:rowOff>
                  </from>
                  <to>
                    <xdr:col>4</xdr:col>
                    <xdr:colOff>180975</xdr:colOff>
                    <xdr:row>1</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4A51CD35B36440B195B7F581459CEC" ma:contentTypeVersion="18" ma:contentTypeDescription="Create a new document." ma:contentTypeScope="" ma:versionID="b14a1783ae3498f9513c632afe07b02a">
  <xsd:schema xmlns:xsd="http://www.w3.org/2001/XMLSchema" xmlns:xs="http://www.w3.org/2001/XMLSchema" xmlns:p="http://schemas.microsoft.com/office/2006/metadata/properties" xmlns:ns2="1402c38d-516f-4d43-acca-cab79edca7a6" xmlns:ns3="be695bbe-29cc-414d-9631-cd9a5eb5086c" targetNamespace="http://schemas.microsoft.com/office/2006/metadata/properties" ma:root="true" ma:fieldsID="72f0de34560d47c7a3ad2252fab9e3e5" ns2:_="" ns3:_="">
    <xsd:import namespace="1402c38d-516f-4d43-acca-cab79edca7a6"/>
    <xsd:import namespace="be695bbe-29cc-414d-9631-cd9a5eb5086c"/>
    <xsd:element name="properties">
      <xsd:complexType>
        <xsd:sequence>
          <xsd:element name="documentManagement">
            <xsd:complexType>
              <xsd:all>
                <xsd:element ref="ns2:Comments" minOccurs="0"/>
                <xsd:element ref="ns2:Action_x0020_Branch" minOccurs="0"/>
                <xsd:element ref="ns2:Due_x0020_Date" minOccurs="0"/>
                <xsd:element ref="ns2:MediaServiceMetadata" minOccurs="0"/>
                <xsd:element ref="ns2:MediaServiceFastMetadata" minOccurs="0"/>
                <xsd:element ref="ns2:MediaServiceObjectDetectorVersions" minOccurs="0"/>
                <xsd:element ref="ns2:Status" minOccurs="0"/>
                <xsd:element ref="ns2:FileCodeorSchedule"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02c38d-516f-4d43-acca-cab79edca7a6" elementFormDefault="qualified">
    <xsd:import namespace="http://schemas.microsoft.com/office/2006/documentManagement/types"/>
    <xsd:import namespace="http://schemas.microsoft.com/office/infopath/2007/PartnerControls"/>
    <xsd:element name="Comments" ma:index="2" nillable="true" ma:displayName="Comments" ma:internalName="Comments">
      <xsd:simpleType>
        <xsd:restriction base="dms:Note">
          <xsd:maxLength value="255"/>
        </xsd:restriction>
      </xsd:simpleType>
    </xsd:element>
    <xsd:element name="Action_x0020_Branch" ma:index="3" nillable="true" ma:displayName="Division" ma:format="Dropdown" ma:internalName="Action_x0020_Branch">
      <xsd:complexType>
        <xsd:complexContent>
          <xsd:extension base="dms:MultiChoice">
            <xsd:sequence>
              <xsd:element name="Value" maxOccurs="unbounded" minOccurs="0" nillable="true">
                <xsd:simpleType>
                  <xsd:restriction base="dms:Choice">
                    <xsd:enumeration value="IMD"/>
                  </xsd:restriction>
                </xsd:simpleType>
              </xsd:element>
            </xsd:sequence>
          </xsd:extension>
        </xsd:complexContent>
      </xsd:complexType>
    </xsd:element>
    <xsd:element name="Due_x0020_Date" ma:index="10" nillable="true" ma:displayName="Office " ma:format="Dropdown" ma:internalName="Due_x0020_Date">
      <xsd:simpleType>
        <xsd:restriction base="dms:Choice">
          <xsd:enumeration value="Records"/>
          <xsd:enumeration value="PRA"/>
          <xsd:enumeration value="Privacy"/>
          <xsd:enumeration value="Disclosure"/>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Status" ma:index="15" nillable="true" ma:displayName="Status" ma:format="Dropdown" ma:internalName="Status">
      <xsd:simpleType>
        <xsd:restriction base="dms:Choice">
          <xsd:enumeration value="Working"/>
          <xsd:enumeration value="Final/Active"/>
          <xsd:enumeration value="Draft"/>
          <xsd:enumeration value="Obselete"/>
        </xsd:restriction>
      </xsd:simpleType>
    </xsd:element>
    <xsd:element name="FileCodeorSchedule" ma:index="16" nillable="true" ma:displayName="File Code or Schedule" ma:format="Dropdown" ma:internalName="FileCodeorSchedul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85e291b-231a-4814-a0e4-2f7fa3dec4e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e695bbe-29cc-414d-9631-cd9a5eb5086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9a3e7f8d-5177-444a-af21-cc1db4421fe9}" ma:internalName="TaxCatchAll" ma:showField="CatchAllData" ma:web="be695bbe-29cc-414d-9631-cd9a5eb508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1" ma:displayName="Title"/>
        <xsd:element ref="dc:subject" minOccurs="0" maxOccurs="1" ma:index="14"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eCodeorSchedule xmlns="1402c38d-516f-4d43-acca-cab79edca7a6" xsi:nil="true"/>
    <TaxCatchAll xmlns="be695bbe-29cc-414d-9631-cd9a5eb5086c" xsi:nil="true"/>
    <Action_x0020_Branch xmlns="1402c38d-516f-4d43-acca-cab79edca7a6" xsi:nil="true"/>
    <Comments xmlns="1402c38d-516f-4d43-acca-cab79edca7a6" xsi:nil="true"/>
    <Status xmlns="1402c38d-516f-4d43-acca-cab79edca7a6" xsi:nil="true"/>
    <lcf76f155ced4ddcb4097134ff3c332f xmlns="1402c38d-516f-4d43-acca-cab79edca7a6">
      <Terms xmlns="http://schemas.microsoft.com/office/infopath/2007/PartnerControls"/>
    </lcf76f155ced4ddcb4097134ff3c332f>
    <Due_x0020_Date xmlns="1402c38d-516f-4d43-acca-cab79edca7a6" xsi:nil="true"/>
  </documentManagement>
</p:properties>
</file>

<file path=customXml/itemProps1.xml><?xml version="1.0" encoding="utf-8"?>
<ds:datastoreItem xmlns:ds="http://schemas.openxmlformats.org/officeDocument/2006/customXml" ds:itemID="{1E4758E7-0AC9-4FE0-AEE5-5206D3951C85}"/>
</file>

<file path=customXml/itemProps2.xml><?xml version="1.0" encoding="utf-8"?>
<ds:datastoreItem xmlns:ds="http://schemas.openxmlformats.org/officeDocument/2006/customXml" ds:itemID="{8ECD5E71-B3D1-4122-AF10-7E16BC5D5C7F}">
  <ds:schemaRefs>
    <ds:schemaRef ds:uri="http://schemas.microsoft.com/sharepoint/v3/contenttype/forms"/>
  </ds:schemaRefs>
</ds:datastoreItem>
</file>

<file path=customXml/itemProps3.xml><?xml version="1.0" encoding="utf-8"?>
<ds:datastoreItem xmlns:ds="http://schemas.openxmlformats.org/officeDocument/2006/customXml" ds:itemID="{8C6435CA-BABE-4F84-B95E-2FE83BBFC0F5}">
  <ds:schemaRefs>
    <ds:schemaRef ds:uri="http://schemas.microsoft.com/office/2006/documentManagement/types"/>
    <ds:schemaRef ds:uri="http://schemas.openxmlformats.org/package/2006/metadata/core-properties"/>
    <ds:schemaRef ds:uri="47f382c3-e3be-4011-8fd7-49cf6495e5ec"/>
    <ds:schemaRef ds:uri="http://purl.org/dc/elements/1.1/"/>
    <ds:schemaRef ds:uri="http://schemas.microsoft.com/office/2006/metadata/properties"/>
    <ds:schemaRef ds:uri="0141aa78-19ec-4d69-89ec-d0241aaba3e1"/>
    <ds:schemaRef ds:uri="http://purl.org/dc/terms/"/>
    <ds:schemaRef ds:uri="http://schemas.microsoft.com/office/infopath/2007/PartnerControls"/>
    <ds:schemaRef ds:uri="74ea459b-7bbf-43af-834e-d16fbea12f7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Administrative Info</vt:lpstr>
      <vt:lpstr>Self Assessment</vt:lpstr>
      <vt:lpstr>Ordinance Checklist</vt:lpstr>
      <vt:lpstr>Diagnostic Assessment OLD</vt:lpstr>
      <vt:lpstr>Diagnostic Assessment ReportOLD</vt:lpstr>
      <vt:lpstr>Diagnostic Assessment NEW</vt:lpstr>
      <vt:lpstr>Diagnostic Assmnt Report NEW</vt:lpstr>
      <vt:lpstr>Diagnostic Assessment Graphics</vt:lpstr>
      <vt:lpstr>Evaluation Tool</vt:lpstr>
      <vt:lpstr>Evaluation Tool Report</vt:lpstr>
      <vt:lpstr>Evaluation Tool Blank</vt:lpstr>
      <vt:lpstr>Evaluation Tool Graphics</vt:lpstr>
      <vt:lpstr>EvalScoringMap</vt:lpstr>
      <vt:lpstr>'Ordinance Checklist'!_ftn1</vt:lpstr>
      <vt:lpstr>'Ordinance Checklist'!_ftn3</vt:lpstr>
      <vt:lpstr>'Ordinance Checklist'!_ftn4</vt:lpstr>
      <vt:lpstr>'Ordinance Checklist'!_ftn5</vt:lpstr>
      <vt:lpstr>'Diagnostic Assessment ReportOLD'!Print_Area</vt:lpstr>
      <vt:lpstr>'Diagnostic Assmnt Report NEW'!Print_Area</vt:lpstr>
      <vt:lpstr>'Evaluation Tool Blank'!Print_Area</vt:lpstr>
      <vt:lpstr>'Evaluation Tool Report'!Print_Area</vt:lpstr>
      <vt:lpstr>'Diagnostic Assmnt Report NEW'!Print_Titles</vt:lpstr>
      <vt:lpstr>'Evaluation Tool Report'!Print_Titles</vt:lpstr>
      <vt:lpstr>'Diagnostic Assessment NEW'!RawScore</vt:lpstr>
      <vt:lpstr>RawScore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Gleisberg, Jack (CTR)</dc:creator>
  <cp:lastModifiedBy>Flaner, Robert</cp:lastModifiedBy>
  <cp:lastPrinted>2022-09-15T15:21:30Z</cp:lastPrinted>
  <dcterms:created xsi:type="dcterms:W3CDTF">2021-05-06T19:09:46Z</dcterms:created>
  <dcterms:modified xsi:type="dcterms:W3CDTF">2023-06-14T00:58:54Z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0x010100844A51CD35B36440B195B7F581459CEC</vt:lpwstr>
  </property>
  <property fmtid="{D5CDD505-2E9C-101B-9397-08002B2CF9AE}" pid="3" name="MediaServiceImageTags">
    <vt:lpwstr/>
  </property>
</Properties>
</file>