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usepa-my.sharepoint.com/personal/kerwin_courtney_epa_gov/Documents/Downloads/"/>
    </mc:Choice>
  </mc:AlternateContent>
  <xr:revisionPtr revIDLastSave="0" documentId="8_{7E6614CC-51D7-47EF-A116-4BE371C652F0}" xr6:coauthVersionLast="47" xr6:coauthVersionMax="47" xr10:uidLastSave="{00000000-0000-0000-0000-000000000000}"/>
  <bookViews>
    <workbookView xWindow="-110" yWindow="-110" windowWidth="19420" windowHeight="10300" xr2:uid="{00000000-000D-0000-FFFF-FFFF00000000}"/>
  </bookViews>
  <sheets>
    <sheet name="TableA1" sheetId="1" r:id="rId1"/>
    <sheet name="TableA2" sheetId="2" r:id="rId2"/>
    <sheet name="TableA3" sheetId="3" r:id="rId3"/>
    <sheet name="TableA4" sheetId="4" r:id="rId4"/>
    <sheet name="TableA5" sheetId="5" r:id="rId5"/>
    <sheet name="TableA6" sheetId="6" r:id="rId6"/>
    <sheet name="TableA7" sheetId="7" r:id="rId7"/>
    <sheet name="TableA9" sheetId="9" r:id="rId8"/>
    <sheet name="TableA8" sheetId="8" r:id="rId9"/>
    <sheet name="TableA10" sheetId="10" r:id="rId10"/>
    <sheet name="TableA11" sheetId="11" r:id="rId11"/>
    <sheet name="TableA12" sheetId="12" r:id="rId12"/>
    <sheet name="TableA13" sheetId="13" r:id="rId13"/>
    <sheet name="End of Tables2" sheetId="15" r:id="rId14"/>
    <sheet name=" End of Tables1" sheetId="14" r:id="rId15"/>
  </sheets>
  <definedNames>
    <definedName name="_xlnm.Print_Area" localSheetId="0">TableA1!$A$1:$E$10</definedName>
    <definedName name="_xlnm.Print_Area" localSheetId="9">TableA10!$A$1:$I$15</definedName>
    <definedName name="_xlnm.Print_Area" localSheetId="10">TableA11!$A$1:$I$12</definedName>
    <definedName name="_xlnm.Print_Area" localSheetId="11">TableA12!$A$1:$D$16</definedName>
    <definedName name="_xlnm.Print_Area" localSheetId="12">TableA13!$A$1:$F$21</definedName>
    <definedName name="_xlnm.Print_Area" localSheetId="1">TableA2!$A$1:$F$16</definedName>
    <definedName name="_xlnm.Print_Area" localSheetId="2">TableA3!$A$1:$M$14</definedName>
    <definedName name="_xlnm.Print_Area" localSheetId="3">TableA4!$A$1:$L$35</definedName>
    <definedName name="_xlnm.Print_Area" localSheetId="4">TableA5!$A$1:$C$10</definedName>
    <definedName name="_xlnm.Print_Area" localSheetId="5">TableA6!$A$1:$J$7</definedName>
    <definedName name="_xlnm.Print_Area" localSheetId="6">TableA7!$A$1:$J$7</definedName>
    <definedName name="_xlnm.Print_Area" localSheetId="8">TableA8!$A$1:$P$9</definedName>
    <definedName name="_xlnm.Print_Area" localSheetId="7">TableA9!$A$1:$F$10</definedName>
    <definedName name="_xlnm.Print_Titles" localSheetId="3">TableA4!$1:$3</definedName>
    <definedName name="Z_049FF9DF_D5B5_4D58_95B6_5D845347CA6B_.wvu.Cols" localSheetId="12" hidden="1">TableA13!$B:$B</definedName>
    <definedName name="Z_049FF9DF_D5B5_4D58_95B6_5D845347CA6B_.wvu.PrintArea" localSheetId="0" hidden="1">TableA1!$A$1:$E$10</definedName>
    <definedName name="Z_049FF9DF_D5B5_4D58_95B6_5D845347CA6B_.wvu.PrintArea" localSheetId="9" hidden="1">TableA10!$A$1:$I$15</definedName>
    <definedName name="Z_049FF9DF_D5B5_4D58_95B6_5D845347CA6B_.wvu.PrintArea" localSheetId="10" hidden="1">TableA11!$A$1:$I$12</definedName>
    <definedName name="Z_049FF9DF_D5B5_4D58_95B6_5D845347CA6B_.wvu.PrintArea" localSheetId="11" hidden="1">TableA12!$A$1:$D$16</definedName>
    <definedName name="Z_049FF9DF_D5B5_4D58_95B6_5D845347CA6B_.wvu.PrintArea" localSheetId="12" hidden="1">TableA13!$A$1:$F$21</definedName>
    <definedName name="Z_049FF9DF_D5B5_4D58_95B6_5D845347CA6B_.wvu.PrintArea" localSheetId="1" hidden="1">TableA2!$A$1:$F$16</definedName>
    <definedName name="Z_049FF9DF_D5B5_4D58_95B6_5D845347CA6B_.wvu.PrintArea" localSheetId="2" hidden="1">TableA3!$A$1:$M$14</definedName>
    <definedName name="Z_049FF9DF_D5B5_4D58_95B6_5D845347CA6B_.wvu.PrintArea" localSheetId="3" hidden="1">TableA4!$A$1:$L$35</definedName>
    <definedName name="Z_049FF9DF_D5B5_4D58_95B6_5D845347CA6B_.wvu.PrintArea" localSheetId="4" hidden="1">TableA5!$A$1:$C$10</definedName>
    <definedName name="Z_049FF9DF_D5B5_4D58_95B6_5D845347CA6B_.wvu.PrintArea" localSheetId="5" hidden="1">TableA6!$A$1:$J$7</definedName>
    <definedName name="Z_049FF9DF_D5B5_4D58_95B6_5D845347CA6B_.wvu.PrintArea" localSheetId="6" hidden="1">TableA7!$A$1:$J$7</definedName>
    <definedName name="Z_049FF9DF_D5B5_4D58_95B6_5D845347CA6B_.wvu.PrintArea" localSheetId="8" hidden="1">TableA8!$A$1:$P$9</definedName>
    <definedName name="Z_049FF9DF_D5B5_4D58_95B6_5D845347CA6B_.wvu.PrintArea" localSheetId="7" hidden="1">TableA9!$A$1:$F$10</definedName>
    <definedName name="Z_049FF9DF_D5B5_4D58_95B6_5D845347CA6B_.wvu.PrintTitles" localSheetId="3" hidden="1">TableA4!$1:$3</definedName>
    <definedName name="Z_20FA62E7_C8E0_4366_B5EE_BF701BB62638_.wvu.Cols" localSheetId="12" hidden="1">TableA13!$B:$B</definedName>
    <definedName name="Z_20FA62E7_C8E0_4366_B5EE_BF701BB62638_.wvu.PrintArea" localSheetId="0" hidden="1">TableA1!$A$1:$E$10</definedName>
    <definedName name="Z_20FA62E7_C8E0_4366_B5EE_BF701BB62638_.wvu.PrintArea" localSheetId="9" hidden="1">TableA10!$A$1:$I$15</definedName>
    <definedName name="Z_20FA62E7_C8E0_4366_B5EE_BF701BB62638_.wvu.PrintArea" localSheetId="10" hidden="1">TableA11!$A$1:$I$12</definedName>
    <definedName name="Z_20FA62E7_C8E0_4366_B5EE_BF701BB62638_.wvu.PrintArea" localSheetId="11" hidden="1">TableA12!$A$1:$D$16</definedName>
    <definedName name="Z_20FA62E7_C8E0_4366_B5EE_BF701BB62638_.wvu.PrintArea" localSheetId="12" hidden="1">TableA13!$A$1:$F$21</definedName>
    <definedName name="Z_20FA62E7_C8E0_4366_B5EE_BF701BB62638_.wvu.PrintArea" localSheetId="1" hidden="1">TableA2!$A$1:$F$16</definedName>
    <definedName name="Z_20FA62E7_C8E0_4366_B5EE_BF701BB62638_.wvu.PrintArea" localSheetId="2" hidden="1">TableA3!$A$1:$M$14</definedName>
    <definedName name="Z_20FA62E7_C8E0_4366_B5EE_BF701BB62638_.wvu.PrintArea" localSheetId="3" hidden="1">TableA4!$A$1:$L$35</definedName>
    <definedName name="Z_20FA62E7_C8E0_4366_B5EE_BF701BB62638_.wvu.PrintArea" localSheetId="4" hidden="1">TableA5!$A$1:$C$10</definedName>
    <definedName name="Z_20FA62E7_C8E0_4366_B5EE_BF701BB62638_.wvu.PrintArea" localSheetId="5" hidden="1">TableA6!$A$1:$J$7</definedName>
    <definedName name="Z_20FA62E7_C8E0_4366_B5EE_BF701BB62638_.wvu.PrintArea" localSheetId="6" hidden="1">TableA7!$A$1:$J$7</definedName>
    <definedName name="Z_20FA62E7_C8E0_4366_B5EE_BF701BB62638_.wvu.PrintArea" localSheetId="8" hidden="1">TableA8!$A$1:$P$9</definedName>
    <definedName name="Z_20FA62E7_C8E0_4366_B5EE_BF701BB62638_.wvu.PrintArea" localSheetId="7" hidden="1">TableA9!$A$1:$F$10</definedName>
    <definedName name="Z_20FA62E7_C8E0_4366_B5EE_BF701BB62638_.wvu.PrintTitles" localSheetId="3" hidden="1">TableA4!$1:$3</definedName>
    <definedName name="Z_73684D1A_2273_42D8_B079_BE63E6D722E8_.wvu.Cols" localSheetId="12" hidden="1">TableA13!$B:$B</definedName>
    <definedName name="Z_73684D1A_2273_42D8_B079_BE63E6D722E8_.wvu.PrintArea" localSheetId="0" hidden="1">TableA1!$A$1:$E$10</definedName>
    <definedName name="Z_73684D1A_2273_42D8_B079_BE63E6D722E8_.wvu.PrintArea" localSheetId="9" hidden="1">TableA10!$A$1:$I$15</definedName>
    <definedName name="Z_73684D1A_2273_42D8_B079_BE63E6D722E8_.wvu.PrintArea" localSheetId="10" hidden="1">TableA11!$A$1:$I$12</definedName>
    <definedName name="Z_73684D1A_2273_42D8_B079_BE63E6D722E8_.wvu.PrintArea" localSheetId="11" hidden="1">TableA12!$A$1:$D$16</definedName>
    <definedName name="Z_73684D1A_2273_42D8_B079_BE63E6D722E8_.wvu.PrintArea" localSheetId="12" hidden="1">TableA13!$A$1:$F$21</definedName>
    <definedName name="Z_73684D1A_2273_42D8_B079_BE63E6D722E8_.wvu.PrintArea" localSheetId="1" hidden="1">TableA2!$A$1:$F$16</definedName>
    <definedName name="Z_73684D1A_2273_42D8_B079_BE63E6D722E8_.wvu.PrintArea" localSheetId="2" hidden="1">TableA3!$A$1:$M$14</definedName>
    <definedName name="Z_73684D1A_2273_42D8_B079_BE63E6D722E8_.wvu.PrintArea" localSheetId="3" hidden="1">TableA4!$A$1:$L$35</definedName>
    <definedName name="Z_73684D1A_2273_42D8_B079_BE63E6D722E8_.wvu.PrintArea" localSheetId="4" hidden="1">TableA5!$A$1:$C$10</definedName>
    <definedName name="Z_73684D1A_2273_42D8_B079_BE63E6D722E8_.wvu.PrintArea" localSheetId="5" hidden="1">TableA6!$A$1:$J$7</definedName>
    <definedName name="Z_73684D1A_2273_42D8_B079_BE63E6D722E8_.wvu.PrintArea" localSheetId="6" hidden="1">TableA7!$A$1:$J$7</definedName>
    <definedName name="Z_73684D1A_2273_42D8_B079_BE63E6D722E8_.wvu.PrintArea" localSheetId="8" hidden="1">TableA8!$A$1:$P$9</definedName>
    <definedName name="Z_73684D1A_2273_42D8_B079_BE63E6D722E8_.wvu.PrintArea" localSheetId="7" hidden="1">TableA9!$A$1:$F$10</definedName>
    <definedName name="Z_73684D1A_2273_42D8_B079_BE63E6D722E8_.wvu.PrintTitles" localSheetId="3" hidden="1">TableA4!$1:$3</definedName>
    <definedName name="Z_96A9BC7A_A880_4BEC_B53F_CF8DEA5EA2EA_.wvu.Cols" localSheetId="12" hidden="1">TableA13!$B:$B</definedName>
    <definedName name="Z_96A9BC7A_A880_4BEC_B53F_CF8DEA5EA2EA_.wvu.PrintArea" localSheetId="0" hidden="1">TableA1!$A$1:$E$9</definedName>
    <definedName name="Z_96A9BC7A_A880_4BEC_B53F_CF8DEA5EA2EA_.wvu.PrintArea" localSheetId="9" hidden="1">TableA10!$A$1:$I$15</definedName>
    <definedName name="Z_96A9BC7A_A880_4BEC_B53F_CF8DEA5EA2EA_.wvu.PrintArea" localSheetId="10" hidden="1">TableA11!$A$1:$I$12</definedName>
    <definedName name="Z_96A9BC7A_A880_4BEC_B53F_CF8DEA5EA2EA_.wvu.PrintArea" localSheetId="11" hidden="1">TableA12!$A$1:$D$16</definedName>
    <definedName name="Z_96A9BC7A_A880_4BEC_B53F_CF8DEA5EA2EA_.wvu.PrintArea" localSheetId="12" hidden="1">TableA13!$A$1:$F$17</definedName>
    <definedName name="Z_96A9BC7A_A880_4BEC_B53F_CF8DEA5EA2EA_.wvu.PrintArea" localSheetId="1" hidden="1">TableA2!$A$1:$F$16</definedName>
    <definedName name="Z_96A9BC7A_A880_4BEC_B53F_CF8DEA5EA2EA_.wvu.PrintArea" localSheetId="2" hidden="1">TableA3!$A$1:$M$14</definedName>
    <definedName name="Z_96A9BC7A_A880_4BEC_B53F_CF8DEA5EA2EA_.wvu.PrintArea" localSheetId="3" hidden="1">TableA4!$A$1:$L$35</definedName>
    <definedName name="Z_96A9BC7A_A880_4BEC_B53F_CF8DEA5EA2EA_.wvu.PrintArea" localSheetId="4" hidden="1">TableA5!$A$1:$C$10</definedName>
    <definedName name="Z_96A9BC7A_A880_4BEC_B53F_CF8DEA5EA2EA_.wvu.PrintArea" localSheetId="5" hidden="1">TableA6!$A$1:$J$7</definedName>
    <definedName name="Z_96A9BC7A_A880_4BEC_B53F_CF8DEA5EA2EA_.wvu.PrintArea" localSheetId="6" hidden="1">TableA7!$A$1:$J$7</definedName>
    <definedName name="Z_96A9BC7A_A880_4BEC_B53F_CF8DEA5EA2EA_.wvu.PrintArea" localSheetId="8" hidden="1">TableA8!$A$1:$P$9</definedName>
    <definedName name="Z_96A9BC7A_A880_4BEC_B53F_CF8DEA5EA2EA_.wvu.PrintArea" localSheetId="7" hidden="1">TableA9!$A$1:$F$10</definedName>
    <definedName name="Z_96A9BC7A_A880_4BEC_B53F_CF8DEA5EA2EA_.wvu.PrintTitles" localSheetId="3" hidden="1">TableA4!$1:$3</definedName>
    <definedName name="Z_B86B9C0B_4D24_4564_B1DB_B5CC8C9F9341_.wvu.Cols" localSheetId="12" hidden="1">TableA13!$B:$B</definedName>
    <definedName name="Z_B86B9C0B_4D24_4564_B1DB_B5CC8C9F9341_.wvu.PrintArea" localSheetId="0" hidden="1">TableA1!$A$1:$E$10</definedName>
    <definedName name="Z_B86B9C0B_4D24_4564_B1DB_B5CC8C9F9341_.wvu.PrintArea" localSheetId="9" hidden="1">TableA10!$A$1:$I$15</definedName>
    <definedName name="Z_B86B9C0B_4D24_4564_B1DB_B5CC8C9F9341_.wvu.PrintArea" localSheetId="10" hidden="1">TableA11!$A$1:$I$12</definedName>
    <definedName name="Z_B86B9C0B_4D24_4564_B1DB_B5CC8C9F9341_.wvu.PrintArea" localSheetId="11" hidden="1">TableA12!$A$1:$D$16</definedName>
    <definedName name="Z_B86B9C0B_4D24_4564_B1DB_B5CC8C9F9341_.wvu.PrintArea" localSheetId="12" hidden="1">TableA13!$A$1:$F$21</definedName>
    <definedName name="Z_B86B9C0B_4D24_4564_B1DB_B5CC8C9F9341_.wvu.PrintArea" localSheetId="1" hidden="1">TableA2!$A$1:$F$16</definedName>
    <definedName name="Z_B86B9C0B_4D24_4564_B1DB_B5CC8C9F9341_.wvu.PrintArea" localSheetId="2" hidden="1">TableA3!$A$1:$M$14</definedName>
    <definedName name="Z_B86B9C0B_4D24_4564_B1DB_B5CC8C9F9341_.wvu.PrintArea" localSheetId="3" hidden="1">TableA4!$A$1:$L$35</definedName>
    <definedName name="Z_B86B9C0B_4D24_4564_B1DB_B5CC8C9F9341_.wvu.PrintArea" localSheetId="4" hidden="1">TableA5!$A$1:$C$10</definedName>
    <definedName name="Z_B86B9C0B_4D24_4564_B1DB_B5CC8C9F9341_.wvu.PrintArea" localSheetId="5" hidden="1">TableA6!$A$1:$J$7</definedName>
    <definedName name="Z_B86B9C0B_4D24_4564_B1DB_B5CC8C9F9341_.wvu.PrintArea" localSheetId="6" hidden="1">TableA7!$A$1:$J$7</definedName>
    <definedName name="Z_B86B9C0B_4D24_4564_B1DB_B5CC8C9F9341_.wvu.PrintArea" localSheetId="8" hidden="1">TableA8!$A$1:$P$9</definedName>
    <definedName name="Z_B86B9C0B_4D24_4564_B1DB_B5CC8C9F9341_.wvu.PrintArea" localSheetId="7" hidden="1">TableA9!$A$1:$F$10</definedName>
    <definedName name="Z_B86B9C0B_4D24_4564_B1DB_B5CC8C9F9341_.wvu.PrintTitles" localSheetId="3" hidden="1">TableA4!$1:$3</definedName>
    <definedName name="Z_D1FEA3B9_FFA4_4D4A_BFA3_9321D6D507E9_.wvu.Cols" localSheetId="12" hidden="1">TableA13!$B:$B</definedName>
    <definedName name="Z_D1FEA3B9_FFA4_4D4A_BFA3_9321D6D507E9_.wvu.PrintArea" localSheetId="0" hidden="1">TableA1!$A$1:$E$10</definedName>
    <definedName name="Z_D1FEA3B9_FFA4_4D4A_BFA3_9321D6D507E9_.wvu.PrintArea" localSheetId="9" hidden="1">TableA10!$A$1:$I$15</definedName>
    <definedName name="Z_D1FEA3B9_FFA4_4D4A_BFA3_9321D6D507E9_.wvu.PrintArea" localSheetId="10" hidden="1">TableA11!$A$1:$I$12</definedName>
    <definedName name="Z_D1FEA3B9_FFA4_4D4A_BFA3_9321D6D507E9_.wvu.PrintArea" localSheetId="11" hidden="1">TableA12!$A$1:$D$16</definedName>
    <definedName name="Z_D1FEA3B9_FFA4_4D4A_BFA3_9321D6D507E9_.wvu.PrintArea" localSheetId="12" hidden="1">TableA13!$A$1:$F$21</definedName>
    <definedName name="Z_D1FEA3B9_FFA4_4D4A_BFA3_9321D6D507E9_.wvu.PrintArea" localSheetId="1" hidden="1">TableA2!$A$1:$F$16</definedName>
    <definedName name="Z_D1FEA3B9_FFA4_4D4A_BFA3_9321D6D507E9_.wvu.PrintArea" localSheetId="2" hidden="1">TableA3!$A$1:$M$14</definedName>
    <definedName name="Z_D1FEA3B9_FFA4_4D4A_BFA3_9321D6D507E9_.wvu.PrintArea" localSheetId="3" hidden="1">TableA4!$A$1:$L$35</definedName>
    <definedName name="Z_D1FEA3B9_FFA4_4D4A_BFA3_9321D6D507E9_.wvu.PrintArea" localSheetId="4" hidden="1">TableA5!$A$1:$C$10</definedName>
    <definedName name="Z_D1FEA3B9_FFA4_4D4A_BFA3_9321D6D507E9_.wvu.PrintArea" localSheetId="5" hidden="1">TableA6!$A$1:$J$7</definedName>
    <definedName name="Z_D1FEA3B9_FFA4_4D4A_BFA3_9321D6D507E9_.wvu.PrintArea" localSheetId="6" hidden="1">TableA7!$A$1:$J$7</definedName>
    <definedName name="Z_D1FEA3B9_FFA4_4D4A_BFA3_9321D6D507E9_.wvu.PrintArea" localSheetId="8" hidden="1">TableA8!$A$1:$P$9</definedName>
    <definedName name="Z_D1FEA3B9_FFA4_4D4A_BFA3_9321D6D507E9_.wvu.PrintArea" localSheetId="7" hidden="1">TableA9!$A$1:$F$10</definedName>
    <definedName name="Z_D1FEA3B9_FFA4_4D4A_BFA3_9321D6D507E9_.wvu.PrintTitles" localSheetId="3" hidden="1">TableA4!$1:$3</definedName>
    <definedName name="Z_EF831D08_7168_48AB_B76D_CE859CEE6F25_.wvu.Cols" localSheetId="12" hidden="1">TableA13!$B:$B</definedName>
    <definedName name="Z_EF831D08_7168_48AB_B76D_CE859CEE6F25_.wvu.PrintArea" localSheetId="0" hidden="1">TableA1!$A$1:$E$10</definedName>
    <definedName name="Z_EF831D08_7168_48AB_B76D_CE859CEE6F25_.wvu.PrintArea" localSheetId="9" hidden="1">TableA10!$A$1:$I$15</definedName>
    <definedName name="Z_EF831D08_7168_48AB_B76D_CE859CEE6F25_.wvu.PrintArea" localSheetId="10" hidden="1">TableA11!$A$1:$I$12</definedName>
    <definedName name="Z_EF831D08_7168_48AB_B76D_CE859CEE6F25_.wvu.PrintArea" localSheetId="11" hidden="1">TableA12!$A$1:$D$16</definedName>
    <definedName name="Z_EF831D08_7168_48AB_B76D_CE859CEE6F25_.wvu.PrintArea" localSheetId="12" hidden="1">TableA13!$A$1:$F$21</definedName>
    <definedName name="Z_EF831D08_7168_48AB_B76D_CE859CEE6F25_.wvu.PrintArea" localSheetId="1" hidden="1">TableA2!$A$1:$F$16</definedName>
    <definedName name="Z_EF831D08_7168_48AB_B76D_CE859CEE6F25_.wvu.PrintArea" localSheetId="2" hidden="1">TableA3!$A$1:$M$14</definedName>
    <definedName name="Z_EF831D08_7168_48AB_B76D_CE859CEE6F25_.wvu.PrintArea" localSheetId="3" hidden="1">TableA4!$A$1:$L$35</definedName>
    <definedName name="Z_EF831D08_7168_48AB_B76D_CE859CEE6F25_.wvu.PrintArea" localSheetId="4" hidden="1">TableA5!$A$1:$C$10</definedName>
    <definedName name="Z_EF831D08_7168_48AB_B76D_CE859CEE6F25_.wvu.PrintArea" localSheetId="5" hidden="1">TableA6!$A$1:$J$7</definedName>
    <definedName name="Z_EF831D08_7168_48AB_B76D_CE859CEE6F25_.wvu.PrintArea" localSheetId="6" hidden="1">TableA7!$A$1:$J$7</definedName>
    <definedName name="Z_EF831D08_7168_48AB_B76D_CE859CEE6F25_.wvu.PrintArea" localSheetId="8" hidden="1">TableA8!$A$1:$P$9</definedName>
    <definedName name="Z_EF831D08_7168_48AB_B76D_CE859CEE6F25_.wvu.PrintArea" localSheetId="7" hidden="1">TableA9!$A$1:$F$10</definedName>
    <definedName name="Z_EF831D08_7168_48AB_B76D_CE859CEE6F25_.wvu.PrintTitles" localSheetId="3" hidden="1">TableA4!$1:$3</definedName>
    <definedName name="Z_F09A8C4A_286B_4B6C_AD9C_64414287ACCC_.wvu.Cols" localSheetId="12" hidden="1">TableA13!$B:$B</definedName>
    <definedName name="Z_F09A8C4A_286B_4B6C_AD9C_64414287ACCC_.wvu.PrintArea" localSheetId="0" hidden="1">TableA1!$A$1:$E$10</definedName>
    <definedName name="Z_F09A8C4A_286B_4B6C_AD9C_64414287ACCC_.wvu.PrintArea" localSheetId="9" hidden="1">TableA10!$A$1:$I$15</definedName>
    <definedName name="Z_F09A8C4A_286B_4B6C_AD9C_64414287ACCC_.wvu.PrintArea" localSheetId="10" hidden="1">TableA11!$A$1:$I$12</definedName>
    <definedName name="Z_F09A8C4A_286B_4B6C_AD9C_64414287ACCC_.wvu.PrintArea" localSheetId="11" hidden="1">TableA12!$A$1:$D$16</definedName>
    <definedName name="Z_F09A8C4A_286B_4B6C_AD9C_64414287ACCC_.wvu.PrintArea" localSheetId="12" hidden="1">TableA13!$A$1:$F$21</definedName>
    <definedName name="Z_F09A8C4A_286B_4B6C_AD9C_64414287ACCC_.wvu.PrintArea" localSheetId="1" hidden="1">TableA2!$A$1:$F$16</definedName>
    <definedName name="Z_F09A8C4A_286B_4B6C_AD9C_64414287ACCC_.wvu.PrintArea" localSheetId="2" hidden="1">TableA3!$A$1:$N$14</definedName>
    <definedName name="Z_F09A8C4A_286B_4B6C_AD9C_64414287ACCC_.wvu.PrintArea" localSheetId="3" hidden="1">TableA4!$A$1:$L$35</definedName>
    <definedName name="Z_F09A8C4A_286B_4B6C_AD9C_64414287ACCC_.wvu.PrintArea" localSheetId="4" hidden="1">TableA5!$A$1:$C$10</definedName>
    <definedName name="Z_F09A8C4A_286B_4B6C_AD9C_64414287ACCC_.wvu.PrintArea" localSheetId="5" hidden="1">TableA6!$A$1:$J$7</definedName>
    <definedName name="Z_F09A8C4A_286B_4B6C_AD9C_64414287ACCC_.wvu.PrintArea" localSheetId="6" hidden="1">TableA7!$A$1:$J$7</definedName>
    <definedName name="Z_F09A8C4A_286B_4B6C_AD9C_64414287ACCC_.wvu.PrintArea" localSheetId="8" hidden="1">TableA8!$A$1:$P$9</definedName>
    <definedName name="Z_F09A8C4A_286B_4B6C_AD9C_64414287ACCC_.wvu.PrintArea" localSheetId="7" hidden="1">TableA9!$A$1:$F$10</definedName>
    <definedName name="Z_F09A8C4A_286B_4B6C_AD9C_64414287ACCC_.wvu.PrintTitles" localSheetId="3" hidden="1">TableA4!$1:$3</definedName>
    <definedName name="Z_F267A5DE_A621_4AAD_A6CF_962CBD11FD4F_.wvu.Cols" localSheetId="12" hidden="1">TableA13!$B:$B</definedName>
    <definedName name="Z_F267A5DE_A621_4AAD_A6CF_962CBD11FD4F_.wvu.PrintArea" localSheetId="0" hidden="1">TableA1!$A$1:$E$10</definedName>
    <definedName name="Z_F267A5DE_A621_4AAD_A6CF_962CBD11FD4F_.wvu.PrintArea" localSheetId="9" hidden="1">TableA10!$A$1:$I$15</definedName>
    <definedName name="Z_F267A5DE_A621_4AAD_A6CF_962CBD11FD4F_.wvu.PrintArea" localSheetId="10" hidden="1">TableA11!$A$1:$I$12</definedName>
    <definedName name="Z_F267A5DE_A621_4AAD_A6CF_962CBD11FD4F_.wvu.PrintArea" localSheetId="11" hidden="1">TableA12!$A$1:$D$16</definedName>
    <definedName name="Z_F267A5DE_A621_4AAD_A6CF_962CBD11FD4F_.wvu.PrintArea" localSheetId="12" hidden="1">TableA13!$A$1:$F$21</definedName>
    <definedName name="Z_F267A5DE_A621_4AAD_A6CF_962CBD11FD4F_.wvu.PrintArea" localSheetId="1" hidden="1">TableA2!$A$1:$F$16</definedName>
    <definedName name="Z_F267A5DE_A621_4AAD_A6CF_962CBD11FD4F_.wvu.PrintArea" localSheetId="2" hidden="1">TableA3!$A$1:$M$14</definedName>
    <definedName name="Z_F267A5DE_A621_4AAD_A6CF_962CBD11FD4F_.wvu.PrintArea" localSheetId="3" hidden="1">TableA4!$A$1:$L$35</definedName>
    <definedName name="Z_F267A5DE_A621_4AAD_A6CF_962CBD11FD4F_.wvu.PrintArea" localSheetId="4" hidden="1">TableA5!$A$1:$C$10</definedName>
    <definedName name="Z_F267A5DE_A621_4AAD_A6CF_962CBD11FD4F_.wvu.PrintArea" localSheetId="5" hidden="1">TableA6!$A$1:$J$7</definedName>
    <definedName name="Z_F267A5DE_A621_4AAD_A6CF_962CBD11FD4F_.wvu.PrintArea" localSheetId="6" hidden="1">TableA7!$A$1:$J$7</definedName>
    <definedName name="Z_F267A5DE_A621_4AAD_A6CF_962CBD11FD4F_.wvu.PrintArea" localSheetId="8" hidden="1">TableA8!$A$1:$P$9</definedName>
    <definedName name="Z_F267A5DE_A621_4AAD_A6CF_962CBD11FD4F_.wvu.PrintArea" localSheetId="7" hidden="1">TableA9!$A$1:$F$10</definedName>
    <definedName name="Z_F267A5DE_A621_4AAD_A6CF_962CBD11FD4F_.wvu.PrintTitles" localSheetId="3" hidden="1">TableA4!$1:$3</definedName>
  </definedNames>
  <calcPr calcId="191029"/>
  <customWorkbookViews>
    <customWorkbookView name="Ziobro, Joseph - Personal View" guid="{049FF9DF-D5B5-4D58-95B6-5D845347CA6B}" mergeInterval="0" personalView="1" maximized="1" xWindow="-1929" yWindow="-9" windowWidth="1938" windowHeight="1038" activeSheetId="13"/>
    <customWorkbookView name="Fox-Norse, Virginia - Personal View" guid="{20FA62E7-C8E0-4366-B5EE-BF701BB62638}" mergeInterval="0" personalView="1" maximized="1" xWindow="-11" yWindow="-11" windowWidth="1942" windowHeight="1030" activeSheetId="13"/>
    <customWorkbookView name="U.S. EPA User or Contractor - Personal View" guid="{73684D1A-2273-42D8-B079-BE63E6D722E8}" mergeInterval="0" personalView="1" maximized="1" xWindow="-9" yWindow="-9" windowWidth="1384" windowHeight="736" activeSheetId="7" showComments="commIndAndComment"/>
    <customWorkbookView name="VFox - Personal View" guid="{EF831D08-7168-48AB-B76D-CE859CEE6F25}" mergeInterval="0" personalView="1" maximized="1" xWindow="1" yWindow="1" windowWidth="1436" windowHeight="631" activeSheetId="1" showComments="commIndAndComment"/>
    <customWorkbookView name="Spencer W. Clark - Personal View" guid="{B86B9C0B-4D24-4564-B1DB-B5CC8C9F9341}" mergeInterval="0" personalView="1" maximized="1" windowWidth="1276" windowHeight="852" activeSheetId="1"/>
    <customWorkbookView name="  - Personal View" guid="{96A9BC7A-A880-4BEC-B53F-CF8DEA5EA2EA}" mergeInterval="0" personalView="1" maximized="1" windowWidth="1071" windowHeight="782" activeSheetId="13"/>
    <customWorkbookView name="ctsuser - Personal View" guid="{F267A5DE-A621-4AAD-A6CF-962CBD11FD4F}" mergeInterval="0" personalView="1" maximized="1" windowWidth="1021" windowHeight="816" activeSheetId="12"/>
    <customWorkbookView name="Eric Schultz - Personal View" guid="{F09A8C4A-286B-4B6C-AD9C-64414287ACCC}" mergeInterval="0" personalView="1" xWindow="118" yWindow="102" windowWidth="1022" windowHeight="717" activeSheetId="1"/>
    <customWorkbookView name="Weiler, Katherine - Personal View" guid="{D1FEA3B9-FFA4-4D4A-BFA3-9321D6D507E9}" mergeInterval="0" personalView="1" maximized="1" xWindow="-11" yWindow="-11" windowWidth="1942" windowHeight="1030"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4" l="1"/>
  <c r="E6" i="1" l="1"/>
  <c r="E4" i="1"/>
  <c r="E3" i="1"/>
  <c r="L29" i="4"/>
  <c r="D8" i="13"/>
  <c r="B16" i="13" l="1"/>
  <c r="C4" i="12"/>
  <c r="D12" i="12"/>
  <c r="D13" i="12" s="1"/>
  <c r="H4" i="11"/>
  <c r="I4" i="11" s="1"/>
  <c r="B5" i="11"/>
  <c r="C5" i="11"/>
  <c r="D5" i="11"/>
  <c r="E5" i="11"/>
  <c r="F5" i="11"/>
  <c r="G5" i="11"/>
  <c r="H4" i="10"/>
  <c r="I4" i="10" s="1"/>
  <c r="B5" i="10"/>
  <c r="C5" i="10"/>
  <c r="D5" i="10"/>
  <c r="E5" i="10"/>
  <c r="F5" i="10"/>
  <c r="G5" i="10"/>
  <c r="B9" i="9"/>
  <c r="C9" i="9"/>
  <c r="D9" i="9"/>
  <c r="E9" i="9"/>
  <c r="H6" i="8"/>
  <c r="K6" i="8"/>
  <c r="L6" i="8"/>
  <c r="M6" i="8"/>
  <c r="H7" i="8"/>
  <c r="K7" i="8"/>
  <c r="L7" i="8"/>
  <c r="M7" i="8"/>
  <c r="H4" i="7"/>
  <c r="H5" i="7" s="1"/>
  <c r="I4" i="7"/>
  <c r="I5" i="7" s="1"/>
  <c r="D5" i="7"/>
  <c r="F5" i="7"/>
  <c r="I4" i="6"/>
  <c r="I5" i="6" s="1"/>
  <c r="B5" i="6"/>
  <c r="D5" i="6"/>
  <c r="F5" i="6"/>
  <c r="H5" i="6"/>
  <c r="B10" i="5"/>
  <c r="B5" i="7" s="1"/>
  <c r="C10" i="5"/>
  <c r="E5" i="7" s="1"/>
  <c r="B5" i="4"/>
  <c r="D5" i="4" s="1"/>
  <c r="I5" i="4"/>
  <c r="K5" i="4"/>
  <c r="K7" i="4" s="1"/>
  <c r="B6" i="4"/>
  <c r="D6" i="4" s="1"/>
  <c r="I6" i="4"/>
  <c r="K6" i="4"/>
  <c r="C7" i="4"/>
  <c r="E7" i="4"/>
  <c r="G7" i="4"/>
  <c r="B9" i="4"/>
  <c r="H9" i="4" s="1"/>
  <c r="D9" i="4"/>
  <c r="F9" i="4"/>
  <c r="I9" i="4"/>
  <c r="K9" i="4"/>
  <c r="I11" i="4"/>
  <c r="C11" i="4"/>
  <c r="E11" i="4"/>
  <c r="G11" i="4"/>
  <c r="D13" i="4"/>
  <c r="F13" i="4"/>
  <c r="H13" i="4"/>
  <c r="I13" i="4"/>
  <c r="J13" i="4"/>
  <c r="K13" i="4"/>
  <c r="L13" i="4" s="1"/>
  <c r="F14" i="4"/>
  <c r="H14" i="4"/>
  <c r="I14" i="4"/>
  <c r="J14" i="4" s="1"/>
  <c r="K14" i="4"/>
  <c r="L14" i="4" s="1"/>
  <c r="C15" i="4"/>
  <c r="E15" i="4"/>
  <c r="G15" i="4"/>
  <c r="D17" i="4"/>
  <c r="F17" i="4"/>
  <c r="H17" i="4"/>
  <c r="I17" i="4"/>
  <c r="J17" i="4" s="1"/>
  <c r="K17" i="4"/>
  <c r="L17" i="4" s="1"/>
  <c r="D18" i="4"/>
  <c r="F18" i="4"/>
  <c r="H18" i="4"/>
  <c r="I18" i="4"/>
  <c r="J18" i="4" s="1"/>
  <c r="K18" i="4"/>
  <c r="L18" i="4" s="1"/>
  <c r="C19" i="4"/>
  <c r="E19" i="4"/>
  <c r="G19" i="4"/>
  <c r="C23" i="4"/>
  <c r="C33" i="4" s="1"/>
  <c r="E23" i="4"/>
  <c r="E33" i="4" s="1"/>
  <c r="G23" i="4"/>
  <c r="I23" i="4"/>
  <c r="D25" i="4"/>
  <c r="F25" i="4"/>
  <c r="F27" i="4" s="1"/>
  <c r="H25" i="4"/>
  <c r="H27" i="4" s="1"/>
  <c r="I25" i="4"/>
  <c r="J25" i="4" s="1"/>
  <c r="K25" i="4"/>
  <c r="L25" i="4" s="1"/>
  <c r="D26" i="4"/>
  <c r="F26" i="4"/>
  <c r="G26" i="4"/>
  <c r="I26" i="4" s="1"/>
  <c r="J26" i="4" s="1"/>
  <c r="D29" i="4"/>
  <c r="F29" i="4"/>
  <c r="I29" i="4"/>
  <c r="K29" i="4"/>
  <c r="C30" i="4"/>
  <c r="I30" i="4" s="1"/>
  <c r="F30" i="4"/>
  <c r="H31" i="4"/>
  <c r="J31" i="4"/>
  <c r="J5" i="3"/>
  <c r="L5" i="3" s="1"/>
  <c r="K5" i="3"/>
  <c r="J6" i="3"/>
  <c r="K6" i="3"/>
  <c r="J7" i="3"/>
  <c r="K7" i="3"/>
  <c r="J8" i="3"/>
  <c r="K8" i="3"/>
  <c r="E5" i="2"/>
  <c r="E6" i="2"/>
  <c r="E7" i="2"/>
  <c r="E10" i="2"/>
  <c r="E11" i="2"/>
  <c r="B12" i="2"/>
  <c r="E5" i="1"/>
  <c r="K9" i="3" l="1"/>
  <c r="L7" i="3"/>
  <c r="M7" i="3" s="1"/>
  <c r="J9" i="3"/>
  <c r="F15" i="4"/>
  <c r="K30" i="4"/>
  <c r="L30" i="4" s="1"/>
  <c r="D30" i="4"/>
  <c r="D31" i="4" s="1"/>
  <c r="J9" i="4"/>
  <c r="L31" i="4"/>
  <c r="J6" i="4"/>
  <c r="J5" i="4"/>
  <c r="L9" i="4"/>
  <c r="H5" i="11"/>
  <c r="I5" i="11" s="1"/>
  <c r="D14" i="13" s="1"/>
  <c r="E14" i="13" s="1"/>
  <c r="F31" i="4"/>
  <c r="F32" i="4" s="1"/>
  <c r="I31" i="4"/>
  <c r="H19" i="4"/>
  <c r="F19" i="4"/>
  <c r="D19" i="4"/>
  <c r="N7" i="8"/>
  <c r="O7" i="8" s="1"/>
  <c r="D10" i="13" s="1"/>
  <c r="E10" i="13" s="1"/>
  <c r="N6" i="8"/>
  <c r="O6" i="8" s="1"/>
  <c r="E8" i="13" s="1"/>
  <c r="E13" i="2"/>
  <c r="K26" i="4"/>
  <c r="L26" i="4" s="1"/>
  <c r="L27" i="4" s="1"/>
  <c r="L19" i="4"/>
  <c r="L6" i="3"/>
  <c r="M6" i="3" s="1"/>
  <c r="H5" i="10"/>
  <c r="I5" i="10" s="1"/>
  <c r="D12" i="13" s="1"/>
  <c r="E12" i="13" s="1"/>
  <c r="J27" i="4"/>
  <c r="J32" i="4" s="1"/>
  <c r="K19" i="4"/>
  <c r="L15" i="4"/>
  <c r="J5" i="6"/>
  <c r="D3" i="13" s="1"/>
  <c r="E3" i="13" s="1"/>
  <c r="L8" i="3"/>
  <c r="M8" i="3" s="1"/>
  <c r="D27" i="4"/>
  <c r="H32" i="4"/>
  <c r="C5" i="7"/>
  <c r="K15" i="4"/>
  <c r="H15" i="4"/>
  <c r="I15" i="4"/>
  <c r="E5" i="6"/>
  <c r="G5" i="7"/>
  <c r="M5" i="3"/>
  <c r="D7" i="4"/>
  <c r="D21" i="4"/>
  <c r="J5" i="7"/>
  <c r="E5" i="13" s="1"/>
  <c r="J15" i="4"/>
  <c r="J19" i="4"/>
  <c r="L6" i="4"/>
  <c r="H6" i="4"/>
  <c r="H5" i="4"/>
  <c r="I27" i="4"/>
  <c r="I19" i="4"/>
  <c r="K11" i="4"/>
  <c r="B10" i="4"/>
  <c r="L10" i="4" s="1"/>
  <c r="I7" i="4"/>
  <c r="F6" i="4"/>
  <c r="F5" i="4"/>
  <c r="G5" i="6"/>
  <c r="C5" i="6"/>
  <c r="J4" i="7"/>
  <c r="L5" i="4"/>
  <c r="L32" i="4" l="1"/>
  <c r="J21" i="4"/>
  <c r="D32" i="4"/>
  <c r="J7" i="4"/>
  <c r="L22" i="4"/>
  <c r="L9" i="3"/>
  <c r="M9" i="3"/>
  <c r="B3" i="1"/>
  <c r="D16" i="13"/>
  <c r="E16" i="13" s="1"/>
  <c r="H10" i="4"/>
  <c r="H11" i="4" s="1"/>
  <c r="D10" i="4"/>
  <c r="J10" i="4"/>
  <c r="F10" i="4"/>
  <c r="F11" i="4" s="1"/>
  <c r="H7" i="4"/>
  <c r="H21" i="4"/>
  <c r="L7" i="4"/>
  <c r="B4" i="2" s="1"/>
  <c r="L21" i="4"/>
  <c r="F7" i="4"/>
  <c r="F21" i="4"/>
  <c r="H23" i="4" l="1"/>
  <c r="H33" i="4" s="1"/>
  <c r="F23" i="4"/>
  <c r="F33" i="4" s="1"/>
  <c r="D11" i="4"/>
  <c r="D23" i="4" s="1"/>
  <c r="D33" i="4" s="1"/>
  <c r="D22" i="4"/>
  <c r="H22" i="4"/>
  <c r="B8" i="2"/>
  <c r="B13" i="2" s="1"/>
  <c r="E4" i="2"/>
  <c r="J11" i="4"/>
  <c r="J22" i="4"/>
  <c r="B7" i="1"/>
  <c r="F22" i="4"/>
  <c r="L11" i="4" l="1"/>
  <c r="L23" i="4" s="1"/>
  <c r="L33" i="4" s="1"/>
  <c r="J23" i="4"/>
  <c r="J33" i="4" s="1"/>
</calcChain>
</file>

<file path=xl/sharedStrings.xml><?xml version="1.0" encoding="utf-8"?>
<sst xmlns="http://schemas.openxmlformats.org/spreadsheetml/2006/main" count="286" uniqueCount="144">
  <si>
    <t>Activity</t>
  </si>
  <si>
    <t>Average Annual Burden Hours (from Table A-3)</t>
  </si>
  <si>
    <t>Hourly Cost</t>
  </si>
  <si>
    <t>Average Annual Cost</t>
  </si>
  <si>
    <t>a</t>
  </si>
  <si>
    <t>b</t>
  </si>
  <si>
    <t>TOTAL</t>
  </si>
  <si>
    <t>TABLE A-1.  AVERAGE ANNUAL COST TO THE FEDERAL GOVERNMENT</t>
  </si>
  <si>
    <t>TABLE A-2.  COST TO POTW AND STATE RESPONDENTS</t>
  </si>
  <si>
    <t>Application Revision</t>
  </si>
  <si>
    <t>Reapplication</t>
  </si>
  <si>
    <t>Monitoring Program</t>
  </si>
  <si>
    <t>Toxics Control Program</t>
  </si>
  <si>
    <t>COST TO STATE RESPONDENTS</t>
  </si>
  <si>
    <t>Determination</t>
  </si>
  <si>
    <t>Certification</t>
  </si>
  <si>
    <t>TOTAL POTW AND STATE RESPONDENTS</t>
  </si>
  <si>
    <t>c</t>
  </si>
  <si>
    <t>TABLE A-3.  FEDERAL GOVERNMENT BURDEN</t>
  </si>
  <si>
    <t>Burden Hours/Activity</t>
  </si>
  <si>
    <t>Federal Burden Hours/Activity for 3 Years of ICR</t>
  </si>
  <si>
    <t>S</t>
  </si>
  <si>
    <t>L</t>
  </si>
  <si>
    <r>
      <t>Average Annual Burden</t>
    </r>
    <r>
      <rPr>
        <vertAlign val="superscript"/>
        <sz val="10"/>
        <rFont val="Arial"/>
        <family val="2"/>
      </rPr>
      <t>b</t>
    </r>
  </si>
  <si>
    <t>Technical review of revised application and reapplication</t>
  </si>
  <si>
    <t>Evaluate revised applications and reapplications for compliance with 301(h) criteria</t>
  </si>
  <si>
    <t>Evaluate monitoring and toxic control program adequacy</t>
  </si>
  <si>
    <t>Review State determinations and State certifications and coordinate with the State</t>
  </si>
  <si>
    <t>NOTE:  S = small, L = large</t>
  </si>
  <si>
    <r>
      <t>b</t>
    </r>
    <r>
      <rPr>
        <sz val="8"/>
        <rFont val="Arial"/>
        <family val="2"/>
      </rPr>
      <t>Calculated by dividing total by 3.</t>
    </r>
  </si>
  <si>
    <t>Activity/Unit Burden</t>
  </si>
  <si>
    <t>Average</t>
  </si>
  <si>
    <t>Number Affected</t>
  </si>
  <si>
    <t>Burden All</t>
  </si>
  <si>
    <t>Sm Facility Hr.</t>
  </si>
  <si>
    <t>Lg. Facility Hr.</t>
  </si>
  <si>
    <t>SUBTOTAL</t>
  </si>
  <si>
    <t>Reapplication (POTW)</t>
  </si>
  <si>
    <t>Monitoring (POTW)</t>
  </si>
  <si>
    <t>Toxics Control</t>
  </si>
  <si>
    <t>TOTAL (POTWs)</t>
  </si>
  <si>
    <t>Determination (States)</t>
  </si>
  <si>
    <t>Lg Facility Hr.</t>
  </si>
  <si>
    <t>Certification (States)</t>
  </si>
  <si>
    <t>Burden Hours</t>
  </si>
  <si>
    <t>Small</t>
  </si>
  <si>
    <t>Large</t>
  </si>
  <si>
    <t>Read Instructions</t>
  </si>
  <si>
    <t>Create Information</t>
  </si>
  <si>
    <t>Gather Information</t>
  </si>
  <si>
    <t>Complete Information</t>
  </si>
  <si>
    <t>TABLE A-6.  ANNUAL POTW RESPONDENTS AND TOTAL ANNUAL BURDEN OF APPLICATION REVISION</t>
  </si>
  <si>
    <r>
      <t>Average Annual</t>
    </r>
    <r>
      <rPr>
        <vertAlign val="superscript"/>
        <sz val="10"/>
        <rFont val="Arial"/>
        <family val="2"/>
      </rPr>
      <t>a</t>
    </r>
  </si>
  <si>
    <t>Number of Respondents</t>
  </si>
  <si>
    <t>Burden (burden from Table A-5 x number of respondents)</t>
  </si>
  <si>
    <t>Note:  S = small, L = large</t>
  </si>
  <si>
    <t>TABLE A-7.  ANNUAL POTW RESPONDENTS AND TOTAL ANNUAL BURDEN OF REAPPLICATION</t>
  </si>
  <si>
    <t>Activities</t>
  </si>
  <si>
    <t>Average Annual Number of Respondents</t>
  </si>
  <si>
    <t>Burden Hours/Permittee</t>
  </si>
  <si>
    <t>Annual Burden</t>
  </si>
  <si>
    <r>
      <t>Average Annual Burden</t>
    </r>
    <r>
      <rPr>
        <vertAlign val="superscript"/>
        <sz val="10"/>
        <rFont val="Arial"/>
        <family val="2"/>
      </rPr>
      <t>a</t>
    </r>
  </si>
  <si>
    <t>Burden (Hours/Activity)</t>
  </si>
  <si>
    <t>State Determination</t>
  </si>
  <si>
    <t>401 Certification</t>
  </si>
  <si>
    <t>Identify Applicable Requirements</t>
  </si>
  <si>
    <t>Analyze Material</t>
  </si>
  <si>
    <t>Review Accuracy</t>
  </si>
  <si>
    <t>Report Information</t>
  </si>
  <si>
    <t>Total</t>
  </si>
  <si>
    <t>Respondent/Activity</t>
  </si>
  <si>
    <t>Average Annual Burden</t>
  </si>
  <si>
    <t>POTWs</t>
  </si>
  <si>
    <t>STATES</t>
  </si>
  <si>
    <t>Determinations</t>
  </si>
  <si>
    <t>Certifications</t>
  </si>
  <si>
    <t>Burden from Previous ICR</t>
  </si>
  <si>
    <t>Difference</t>
  </si>
  <si>
    <t>Reason for Change</t>
  </si>
  <si>
    <t>State Certification</t>
  </si>
  <si>
    <t>GRAND TOTAL(States + POTWs)</t>
  </si>
  <si>
    <r>
      <t>Burden</t>
    </r>
    <r>
      <rPr>
        <vertAlign val="superscript"/>
        <sz val="10"/>
        <rFont val="Arial"/>
        <family val="2"/>
      </rPr>
      <t>c</t>
    </r>
  </si>
  <si>
    <r>
      <t>Number of Respondents</t>
    </r>
    <r>
      <rPr>
        <vertAlign val="superscript"/>
        <sz val="10"/>
        <rFont val="Arial"/>
        <family val="2"/>
      </rPr>
      <t>b</t>
    </r>
  </si>
  <si>
    <t>Review State determinations and State certifications and coordinate with State</t>
  </si>
  <si>
    <t xml:space="preserve"> </t>
  </si>
  <si>
    <t>Average Annual Burden Hours</t>
  </si>
  <si>
    <r>
      <t>a</t>
    </r>
    <r>
      <rPr>
        <sz val="8"/>
        <rFont val="Arial"/>
        <family val="2"/>
      </rPr>
      <t>Calculated by dividing the total annual burden of small plus large POTWs for 3 years by 3.</t>
    </r>
  </si>
  <si>
    <t>COST TO POTW RESPONDENTS</t>
  </si>
  <si>
    <t>Application Revision (POTW)</t>
  </si>
  <si>
    <t>TABLE A-5.  APPLICATION REVISION AND REAPPLICATION ACTIVITIES AND BURDEN HOURS FOR POTWS</t>
  </si>
  <si>
    <t>Plan Activities</t>
  </si>
  <si>
    <r>
      <t>a</t>
    </r>
    <r>
      <rPr>
        <sz val="8"/>
        <rFont val="Arial"/>
        <family val="2"/>
      </rPr>
      <t>Burden for application revisions and reapplications.</t>
    </r>
  </si>
  <si>
    <r>
      <t>Large</t>
    </r>
    <r>
      <rPr>
        <vertAlign val="superscript"/>
        <sz val="10"/>
        <rFont val="Arial"/>
        <family val="2"/>
      </rPr>
      <t>a</t>
    </r>
  </si>
  <si>
    <r>
      <t>Small</t>
    </r>
    <r>
      <rPr>
        <vertAlign val="superscript"/>
        <sz val="10"/>
        <rFont val="Arial"/>
        <family val="2"/>
      </rPr>
      <t>a</t>
    </r>
  </si>
  <si>
    <t>TABLE A-8.  ANNUAL POTW RESPONDENTS AND TOTAL ANNUAL BURDEN OF MONITORING AND TOXICS CONTROL PROGRAM</t>
  </si>
  <si>
    <t>TABLE A-9.  BURDEN FOR STATE DETERMINATIONS AND 401(A)(1) CERTIFICATIONS</t>
  </si>
  <si>
    <t>TABLE A-10.  ANNUAL RESPONDENTS AND TOTAL ANNUAL BURDEN OF STATE DETERMINATIONS</t>
  </si>
  <si>
    <t>TABLE A-11.  ANNUAL RESPONDENTS AND TOTAL ANNUAL BURDEN OF STATE 401(a)(1) CERTIFICATION</t>
  </si>
  <si>
    <r>
      <t>TABLE A-12.  SUMMARY TABLE</t>
    </r>
    <r>
      <rPr>
        <b/>
        <vertAlign val="superscript"/>
        <sz val="12"/>
        <rFont val="Arial"/>
        <family val="2"/>
      </rPr>
      <t>a</t>
    </r>
  </si>
  <si>
    <r>
      <t>Average Annual</t>
    </r>
    <r>
      <rPr>
        <vertAlign val="superscript"/>
        <sz val="8"/>
        <rFont val="Arial"/>
        <family val="2"/>
      </rPr>
      <t>a</t>
    </r>
  </si>
  <si>
    <r>
      <t>Burden</t>
    </r>
    <r>
      <rPr>
        <vertAlign val="superscript"/>
        <sz val="8"/>
        <rFont val="Arial"/>
        <family val="2"/>
      </rPr>
      <t>b</t>
    </r>
  </si>
  <si>
    <r>
      <t>b</t>
    </r>
    <r>
      <rPr>
        <sz val="8"/>
        <rFont val="Arial"/>
        <family val="2"/>
      </rPr>
      <t>Calculated by multiplying burden estimates in Table A-9 by the corresponding number of respondents in each information submission category.</t>
    </r>
  </si>
  <si>
    <r>
      <t>c</t>
    </r>
    <r>
      <rPr>
        <sz val="8"/>
        <rFont val="Arial"/>
        <family val="2"/>
      </rPr>
      <t>Calculated by multiplying burden estimates in Table A-9 by number of respondents.</t>
    </r>
  </si>
  <si>
    <r>
      <t>Hours per Response</t>
    </r>
    <r>
      <rPr>
        <vertAlign val="superscript"/>
        <sz val="10"/>
        <rFont val="Arial"/>
        <family val="2"/>
      </rPr>
      <t>b</t>
    </r>
  </si>
  <si>
    <r>
      <t>a</t>
    </r>
    <r>
      <rPr>
        <sz val="8"/>
        <rFont val="Arial"/>
        <family val="2"/>
      </rPr>
      <t>Incorporates EPA's estimate of how many permittees are expected to revise applications and apply for reissuance.  These numbers are consistent with those used on Tables A-6, A-7, A-8, and A-10.</t>
    </r>
  </si>
  <si>
    <r>
      <t>TOTAL (All POTWs)</t>
    </r>
    <r>
      <rPr>
        <vertAlign val="superscript"/>
        <sz val="10"/>
        <rFont val="Arial"/>
        <family val="2"/>
      </rPr>
      <t>a</t>
    </r>
  </si>
  <si>
    <r>
      <t>Total (States)</t>
    </r>
    <r>
      <rPr>
        <vertAlign val="superscript"/>
        <sz val="10"/>
        <rFont val="Arial"/>
        <family val="2"/>
      </rPr>
      <t>b</t>
    </r>
  </si>
  <si>
    <r>
      <t>Number of Permits to be Processed Annually</t>
    </r>
    <r>
      <rPr>
        <vertAlign val="superscript"/>
        <sz val="10"/>
        <rFont val="Arial"/>
        <family val="2"/>
      </rPr>
      <t>a</t>
    </r>
  </si>
  <si>
    <r>
      <t>a</t>
    </r>
    <r>
      <rPr>
        <sz val="8"/>
        <rFont val="Arial"/>
        <family val="2"/>
      </rPr>
      <t>Calculated by dividing the total small and large POTWs for 3 years by 3.</t>
    </r>
  </si>
  <si>
    <r>
      <t>a</t>
    </r>
    <r>
      <rPr>
        <sz val="8"/>
        <rFont val="Arial"/>
        <family val="2"/>
      </rPr>
      <t>Calculated by dividing the total small plus large POTWs for 3 years by 3.</t>
    </r>
  </si>
  <si>
    <r>
      <t>a</t>
    </r>
    <r>
      <rPr>
        <sz val="8"/>
        <rFont val="Arial"/>
        <family val="2"/>
      </rPr>
      <t>Average of 3 years divided by 3.</t>
    </r>
  </si>
  <si>
    <t>TABLE A-13.  EXPLANATION OF CHANGE IN BURDEN</t>
  </si>
  <si>
    <t>Technical Review of revised application &amp; reapplication</t>
  </si>
  <si>
    <t>Evaluate revised applications/reapplications for compliance with 301(h) criteria/prepare 301(h) decisions</t>
  </si>
  <si>
    <t xml:space="preserve">State Determination </t>
  </si>
  <si>
    <t>TABLE A-4.  ANNUAL, TOTAL AND AVERAGE BURDENS FOR EACH OF THE SIX INFORMATION ACTIVITIES</t>
  </si>
  <si>
    <t>Number of Respondents/Responses</t>
  </si>
  <si>
    <t>TOTAL: POTWs</t>
  </si>
  <si>
    <t>TOTAL:  POTWs AND STATES</t>
  </si>
  <si>
    <t>TOTAL: STATES</t>
  </si>
  <si>
    <r>
      <t>Fewer respondents</t>
    </r>
    <r>
      <rPr>
        <vertAlign val="superscript"/>
        <sz val="10"/>
        <rFont val="Arial"/>
        <family val="2"/>
      </rPr>
      <t>ab</t>
    </r>
  </si>
  <si>
    <t>NOTE: Numbers may not add due to rounding.</t>
  </si>
  <si>
    <r>
      <t xml:space="preserve"> b</t>
    </r>
    <r>
      <rPr>
        <sz val="8"/>
        <rFont val="Arial"/>
        <family val="2"/>
      </rPr>
      <t xml:space="preserve"> Hours per response were calculated by dividing the average annual burden by the number of respondents.  Values have been rounded to the nearest hour. </t>
    </r>
  </si>
  <si>
    <r>
      <t>a</t>
    </r>
    <r>
      <rPr>
        <sz val="8"/>
        <rFont val="Arial"/>
        <family val="2"/>
      </rPr>
      <t>There are 25 POTWs in the 301(h) universe.</t>
    </r>
  </si>
  <si>
    <t>,</t>
  </si>
  <si>
    <r>
      <t>No change</t>
    </r>
    <r>
      <rPr>
        <vertAlign val="superscript"/>
        <sz val="10"/>
        <rFont val="Arial"/>
        <family val="2"/>
      </rPr>
      <t>a</t>
    </r>
  </si>
  <si>
    <r>
      <rPr>
        <vertAlign val="superscript"/>
        <sz val="8"/>
        <rFont val="Arial"/>
        <family val="2"/>
      </rPr>
      <t>b</t>
    </r>
    <r>
      <rPr>
        <sz val="8"/>
        <rFont val="Arial"/>
        <family val="2"/>
      </rPr>
      <t>Number derived by assuming 21 permit reapplications and application revisions over 3 years of the ICR; 13 small and 8 large; and will result in the final approval and preparation of a draft permit, thus requiring State certification.  It is assumed that the application review process takes approximately one year.</t>
    </r>
  </si>
  <si>
    <t xml:space="preserve">End of CWA 301(h) ICR Tables.  No data or info. </t>
  </si>
  <si>
    <r>
      <t>a</t>
    </r>
    <r>
      <rPr>
        <sz val="8"/>
        <rFont val="Arial"/>
        <family val="2"/>
      </rPr>
      <t>It is assumed that much of the reapplication and additional information is prepared by a contractor with specialized expertise and equipment.  It is further assumed that the salary level of a contractor working on the 301(h) program is 15 percent higher than that of a GS-9, Step 10, $84,441, or $97,107/year.  Thus, based on 2,080 working hours/year, the average hourly salary of a contractor is $46.69/hour.  Assuming 100 percent overhead costs for the private sector, the labor cost for contractors is $93.37/hour.  (Hourly rate based on 2023 DC-B salary rate table.)</t>
    </r>
  </si>
  <si>
    <r>
      <t>b</t>
    </r>
    <r>
      <rPr>
        <sz val="8"/>
        <rFont val="Arial"/>
        <family val="2"/>
      </rPr>
      <t>It is assumed that the salary level of a typical local government employee working on the 301(h) program is a GS-5, Step 4, or $47,158.  Based on 2,080 working hours/year, the average hourly salary of a local employee is $22.67/hour.  Assuming 10 percent overhead costs, the labor cost for local government employees is $24.94/hour.  (Hourly rate based on 2023 DC-B salary rate table.)</t>
    </r>
  </si>
  <si>
    <r>
      <t>c</t>
    </r>
    <r>
      <rPr>
        <sz val="8"/>
        <rFont val="Arial"/>
        <family val="2"/>
      </rPr>
      <t>It is assumed that the salary level of a typical State government employee working on the 301(h) program is a GS-9, Step 1, or $64,957/year.  Based on 2,080 working hours/year, the average hourly salary of a State government employee is $31.23/hour.  Assuming 10 percent overhead costs, the labor cost for State government employees is $34.35/hour.  (Hourly rate based on 2023 DC-B salary rate table.)</t>
    </r>
  </si>
  <si>
    <t>FY 2024</t>
  </si>
  <si>
    <t>FY 2025</t>
  </si>
  <si>
    <t>FY 2026</t>
  </si>
  <si>
    <r>
      <t>FY 2024</t>
    </r>
    <r>
      <rPr>
        <strike/>
        <vertAlign val="superscript"/>
        <sz val="8"/>
        <rFont val="Arial"/>
        <family val="2"/>
      </rPr>
      <t>a</t>
    </r>
  </si>
  <si>
    <r>
      <t>a</t>
    </r>
    <r>
      <rPr>
        <sz val="8"/>
        <rFont val="Arial"/>
        <family val="2"/>
      </rPr>
      <t>Calculated by dividing the number of respondents and the total burden for 3 years by 3.  There are 5 states in the 301(h) universe.</t>
    </r>
  </si>
  <si>
    <r>
      <t>a</t>
    </r>
    <r>
      <rPr>
        <sz val="8"/>
        <rFont val="Arial"/>
        <family val="2"/>
      </rPr>
      <t>Calculated by dividing total burden hours and number of respondents for the 3 years by 3.  There are 5 states in the 301(h) universe.</t>
    </r>
  </si>
  <si>
    <r>
      <t>b</t>
    </r>
    <r>
      <rPr>
        <sz val="8"/>
        <rFont val="Arial"/>
        <family val="2"/>
      </rPr>
      <t>There are 5 States in the 301(h) universe.</t>
    </r>
  </si>
  <si>
    <r>
      <rPr>
        <sz val="10"/>
        <rFont val="Arial"/>
        <family val="2"/>
      </rPr>
      <t>No change</t>
    </r>
    <r>
      <rPr>
        <vertAlign val="superscript"/>
        <sz val="10"/>
        <rFont val="Arial"/>
        <family val="2"/>
      </rPr>
      <t xml:space="preserve">a </t>
    </r>
  </si>
  <si>
    <r>
      <t>No change</t>
    </r>
    <r>
      <rPr>
        <vertAlign val="superscript"/>
        <sz val="10"/>
        <rFont val="Arial"/>
        <family val="2"/>
      </rPr>
      <t>a</t>
    </r>
    <r>
      <rPr>
        <sz val="10"/>
        <rFont val="Arial"/>
        <family val="2"/>
      </rPr>
      <t xml:space="preserve"> </t>
    </r>
  </si>
  <si>
    <t>a It is assumed that the majority of reapplications and additional information submissions are reviewed by a contractor.  It is further assumed that the salary level of a contractor working on the 301(h) program is 15 percent higher than that of a GS-9, Step 10, $84,441 or $97,107/year.  Thus, based on 2,080 working hours/year, the average salary of a contractor is $46.69/hour.  Assuming 100 percent overhead costs for the private sector, the labor cost for contractors is $93.37. (Hourly rate based on 2023 DC-B salary rate table.)</t>
  </si>
  <si>
    <r>
      <t xml:space="preserve">b </t>
    </r>
    <r>
      <rPr>
        <sz val="8"/>
        <rFont val="Arial"/>
        <family val="2"/>
      </rPr>
      <t>It is assumed that the salary level of a typical government employee working on the 301(h) program is $84,441/year.  Based on 2,080 working hours/year, the average hourly salary of a Federal employee is $40.60/hour.  Assuming 10 percent overhead costs, the labor cost for Federal employees is $44.66/hour. (Hourly rate based on 2023 DC-B salary rate table.)</t>
    </r>
  </si>
  <si>
    <r>
      <t>No change</t>
    </r>
    <r>
      <rPr>
        <vertAlign val="superscript"/>
        <sz val="10"/>
        <rFont val="Arial"/>
        <family val="2"/>
      </rPr>
      <t>a</t>
    </r>
    <r>
      <rPr>
        <sz val="10"/>
        <rFont val="Arial"/>
        <family val="2"/>
      </rPr>
      <t xml:space="preserve"> Fewer respondents</t>
    </r>
    <r>
      <rPr>
        <vertAlign val="superscript"/>
        <sz val="10"/>
        <rFont val="Arial"/>
        <family val="2"/>
      </rPr>
      <t>b</t>
    </r>
    <r>
      <rPr>
        <sz val="10"/>
        <rFont val="Arial"/>
        <family val="2"/>
      </rPr>
      <t>. Program adjustment</t>
    </r>
    <r>
      <rPr>
        <vertAlign val="superscript"/>
        <sz val="10"/>
        <rFont val="Arial"/>
        <family val="2"/>
      </rPr>
      <t>c</t>
    </r>
  </si>
  <si>
    <r>
      <rPr>
        <vertAlign val="superscript"/>
        <sz val="8"/>
        <rFont val="Arial"/>
        <family val="2"/>
      </rPr>
      <t>a</t>
    </r>
    <r>
      <rPr>
        <sz val="8"/>
        <rFont val="Arial"/>
        <family val="2"/>
      </rPr>
      <t xml:space="preserve">The universe of permittees with Clean Water Act section 301(h) modified permits remains unchanged since the previous ICR.
</t>
    </r>
    <r>
      <rPr>
        <vertAlign val="superscript"/>
        <sz val="8"/>
        <rFont val="Arial"/>
        <family val="2"/>
      </rPr>
      <t>b</t>
    </r>
    <r>
      <rPr>
        <sz val="8"/>
        <rFont val="Arial"/>
        <family val="2"/>
      </rPr>
      <t xml:space="preserve">Number of states in 301(h) universe has decreased by one since the previous ICR. However, the total annual burden hours for states remains unchanged because the number of actions has not changed.
</t>
    </r>
    <r>
      <rPr>
        <vertAlign val="superscript"/>
        <sz val="8"/>
        <rFont val="Arial"/>
        <family val="2"/>
      </rPr>
      <t>c</t>
    </r>
    <r>
      <rPr>
        <sz val="8"/>
        <rFont val="Arial"/>
        <family val="2"/>
      </rPr>
      <t>Program adjustment. Two large POTWs that discharged out a common outfall and previously counted as one were corrected to count as two section 301(h) modifications, with all associated information collections. This addition offsets the large POTW that was denied and is no longer in the POTW universe.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</si>
</sst>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quot;$&quot;#,##0"/>
    <numFmt numFmtId="165" formatCode="&quot;$&quot;#,##0.00"/>
    <numFmt numFmtId="166" formatCode="_(* #,##0_);_(* \(#,##0\);_(* &quot;-&quot;??_);_(@_)"/>
  </numFmts>
  <fonts count="13" x14ac:knownFonts="1">
    <font>
      <sz val="10"/>
      <name val="Arial"/>
    </font>
    <font>
      <sz val="10"/>
      <name val="Arial"/>
      <family val="2"/>
    </font>
    <font>
      <vertAlign val="superscript"/>
      <sz val="10"/>
      <name val="Arial"/>
      <family val="2"/>
    </font>
    <font>
      <vertAlign val="superscript"/>
      <sz val="8"/>
      <name val="Arial"/>
      <family val="2"/>
    </font>
    <font>
      <sz val="8"/>
      <name val="Arial"/>
      <family val="2"/>
    </font>
    <font>
      <sz val="12"/>
      <name val="Arial"/>
      <family val="2"/>
    </font>
    <font>
      <b/>
      <vertAlign val="superscript"/>
      <sz val="12"/>
      <name val="Arial"/>
      <family val="2"/>
    </font>
    <font>
      <b/>
      <sz val="10"/>
      <name val="Arial"/>
      <family val="2"/>
    </font>
    <font>
      <b/>
      <sz val="12"/>
      <name val="Arial"/>
      <family val="2"/>
    </font>
    <font>
      <sz val="10"/>
      <name val="Arial"/>
      <family val="2"/>
    </font>
    <font>
      <u/>
      <sz val="10"/>
      <name val="Arial"/>
      <family val="2"/>
    </font>
    <font>
      <strike/>
      <vertAlign val="superscript"/>
      <sz val="8"/>
      <name val="Arial"/>
      <family val="2"/>
    </font>
    <font>
      <strike/>
      <sz val="10"/>
      <name val="Arial"/>
      <family val="2"/>
    </font>
  </fonts>
  <fills count="2">
    <fill>
      <patternFill patternType="none"/>
    </fill>
    <fill>
      <patternFill patternType="gray125"/>
    </fill>
  </fills>
  <borders count="30">
    <border>
      <left/>
      <right/>
      <top/>
      <bottom/>
      <diagonal/>
    </border>
    <border>
      <left/>
      <right/>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right/>
      <top/>
      <bottom style="medium">
        <color indexed="64"/>
      </bottom>
      <diagonal/>
    </border>
    <border>
      <left/>
      <right/>
      <top style="medium">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213">
    <xf numFmtId="0" fontId="0" fillId="0" borderId="0" xfId="0"/>
    <xf numFmtId="0" fontId="0" fillId="0" borderId="0" xfId="0" applyAlignment="1">
      <alignment wrapText="1"/>
    </xf>
    <xf numFmtId="41" fontId="0" fillId="0" borderId="0" xfId="0" applyNumberFormat="1" applyAlignment="1">
      <alignment wrapText="1"/>
    </xf>
    <xf numFmtId="164" fontId="0" fillId="0" borderId="0" xfId="0" applyNumberFormat="1" applyAlignment="1">
      <alignment wrapText="1"/>
    </xf>
    <xf numFmtId="165" fontId="0" fillId="0" borderId="0" xfId="0" applyNumberFormat="1" applyAlignment="1">
      <alignment wrapText="1"/>
    </xf>
    <xf numFmtId="164" fontId="2" fillId="0" borderId="0" xfId="0" applyNumberFormat="1" applyFont="1" applyAlignment="1">
      <alignment wrapText="1"/>
    </xf>
    <xf numFmtId="0" fontId="2" fillId="0" borderId="0" xfId="0" applyFont="1"/>
    <xf numFmtId="0" fontId="3" fillId="0" borderId="0" xfId="0" applyFont="1" applyAlignment="1">
      <alignment wrapText="1"/>
    </xf>
    <xf numFmtId="0" fontId="4" fillId="0" borderId="0" xfId="0" applyFont="1" applyAlignment="1">
      <alignment wrapText="1"/>
    </xf>
    <xf numFmtId="0" fontId="4" fillId="0" borderId="0" xfId="0" applyFont="1"/>
    <xf numFmtId="0" fontId="5" fillId="0" borderId="0" xfId="0" applyFont="1"/>
    <xf numFmtId="0" fontId="5"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1" fontId="0" fillId="0" borderId="1" xfId="0" applyNumberFormat="1" applyBorder="1" applyAlignment="1">
      <alignment horizontal="center" wrapText="1"/>
    </xf>
    <xf numFmtId="164" fontId="2" fillId="0" borderId="1" xfId="0" applyNumberFormat="1" applyFont="1" applyBorder="1" applyAlignment="1">
      <alignment horizontal="center" wrapText="1"/>
    </xf>
    <xf numFmtId="164" fontId="0" fillId="0" borderId="1" xfId="0" applyNumberFormat="1" applyBorder="1" applyAlignment="1">
      <alignment horizontal="center"/>
    </xf>
    <xf numFmtId="0" fontId="0" fillId="0" borderId="1" xfId="0" applyBorder="1"/>
    <xf numFmtId="165" fontId="0" fillId="0" borderId="1" xfId="0" applyNumberFormat="1" applyBorder="1" applyAlignment="1">
      <alignment wrapText="1"/>
    </xf>
    <xf numFmtId="164" fontId="2" fillId="0" borderId="1" xfId="0" applyNumberFormat="1" applyFont="1" applyBorder="1" applyAlignment="1">
      <alignment wrapText="1"/>
    </xf>
    <xf numFmtId="164" fontId="0" fillId="0" borderId="1" xfId="0" applyNumberFormat="1" applyBorder="1"/>
    <xf numFmtId="0" fontId="0" fillId="0" borderId="0" xfId="0" applyBorder="1"/>
    <xf numFmtId="0" fontId="3" fillId="0" borderId="0" xfId="0" applyFont="1"/>
    <xf numFmtId="0" fontId="0" fillId="0" borderId="2" xfId="0" applyBorder="1" applyAlignment="1">
      <alignment wrapText="1"/>
    </xf>
    <xf numFmtId="165" fontId="0" fillId="0" borderId="2" xfId="0" applyNumberFormat="1" applyBorder="1" applyAlignment="1">
      <alignment wrapText="1"/>
    </xf>
    <xf numFmtId="164" fontId="2" fillId="0" borderId="2" xfId="0" applyNumberFormat="1" applyFont="1" applyBorder="1" applyAlignment="1">
      <alignment wrapText="1"/>
    </xf>
    <xf numFmtId="164" fontId="0" fillId="0" borderId="2" xfId="0" applyNumberFormat="1" applyBorder="1"/>
    <xf numFmtId="0" fontId="0" fillId="0" borderId="0" xfId="0" applyBorder="1" applyAlignment="1">
      <alignment horizontal="center"/>
    </xf>
    <xf numFmtId="0" fontId="0" fillId="0" borderId="0" xfId="0" applyBorder="1" applyAlignment="1">
      <alignment horizontal="centerContinuous"/>
    </xf>
    <xf numFmtId="0" fontId="0" fillId="0" borderId="3" xfId="0" applyBorder="1" applyAlignment="1"/>
    <xf numFmtId="0" fontId="0" fillId="0" borderId="3" xfId="0" applyBorder="1" applyAlignment="1">
      <alignment horizontal="centerContinuous"/>
    </xf>
    <xf numFmtId="0" fontId="0" fillId="0" borderId="3" xfId="0" applyBorder="1" applyAlignment="1">
      <alignment horizontal="center"/>
    </xf>
    <xf numFmtId="0" fontId="0" fillId="0" borderId="3" xfId="0" applyBorder="1"/>
    <xf numFmtId="0" fontId="8" fillId="0" borderId="0" xfId="0" applyFont="1"/>
    <xf numFmtId="3" fontId="0" fillId="0" borderId="0" xfId="0" applyNumberFormat="1"/>
    <xf numFmtId="3" fontId="0" fillId="0" borderId="1" xfId="0" applyNumberFormat="1" applyBorder="1"/>
    <xf numFmtId="3" fontId="0" fillId="0" borderId="1" xfId="0" applyNumberFormat="1" applyBorder="1" applyAlignment="1">
      <alignment horizontal="center"/>
    </xf>
    <xf numFmtId="0" fontId="8" fillId="0" borderId="0" xfId="0" applyFont="1" applyAlignment="1">
      <alignment horizontal="centerContinuous" wrapText="1"/>
    </xf>
    <xf numFmtId="3" fontId="8" fillId="0" borderId="1" xfId="0" applyNumberFormat="1" applyFont="1" applyBorder="1" applyAlignment="1">
      <alignment horizontal="centerContinuous" wrapText="1"/>
    </xf>
    <xf numFmtId="0" fontId="9" fillId="0" borderId="0" xfId="0" applyFont="1" applyAlignment="1">
      <alignment wrapText="1"/>
    </xf>
    <xf numFmtId="0" fontId="0" fillId="0" borderId="3" xfId="0" applyBorder="1" applyAlignment="1">
      <alignment horizontal="centerContinuous" vertical="center"/>
    </xf>
    <xf numFmtId="0" fontId="0" fillId="0" borderId="3" xfId="0" applyBorder="1" applyAlignment="1">
      <alignment wrapText="1"/>
    </xf>
    <xf numFmtId="0" fontId="9" fillId="0" borderId="1" xfId="0" applyFont="1" applyBorder="1" applyAlignment="1">
      <alignment wrapText="1"/>
    </xf>
    <xf numFmtId="0" fontId="9" fillId="0" borderId="0" xfId="0" applyFont="1" applyAlignment="1">
      <alignment vertical="top" wrapText="1"/>
    </xf>
    <xf numFmtId="0" fontId="9" fillId="0" borderId="1" xfId="0" applyFont="1" applyBorder="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0" fillId="0" borderId="0" xfId="0" applyFill="1"/>
    <xf numFmtId="0" fontId="0" fillId="0" borderId="4" xfId="0" applyBorder="1" applyAlignment="1">
      <alignment horizontal="center"/>
    </xf>
    <xf numFmtId="0" fontId="0" fillId="0" borderId="0" xfId="0" applyAlignment="1">
      <alignment vertical="top" wrapText="1"/>
    </xf>
    <xf numFmtId="0" fontId="0" fillId="0" borderId="3" xfId="0" applyBorder="1" applyAlignment="1">
      <alignment vertical="top" wrapText="1"/>
    </xf>
    <xf numFmtId="0" fontId="0" fillId="0" borderId="0" xfId="0" applyAlignment="1">
      <alignment horizontal="center" vertical="top" wrapText="1"/>
    </xf>
    <xf numFmtId="0" fontId="0" fillId="0" borderId="3" xfId="0" applyBorder="1" applyAlignment="1">
      <alignment horizontal="centerContinuous" vertical="top" wrapText="1"/>
    </xf>
    <xf numFmtId="0" fontId="0" fillId="0" borderId="0" xfId="0" applyBorder="1" applyAlignment="1">
      <alignment horizontal="centerContinuous" vertical="top" wrapText="1"/>
    </xf>
    <xf numFmtId="0" fontId="0" fillId="0" borderId="0" xfId="0" applyBorder="1" applyAlignment="1">
      <alignment horizontal="center" vertical="top" wrapText="1"/>
    </xf>
    <xf numFmtId="0" fontId="10" fillId="0" borderId="0" xfId="0" applyFont="1" applyAlignment="1">
      <alignment horizontal="center"/>
    </xf>
    <xf numFmtId="0" fontId="0" fillId="0" borderId="5" xfId="0" applyBorder="1"/>
    <xf numFmtId="0" fontId="0" fillId="0" borderId="0" xfId="0" applyBorder="1" applyAlignment="1">
      <alignment horizontal="centerContinuous" vertical="center"/>
    </xf>
    <xf numFmtId="0" fontId="0" fillId="0" borderId="6" xfId="0" applyBorder="1"/>
    <xf numFmtId="0" fontId="0" fillId="0" borderId="7" xfId="0" applyBorder="1" applyAlignment="1">
      <alignment horizontal="centerContinuous" vertical="center"/>
    </xf>
    <xf numFmtId="1" fontId="0" fillId="0" borderId="0" xfId="0" applyNumberFormat="1" applyAlignment="1">
      <alignment horizontal="center"/>
    </xf>
    <xf numFmtId="3" fontId="0" fillId="0" borderId="0" xfId="0" applyNumberFormat="1" applyAlignment="1">
      <alignment horizontal="right"/>
    </xf>
    <xf numFmtId="0" fontId="0" fillId="0" borderId="2" xfId="0" applyBorder="1"/>
    <xf numFmtId="3" fontId="0" fillId="0" borderId="8" xfId="0" applyNumberFormat="1" applyBorder="1" applyAlignment="1">
      <alignment horizontal="right"/>
    </xf>
    <xf numFmtId="3" fontId="0" fillId="0" borderId="4" xfId="0" applyNumberFormat="1" applyBorder="1" applyAlignment="1">
      <alignment horizontal="right"/>
    </xf>
    <xf numFmtId="3" fontId="0" fillId="0" borderId="5" xfId="0" applyNumberFormat="1" applyBorder="1" applyAlignment="1">
      <alignment horizontal="right"/>
    </xf>
    <xf numFmtId="0" fontId="0" fillId="0" borderId="4" xfId="0" applyBorder="1" applyAlignment="1">
      <alignment horizontal="right"/>
    </xf>
    <xf numFmtId="0" fontId="8" fillId="0" borderId="0" xfId="0" applyFont="1" applyAlignment="1">
      <alignment horizontal="centerContinuous"/>
    </xf>
    <xf numFmtId="0" fontId="8" fillId="0" borderId="1" xfId="0" applyFont="1" applyBorder="1" applyAlignment="1">
      <alignment horizontal="centerContinuous" wrapText="1"/>
    </xf>
    <xf numFmtId="0" fontId="5" fillId="0" borderId="0" xfId="0" applyFont="1" applyAlignment="1">
      <alignment horizontal="center" vertical="top" wrapText="1"/>
    </xf>
    <xf numFmtId="0" fontId="8" fillId="0" borderId="0" xfId="0" applyFont="1" applyAlignment="1">
      <alignment wrapText="1"/>
    </xf>
    <xf numFmtId="164" fontId="0" fillId="0" borderId="1" xfId="0" applyNumberFormat="1" applyBorder="1" applyAlignment="1">
      <alignment horizontal="center" wrapText="1"/>
    </xf>
    <xf numFmtId="3" fontId="0" fillId="0" borderId="0" xfId="0" applyNumberFormat="1" applyAlignment="1">
      <alignment horizontal="center"/>
    </xf>
    <xf numFmtId="1" fontId="0" fillId="0" borderId="1" xfId="0" applyNumberFormat="1" applyBorder="1" applyAlignment="1">
      <alignment horizontal="center"/>
    </xf>
    <xf numFmtId="0" fontId="0" fillId="0" borderId="9" xfId="0" applyBorder="1" applyAlignment="1">
      <alignment vertical="top" wrapText="1"/>
    </xf>
    <xf numFmtId="0" fontId="0" fillId="0" borderId="10" xfId="0" applyBorder="1" applyAlignment="1">
      <alignment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3" fontId="0" fillId="0" borderId="3" xfId="0" applyNumberFormat="1" applyBorder="1" applyAlignment="1">
      <alignment horizontal="center"/>
    </xf>
    <xf numFmtId="3" fontId="0" fillId="0" borderId="13" xfId="0" applyNumberFormat="1" applyBorder="1" applyAlignment="1">
      <alignment horizontal="center"/>
    </xf>
    <xf numFmtId="3" fontId="0" fillId="0" borderId="5" xfId="0" applyNumberFormat="1" applyBorder="1" applyAlignment="1">
      <alignment horizontal="center"/>
    </xf>
    <xf numFmtId="0" fontId="0" fillId="0" borderId="14" xfId="0" applyBorder="1" applyAlignment="1">
      <alignment horizontal="center" wrapText="1"/>
    </xf>
    <xf numFmtId="0" fontId="0" fillId="0" borderId="2" xfId="0" applyBorder="1" applyAlignment="1">
      <alignment horizontal="center" wrapText="1"/>
    </xf>
    <xf numFmtId="3" fontId="0" fillId="0" borderId="1" xfId="0" applyNumberFormat="1" applyBorder="1" applyAlignment="1">
      <alignment horizontal="right"/>
    </xf>
    <xf numFmtId="166" fontId="0" fillId="0" borderId="11" xfId="1" applyNumberFormat="1" applyFont="1" applyBorder="1" applyAlignment="1">
      <alignment horizontal="center"/>
    </xf>
    <xf numFmtId="166" fontId="0" fillId="0" borderId="15" xfId="1" applyNumberFormat="1" applyFont="1" applyBorder="1" applyAlignment="1">
      <alignment horizontal="center"/>
    </xf>
    <xf numFmtId="166" fontId="0" fillId="0" borderId="15" xfId="0" applyNumberFormat="1" applyBorder="1" applyAlignment="1">
      <alignment horizontal="center"/>
    </xf>
    <xf numFmtId="166" fontId="0" fillId="0" borderId="12" xfId="0" applyNumberFormat="1" applyBorder="1" applyAlignment="1">
      <alignment horizontal="center"/>
    </xf>
    <xf numFmtId="166" fontId="0" fillId="0" borderId="13" xfId="0" applyNumberFormat="1" applyBorder="1" applyAlignment="1">
      <alignment horizontal="center"/>
    </xf>
    <xf numFmtId="164" fontId="2" fillId="0" borderId="0" xfId="0" applyNumberFormat="1" applyFont="1" applyBorder="1" applyAlignment="1">
      <alignment wrapText="1"/>
    </xf>
    <xf numFmtId="41" fontId="0" fillId="0" borderId="0" xfId="0" applyNumberFormat="1" applyAlignment="1">
      <alignment horizontal="left" wrapText="1"/>
    </xf>
    <xf numFmtId="41" fontId="0" fillId="0" borderId="1" xfId="0" applyNumberFormat="1" applyBorder="1" applyAlignment="1">
      <alignment horizontal="left" wrapText="1"/>
    </xf>
    <xf numFmtId="41" fontId="0" fillId="0" borderId="0" xfId="0" applyNumberFormat="1" applyAlignment="1">
      <alignment horizontal="right" wrapText="1"/>
    </xf>
    <xf numFmtId="41" fontId="0" fillId="0" borderId="0" xfId="0" applyNumberFormat="1" applyBorder="1" applyAlignment="1">
      <alignment horizontal="right" wrapText="1"/>
    </xf>
    <xf numFmtId="41" fontId="0" fillId="0" borderId="1" xfId="0" applyNumberFormat="1" applyBorder="1" applyAlignment="1">
      <alignment horizontal="right" wrapText="1"/>
    </xf>
    <xf numFmtId="41" fontId="0" fillId="0" borderId="2" xfId="0" applyNumberFormat="1" applyBorder="1" applyAlignment="1">
      <alignment horizontal="right" wrapText="1"/>
    </xf>
    <xf numFmtId="0" fontId="3" fillId="0" borderId="0" xfId="0" applyFont="1" applyAlignment="1">
      <alignment vertical="top"/>
    </xf>
    <xf numFmtId="166" fontId="0" fillId="0" borderId="1" xfId="1" applyNumberFormat="1" applyFont="1" applyBorder="1" applyAlignment="1">
      <alignment horizontal="center"/>
    </xf>
    <xf numFmtId="3" fontId="0" fillId="0" borderId="0" xfId="0" applyNumberFormat="1" applyBorder="1" applyAlignment="1">
      <alignment horizontal="right" vertical="top"/>
    </xf>
    <xf numFmtId="166" fontId="0" fillId="0" borderId="16" xfId="0" applyNumberFormat="1" applyBorder="1" applyAlignment="1">
      <alignment horizontal="center"/>
    </xf>
    <xf numFmtId="166" fontId="0" fillId="0" borderId="12" xfId="0" applyNumberFormat="1" applyBorder="1" applyAlignment="1">
      <alignment horizontal="right"/>
    </xf>
    <xf numFmtId="0" fontId="8" fillId="0" borderId="1" xfId="0" applyFont="1" applyFill="1" applyBorder="1" applyAlignment="1">
      <alignment horizontal="centerContinuous" wrapText="1"/>
    </xf>
    <xf numFmtId="0" fontId="5" fillId="0" borderId="1" xfId="0" applyFont="1" applyFill="1" applyBorder="1" applyAlignment="1">
      <alignment horizontal="centerContinuous" wrapText="1"/>
    </xf>
    <xf numFmtId="0" fontId="5" fillId="0" borderId="0" xfId="0" applyFont="1" applyFill="1"/>
    <xf numFmtId="0" fontId="0" fillId="0" borderId="17" xfId="0" applyFill="1" applyBorder="1"/>
    <xf numFmtId="0" fontId="0" fillId="0" borderId="7" xfId="0" applyFill="1" applyBorder="1" applyAlignment="1">
      <alignment horizontal="centerContinuous"/>
    </xf>
    <xf numFmtId="0" fontId="0" fillId="0" borderId="18" xfId="0" applyFill="1" applyBorder="1" applyAlignment="1">
      <alignment horizontal="centerContinuous"/>
    </xf>
    <xf numFmtId="0" fontId="0" fillId="0" borderId="19" xfId="0" applyFill="1" applyBorder="1" applyAlignment="1">
      <alignment wrapText="1"/>
    </xf>
    <xf numFmtId="0" fontId="0" fillId="0" borderId="12" xfId="0" applyFill="1" applyBorder="1" applyAlignment="1">
      <alignment horizontal="right" wrapText="1"/>
    </xf>
    <xf numFmtId="0" fontId="0" fillId="0" borderId="20" xfId="0" applyFill="1" applyBorder="1" applyAlignment="1">
      <alignment horizontal="right" wrapText="1"/>
    </xf>
    <xf numFmtId="0" fontId="0" fillId="0" borderId="0" xfId="0" applyFill="1" applyAlignment="1">
      <alignment wrapText="1"/>
    </xf>
    <xf numFmtId="0" fontId="0" fillId="0" borderId="21" xfId="0" applyFill="1" applyBorder="1"/>
    <xf numFmtId="3" fontId="0" fillId="0" borderId="17" xfId="0" applyNumberFormat="1" applyFill="1" applyBorder="1"/>
    <xf numFmtId="3" fontId="0" fillId="0" borderId="22" xfId="0" applyNumberFormat="1" applyFill="1" applyBorder="1"/>
    <xf numFmtId="3" fontId="0" fillId="0" borderId="21" xfId="0" applyNumberFormat="1" applyFill="1" applyBorder="1"/>
    <xf numFmtId="3" fontId="0" fillId="0" borderId="23" xfId="0" applyNumberFormat="1" applyFill="1" applyBorder="1"/>
    <xf numFmtId="0" fontId="0" fillId="0" borderId="11" xfId="0" applyFill="1" applyBorder="1"/>
    <xf numFmtId="3" fontId="0" fillId="0" borderId="11" xfId="0" applyNumberFormat="1" applyFill="1" applyBorder="1"/>
    <xf numFmtId="3" fontId="0" fillId="0" borderId="9" xfId="0" applyNumberFormat="1" applyFill="1" applyBorder="1"/>
    <xf numFmtId="3" fontId="0" fillId="0" borderId="24" xfId="0" applyNumberFormat="1" applyFill="1" applyBorder="1"/>
    <xf numFmtId="3" fontId="0" fillId="0" borderId="0" xfId="0" applyNumberFormat="1" applyFill="1"/>
    <xf numFmtId="3" fontId="0" fillId="0" borderId="25" xfId="0" applyNumberFormat="1" applyFill="1" applyBorder="1"/>
    <xf numFmtId="3" fontId="0" fillId="0" borderId="26" xfId="0" applyNumberFormat="1" applyFill="1" applyBorder="1"/>
    <xf numFmtId="0" fontId="0" fillId="0" borderId="27" xfId="0" applyFill="1" applyBorder="1"/>
    <xf numFmtId="3" fontId="0" fillId="0" borderId="27" xfId="0" applyNumberFormat="1" applyFill="1" applyBorder="1"/>
    <xf numFmtId="0" fontId="0" fillId="0" borderId="8" xfId="0" applyFill="1" applyBorder="1"/>
    <xf numFmtId="0" fontId="0" fillId="0" borderId="11" xfId="0" applyFill="1" applyBorder="1" applyAlignment="1">
      <alignment wrapText="1"/>
    </xf>
    <xf numFmtId="3" fontId="0" fillId="0" borderId="11" xfId="0" applyNumberFormat="1" applyFill="1" applyBorder="1" applyAlignment="1">
      <alignment wrapText="1"/>
    </xf>
    <xf numFmtId="0" fontId="3" fillId="0" borderId="0" xfId="0" applyFont="1" applyFill="1"/>
    <xf numFmtId="3" fontId="9" fillId="0" borderId="0" xfId="0" applyNumberFormat="1" applyFont="1" applyFill="1" applyAlignment="1">
      <alignment horizontal="center"/>
    </xf>
    <xf numFmtId="3" fontId="9" fillId="0" borderId="3" xfId="0" applyNumberFormat="1" applyFont="1" applyFill="1" applyBorder="1" applyAlignment="1">
      <alignment horizontal="center"/>
    </xf>
    <xf numFmtId="0" fontId="9" fillId="0" borderId="11" xfId="0" applyFont="1" applyFill="1" applyBorder="1" applyAlignment="1">
      <alignment horizontal="center"/>
    </xf>
    <xf numFmtId="0" fontId="0" fillId="0" borderId="11" xfId="0" applyFill="1" applyBorder="1" applyAlignment="1">
      <alignment horizontal="center"/>
    </xf>
    <xf numFmtId="43" fontId="0" fillId="0" borderId="0" xfId="0" applyNumberFormat="1"/>
    <xf numFmtId="165" fontId="0" fillId="0" borderId="1" xfId="0" applyNumberFormat="1" applyFill="1" applyBorder="1" applyAlignment="1">
      <alignment horizontal="center" wrapText="1"/>
    </xf>
    <xf numFmtId="165" fontId="0" fillId="0" borderId="0" xfId="0" applyNumberFormat="1" applyFill="1" applyAlignment="1">
      <alignment wrapText="1"/>
    </xf>
    <xf numFmtId="165" fontId="0" fillId="0" borderId="0" xfId="0" applyNumberFormat="1" applyFill="1" applyBorder="1" applyAlignment="1">
      <alignment wrapText="1"/>
    </xf>
    <xf numFmtId="165" fontId="0" fillId="0" borderId="1" xfId="0" applyNumberFormat="1" applyFill="1" applyBorder="1" applyAlignment="1">
      <alignment wrapText="1"/>
    </xf>
    <xf numFmtId="3" fontId="0" fillId="0" borderId="0" xfId="0" applyNumberFormat="1" applyAlignment="1"/>
    <xf numFmtId="3" fontId="9" fillId="0" borderId="0" xfId="0" applyNumberFormat="1" applyFont="1" applyAlignment="1">
      <alignment horizontal="right"/>
    </xf>
    <xf numFmtId="0" fontId="9" fillId="0" borderId="0" xfId="0" applyFont="1"/>
    <xf numFmtId="3" fontId="0" fillId="0" borderId="0" xfId="0" applyNumberFormat="1" applyAlignment="1">
      <alignment horizontal="center" vertical="top"/>
    </xf>
    <xf numFmtId="0" fontId="0" fillId="0" borderId="28" xfId="0" applyBorder="1" applyAlignment="1">
      <alignment vertical="top" wrapText="1"/>
    </xf>
    <xf numFmtId="3" fontId="0" fillId="0" borderId="28" xfId="0" applyNumberFormat="1" applyBorder="1" applyAlignment="1">
      <alignment horizontal="right" vertical="top"/>
    </xf>
    <xf numFmtId="3" fontId="0" fillId="0" borderId="28" xfId="0" applyNumberFormat="1" applyBorder="1" applyAlignment="1">
      <alignment horizontal="center"/>
    </xf>
    <xf numFmtId="0" fontId="0" fillId="0" borderId="28" xfId="0" applyBorder="1" applyAlignment="1">
      <alignment wrapText="1"/>
    </xf>
    <xf numFmtId="41" fontId="0" fillId="0" borderId="0" xfId="0" applyNumberFormat="1" applyAlignment="1">
      <alignment horizontal="left"/>
    </xf>
    <xf numFmtId="2" fontId="0" fillId="0" borderId="0" xfId="0" applyNumberFormat="1"/>
    <xf numFmtId="166" fontId="9" fillId="0" borderId="12" xfId="0" applyNumberFormat="1" applyFont="1" applyBorder="1" applyAlignment="1">
      <alignment horizontal="right"/>
    </xf>
    <xf numFmtId="0" fontId="3" fillId="0" borderId="0" xfId="0" applyFont="1" applyFill="1" applyBorder="1" applyAlignment="1">
      <alignment wrapText="1"/>
    </xf>
    <xf numFmtId="0" fontId="0" fillId="0" borderId="4" xfId="0" applyBorder="1" applyAlignment="1">
      <alignment horizontal="left"/>
    </xf>
    <xf numFmtId="0" fontId="0" fillId="0" borderId="26" xfId="0" applyBorder="1" applyAlignment="1">
      <alignment horizontal="center"/>
    </xf>
    <xf numFmtId="3" fontId="0" fillId="0" borderId="16" xfId="0" applyNumberFormat="1" applyBorder="1" applyAlignment="1">
      <alignment horizontal="center"/>
    </xf>
    <xf numFmtId="0" fontId="1" fillId="0" borderId="3" xfId="0" applyFont="1" applyBorder="1" applyAlignment="1">
      <alignment horizontal="centerContinuous"/>
    </xf>
    <xf numFmtId="0" fontId="1" fillId="0" borderId="3" xfId="0" applyFont="1" applyBorder="1" applyAlignment="1">
      <alignment horizontal="center"/>
    </xf>
    <xf numFmtId="49" fontId="1" fillId="0" borderId="0" xfId="0" applyNumberFormat="1" applyFont="1" applyAlignment="1">
      <alignment wrapText="1"/>
    </xf>
    <xf numFmtId="49" fontId="2" fillId="0" borderId="0" xfId="0" applyNumberFormat="1" applyFont="1" applyAlignment="1">
      <alignment wrapText="1"/>
    </xf>
    <xf numFmtId="0" fontId="1" fillId="0" borderId="7" xfId="0" applyFont="1" applyFill="1" applyBorder="1" applyAlignment="1">
      <alignment horizontal="centerContinuous"/>
    </xf>
    <xf numFmtId="0" fontId="1" fillId="0" borderId="3" xfId="0" applyFont="1" applyBorder="1" applyAlignment="1">
      <alignment horizontal="centerContinuous" vertical="center"/>
    </xf>
    <xf numFmtId="0" fontId="1" fillId="0" borderId="0" xfId="0" applyFont="1" applyAlignment="1">
      <alignment wrapText="1"/>
    </xf>
    <xf numFmtId="0" fontId="1" fillId="0" borderId="0" xfId="0" applyFont="1" applyAlignment="1">
      <alignment vertical="top" wrapText="1"/>
    </xf>
    <xf numFmtId="0" fontId="0" fillId="0" borderId="0" xfId="0" applyBorder="1" applyAlignment="1">
      <alignment wrapText="1"/>
    </xf>
    <xf numFmtId="0" fontId="0" fillId="0" borderId="0" xfId="0" applyAlignment="1">
      <alignment wrapText="1"/>
    </xf>
    <xf numFmtId="0" fontId="12" fillId="0" borderId="0" xfId="0" applyFont="1"/>
    <xf numFmtId="0" fontId="1" fillId="0" borderId="0" xfId="0" applyFont="1"/>
    <xf numFmtId="0" fontId="1" fillId="0" borderId="7" xfId="0" applyFont="1" applyBorder="1" applyAlignment="1">
      <alignment horizontal="centerContinuous" vertical="center"/>
    </xf>
    <xf numFmtId="0" fontId="1" fillId="0" borderId="0" xfId="0" applyFont="1" applyBorder="1" applyAlignment="1">
      <alignment horizontal="left" vertical="center" indent="3"/>
    </xf>
    <xf numFmtId="0" fontId="1" fillId="0" borderId="0" xfId="0" applyFont="1" applyBorder="1" applyAlignment="1">
      <alignment horizontal="centerContinuous" vertical="center"/>
    </xf>
    <xf numFmtId="3" fontId="0" fillId="0" borderId="29" xfId="0" applyNumberFormat="1" applyBorder="1" applyAlignment="1">
      <alignment horizontal="center"/>
    </xf>
    <xf numFmtId="0" fontId="4" fillId="0" borderId="0" xfId="0" applyFont="1" applyBorder="1" applyAlignment="1">
      <alignment wrapText="1"/>
    </xf>
    <xf numFmtId="0" fontId="1" fillId="0" borderId="1" xfId="0" applyFont="1" applyBorder="1" applyAlignment="1">
      <alignment wrapText="1"/>
    </xf>
    <xf numFmtId="0" fontId="4" fillId="0" borderId="0" xfId="0" applyFont="1" applyAlignment="1">
      <alignment wrapText="1"/>
    </xf>
    <xf numFmtId="0" fontId="3" fillId="0" borderId="0" xfId="0" applyFont="1" applyAlignment="1">
      <alignment wrapText="1"/>
    </xf>
    <xf numFmtId="165"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wrapText="1"/>
    </xf>
    <xf numFmtId="165" fontId="8"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0" fillId="0" borderId="6" xfId="0" applyBorder="1" applyAlignment="1">
      <alignment wrapText="1"/>
    </xf>
    <xf numFmtId="0" fontId="0" fillId="0" borderId="0" xfId="0" applyBorder="1" applyAlignment="1">
      <alignment horizontal="center" wrapText="1"/>
    </xf>
    <xf numFmtId="0" fontId="0" fillId="0" borderId="3" xfId="0" applyBorder="1" applyAlignment="1">
      <alignment horizontal="center"/>
    </xf>
    <xf numFmtId="0" fontId="0" fillId="0" borderId="0" xfId="0" applyBorder="1" applyAlignment="1">
      <alignment wrapText="1"/>
    </xf>
    <xf numFmtId="0" fontId="0" fillId="0" borderId="3" xfId="0" applyBorder="1" applyAlignment="1"/>
    <xf numFmtId="0" fontId="0" fillId="0" borderId="0" xfId="0" applyBorder="1" applyAlignment="1">
      <alignment horizontal="center"/>
    </xf>
    <xf numFmtId="0" fontId="0" fillId="0" borderId="0" xfId="0" applyBorder="1" applyAlignment="1"/>
    <xf numFmtId="3" fontId="0" fillId="0" borderId="0" xfId="0" applyNumberFormat="1" applyBorder="1" applyAlignment="1">
      <alignment horizontal="center"/>
    </xf>
    <xf numFmtId="0" fontId="8" fillId="0" borderId="0" xfId="0" applyFont="1" applyBorder="1" applyAlignment="1">
      <alignment horizontal="center" wrapText="1"/>
    </xf>
    <xf numFmtId="0" fontId="0" fillId="0" borderId="0" xfId="0" applyAlignment="1">
      <alignment horizontal="center" wrapText="1"/>
    </xf>
    <xf numFmtId="0" fontId="8" fillId="0" borderId="1" xfId="0" applyFont="1" applyBorder="1" applyAlignment="1">
      <alignment horizontal="center" wrapText="1"/>
    </xf>
    <xf numFmtId="0" fontId="0" fillId="0" borderId="1" xfId="0" applyBorder="1" applyAlignment="1">
      <alignment horizontal="center" wrapText="1"/>
    </xf>
    <xf numFmtId="0" fontId="8" fillId="0" borderId="0" xfId="0" applyFont="1" applyAlignment="1">
      <alignment horizontal="center" wrapText="1"/>
    </xf>
    <xf numFmtId="0" fontId="5" fillId="0" borderId="0" xfId="0" applyFont="1" applyAlignment="1">
      <alignment horizontal="center" wrapText="1"/>
    </xf>
    <xf numFmtId="0" fontId="0" fillId="0" borderId="0" xfId="0" applyBorder="1" applyAlignment="1">
      <alignment vertical="top" wrapText="1"/>
    </xf>
    <xf numFmtId="0" fontId="0" fillId="0" borderId="3" xfId="0" applyBorder="1" applyAlignment="1">
      <alignment vertical="top" wrapText="1"/>
    </xf>
    <xf numFmtId="0" fontId="0" fillId="0" borderId="3" xfId="0" applyBorder="1" applyAlignment="1">
      <alignment horizontal="center" wrapText="1"/>
    </xf>
    <xf numFmtId="0" fontId="8" fillId="0" borderId="0" xfId="0" applyFont="1" applyAlignment="1">
      <alignment horizontal="center" vertical="top" wrapText="1"/>
    </xf>
    <xf numFmtId="0" fontId="1" fillId="0" borderId="3" xfId="0" applyFont="1" applyBorder="1" applyAlignment="1">
      <alignment horizontal="center" wrapText="1"/>
    </xf>
    <xf numFmtId="0" fontId="0" fillId="0" borderId="0" xfId="0" applyAlignment="1">
      <alignment vertical="top"/>
    </xf>
    <xf numFmtId="0" fontId="0" fillId="0" borderId="3" xfId="0" applyBorder="1" applyAlignment="1">
      <alignment vertical="top"/>
    </xf>
    <xf numFmtId="0" fontId="0" fillId="0" borderId="6" xfId="0" applyBorder="1" applyAlignment="1">
      <alignment vertical="center"/>
    </xf>
    <xf numFmtId="0" fontId="0" fillId="0" borderId="3" xfId="0" applyBorder="1" applyAlignment="1">
      <alignment vertical="center"/>
    </xf>
    <xf numFmtId="0" fontId="0" fillId="0" borderId="6" xfId="0" applyBorder="1" applyAlignment="1">
      <alignment vertical="center" wrapText="1" shrinkToFit="1"/>
    </xf>
    <xf numFmtId="0" fontId="0" fillId="0" borderId="3" xfId="0" applyBorder="1" applyAlignment="1">
      <alignment vertical="center" wrapText="1" shrinkToFit="1"/>
    </xf>
    <xf numFmtId="0" fontId="12" fillId="0" borderId="0" xfId="0" applyFont="1" applyAlignment="1">
      <alignment wrapText="1"/>
    </xf>
    <xf numFmtId="0" fontId="0" fillId="0" borderId="0" xfId="0" applyBorder="1" applyAlignment="1">
      <alignment vertical="center"/>
    </xf>
    <xf numFmtId="0" fontId="0" fillId="0" borderId="0" xfId="0" applyBorder="1" applyAlignment="1">
      <alignment vertical="center" wrapText="1" shrinkToFit="1"/>
    </xf>
    <xf numFmtId="0" fontId="8" fillId="0" borderId="1" xfId="0" applyFont="1" applyBorder="1" applyAlignment="1">
      <alignment horizontal="center"/>
    </xf>
    <xf numFmtId="0" fontId="0" fillId="0" borderId="1" xfId="0" applyBorder="1" applyAlignment="1">
      <alignment horizontal="center"/>
    </xf>
    <xf numFmtId="0" fontId="4" fillId="0" borderId="6" xfId="0" applyFont="1" applyBorder="1" applyAlignment="1">
      <alignment wrapText="1"/>
    </xf>
    <xf numFmtId="0" fontId="4" fillId="0" borderId="0" xfId="0" applyFont="1" applyBorder="1" applyAlignment="1">
      <alignment wrapText="1"/>
    </xf>
    <xf numFmtId="0" fontId="0" fillId="0" borderId="1" xfId="0" applyBorder="1" applyAlignme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10" Type="http://schemas.openxmlformats.org/officeDocument/2006/relationships/printerSettings" Target="../printerSettings/printerSettings100.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8.bin"/><Relationship Id="rId3" Type="http://schemas.openxmlformats.org/officeDocument/2006/relationships/printerSettings" Target="../printerSettings/printerSettings103.bin"/><Relationship Id="rId7" Type="http://schemas.openxmlformats.org/officeDocument/2006/relationships/printerSettings" Target="../printerSettings/printerSettings107.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5" Type="http://schemas.openxmlformats.org/officeDocument/2006/relationships/printerSettings" Target="../printerSettings/printerSettings105.bin"/><Relationship Id="rId10" Type="http://schemas.openxmlformats.org/officeDocument/2006/relationships/printerSettings" Target="../printerSettings/printerSettings110.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8.bin"/><Relationship Id="rId3" Type="http://schemas.openxmlformats.org/officeDocument/2006/relationships/printerSettings" Target="../printerSettings/printerSettings113.bin"/><Relationship Id="rId7" Type="http://schemas.openxmlformats.org/officeDocument/2006/relationships/printerSettings" Target="../printerSettings/printerSettings117.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5" Type="http://schemas.openxmlformats.org/officeDocument/2006/relationships/printerSettings" Target="../printerSettings/printerSettings115.bin"/><Relationship Id="rId10" Type="http://schemas.openxmlformats.org/officeDocument/2006/relationships/printerSettings" Target="../printerSettings/printerSettings120.bin"/><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10" Type="http://schemas.openxmlformats.org/officeDocument/2006/relationships/printerSettings" Target="../printerSettings/printerSettings130.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printerSettings" Target="../printerSettings/printerSettings136.bin"/><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10" Type="http://schemas.openxmlformats.org/officeDocument/2006/relationships/printerSettings" Target="../printerSettings/printerSettings30.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8.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10" Type="http://schemas.openxmlformats.org/officeDocument/2006/relationships/printerSettings" Target="../printerSettings/printerSettings50.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10" Type="http://schemas.openxmlformats.org/officeDocument/2006/relationships/printerSettings" Target="../printerSettings/printerSettings70.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10" Type="http://schemas.openxmlformats.org/officeDocument/2006/relationships/printerSettings" Target="../printerSettings/printerSettings80.bin"/><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10" Type="http://schemas.openxmlformats.org/officeDocument/2006/relationships/printerSettings" Target="../printerSettings/printerSettings90.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showGridLines="0" tabSelected="1" view="pageLayout" topLeftCell="A2" zoomScale="110" zoomScaleNormal="100" zoomScalePageLayoutView="110" workbookViewId="0">
      <selection activeCell="A8" sqref="A8:E8"/>
    </sheetView>
  </sheetViews>
  <sheetFormatPr defaultRowHeight="14.5" x14ac:dyDescent="0.25"/>
  <cols>
    <col min="1" max="1" width="23.26953125" customWidth="1"/>
    <col min="2" max="2" width="16.26953125" style="2" customWidth="1"/>
    <col min="3" max="3" width="10.7265625" style="4" bestFit="1" customWidth="1"/>
    <col min="4" max="4" width="2" style="5" bestFit="1" customWidth="1"/>
    <col min="5" max="5" width="18.26953125" bestFit="1" customWidth="1"/>
  </cols>
  <sheetData>
    <row r="1" spans="1:6" s="11" customFormat="1" ht="36.75" customHeight="1" thickBot="1" x14ac:dyDescent="0.4">
      <c r="A1" s="175" t="s">
        <v>7</v>
      </c>
      <c r="B1" s="175"/>
      <c r="C1" s="175"/>
      <c r="D1" s="175"/>
      <c r="E1" s="176"/>
    </row>
    <row r="2" spans="1:6" ht="38.5" thickTop="1" thickBot="1" x14ac:dyDescent="0.3">
      <c r="A2" s="13" t="s">
        <v>0</v>
      </c>
      <c r="B2" s="14" t="s">
        <v>1</v>
      </c>
      <c r="C2" s="136" t="s">
        <v>2</v>
      </c>
      <c r="D2" s="15"/>
      <c r="E2" s="16" t="s">
        <v>3</v>
      </c>
      <c r="F2" s="165"/>
    </row>
    <row r="3" spans="1:6" ht="25.5" thickTop="1" x14ac:dyDescent="0.25">
      <c r="A3" s="1" t="s">
        <v>112</v>
      </c>
      <c r="B3" s="92">
        <f>SUM(TableA3!M5)</f>
        <v>2560</v>
      </c>
      <c r="C3" s="137">
        <v>93.37</v>
      </c>
      <c r="D3" s="5" t="s">
        <v>4</v>
      </c>
      <c r="E3" s="3">
        <f>SUM(B3*C3)</f>
        <v>239027.20000000001</v>
      </c>
    </row>
    <row r="4" spans="1:6" ht="62.5" x14ac:dyDescent="0.25">
      <c r="A4" s="1" t="s">
        <v>113</v>
      </c>
      <c r="B4" s="92">
        <v>2080</v>
      </c>
      <c r="C4" s="137">
        <v>44.66</v>
      </c>
      <c r="D4" s="5" t="s">
        <v>5</v>
      </c>
      <c r="E4" s="3">
        <f>SUM(B4*C4)</f>
        <v>92892.799999999988</v>
      </c>
    </row>
    <row r="5" spans="1:6" ht="37.5" x14ac:dyDescent="0.25">
      <c r="A5" s="1" t="s">
        <v>26</v>
      </c>
      <c r="B5" s="92">
        <v>1860</v>
      </c>
      <c r="C5" s="137">
        <v>44.66</v>
      </c>
      <c r="D5" s="5" t="s">
        <v>5</v>
      </c>
      <c r="E5" s="3">
        <f>SUM(B5*C5)</f>
        <v>83067.599999999991</v>
      </c>
    </row>
    <row r="6" spans="1:6" ht="50" x14ac:dyDescent="0.25">
      <c r="A6" s="1" t="s">
        <v>83</v>
      </c>
      <c r="B6" s="92">
        <v>140</v>
      </c>
      <c r="C6" s="137">
        <v>44.66</v>
      </c>
      <c r="D6" s="5" t="s">
        <v>5</v>
      </c>
      <c r="E6" s="3">
        <f>SUM(B6*C6)</f>
        <v>6252.4</v>
      </c>
    </row>
    <row r="7" spans="1:6" ht="36.5" customHeight="1" thickBot="1" x14ac:dyDescent="0.3">
      <c r="A7" s="17" t="s">
        <v>6</v>
      </c>
      <c r="B7" s="93">
        <f>B6+B5+B4+B3</f>
        <v>6640</v>
      </c>
      <c r="C7" s="139"/>
      <c r="D7" s="19"/>
      <c r="E7" s="20">
        <v>421240</v>
      </c>
    </row>
    <row r="8" spans="1:6" s="9" customFormat="1" ht="84" customHeight="1" thickTop="1" x14ac:dyDescent="0.2">
      <c r="A8" s="173" t="s">
        <v>140</v>
      </c>
      <c r="B8" s="173"/>
      <c r="C8" s="173"/>
      <c r="D8" s="173"/>
      <c r="E8" s="173"/>
    </row>
    <row r="9" spans="1:6" s="9" customFormat="1" ht="48" customHeight="1" x14ac:dyDescent="0.2">
      <c r="A9" s="174" t="s">
        <v>141</v>
      </c>
      <c r="B9" s="173"/>
      <c r="C9" s="173"/>
      <c r="D9" s="173"/>
      <c r="E9" s="173"/>
    </row>
    <row r="10" spans="1:6" ht="12.5" x14ac:dyDescent="0.25">
      <c r="A10" s="9" t="s">
        <v>121</v>
      </c>
      <c r="B10"/>
      <c r="C10"/>
      <c r="D10"/>
    </row>
  </sheetData>
  <customSheetViews>
    <customSheetView guid="{049FF9DF-D5B5-4D58-95B6-5D845347CA6B}" scale="110" showPageBreaks="1" showGridLines="0" printArea="1" view="pageLayout" topLeftCell="A2">
      <selection activeCell="A8" sqref="A8:E8"/>
      <pageMargins left="0.75" right="0.7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cale="110" showPageBreaks="1" showGridLines="0" printArea="1" view="pageLayout" topLeftCell="A2">
      <selection activeCell="A8" sqref="A8:E8"/>
      <pageMargins left="0.75" right="0.7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cale="110" showPageBreaks="1" showGridLines="0" printArea="1" view="pageLayout">
      <selection activeCell="A5" sqref="A5"/>
      <pageMargins left="0.75" right="0.75" top="1" bottom="1" header="0.5" footer="0.5"/>
      <printOptions horizontalCentered="1"/>
      <pageSetup orientation="portrait" r:id="rId3"/>
      <headerFooter alignWithMargins="0">
        <oddHeader>&amp;L&amp;8Draft for public review with First Federal Register Notice—Has not been submitted to OMB August 2020</oddHeader>
      </headerFooter>
    </customSheetView>
    <customSheetView guid="{EF831D08-7168-48AB-B76D-CE859CEE6F25}" scale="130" showPageBreaks="1" showGridLines="0" printArea="1" view="pageLayout" topLeftCell="A4">
      <selection activeCell="A8" sqref="A8:E8"/>
      <pageMargins left="0.75" right="0.75" top="1" bottom="1" header="0.5" footer="0.5"/>
      <printOptions horizontalCentered="1"/>
      <pageSetup orientation="portrait" r:id="rId4"/>
      <headerFooter alignWithMargins="0">
        <oddHeader>&amp;L&amp;8Submitted to OMB with Second Federal Register Notice-2014</oddHeader>
      </headerFooter>
    </customSheetView>
    <customSheetView guid="{B86B9C0B-4D24-4564-B1DB-B5CC8C9F9341}" showGridLines="0" showRuler="0">
      <selection activeCell="H4" sqref="H4"/>
      <pageMargins left="0.75" right="0.75" top="1" bottom="1" header="0.5" footer="0.5"/>
      <printOptions horizontalCentered="1"/>
      <pageSetup orientation="portrait" r:id="rId5"/>
      <headerFooter alignWithMargins="0">
        <oddHeader>&amp;L&amp;8Submitted to OMB with Second Federal Register Notice-2009</oddHeader>
      </headerFooter>
    </customSheetView>
    <customSheetView guid="{96A9BC7A-A880-4BEC-B53F-CF8DEA5EA2EA}" showPageBreaks="1" showGridLines="0" printArea="1" showRuler="0">
      <selection activeCell="F3" sqref="F3"/>
      <pageMargins left="0.75" right="0.75" top="1" bottom="1" header="0.5" footer="0.5"/>
      <printOptions horizontalCentered="1"/>
      <pageSetup orientation="portrait"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A8" sqref="A8:E8"/>
      <pageMargins left="0.75" right="0.75" top="1" bottom="1" header="0.5" footer="0.5"/>
      <printOptions horizontalCentered="1"/>
      <pageSetup orientation="portrait" r:id="rId7"/>
      <headerFooter alignWithMargins="0">
        <oddHeader>&amp;L&amp;8Submitted to OMB with Second Federal Register Notice-2009</oddHeader>
      </headerFooter>
    </customSheetView>
    <customSheetView guid="{F09A8C4A-286B-4B6C-AD9C-64414287ACCC}" scale="110" showPageBreaks="1" showGridLines="0" printArea="1" view="pageLayout" topLeftCell="A10">
      <selection activeCell="A9" sqref="A9:E9"/>
      <pageMargins left="0.75" right="0.75" top="1" bottom="1" header="0.5" footer="0.5"/>
      <printOptions horizontalCentered="1"/>
      <pageSetup orientation="portrait" r:id="rId8"/>
      <headerFooter alignWithMargins="0">
        <oddHeader>&amp;L&amp;8Submitted to OMB with Second Federal Register Notice-2017</oddHeader>
      </headerFooter>
    </customSheetView>
    <customSheetView guid="{D1FEA3B9-FFA4-4D4A-BFA3-9321D6D507E9}" scale="110" showPageBreaks="1" showGridLines="0" printArea="1" view="pageLayout" topLeftCell="A15">
      <selection activeCell="A20" sqref="A20"/>
      <pageMargins left="0.75" right="0.75" top="1" bottom="1" header="0.5" footer="0.5"/>
      <printOptions horizontalCentered="1"/>
      <pageSetup orientation="portrait" r:id="rId9"/>
      <headerFooter alignWithMargins="0"/>
    </customSheetView>
  </customSheetViews>
  <mergeCells count="3">
    <mergeCell ref="A8:E8"/>
    <mergeCell ref="A9:E9"/>
    <mergeCell ref="A1:E1"/>
  </mergeCells>
  <phoneticPr fontId="0" type="noConversion"/>
  <printOptions horizontalCentered="1"/>
  <pageMargins left="0.75" right="0.7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
  <sheetViews>
    <sheetView showGridLines="0" view="pageLayout" zoomScaleNormal="100" workbookViewId="0">
      <selection activeCell="A8" sqref="A8:G8"/>
    </sheetView>
  </sheetViews>
  <sheetFormatPr defaultRowHeight="12.5" x14ac:dyDescent="0.25"/>
  <cols>
    <col min="1" max="1" width="21.81640625" customWidth="1"/>
    <col min="2" max="2" width="7.08984375" customWidth="1"/>
    <col min="3" max="3" width="9.26953125" bestFit="1" customWidth="1"/>
    <col min="8" max="8" width="9.26953125" bestFit="1" customWidth="1"/>
  </cols>
  <sheetData>
    <row r="1" spans="1:9" s="70" customFormat="1" ht="31.5" customHeight="1" thickBot="1" x14ac:dyDescent="0.4">
      <c r="A1" s="190" t="s">
        <v>96</v>
      </c>
      <c r="B1" s="190"/>
      <c r="C1" s="190"/>
      <c r="D1" s="190"/>
      <c r="E1" s="190"/>
      <c r="F1" s="190"/>
      <c r="G1" s="190"/>
      <c r="H1" s="190"/>
      <c r="I1" s="190"/>
    </row>
    <row r="2" spans="1:9" ht="13" thickTop="1" x14ac:dyDescent="0.25">
      <c r="A2" s="58"/>
      <c r="B2" s="167" t="s">
        <v>134</v>
      </c>
      <c r="C2" s="59"/>
      <c r="D2" s="167" t="s">
        <v>132</v>
      </c>
      <c r="E2" s="59"/>
      <c r="F2" s="167" t="s">
        <v>133</v>
      </c>
      <c r="G2" s="59"/>
      <c r="H2" s="201" t="s">
        <v>69</v>
      </c>
      <c r="I2" s="203" t="s">
        <v>99</v>
      </c>
    </row>
    <row r="3" spans="1:9" x14ac:dyDescent="0.25">
      <c r="A3" s="32"/>
      <c r="B3" s="31" t="s">
        <v>21</v>
      </c>
      <c r="C3" s="31" t="s">
        <v>22</v>
      </c>
      <c r="D3" s="31" t="s">
        <v>21</v>
      </c>
      <c r="E3" s="31" t="s">
        <v>22</v>
      </c>
      <c r="F3" s="31" t="s">
        <v>21</v>
      </c>
      <c r="G3" s="31" t="s">
        <v>22</v>
      </c>
      <c r="H3" s="202"/>
      <c r="I3" s="204"/>
    </row>
    <row r="4" spans="1:9" x14ac:dyDescent="0.25">
      <c r="A4" t="s">
        <v>53</v>
      </c>
      <c r="B4" s="12">
        <v>4</v>
      </c>
      <c r="C4" s="12">
        <v>4</v>
      </c>
      <c r="D4" s="12">
        <v>4</v>
      </c>
      <c r="E4" s="12">
        <v>2</v>
      </c>
      <c r="F4" s="12">
        <v>5</v>
      </c>
      <c r="G4" s="12">
        <v>2</v>
      </c>
      <c r="H4" s="12">
        <f>SUM(B4+D4+F4+C4+E4+G4)</f>
        <v>21</v>
      </c>
      <c r="I4" s="72">
        <f>H4/3</f>
        <v>7</v>
      </c>
    </row>
    <row r="5" spans="1:9" ht="13" thickBot="1" x14ac:dyDescent="0.3">
      <c r="A5" s="17" t="s">
        <v>100</v>
      </c>
      <c r="B5" s="13">
        <f>B4*90</f>
        <v>360</v>
      </c>
      <c r="C5" s="99">
        <f>C4*180</f>
        <v>720</v>
      </c>
      <c r="D5" s="13">
        <f>SUM(90*D4)</f>
        <v>360</v>
      </c>
      <c r="E5" s="13">
        <f>SUM(180*E4)</f>
        <v>360</v>
      </c>
      <c r="F5" s="13">
        <f>SUM(F4*90)</f>
        <v>450</v>
      </c>
      <c r="G5" s="13">
        <f>SUM(G4*180)</f>
        <v>360</v>
      </c>
      <c r="H5" s="99">
        <f>SUM(B5+D5+F5+C5+E5+G5)</f>
        <v>2610</v>
      </c>
      <c r="I5" s="36">
        <f>SUM(H5/3)</f>
        <v>870</v>
      </c>
    </row>
    <row r="6" spans="1:9" ht="13" thickTop="1" x14ac:dyDescent="0.25">
      <c r="A6" s="8" t="s">
        <v>55</v>
      </c>
    </row>
    <row r="7" spans="1:9" ht="9.75" customHeight="1" x14ac:dyDescent="0.25">
      <c r="A7" s="8"/>
    </row>
    <row r="8" spans="1:9" ht="24" customHeight="1" x14ac:dyDescent="0.25">
      <c r="A8" s="174" t="s">
        <v>135</v>
      </c>
      <c r="B8" s="177"/>
      <c r="C8" s="177"/>
      <c r="D8" s="177"/>
      <c r="E8" s="177"/>
      <c r="F8" s="177"/>
      <c r="G8" s="177"/>
      <c r="H8" s="1"/>
      <c r="I8" s="1"/>
    </row>
    <row r="9" spans="1:9" ht="13.5" customHeight="1" x14ac:dyDescent="0.25">
      <c r="A9" s="174" t="s">
        <v>101</v>
      </c>
      <c r="B9" s="177"/>
      <c r="C9" s="177"/>
      <c r="D9" s="177"/>
      <c r="E9" s="177"/>
      <c r="F9" s="177"/>
      <c r="G9" s="177"/>
    </row>
    <row r="10" spans="1:9" ht="12.75" customHeight="1" x14ac:dyDescent="0.25">
      <c r="A10" s="177"/>
      <c r="B10" s="177"/>
      <c r="C10" s="177"/>
      <c r="D10" s="177"/>
      <c r="E10" s="177"/>
      <c r="F10" s="177"/>
      <c r="G10" s="177"/>
    </row>
    <row r="12" spans="1:9" ht="8.9" customHeight="1" x14ac:dyDescent="0.25"/>
    <row r="13" spans="1:9" ht="8.9" customHeight="1" x14ac:dyDescent="0.25"/>
    <row r="17" ht="22.5" customHeight="1" x14ac:dyDescent="0.25"/>
  </sheetData>
  <customSheetViews>
    <customSheetView guid="{049FF9DF-D5B5-4D58-95B6-5D845347CA6B}" showPageBreaks="1" showGridLines="0" printArea="1" view="pageLayout">
      <selection activeCell="A8" sqref="A8:G8"/>
      <pageMargins left="0.75" right="0.75" top="1" bottom="1" header="0.5" footer="0.5"/>
      <printOptions horizontalCentered="1"/>
      <pageSetup orientation="landscape"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selection activeCell="A8" sqref="A8:G8"/>
      <pageMargins left="0.75" right="0.75" top="1" bottom="1" header="0.5" footer="0.5"/>
      <printOptions horizontalCentered="1"/>
      <pageSetup orientation="landscape"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I8" sqref="I8"/>
      <pageMargins left="0.75" right="0.75" top="1" bottom="1" header="0.5" footer="0.5"/>
      <printOptions horizontalCentered="1"/>
      <pageSetup orientation="landscape"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H4" sqref="H4"/>
      <pageMargins left="0.75" right="0.75" top="1" bottom="1" header="0.5" footer="0.5"/>
      <printOptions horizontalCentered="1"/>
      <pageSetup orientation="landscape" r:id="rId4"/>
      <headerFooter alignWithMargins="0">
        <oddHeader>&amp;L&amp;8Submitted to OMB with Second Federal Register Notice-2009</oddHeader>
      </headerFooter>
    </customSheetView>
    <customSheetView guid="{B86B9C0B-4D24-4564-B1DB-B5CC8C9F9341}" showGridLines="0" showRuler="0">
      <selection activeCell="A8" sqref="A8:G8"/>
      <pageMargins left="0.75" right="0.75" top="1" bottom="1" header="0.5" footer="0.5"/>
      <printOptions horizontalCentered="1"/>
      <pageSetup orientation="landscape" r:id="rId5"/>
      <headerFooter alignWithMargins="0">
        <oddHeader>&amp;L&amp;8Submitted to OMB with Second Federal Register Notice-2009</oddHeader>
      </headerFooter>
    </customSheetView>
    <customSheetView guid="{96A9BC7A-A880-4BEC-B53F-CF8DEA5EA2EA}" showPageBreaks="1" showGridLines="0" printArea="1" showRuler="0">
      <selection activeCell="E14" sqref="E14"/>
      <pageMargins left="0.75" right="0.75" top="1" bottom="1" header="0.5" footer="0.5"/>
      <printOptions horizontalCentered="1"/>
      <pageSetup orientation="landscape"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A8" sqref="A8:G8"/>
      <pageMargins left="0.75" right="0.75" top="1" bottom="1" header="0.5" footer="0.5"/>
      <printOptions horizontalCentered="1"/>
      <pageSetup orientation="landscape" r:id="rId7"/>
      <headerFooter alignWithMargins="0">
        <oddHeader>&amp;L&amp;8Submitted to OMB with Second Federal Register Notice-2009</oddHeader>
      </headerFooter>
    </customSheetView>
    <customSheetView guid="{F09A8C4A-286B-4B6C-AD9C-64414287ACCC}" showPageBreaks="1" showGridLines="0" printArea="1" view="pageLayout" topLeftCell="A4">
      <selection activeCell="I8" sqref="I8"/>
      <pageMargins left="0.75" right="0.75" top="1" bottom="1" header="0.5" footer="0.5"/>
      <printOptions horizontalCentered="1"/>
      <pageSetup orientation="landscape"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A8" sqref="A8:G8"/>
      <pageMargins left="0.75" right="0.75" top="1" bottom="1" header="0.5" footer="0.5"/>
      <printOptions horizontalCentered="1"/>
      <pageSetup orientation="landscape" r:id="rId9"/>
      <headerFooter alignWithMargins="0">
        <oddHeader>&amp;L&amp;8Draft for internal review with Second Federal Register Notice—Has not been submitted to OMB December 2023</oddHeader>
      </headerFooter>
    </customSheetView>
  </customSheetViews>
  <mergeCells count="5">
    <mergeCell ref="A1:I1"/>
    <mergeCell ref="A8:G8"/>
    <mergeCell ref="A9:G10"/>
    <mergeCell ref="H2:H3"/>
    <mergeCell ref="I2:I3"/>
  </mergeCells>
  <phoneticPr fontId="0" type="noConversion"/>
  <printOptions horizontalCentered="1"/>
  <pageMargins left="0.75" right="0.75" top="1" bottom="1" header="0.5" footer="0.5"/>
  <pageSetup orientation="landscape" r:id="rId10"/>
  <headerFooter alignWithMargins="0">
    <oddHeader>&amp;L&amp;8Draft for internal review with Second Federal Register Notice—Has not been submitted to OMB November 2023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
  <sheetViews>
    <sheetView showGridLines="0" view="pageLayout" zoomScaleNormal="100" workbookViewId="0">
      <selection activeCell="C11" sqref="C11"/>
    </sheetView>
  </sheetViews>
  <sheetFormatPr defaultRowHeight="12.5" x14ac:dyDescent="0.25"/>
  <cols>
    <col min="1" max="1" width="20.81640625" customWidth="1"/>
    <col min="2" max="2" width="8.54296875" customWidth="1"/>
    <col min="3" max="3" width="8.7265625" customWidth="1"/>
    <col min="4" max="4" width="8.08984375" customWidth="1"/>
    <col min="5" max="6" width="8.54296875" customWidth="1"/>
    <col min="7" max="7" width="9" customWidth="1"/>
  </cols>
  <sheetData>
    <row r="1" spans="1:9" s="12" customFormat="1" ht="30" customHeight="1" thickBot="1" x14ac:dyDescent="0.4">
      <c r="A1" s="190" t="s">
        <v>97</v>
      </c>
      <c r="B1" s="190"/>
      <c r="C1" s="190"/>
      <c r="D1" s="190"/>
      <c r="E1" s="190"/>
      <c r="F1" s="190"/>
      <c r="G1" s="190"/>
      <c r="H1" s="190"/>
      <c r="I1" s="190"/>
    </row>
    <row r="2" spans="1:9" ht="13" thickTop="1" x14ac:dyDescent="0.25">
      <c r="A2" s="21"/>
      <c r="B2" s="168" t="s">
        <v>131</v>
      </c>
      <c r="C2" s="57"/>
      <c r="D2" s="169" t="s">
        <v>132</v>
      </c>
      <c r="E2" s="57"/>
      <c r="F2" s="169" t="s">
        <v>133</v>
      </c>
      <c r="G2" s="57"/>
      <c r="H2" s="206" t="s">
        <v>69</v>
      </c>
      <c r="I2" s="207" t="s">
        <v>52</v>
      </c>
    </row>
    <row r="3" spans="1:9" x14ac:dyDescent="0.25">
      <c r="A3" s="32"/>
      <c r="B3" s="31" t="s">
        <v>21</v>
      </c>
      <c r="C3" s="31" t="s">
        <v>22</v>
      </c>
      <c r="D3" s="31" t="s">
        <v>21</v>
      </c>
      <c r="E3" s="31" t="s">
        <v>22</v>
      </c>
      <c r="F3" s="31" t="s">
        <v>21</v>
      </c>
      <c r="G3" s="31" t="s">
        <v>22</v>
      </c>
      <c r="H3" s="202"/>
      <c r="I3" s="204"/>
    </row>
    <row r="4" spans="1:9" ht="14.5" x14ac:dyDescent="0.25">
      <c r="A4" t="s">
        <v>82</v>
      </c>
      <c r="B4" s="12">
        <v>4</v>
      </c>
      <c r="C4" s="12">
        <v>4</v>
      </c>
      <c r="D4" s="12">
        <v>4</v>
      </c>
      <c r="E4" s="12">
        <v>2</v>
      </c>
      <c r="F4" s="12">
        <v>5</v>
      </c>
      <c r="G4" s="12">
        <v>2</v>
      </c>
      <c r="H4" s="12">
        <f>SUM(B4:G4)</f>
        <v>21</v>
      </c>
      <c r="I4" s="60">
        <f>H4/3</f>
        <v>7</v>
      </c>
    </row>
    <row r="5" spans="1:9" ht="15" thickBot="1" x14ac:dyDescent="0.3">
      <c r="A5" s="17" t="s">
        <v>81</v>
      </c>
      <c r="B5" s="13">
        <f>SUM(B4*30)</f>
        <v>120</v>
      </c>
      <c r="C5" s="13">
        <f>SUM(C4*60)</f>
        <v>240</v>
      </c>
      <c r="D5" s="13">
        <f>SUM(D4*30)</f>
        <v>120</v>
      </c>
      <c r="E5" s="13">
        <f>SUM(E4*60)</f>
        <v>120</v>
      </c>
      <c r="F5" s="13">
        <f>SUM(F4*30)</f>
        <v>150</v>
      </c>
      <c r="G5" s="13">
        <f>SUM(G4*60)</f>
        <v>120</v>
      </c>
      <c r="H5" s="13">
        <f>SUM(B5:G5)</f>
        <v>870</v>
      </c>
      <c r="I5" s="73">
        <f>SUM(H5/3)</f>
        <v>290</v>
      </c>
    </row>
    <row r="6" spans="1:9" ht="13" thickTop="1" x14ac:dyDescent="0.25">
      <c r="A6" s="8" t="s">
        <v>55</v>
      </c>
    </row>
    <row r="7" spans="1:9" ht="26.25" customHeight="1" x14ac:dyDescent="0.25">
      <c r="A7" s="174" t="s">
        <v>136</v>
      </c>
      <c r="B7" s="173"/>
      <c r="C7" s="173"/>
      <c r="D7" s="173"/>
      <c r="E7" s="173"/>
      <c r="F7" s="173"/>
      <c r="G7" s="173"/>
      <c r="H7" s="173"/>
    </row>
    <row r="8" spans="1:9" ht="37.5" customHeight="1" x14ac:dyDescent="0.25">
      <c r="A8" s="173" t="s">
        <v>126</v>
      </c>
      <c r="B8" s="205"/>
      <c r="C8" s="205"/>
      <c r="D8" s="205"/>
      <c r="E8" s="205"/>
      <c r="F8" s="205"/>
      <c r="G8" s="205"/>
      <c r="H8" s="205"/>
      <c r="I8" s="205"/>
    </row>
    <row r="9" spans="1:9" ht="14.25" customHeight="1" x14ac:dyDescent="0.25">
      <c r="A9" s="22" t="s">
        <v>102</v>
      </c>
      <c r="B9" s="9"/>
      <c r="C9" s="9"/>
      <c r="D9" s="9"/>
      <c r="E9" s="9"/>
      <c r="F9" s="9"/>
      <c r="G9" s="9"/>
      <c r="H9" s="9"/>
    </row>
  </sheetData>
  <customSheetViews>
    <customSheetView guid="{049FF9DF-D5B5-4D58-95B6-5D845347CA6B}" showPageBreaks="1" showGridLines="0" printArea="1" view="pageLayout">
      <selection activeCell="C11" sqref="C11"/>
      <pageMargins left="0.42" right="0.5699999999999999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selection activeCell="C11" sqref="C11"/>
      <pageMargins left="0.42" right="0.5699999999999999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A8" sqref="A8:I8"/>
      <pageMargins left="0.42" right="0.56999999999999995" top="1" bottom="1" header="0.5" footer="0.5"/>
      <printOptions horizontalCentered="1"/>
      <pageSetup orientation="portrait"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I5" sqref="I5"/>
      <pageMargins left="0.42" right="0.56999999999999995" top="1" bottom="1" header="0.5" footer="0.5"/>
      <printOptions horizontalCentered="1"/>
      <pageSetup orientation="portrait" r:id="rId4"/>
      <headerFooter alignWithMargins="0">
        <oddHeader>&amp;L&amp;8Submitted to OMB with Second Federal Register Notice-2009</oddHeader>
      </headerFooter>
    </customSheetView>
    <customSheetView guid="{B86B9C0B-4D24-4564-B1DB-B5CC8C9F9341}" showGridLines="0" showRuler="0">
      <selection activeCell="G10" sqref="G10"/>
      <pageMargins left="0.42" right="0.56999999999999995" top="1" bottom="1" header="0.5" footer="0.5"/>
      <printOptions horizontalCentered="1"/>
      <pageSetup orientation="portrait" r:id="rId5"/>
      <headerFooter alignWithMargins="0">
        <oddHeader>&amp;L&amp;8Submitted to OMB with Second Federal Register Notice-2009</oddHeader>
      </headerFooter>
    </customSheetView>
    <customSheetView guid="{96A9BC7A-A880-4BEC-B53F-CF8DEA5EA2EA}" showPageBreaks="1" showGridLines="0" printArea="1" showRuler="0">
      <selection activeCell="E11" sqref="E11"/>
      <pageMargins left="0.42" right="0.56999999999999995" top="1" bottom="1" header="0.5" footer="0.5"/>
      <printOptions horizontalCentered="1"/>
      <pageSetup orientation="portrait"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G10" sqref="G10"/>
      <pageMargins left="0.42" right="0.56999999999999995" top="1" bottom="1" header="0.5" footer="0.5"/>
      <printOptions horizontalCentered="1"/>
      <pageSetup orientation="portrait" r:id="rId7"/>
      <headerFooter alignWithMargins="0">
        <oddHeader>&amp;L&amp;8Submitted to OMB with Second Federal Register Notice-2009</oddHeader>
      </headerFooter>
    </customSheetView>
    <customSheetView guid="{F09A8C4A-286B-4B6C-AD9C-64414287ACCC}" showPageBreaks="1" showGridLines="0" printArea="1" view="pageLayout" topLeftCell="A4">
      <selection activeCell="A8" sqref="A8:I8"/>
      <pageMargins left="0.42" right="0.56999999999999995" top="1" bottom="1" header="0.5" footer="0.5"/>
      <printOptions horizontalCentered="1"/>
      <pageSetup orientation="portrait"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C11" sqref="C11"/>
      <pageMargins left="0.42" right="0.56999999999999995" top="1" bottom="1" header="0.5" footer="0.5"/>
      <printOptions horizontalCentered="1"/>
      <pageSetup orientation="portrait" r:id="rId9"/>
      <headerFooter alignWithMargins="0"/>
    </customSheetView>
  </customSheetViews>
  <mergeCells count="5">
    <mergeCell ref="A1:I1"/>
    <mergeCell ref="A8:I8"/>
    <mergeCell ref="H2:H3"/>
    <mergeCell ref="I2:I3"/>
    <mergeCell ref="A7:H7"/>
  </mergeCells>
  <phoneticPr fontId="0" type="noConversion"/>
  <printOptions horizontalCentered="1"/>
  <pageMargins left="0.42" right="0.5699999999999999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5"/>
  <sheetViews>
    <sheetView showGridLines="0" view="pageLayout" topLeftCell="A7" zoomScaleNormal="100" workbookViewId="0">
      <selection activeCell="B14" sqref="B14"/>
    </sheetView>
  </sheetViews>
  <sheetFormatPr defaultRowHeight="12.5" x14ac:dyDescent="0.25"/>
  <cols>
    <col min="1" max="1" width="26.81640625" customWidth="1"/>
    <col min="2" max="2" width="21.453125" customWidth="1"/>
    <col min="3" max="3" width="11.453125" customWidth="1"/>
    <col min="4" max="4" width="14.54296875" customWidth="1"/>
  </cols>
  <sheetData>
    <row r="1" spans="1:4" ht="18" thickBot="1" x14ac:dyDescent="0.4">
      <c r="A1" s="208" t="s">
        <v>98</v>
      </c>
      <c r="B1" s="209"/>
      <c r="C1" s="209"/>
      <c r="D1" s="209"/>
    </row>
    <row r="2" spans="1:4" ht="28" thickTop="1" thickBot="1" x14ac:dyDescent="0.3">
      <c r="A2" s="62" t="s">
        <v>70</v>
      </c>
      <c r="B2" s="83" t="s">
        <v>116</v>
      </c>
      <c r="C2" s="84" t="s">
        <v>103</v>
      </c>
      <c r="D2" s="84" t="s">
        <v>71</v>
      </c>
    </row>
    <row r="3" spans="1:4" ht="13" thickTop="1" x14ac:dyDescent="0.25">
      <c r="A3" t="s">
        <v>72</v>
      </c>
      <c r="B3" s="63"/>
      <c r="C3" s="61"/>
      <c r="D3" s="61"/>
    </row>
    <row r="4" spans="1:4" x14ac:dyDescent="0.25">
      <c r="A4" t="s">
        <v>9</v>
      </c>
      <c r="B4" s="63">
        <v>2</v>
      </c>
      <c r="C4" s="61">
        <f>D4/B4</f>
        <v>895.5</v>
      </c>
      <c r="D4" s="61">
        <v>1791</v>
      </c>
    </row>
    <row r="5" spans="1:4" x14ac:dyDescent="0.25">
      <c r="A5" t="s">
        <v>10</v>
      </c>
      <c r="B5" s="63">
        <v>5</v>
      </c>
      <c r="C5" s="61">
        <v>477</v>
      </c>
      <c r="D5" s="61">
        <v>2386</v>
      </c>
    </row>
    <row r="6" spans="1:4" x14ac:dyDescent="0.25">
      <c r="A6" t="s">
        <v>11</v>
      </c>
      <c r="B6" s="63">
        <v>25</v>
      </c>
      <c r="C6" s="61">
        <v>844</v>
      </c>
      <c r="D6" s="61">
        <v>21088</v>
      </c>
    </row>
    <row r="7" spans="1:4" x14ac:dyDescent="0.25">
      <c r="A7" t="s">
        <v>12</v>
      </c>
      <c r="B7" s="63">
        <v>25</v>
      </c>
      <c r="C7" s="61">
        <v>742</v>
      </c>
      <c r="D7" s="61">
        <v>18560</v>
      </c>
    </row>
    <row r="8" spans="1:4" x14ac:dyDescent="0.25">
      <c r="A8" s="66" t="s">
        <v>117</v>
      </c>
      <c r="B8" s="154">
        <v>25</v>
      </c>
      <c r="C8" s="64"/>
      <c r="D8" s="64">
        <v>43825</v>
      </c>
    </row>
    <row r="9" spans="1:4" x14ac:dyDescent="0.25">
      <c r="A9" t="s">
        <v>73</v>
      </c>
      <c r="B9" s="63"/>
      <c r="C9" s="61"/>
      <c r="D9" s="61"/>
    </row>
    <row r="10" spans="1:4" x14ac:dyDescent="0.25">
      <c r="A10" t="s">
        <v>74</v>
      </c>
      <c r="B10" s="63">
        <v>7</v>
      </c>
      <c r="C10" s="61">
        <v>145</v>
      </c>
      <c r="D10" s="61">
        <v>870</v>
      </c>
    </row>
    <row r="11" spans="1:4" x14ac:dyDescent="0.25">
      <c r="A11" t="s">
        <v>75</v>
      </c>
      <c r="B11" s="63">
        <v>7</v>
      </c>
      <c r="C11" s="61">
        <v>40</v>
      </c>
      <c r="D11" s="61">
        <v>290</v>
      </c>
    </row>
    <row r="12" spans="1:4" x14ac:dyDescent="0.25">
      <c r="A12" s="66" t="s">
        <v>119</v>
      </c>
      <c r="B12" s="154">
        <v>5</v>
      </c>
      <c r="C12" s="64"/>
      <c r="D12" s="64">
        <f>SUM(D10:D11)</f>
        <v>1160</v>
      </c>
    </row>
    <row r="13" spans="1:4" ht="13" thickBot="1" x14ac:dyDescent="0.3">
      <c r="A13" s="56" t="s">
        <v>118</v>
      </c>
      <c r="B13" s="81">
        <v>30</v>
      </c>
      <c r="C13" s="82"/>
      <c r="D13" s="65">
        <f>SUM(D8+D12)</f>
        <v>44985</v>
      </c>
    </row>
    <row r="14" spans="1:4" ht="14.4" customHeight="1" thickTop="1" x14ac:dyDescent="0.25">
      <c r="A14" s="22" t="s">
        <v>110</v>
      </c>
    </row>
    <row r="15" spans="1:4" ht="43.25" customHeight="1" x14ac:dyDescent="0.25">
      <c r="A15" s="151" t="s">
        <v>122</v>
      </c>
    </row>
  </sheetData>
  <customSheetViews>
    <customSheetView guid="{049FF9DF-D5B5-4D58-95B6-5D845347CA6B}" showPageBreaks="1" showGridLines="0" printArea="1" view="pageLayout" topLeftCell="A7">
      <selection activeCell="B14" sqref="B14"/>
      <pageMargins left="0.75" right="0.7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topLeftCell="A7">
      <selection activeCell="B14" sqref="B14"/>
      <pageMargins left="0.75" right="0.7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D13" sqref="D13"/>
      <pageMargins left="0.75" right="0.75" top="1" bottom="1" header="0.5" footer="0.5"/>
      <printOptions horizontalCentered="1"/>
      <pageSetup orientation="portrait"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D13" sqref="D13"/>
      <pageMargins left="0.75" right="0.75" top="1" bottom="1" header="0.5" footer="0.5"/>
      <printOptions horizontalCentered="1"/>
      <pageSetup orientation="portrait" r:id="rId4"/>
      <headerFooter alignWithMargins="0">
        <oddHeader>&amp;L&amp;8Submitted to OMB with Second Federal Register Notice-&amp;S-&amp;S2009</oddHeader>
      </headerFooter>
    </customSheetView>
    <customSheetView guid="{B86B9C0B-4D24-4564-B1DB-B5CC8C9F9341}" showGridLines="0" showRuler="0">
      <selection activeCell="A15" sqref="A15"/>
      <pageMargins left="0.75" right="0.75" top="1" bottom="1" header="0.5" footer="0.5"/>
      <printOptions horizontalCentered="1"/>
      <pageSetup orientation="portrait" r:id="rId5"/>
      <headerFooter alignWithMargins="0">
        <oddHeader>&amp;L&amp;8Submitted to OMB with Second Federal Register Notice-&amp;S-&amp;S2009</oddHeader>
      </headerFooter>
    </customSheetView>
    <customSheetView guid="{96A9BC7A-A880-4BEC-B53F-CF8DEA5EA2EA}" showPageBreaks="1" showGridLines="0" printArea="1" showRuler="0">
      <selection activeCell="F13" sqref="F13"/>
      <pageMargins left="0.75" right="0.75" top="1" bottom="1" header="0.5" footer="0.5"/>
      <printOptions horizontalCentered="1"/>
      <pageSetup orientation="portrait"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A15" sqref="A15"/>
      <pageMargins left="0.75" right="0.75" top="1" bottom="1" header="0.5" footer="0.5"/>
      <printOptions horizontalCentered="1"/>
      <pageSetup orientation="portrait" r:id="rId7"/>
      <headerFooter alignWithMargins="0">
        <oddHeader>&amp;L&amp;8Submitted to OMB with Second Federal Register Notice-&amp;S-&amp;S2009</oddHeader>
      </headerFooter>
    </customSheetView>
    <customSheetView guid="{F09A8C4A-286B-4B6C-AD9C-64414287ACCC}" showPageBreaks="1" showGridLines="0" printArea="1" view="pageLayout">
      <selection activeCell="C17" sqref="C17"/>
      <pageMargins left="0.75" right="0.75" top="1" bottom="1" header="0.5" footer="0.5"/>
      <printOptions horizontalCentered="1"/>
      <pageSetup orientation="portrait" r:id="rId8"/>
      <headerFooter alignWithMargins="0">
        <oddHeader>&amp;L&amp;8Submitted to OMB with Second Federal Register Notice-&amp;S-&amp;S2017</oddHeader>
      </headerFooter>
    </customSheetView>
    <customSheetView guid="{D1FEA3B9-FFA4-4D4A-BFA3-9321D6D507E9}" showPageBreaks="1" showGridLines="0" printArea="1" view="pageLayout">
      <selection activeCell="E8" sqref="E8"/>
      <pageMargins left="0.75" right="0.75" top="1" bottom="1" header="0.5" footer="0.5"/>
      <printOptions horizontalCentered="1"/>
      <pageSetup orientation="portrait" r:id="rId9"/>
      <headerFooter alignWithMargins="0"/>
    </customSheetView>
  </customSheetViews>
  <mergeCells count="1">
    <mergeCell ref="A1:D1"/>
  </mergeCells>
  <phoneticPr fontId="0" type="noConversion"/>
  <printOptions horizontalCentered="1"/>
  <pageMargins left="0.75" right="0.7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4"/>
  <sheetViews>
    <sheetView showGridLines="0" view="pageLayout" topLeftCell="A12" zoomScaleNormal="100" workbookViewId="0">
      <selection activeCell="F16" sqref="F16"/>
    </sheetView>
  </sheetViews>
  <sheetFormatPr defaultRowHeight="12.5" x14ac:dyDescent="0.25"/>
  <cols>
    <col min="1" max="1" width="18.26953125" customWidth="1"/>
    <col min="2" max="2" width="12" hidden="1" customWidth="1"/>
    <col min="3" max="4" width="12" customWidth="1"/>
    <col min="5" max="5" width="12.453125" customWidth="1"/>
    <col min="6" max="6" width="31.453125" style="1" customWidth="1"/>
  </cols>
  <sheetData>
    <row r="1" spans="1:6" ht="16" thickBot="1" x14ac:dyDescent="0.4">
      <c r="A1" s="208" t="s">
        <v>111</v>
      </c>
      <c r="B1" s="212"/>
      <c r="C1" s="212"/>
      <c r="D1" s="212"/>
      <c r="E1" s="212"/>
      <c r="F1" s="212"/>
    </row>
    <row r="2" spans="1:6" ht="26" thickTop="1" thickBot="1" x14ac:dyDescent="0.3">
      <c r="A2" s="23" t="s">
        <v>0</v>
      </c>
      <c r="B2" s="84" t="s">
        <v>76</v>
      </c>
      <c r="C2" s="84" t="s">
        <v>76</v>
      </c>
      <c r="D2" s="84"/>
      <c r="E2" s="84" t="s">
        <v>77</v>
      </c>
      <c r="F2" s="23" t="s">
        <v>78</v>
      </c>
    </row>
    <row r="3" spans="1:6" ht="15" thickTop="1" x14ac:dyDescent="0.25">
      <c r="A3" s="1" t="s">
        <v>9</v>
      </c>
      <c r="B3" s="61">
        <v>1618</v>
      </c>
      <c r="C3" s="61">
        <v>1791</v>
      </c>
      <c r="D3" s="61">
        <f>SUM(TableA6!J5)</f>
        <v>1791</v>
      </c>
      <c r="E3" s="72">
        <f>D3-C3</f>
        <v>0</v>
      </c>
      <c r="F3" s="157" t="s">
        <v>125</v>
      </c>
    </row>
    <row r="4" spans="1:6" x14ac:dyDescent="0.25">
      <c r="A4" s="164"/>
      <c r="B4" s="61"/>
      <c r="C4" s="61"/>
      <c r="D4" s="61"/>
      <c r="E4" s="72"/>
      <c r="F4" s="157"/>
    </row>
    <row r="5" spans="1:6" ht="14.5" x14ac:dyDescent="0.25">
      <c r="A5" s="1" t="s">
        <v>10</v>
      </c>
      <c r="B5" s="61">
        <v>1152</v>
      </c>
      <c r="C5" s="61">
        <v>2386</v>
      </c>
      <c r="D5" s="61">
        <v>2386</v>
      </c>
      <c r="E5" s="72">
        <f t="shared" ref="E5:E16" si="0">D5-C5</f>
        <v>0</v>
      </c>
      <c r="F5" s="161" t="s">
        <v>125</v>
      </c>
    </row>
    <row r="6" spans="1:6" s="142" customFormat="1" x14ac:dyDescent="0.25">
      <c r="A6" s="39"/>
      <c r="B6" s="141">
        <v>3748</v>
      </c>
      <c r="C6" s="141"/>
      <c r="D6" s="141"/>
      <c r="E6" s="141"/>
      <c r="F6" s="161"/>
    </row>
    <row r="7" spans="1:6" s="142" customFormat="1" x14ac:dyDescent="0.25">
      <c r="A7" s="39"/>
      <c r="B7" s="141"/>
      <c r="C7" s="141"/>
      <c r="D7" s="163"/>
      <c r="E7" s="72"/>
      <c r="F7" s="161"/>
    </row>
    <row r="8" spans="1:6" ht="14.5" x14ac:dyDescent="0.25">
      <c r="A8" s="161" t="s">
        <v>11</v>
      </c>
      <c r="B8" s="61">
        <v>36776</v>
      </c>
      <c r="C8" s="61">
        <v>21088</v>
      </c>
      <c r="D8" s="61">
        <f>SUM(TableA8!O6)</f>
        <v>21088</v>
      </c>
      <c r="E8" s="72">
        <f t="shared" si="0"/>
        <v>0</v>
      </c>
      <c r="F8" s="158" t="s">
        <v>138</v>
      </c>
    </row>
    <row r="9" spans="1:6" ht="14.5" x14ac:dyDescent="0.25">
      <c r="A9" s="161"/>
      <c r="B9" s="61"/>
      <c r="C9" s="61"/>
      <c r="D9" s="61"/>
      <c r="E9" s="72"/>
      <c r="F9" s="158"/>
    </row>
    <row r="10" spans="1:6" ht="25" x14ac:dyDescent="0.25">
      <c r="A10" s="161" t="s">
        <v>12</v>
      </c>
      <c r="B10" s="61">
        <v>29840</v>
      </c>
      <c r="C10" s="61">
        <v>18560</v>
      </c>
      <c r="D10" s="61">
        <f>SUM(TableA8!O7)</f>
        <v>18560</v>
      </c>
      <c r="E10" s="72">
        <f t="shared" si="0"/>
        <v>0</v>
      </c>
      <c r="F10" s="161" t="s">
        <v>139</v>
      </c>
    </row>
    <row r="11" spans="1:6" x14ac:dyDescent="0.25">
      <c r="A11" s="161"/>
      <c r="B11" s="61"/>
      <c r="C11" s="61"/>
      <c r="D11" s="61"/>
      <c r="E11" s="72"/>
      <c r="F11" s="161"/>
    </row>
    <row r="12" spans="1:6" ht="14.5" x14ac:dyDescent="0.25">
      <c r="A12" s="1" t="s">
        <v>114</v>
      </c>
      <c r="B12" s="61">
        <v>1804</v>
      </c>
      <c r="C12" s="61">
        <v>870</v>
      </c>
      <c r="D12" s="61">
        <f>SUM(TableA10!I5)</f>
        <v>870</v>
      </c>
      <c r="E12" s="72">
        <f t="shared" si="0"/>
        <v>0</v>
      </c>
      <c r="F12" s="161" t="s">
        <v>120</v>
      </c>
    </row>
    <row r="13" spans="1:6" x14ac:dyDescent="0.25">
      <c r="A13" s="1"/>
      <c r="B13" s="61"/>
      <c r="C13" s="61"/>
      <c r="D13" s="61"/>
      <c r="E13" s="72"/>
    </row>
    <row r="14" spans="1:6" ht="14.5" x14ac:dyDescent="0.25">
      <c r="A14" s="162" t="s">
        <v>79</v>
      </c>
      <c r="B14" s="100">
        <v>155</v>
      </c>
      <c r="C14" s="100">
        <v>290</v>
      </c>
      <c r="D14" s="100">
        <f>TableA11!I5</f>
        <v>290</v>
      </c>
      <c r="E14" s="143">
        <f t="shared" si="0"/>
        <v>0</v>
      </c>
      <c r="F14" s="1" t="s">
        <v>120</v>
      </c>
    </row>
    <row r="15" spans="1:6" ht="13" thickBot="1" x14ac:dyDescent="0.3">
      <c r="A15" s="144"/>
      <c r="B15" s="145"/>
      <c r="C15" s="145"/>
      <c r="D15" s="145"/>
      <c r="E15" s="146"/>
      <c r="F15" s="147"/>
    </row>
    <row r="16" spans="1:6" ht="100" customHeight="1" thickBot="1" x14ac:dyDescent="0.3">
      <c r="A16" s="17" t="s">
        <v>6</v>
      </c>
      <c r="B16" s="85">
        <f>SUM(B3:B14)</f>
        <v>75093</v>
      </c>
      <c r="C16" s="85">
        <v>44985</v>
      </c>
      <c r="D16" s="85">
        <f>SUM(D3:D14)</f>
        <v>44985</v>
      </c>
      <c r="E16" s="170">
        <f t="shared" si="0"/>
        <v>0</v>
      </c>
      <c r="F16" s="172" t="s">
        <v>142</v>
      </c>
    </row>
    <row r="17" spans="1:6" ht="13" thickTop="1" x14ac:dyDescent="0.25">
      <c r="A17" s="210" t="s">
        <v>143</v>
      </c>
      <c r="B17" s="210"/>
      <c r="C17" s="210"/>
      <c r="D17" s="210"/>
      <c r="E17" s="210"/>
      <c r="F17" s="210"/>
    </row>
    <row r="18" spans="1:6" x14ac:dyDescent="0.25">
      <c r="A18" s="211"/>
      <c r="B18" s="211"/>
      <c r="C18" s="211"/>
      <c r="D18" s="211"/>
      <c r="E18" s="211"/>
      <c r="F18" s="211"/>
    </row>
    <row r="19" spans="1:6" x14ac:dyDescent="0.25">
      <c r="A19" s="211"/>
      <c r="B19" s="211"/>
      <c r="C19" s="211"/>
      <c r="D19" s="211"/>
      <c r="E19" s="211"/>
      <c r="F19" s="211"/>
    </row>
    <row r="20" spans="1:6" x14ac:dyDescent="0.25">
      <c r="A20" s="211"/>
      <c r="B20" s="211"/>
      <c r="C20" s="211"/>
      <c r="D20" s="211"/>
      <c r="E20" s="211"/>
      <c r="F20" s="211"/>
    </row>
    <row r="21" spans="1:6" ht="22" customHeight="1" x14ac:dyDescent="0.25">
      <c r="A21" s="211"/>
      <c r="B21" s="211"/>
      <c r="C21" s="211"/>
      <c r="D21" s="211"/>
      <c r="E21" s="211"/>
      <c r="F21" s="211"/>
    </row>
    <row r="22" spans="1:6" x14ac:dyDescent="0.25">
      <c r="A22" s="171"/>
      <c r="B22" s="171"/>
      <c r="C22" s="171"/>
      <c r="D22" s="171"/>
      <c r="E22" s="171"/>
      <c r="F22" s="171"/>
    </row>
    <row r="23" spans="1:6" x14ac:dyDescent="0.25">
      <c r="A23" s="171"/>
      <c r="B23" s="171"/>
      <c r="C23" s="171"/>
      <c r="D23" s="171"/>
      <c r="E23" s="171"/>
      <c r="F23" s="171"/>
    </row>
    <row r="24" spans="1:6" x14ac:dyDescent="0.25">
      <c r="A24" s="171"/>
      <c r="B24" s="171"/>
      <c r="C24" s="171"/>
      <c r="D24" s="171"/>
      <c r="E24" s="171"/>
      <c r="F24" s="171"/>
    </row>
  </sheetData>
  <customSheetViews>
    <customSheetView guid="{049FF9DF-D5B5-4D58-95B6-5D845347CA6B}" showPageBreaks="1" showGridLines="0" printArea="1" hiddenColumns="1" view="pageLayout" topLeftCell="A11">
      <selection activeCell="A17" sqref="A17:F17"/>
      <pageMargins left="0.75" right="0.7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hiddenColumns="1" view="pageLayout" topLeftCell="A12">
      <selection activeCell="E19" sqref="E19"/>
      <pageMargins left="0.75" right="0.7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hiddenColumns="1" view="pageLayout">
      <selection activeCell="G6" sqref="G6"/>
      <pageMargins left="0.75" right="0.75" top="1" bottom="1" header="0.5" footer="0.5"/>
      <printOptions horizontalCentered="1"/>
      <pageSetup orientation="portrait"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hiddenColumns="1">
      <selection sqref="A1:F1"/>
      <pageMargins left="0.75" right="0.75" top="1" bottom="1" header="0.5" footer="0.5"/>
      <printOptions horizontalCentered="1"/>
      <pageSetup orientation="portrait" r:id="rId4"/>
      <headerFooter alignWithMargins="0">
        <oddHeader>&amp;L&amp;8Submitted to OMB with Second First Federal Register Notice--2009</oddHeader>
      </headerFooter>
    </customSheetView>
    <customSheetView guid="{B86B9C0B-4D24-4564-B1DB-B5CC8C9F9341}" showGridLines="0" hiddenColumns="1" showRuler="0">
      <selection activeCell="D15" sqref="D15"/>
      <pageMargins left="0.75" right="0.75" top="1" bottom="1" header="0.5" footer="0.5"/>
      <printOptions horizontalCentered="1"/>
      <pageSetup orientation="portrait" r:id="rId5"/>
      <headerFooter alignWithMargins="0">
        <oddHeader>&amp;L&amp;8Submitted to OMB with Second First Federal Register Notice--2009</oddHeader>
      </headerFooter>
    </customSheetView>
    <customSheetView guid="{96A9BC7A-A880-4BEC-B53F-CF8DEA5EA2EA}" showPageBreaks="1" showGridLines="0" printArea="1" hiddenColumns="1" showRuler="0">
      <selection activeCell="H10" sqref="H10"/>
      <pageMargins left="0.75" right="0.75" top="1" bottom="1" header="0.5" footer="0.5"/>
      <printOptions horizontalCentered="1"/>
      <pageSetup orientation="portrait" r:id="rId6"/>
      <headerFooter alignWithMargins="0">
        <oddHeader>&amp;L&amp;8Submitted to OMB with &amp;SSecond&amp;S First Federal Register Notice--&amp;S2005&amp;S2008</oddHeader>
      </headerFooter>
    </customSheetView>
    <customSheetView guid="{F267A5DE-A621-4AAD-A6CF-962CBD11FD4F}" showPageBreaks="1" showGridLines="0" printArea="1" hiddenColumns="1" showRuler="0">
      <selection activeCell="D15" sqref="D15"/>
      <pageMargins left="0.75" right="0.75" top="1" bottom="1" header="0.5" footer="0.5"/>
      <printOptions horizontalCentered="1"/>
      <pageSetup orientation="portrait" r:id="rId7"/>
      <headerFooter alignWithMargins="0">
        <oddHeader>&amp;L&amp;8Submitted to OMB with Second First Federal Register Notice--2009</oddHeader>
      </headerFooter>
    </customSheetView>
    <customSheetView guid="{F09A8C4A-286B-4B6C-AD9C-64414287ACCC}" showPageBreaks="1" showGridLines="0" printArea="1" hiddenColumns="1" view="pageLayout">
      <selection activeCell="G6" sqref="G6"/>
      <pageMargins left="0.75" right="0.75" top="1" bottom="1" header="0.5" footer="0.5"/>
      <printOptions horizontalCentered="1"/>
      <pageSetup orientation="portrait" r:id="rId8"/>
      <headerFooter alignWithMargins="0">
        <oddHeader>&amp;L&amp;8Submitted to OMB with Second Federal Register Notice--2017</oddHeader>
      </headerFooter>
    </customSheetView>
    <customSheetView guid="{D1FEA3B9-FFA4-4D4A-BFA3-9321D6D507E9}" showPageBreaks="1" showGridLines="0" printArea="1" hiddenColumns="1" view="pageLayout">
      <selection activeCell="F18" sqref="F18"/>
      <pageMargins left="0.75" right="0.75" top="1" bottom="1" header="0.5" footer="0.5"/>
      <printOptions horizontalCentered="1"/>
      <pageSetup orientation="portrait" r:id="rId9"/>
      <headerFooter alignWithMargins="0"/>
    </customSheetView>
  </customSheetViews>
  <mergeCells count="2">
    <mergeCell ref="A17:F21"/>
    <mergeCell ref="A1:F1"/>
  </mergeCells>
  <phoneticPr fontId="0" type="noConversion"/>
  <printOptions horizontalCentered="1"/>
  <pageMargins left="0.75" right="0.7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725C-9D96-4EB3-9549-E2F746857B23}">
  <dimension ref="A1"/>
  <sheetViews>
    <sheetView workbookViewId="0"/>
  </sheetViews>
  <sheetFormatPr defaultRowHeight="12.5" x14ac:dyDescent="0.25"/>
  <sheetData>
    <row r="1" spans="1:1" x14ac:dyDescent="0.25">
      <c r="A1" s="166" t="s">
        <v>127</v>
      </c>
    </row>
  </sheetData>
  <customSheetViews>
    <customSheetView guid="{049FF9DF-D5B5-4D58-95B6-5D845347CA6B}">
      <pageMargins left="0.7" right="0.7" top="0.75" bottom="0.75" header="0.3" footer="0.3"/>
    </customSheetView>
    <customSheetView guid="{20FA62E7-C8E0-4366-B5EE-BF701BB62638}">
      <pageMargins left="0.7" right="0.7" top="0.75" bottom="0.75" header="0.3" footer="0.3"/>
    </customSheetView>
    <customSheetView guid="{D1FEA3B9-FFA4-4D4A-BFA3-9321D6D507E9}">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Layout" zoomScaleNormal="110" workbookViewId="0">
      <selection activeCell="E12" sqref="E12"/>
    </sheetView>
  </sheetViews>
  <sheetFormatPr defaultRowHeight="12.5" x14ac:dyDescent="0.25"/>
  <sheetData>
    <row r="1" spans="1:1" x14ac:dyDescent="0.25">
      <c r="A1" s="166" t="s">
        <v>127</v>
      </c>
    </row>
  </sheetData>
  <customSheetViews>
    <customSheetView guid="{049FF9DF-D5B5-4D58-95B6-5D845347CA6B}" showPageBreaks="1" view="pageLayout">
      <selection activeCell="E12" sqref="E12"/>
      <pageMargins left="0.7" right="0.7" top="0.75" bottom="0.75" header="0.3" footer="0.3"/>
      <pageSetup orientation="portrait" verticalDpi="597" r:id="rId1"/>
    </customSheetView>
    <customSheetView guid="{20FA62E7-C8E0-4366-B5EE-BF701BB62638}" showPageBreaks="1" view="pageLayout">
      <selection activeCell="E12" sqref="E12"/>
      <pageMargins left="0.7" right="0.7" top="0.75" bottom="0.75" header="0.3" footer="0.3"/>
      <pageSetup orientation="portrait" verticalDpi="597" r:id="rId2"/>
    </customSheetView>
    <customSheetView guid="{73684D1A-2273-42D8-B079-BE63E6D722E8}" showPageBreaks="1" view="pageLayout">
      <selection activeCell="E12" sqref="E12"/>
      <pageMargins left="0.7" right="0.7" top="0.75" bottom="0.75" header="0.3" footer="0.3"/>
      <pageSetup orientation="portrait" verticalDpi="597" r:id="rId3"/>
    </customSheetView>
    <customSheetView guid="{F09A8C4A-286B-4B6C-AD9C-64414287ACCC}" scale="110" showPageBreaks="1">
      <selection activeCell="E12" sqref="E12"/>
      <pageMargins left="0.7" right="0.7" top="0.75" bottom="0.75" header="0.3" footer="0.3"/>
      <pageSetup orientation="portrait" verticalDpi="597" r:id="rId4"/>
    </customSheetView>
    <customSheetView guid="{D1FEA3B9-FFA4-4D4A-BFA3-9321D6D507E9}" showPageBreaks="1" view="pageLayout">
      <selection activeCell="E12" sqref="E12"/>
      <pageMargins left="0.7" right="0.7" top="0.75" bottom="0.75" header="0.3" footer="0.3"/>
      <pageSetup orientation="portrait" verticalDpi="597" r:id="rId5"/>
    </customSheetView>
  </customSheetViews>
  <pageMargins left="0.7" right="0.7" top="0.75" bottom="0.75" header="0.3" footer="0.3"/>
  <pageSetup orientation="portrait" verticalDpi="597"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view="pageLayout" topLeftCell="A14" zoomScaleNormal="100" workbookViewId="0">
      <selection activeCell="E13" sqref="E13"/>
    </sheetView>
  </sheetViews>
  <sheetFormatPr defaultRowHeight="12.5" x14ac:dyDescent="0.25"/>
  <cols>
    <col min="1" max="1" width="31.26953125" customWidth="1"/>
    <col min="2" max="2" width="8.7265625" customWidth="1"/>
    <col min="3" max="3" width="6.7265625" customWidth="1"/>
    <col min="4" max="4" width="2" customWidth="1"/>
    <col min="5" max="5" width="10.26953125" customWidth="1"/>
    <col min="6" max="6" width="1.7265625" bestFit="1" customWidth="1"/>
    <col min="8" max="8" width="11.26953125" bestFit="1" customWidth="1"/>
  </cols>
  <sheetData>
    <row r="1" spans="1:8" ht="16" thickBot="1" x14ac:dyDescent="0.3">
      <c r="A1" s="178" t="s">
        <v>8</v>
      </c>
      <c r="B1" s="178"/>
      <c r="C1" s="178"/>
      <c r="D1" s="178"/>
      <c r="E1" s="179"/>
    </row>
    <row r="2" spans="1:8" ht="51" thickTop="1" thickBot="1" x14ac:dyDescent="0.3">
      <c r="A2" s="13" t="s">
        <v>0</v>
      </c>
      <c r="B2" s="14" t="s">
        <v>85</v>
      </c>
      <c r="C2" s="136" t="s">
        <v>2</v>
      </c>
      <c r="D2" s="15"/>
      <c r="E2" s="71" t="s">
        <v>3</v>
      </c>
    </row>
    <row r="3" spans="1:8" ht="13" thickTop="1" x14ac:dyDescent="0.25">
      <c r="A3" s="180" t="s">
        <v>87</v>
      </c>
      <c r="B3" s="180"/>
      <c r="C3" s="180"/>
      <c r="D3" s="180"/>
      <c r="E3" s="180"/>
    </row>
    <row r="4" spans="1:8" ht="14.5" x14ac:dyDescent="0.25">
      <c r="A4" s="1" t="s">
        <v>9</v>
      </c>
      <c r="B4" s="94">
        <f>TableA4!L7</f>
        <v>1791</v>
      </c>
      <c r="C4" s="4">
        <v>93.37</v>
      </c>
      <c r="D4" s="5" t="s">
        <v>4</v>
      </c>
      <c r="E4" s="3">
        <f>SUM(B4*C4)</f>
        <v>167225.67000000001</v>
      </c>
      <c r="H4" s="135"/>
    </row>
    <row r="5" spans="1:8" ht="14.5" x14ac:dyDescent="0.25">
      <c r="A5" s="1" t="s">
        <v>10</v>
      </c>
      <c r="B5" s="94">
        <v>2386</v>
      </c>
      <c r="C5" s="4">
        <v>93.37</v>
      </c>
      <c r="D5" s="5" t="s">
        <v>4</v>
      </c>
      <c r="E5" s="3">
        <f>SUM(B5*C5)</f>
        <v>222780.82</v>
      </c>
    </row>
    <row r="6" spans="1:8" ht="14.5" x14ac:dyDescent="0.25">
      <c r="A6" s="1" t="s">
        <v>11</v>
      </c>
      <c r="B6" s="94">
        <v>21088</v>
      </c>
      <c r="C6" s="137">
        <v>24.94</v>
      </c>
      <c r="D6" s="5" t="s">
        <v>5</v>
      </c>
      <c r="E6" s="3">
        <f>SUM(B6*C6)</f>
        <v>525934.72</v>
      </c>
    </row>
    <row r="7" spans="1:8" ht="14.5" x14ac:dyDescent="0.25">
      <c r="A7" s="1" t="s">
        <v>12</v>
      </c>
      <c r="B7" s="95">
        <v>18560</v>
      </c>
      <c r="C7" s="138">
        <v>24.94</v>
      </c>
      <c r="D7" s="91" t="s">
        <v>5</v>
      </c>
      <c r="E7" s="3">
        <f>SUM(B7*C7)</f>
        <v>462886.40000000002</v>
      </c>
    </row>
    <row r="8" spans="1:8" ht="14.5" x14ac:dyDescent="0.25">
      <c r="A8" t="s">
        <v>6</v>
      </c>
      <c r="B8" s="148">
        <f>B7+B6+B5+B4</f>
        <v>43825</v>
      </c>
      <c r="D8" s="6"/>
      <c r="E8" s="3">
        <v>1378828</v>
      </c>
    </row>
    <row r="9" spans="1:8" ht="14.5" x14ac:dyDescent="0.25">
      <c r="A9" t="s">
        <v>13</v>
      </c>
      <c r="D9" s="6"/>
      <c r="E9" s="3" t="s">
        <v>84</v>
      </c>
    </row>
    <row r="10" spans="1:8" ht="14.5" x14ac:dyDescent="0.25">
      <c r="A10" t="s">
        <v>14</v>
      </c>
      <c r="B10" s="61">
        <v>870</v>
      </c>
      <c r="C10" s="149">
        <v>34.35</v>
      </c>
      <c r="D10" s="6" t="s">
        <v>17</v>
      </c>
      <c r="E10" s="3">
        <f>SUM(B10*C10)</f>
        <v>29884.5</v>
      </c>
    </row>
    <row r="11" spans="1:8" ht="14.5" x14ac:dyDescent="0.25">
      <c r="A11" t="s">
        <v>15</v>
      </c>
      <c r="B11" s="140">
        <v>290</v>
      </c>
      <c r="C11" s="149">
        <v>34.35</v>
      </c>
      <c r="D11" s="6" t="s">
        <v>17</v>
      </c>
      <c r="E11" s="3">
        <f>SUM(B11*C11)</f>
        <v>9961.5</v>
      </c>
    </row>
    <row r="12" spans="1:8" ht="15.75" customHeight="1" thickBot="1" x14ac:dyDescent="0.3">
      <c r="A12" s="17" t="s">
        <v>6</v>
      </c>
      <c r="B12" s="96">
        <f xml:space="preserve"> SUM(B10:B11)</f>
        <v>1160</v>
      </c>
      <c r="C12" s="18"/>
      <c r="D12" s="19"/>
      <c r="E12" s="20">
        <v>39847</v>
      </c>
    </row>
    <row r="13" spans="1:8" ht="37.5" customHeight="1" thickTop="1" thickBot="1" x14ac:dyDescent="0.3">
      <c r="A13" s="23" t="s">
        <v>16</v>
      </c>
      <c r="B13" s="97">
        <f>SUM(B8+B12)</f>
        <v>44985</v>
      </c>
      <c r="C13" s="24"/>
      <c r="D13" s="25"/>
      <c r="E13" s="26">
        <f>SUM(E8+E12)</f>
        <v>1418675</v>
      </c>
    </row>
    <row r="14" spans="1:8" ht="81.75" customHeight="1" thickTop="1" x14ac:dyDescent="0.25">
      <c r="A14" s="174" t="s">
        <v>128</v>
      </c>
      <c r="B14" s="173"/>
      <c r="C14" s="173"/>
      <c r="D14" s="173"/>
      <c r="E14" s="173"/>
    </row>
    <row r="15" spans="1:8" ht="60" customHeight="1" x14ac:dyDescent="0.25">
      <c r="A15" s="174" t="s">
        <v>129</v>
      </c>
      <c r="B15" s="173"/>
      <c r="C15" s="173"/>
      <c r="D15" s="173"/>
      <c r="E15" s="173"/>
    </row>
    <row r="16" spans="1:8" s="9" customFormat="1" ht="57.75" customHeight="1" x14ac:dyDescent="0.25">
      <c r="A16" s="174" t="s">
        <v>130</v>
      </c>
      <c r="B16" s="177"/>
      <c r="C16" s="177"/>
      <c r="D16" s="177"/>
      <c r="E16" s="177"/>
    </row>
    <row r="17" spans="1:1" x14ac:dyDescent="0.25">
      <c r="A17" t="s">
        <v>121</v>
      </c>
    </row>
  </sheetData>
  <customSheetViews>
    <customSheetView guid="{049FF9DF-D5B5-4D58-95B6-5D845347CA6B}" showPageBreaks="1" showGridLines="0" printArea="1" view="pageLayout" topLeftCell="A14">
      <selection activeCell="E13" sqref="E13"/>
      <pageMargins left="0.75" right="0.7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topLeftCell="A14">
      <selection activeCell="E13" sqref="E13"/>
      <pageMargins left="0.75" right="0.7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A16" sqref="A16:E16"/>
      <pageMargins left="0.75" right="0.75" top="1" bottom="1" header="0.5" footer="0.5"/>
      <printOptions horizontalCentered="1"/>
      <pageSetup orientation="portrait"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A16" sqref="A16:E16"/>
      <pageMargins left="0.75" right="0.75" top="1" bottom="1" header="0.5" footer="0.5"/>
      <printOptions horizontalCentered="1"/>
      <pageSetup orientation="portrait" r:id="rId4"/>
      <headerFooter alignWithMargins="0">
        <oddHeader>&amp;L&amp;8Submitted to OMB with Second Federal Register Notice--2009</oddHeader>
      </headerFooter>
    </customSheetView>
    <customSheetView guid="{B86B9C0B-4D24-4564-B1DB-B5CC8C9F9341}" showGridLines="0" showRuler="0" topLeftCell="A3">
      <selection activeCell="E4" sqref="E4"/>
      <pageMargins left="0.75" right="0.75" top="1" bottom="1" header="0.5" footer="0.5"/>
      <printOptions horizontalCentered="1"/>
      <pageSetup orientation="portrait" r:id="rId5"/>
      <headerFooter alignWithMargins="0">
        <oddHeader>&amp;L&amp;8Submitted to OMB with Second Federal Register Notice--2009</oddHeader>
      </headerFooter>
    </customSheetView>
    <customSheetView guid="{96A9BC7A-A880-4BEC-B53F-CF8DEA5EA2EA}" showPageBreaks="1" showGridLines="0" printArea="1" showRuler="0" topLeftCell="A14">
      <selection activeCell="H15" sqref="H15"/>
      <pageMargins left="0.75" right="0.75" top="1" bottom="1" header="0.5" footer="0.5"/>
      <printOptions horizontalCentered="1"/>
      <pageSetup orientation="portrait" r:id="rId6"/>
      <headerFooter alignWithMargins="0">
        <oddHeader>&amp;L&amp;8Submitted to OMB with &amp;SSecond&amp;S First Federal Register Notice--&amp;S20052008</oddHeader>
      </headerFooter>
    </customSheetView>
    <customSheetView guid="{F267A5DE-A621-4AAD-A6CF-962CBD11FD4F}" showPageBreaks="1" showGridLines="0" printArea="1" showRuler="0" topLeftCell="A3">
      <selection activeCell="E4" sqref="E4"/>
      <pageMargins left="0.75" right="0.75" top="1" bottom="1" header="0.5" footer="0.5"/>
      <printOptions horizontalCentered="1"/>
      <pageSetup orientation="portrait" r:id="rId7"/>
      <headerFooter alignWithMargins="0">
        <oddHeader>&amp;L&amp;8Submitted to OMB with Second Federal Register Notice--2009</oddHeader>
      </headerFooter>
    </customSheetView>
    <customSheetView guid="{F09A8C4A-286B-4B6C-AD9C-64414287ACCC}" showPageBreaks="1" showGridLines="0" printArea="1" view="pageLayout">
      <selection activeCell="H14" sqref="H14"/>
      <pageMargins left="0.75" right="0.75" top="1" bottom="1" header="0.5" footer="0.5"/>
      <printOptions horizontalCentered="1"/>
      <pageSetup orientation="portrait"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H5" sqref="H5"/>
      <pageMargins left="0.75" right="0.75" top="1" bottom="1" header="0.5" footer="0.5"/>
      <printOptions horizontalCentered="1"/>
      <pageSetup orientation="portrait" r:id="rId9"/>
      <headerFooter alignWithMargins="0"/>
    </customSheetView>
  </customSheetViews>
  <mergeCells count="5">
    <mergeCell ref="A16:E16"/>
    <mergeCell ref="A1:E1"/>
    <mergeCell ref="A14:E14"/>
    <mergeCell ref="A15:E15"/>
    <mergeCell ref="A3:E3"/>
  </mergeCells>
  <phoneticPr fontId="0" type="noConversion"/>
  <printOptions horizontalCentered="1"/>
  <pageMargins left="0.75" right="0.7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3"/>
  <sheetViews>
    <sheetView showGridLines="0" view="pageLayout" topLeftCell="A2" zoomScaleNormal="100" zoomScaleSheetLayoutView="100" workbookViewId="0">
      <selection activeCell="G7" sqref="G7"/>
    </sheetView>
  </sheetViews>
  <sheetFormatPr defaultRowHeight="12.5" x14ac:dyDescent="0.25"/>
  <cols>
    <col min="1" max="1" width="19.54296875" customWidth="1"/>
    <col min="2" max="2" width="8.7265625" customWidth="1"/>
    <col min="3" max="3" width="9.7265625" customWidth="1"/>
    <col min="4" max="4" width="7.54296875" customWidth="1"/>
    <col min="5" max="5" width="7.26953125" customWidth="1"/>
    <col min="6" max="6" width="6.54296875" customWidth="1"/>
    <col min="7" max="7" width="7.08984375" customWidth="1"/>
    <col min="9" max="9" width="8.81640625" customWidth="1"/>
    <col min="10" max="10" width="10.26953125" customWidth="1"/>
    <col min="11" max="11" width="10.7265625" customWidth="1"/>
    <col min="12" max="12" width="9.81640625" customWidth="1"/>
    <col min="13" max="13" width="11.08984375" customWidth="1"/>
  </cols>
  <sheetData>
    <row r="1" spans="1:13" s="33" customFormat="1" ht="15.5" x14ac:dyDescent="0.35">
      <c r="A1" s="67" t="s">
        <v>18</v>
      </c>
      <c r="B1" s="67"/>
      <c r="C1" s="67"/>
      <c r="D1" s="67"/>
      <c r="E1" s="67"/>
      <c r="F1" s="67"/>
      <c r="G1" s="67"/>
      <c r="H1" s="67"/>
      <c r="I1" s="67"/>
      <c r="J1" s="67"/>
      <c r="K1" s="67"/>
      <c r="L1" s="67"/>
      <c r="M1" s="67"/>
    </row>
    <row r="2" spans="1:13" ht="27.75" customHeight="1" x14ac:dyDescent="0.25">
      <c r="A2" s="21"/>
      <c r="B2" s="185" t="s">
        <v>19</v>
      </c>
      <c r="C2" s="186"/>
      <c r="D2" s="28" t="s">
        <v>107</v>
      </c>
      <c r="E2" s="28"/>
      <c r="F2" s="28"/>
      <c r="G2" s="28"/>
      <c r="H2" s="28"/>
      <c r="I2" s="28"/>
      <c r="J2" s="183" t="s">
        <v>20</v>
      </c>
      <c r="K2" s="183"/>
      <c r="L2" s="183"/>
      <c r="M2" s="21"/>
    </row>
    <row r="3" spans="1:13" x14ac:dyDescent="0.25">
      <c r="A3" s="21"/>
      <c r="B3" s="184"/>
      <c r="C3" s="184"/>
      <c r="D3" s="155" t="s">
        <v>131</v>
      </c>
      <c r="E3" s="30"/>
      <c r="F3" s="155" t="s">
        <v>132</v>
      </c>
      <c r="G3" s="30"/>
      <c r="H3" s="155" t="s">
        <v>133</v>
      </c>
      <c r="I3" s="30"/>
      <c r="J3" s="184"/>
      <c r="K3" s="184"/>
      <c r="L3" s="184"/>
      <c r="M3" s="181" t="s">
        <v>23</v>
      </c>
    </row>
    <row r="4" spans="1:13" s="12" customFormat="1" ht="26.25" customHeight="1" x14ac:dyDescent="0.25">
      <c r="A4" s="27" t="s">
        <v>0</v>
      </c>
      <c r="B4" s="27" t="s">
        <v>21</v>
      </c>
      <c r="C4" s="27" t="s">
        <v>22</v>
      </c>
      <c r="D4" s="27" t="s">
        <v>21</v>
      </c>
      <c r="E4" s="27" t="s">
        <v>22</v>
      </c>
      <c r="F4" s="27" t="s">
        <v>21</v>
      </c>
      <c r="G4" s="27" t="s">
        <v>22</v>
      </c>
      <c r="H4" s="27" t="s">
        <v>21</v>
      </c>
      <c r="I4" s="27" t="s">
        <v>22</v>
      </c>
      <c r="J4" s="27" t="s">
        <v>21</v>
      </c>
      <c r="K4" s="27" t="s">
        <v>22</v>
      </c>
      <c r="L4" s="27" t="s">
        <v>6</v>
      </c>
      <c r="M4" s="182"/>
    </row>
    <row r="5" spans="1:13" ht="37.5" x14ac:dyDescent="0.25">
      <c r="A5" s="74" t="s">
        <v>24</v>
      </c>
      <c r="B5" s="76">
        <v>360</v>
      </c>
      <c r="C5" s="77">
        <v>1650</v>
      </c>
      <c r="D5" s="77">
        <v>1</v>
      </c>
      <c r="E5" s="77">
        <v>2</v>
      </c>
      <c r="F5" s="77">
        <v>1</v>
      </c>
      <c r="G5" s="77">
        <v>1</v>
      </c>
      <c r="H5" s="77">
        <v>1</v>
      </c>
      <c r="I5" s="77">
        <v>1</v>
      </c>
      <c r="J5" s="86">
        <f t="shared" ref="J5:K8" si="0">SUM(D5+F5+H5)*B5</f>
        <v>1080</v>
      </c>
      <c r="K5" s="86">
        <f t="shared" si="0"/>
        <v>6600</v>
      </c>
      <c r="L5" s="86">
        <f>SUM(J5+K5)</f>
        <v>7680</v>
      </c>
      <c r="M5" s="87">
        <f>SUM(L5/3)</f>
        <v>2560</v>
      </c>
    </row>
    <row r="6" spans="1:13" ht="62.5" x14ac:dyDescent="0.25">
      <c r="A6" s="74" t="s">
        <v>25</v>
      </c>
      <c r="B6" s="76">
        <v>208</v>
      </c>
      <c r="C6" s="77">
        <v>1040</v>
      </c>
      <c r="D6" s="12">
        <v>3</v>
      </c>
      <c r="E6" s="77">
        <v>2</v>
      </c>
      <c r="F6" s="77">
        <v>3</v>
      </c>
      <c r="G6" s="77">
        <v>1</v>
      </c>
      <c r="H6" s="77">
        <v>4</v>
      </c>
      <c r="I6" s="77">
        <v>1</v>
      </c>
      <c r="J6" s="86">
        <f t="shared" si="0"/>
        <v>2080</v>
      </c>
      <c r="K6" s="86">
        <f t="shared" si="0"/>
        <v>4160</v>
      </c>
      <c r="L6" s="86">
        <f>SUM(J6+K6)</f>
        <v>6240</v>
      </c>
      <c r="M6" s="88">
        <f>SUM(L6/3)</f>
        <v>2080</v>
      </c>
    </row>
    <row r="7" spans="1:13" ht="37.5" x14ac:dyDescent="0.25">
      <c r="A7" s="74" t="s">
        <v>26</v>
      </c>
      <c r="B7" s="76">
        <v>60</v>
      </c>
      <c r="C7" s="77">
        <v>100</v>
      </c>
      <c r="D7" s="133">
        <v>16</v>
      </c>
      <c r="E7" s="133">
        <v>9</v>
      </c>
      <c r="F7" s="134">
        <v>16</v>
      </c>
      <c r="G7" s="134">
        <v>9</v>
      </c>
      <c r="H7" s="134">
        <v>16</v>
      </c>
      <c r="I7" s="134">
        <v>9</v>
      </c>
      <c r="J7" s="86">
        <f t="shared" si="0"/>
        <v>2880</v>
      </c>
      <c r="K7" s="86">
        <f t="shared" si="0"/>
        <v>2700</v>
      </c>
      <c r="L7" s="86">
        <f>SUM(J7+K7)</f>
        <v>5580</v>
      </c>
      <c r="M7" s="88">
        <f>SUM(L7/3)</f>
        <v>1860</v>
      </c>
    </row>
    <row r="8" spans="1:13" ht="67.5" customHeight="1" x14ac:dyDescent="0.25">
      <c r="A8" s="74" t="s">
        <v>27</v>
      </c>
      <c r="B8" s="77">
        <v>20</v>
      </c>
      <c r="C8" s="77">
        <v>20</v>
      </c>
      <c r="D8" s="77">
        <v>4</v>
      </c>
      <c r="E8" s="77">
        <v>4</v>
      </c>
      <c r="F8" s="77">
        <v>4</v>
      </c>
      <c r="G8" s="77">
        <v>2</v>
      </c>
      <c r="H8" s="77">
        <v>5</v>
      </c>
      <c r="I8" s="77">
        <v>2</v>
      </c>
      <c r="J8" s="86">
        <f t="shared" si="0"/>
        <v>260</v>
      </c>
      <c r="K8" s="86">
        <f t="shared" si="0"/>
        <v>160</v>
      </c>
      <c r="L8" s="86">
        <f>SUM(J8+K8)</f>
        <v>420</v>
      </c>
      <c r="M8" s="101">
        <f>SUM(L8/3)</f>
        <v>140</v>
      </c>
    </row>
    <row r="9" spans="1:13" ht="13" thickBot="1" x14ac:dyDescent="0.3">
      <c r="A9" s="75" t="s">
        <v>6</v>
      </c>
      <c r="B9" s="78"/>
      <c r="C9" s="79"/>
      <c r="D9" s="79"/>
      <c r="E9" s="79"/>
      <c r="F9" s="79"/>
      <c r="G9" s="79"/>
      <c r="H9" s="79"/>
      <c r="I9" s="79"/>
      <c r="J9" s="102">
        <f>SUM(J5:J8)</f>
        <v>6300</v>
      </c>
      <c r="K9" s="150">
        <f>SUM(K5:K8)</f>
        <v>13620</v>
      </c>
      <c r="L9" s="89">
        <f>SUM(L5:L8)</f>
        <v>19920</v>
      </c>
      <c r="M9" s="90">
        <f>SUM(M5:M8 )</f>
        <v>6640</v>
      </c>
    </row>
    <row r="10" spans="1:13" ht="13" thickTop="1" x14ac:dyDescent="0.25"/>
    <row r="11" spans="1:13" x14ac:dyDescent="0.25">
      <c r="A11" s="9" t="s">
        <v>28</v>
      </c>
    </row>
    <row r="12" spans="1:13" x14ac:dyDescent="0.25">
      <c r="A12" s="22" t="s">
        <v>104</v>
      </c>
    </row>
    <row r="13" spans="1:13" x14ac:dyDescent="0.25">
      <c r="A13" s="22" t="s">
        <v>29</v>
      </c>
    </row>
  </sheetData>
  <customSheetViews>
    <customSheetView guid="{049FF9DF-D5B5-4D58-95B6-5D845347CA6B}" showPageBreaks="1" showGridLines="0" fitToPage="1" printArea="1" view="pageLayout" topLeftCell="A2">
      <selection activeCell="G7" sqref="G7"/>
      <pageMargins left="0.5" right="0.28999999999999998" top="1" bottom="1" header="0.25" footer="0.25"/>
      <pageSetup scale="99" orientation="landscape"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fitToPage="1" printArea="1" view="pageLayout" topLeftCell="A2">
      <selection activeCell="G7" sqref="G7"/>
      <pageMargins left="0.5" right="0.28999999999999998" top="1" bottom="1" header="0.25" footer="0.25"/>
      <pageSetup scale="99" orientation="landscape"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fitToPage="1" printArea="1" view="pageLayout">
      <selection activeCell="J8" sqref="J8"/>
      <pageMargins left="0.5" right="0.28999999999999998" top="1" bottom="1" header="0.25" footer="0.25"/>
      <pageSetup scale="99" orientation="landscape" r:id="rId3"/>
      <headerFooter alignWithMargins="0">
        <oddHeader>&amp;L&amp;8Draft for public review with First Federal Register Notice—Has not been submitted to OMB August 2020</oddHeader>
      </headerFooter>
    </customSheetView>
    <customSheetView guid="{EF831D08-7168-48AB-B76D-CE859CEE6F25}" showPageBreaks="1" showGridLines="0" fitToPage="1" printArea="1" view="pageBreakPreview">
      <selection activeCell="J9" sqref="J9"/>
      <pageMargins left="0.5" right="0.28999999999999998" top="1" bottom="1" header="0.25" footer="0.25"/>
      <pageSetup scale="99" orientation="landscape" r:id="rId4"/>
      <headerFooter alignWithMargins="0">
        <oddHeader>&amp;L&amp;8Submitted to OMB with Second Federal Register Notice--2009</oddHeader>
      </headerFooter>
    </customSheetView>
    <customSheetView guid="{B86B9C0B-4D24-4564-B1DB-B5CC8C9F9341}" showPageBreaks="1" showGridLines="0" fitToPage="1" printArea="1" view="pageBreakPreview" showRuler="0">
      <selection activeCell="C14" sqref="C14"/>
      <pageMargins left="0.5" right="0.28999999999999998" top="1" bottom="1" header="0.25" footer="0.25"/>
      <pageSetup scale="98" orientation="landscape" r:id="rId5"/>
      <headerFooter alignWithMargins="0">
        <oddHeader>&amp;L&amp;8Submitted to OMB with Second Federal Register Notice--2009</oddHeader>
      </headerFooter>
    </customSheetView>
    <customSheetView guid="{96A9BC7A-A880-4BEC-B53F-CF8DEA5EA2EA}" showPageBreaks="1" showGridLines="0" fitToPage="1" printArea="1" view="pageBreakPreview" showRuler="0" topLeftCell="A6">
      <selection activeCell="H3" sqref="H3"/>
      <pageMargins left="0.5" right="0.28999999999999998" top="1" bottom="1" header="0.25" footer="0.25"/>
      <pageSetup scale="97" orientation="landscape" r:id="rId6"/>
      <headerFooter alignWithMargins="0">
        <oddHeader>&amp;L&amp;8Submitted to OMB with &amp;SSecond&amp;S First Federal Register Notice--&amp;S2005&amp;S2008</oddHeader>
      </headerFooter>
    </customSheetView>
    <customSheetView guid="{F267A5DE-A621-4AAD-A6CF-962CBD11FD4F}" showPageBreaks="1" showGridLines="0" fitToPage="1" printArea="1" view="pageBreakPreview" showRuler="0">
      <selection activeCell="C14" sqref="C14"/>
      <pageMargins left="0.5" right="0.28999999999999998" top="1" bottom="1" header="0.25" footer="0.25"/>
      <pageSetup scale="99" orientation="landscape" r:id="rId7"/>
      <headerFooter alignWithMargins="0">
        <oddHeader>&amp;L&amp;8Submitted to OMB with Second Federal Register Notice--2009</oddHeader>
      </headerFooter>
    </customSheetView>
    <customSheetView guid="{F09A8C4A-286B-4B6C-AD9C-64414287ACCC}" showPageBreaks="1" showGridLines="0" fitToPage="1" printArea="1">
      <selection activeCell="J8" sqref="J8"/>
      <pageMargins left="0.5" right="0.28999999999999998" top="1" bottom="1" header="0.25" footer="0.25"/>
      <pageSetup scale="92" orientation="landscape" r:id="rId8"/>
      <headerFooter alignWithMargins="0">
        <oddHeader>&amp;L&amp;8Submitted to OMB with Second Federal Register Notice--2017</oddHeader>
      </headerFooter>
    </customSheetView>
    <customSheetView guid="{D1FEA3B9-FFA4-4D4A-BFA3-9321D6D507E9}" showPageBreaks="1" showGridLines="0" fitToPage="1" printArea="1" view="pageLayout">
      <selection activeCell="G7" sqref="G7"/>
      <pageMargins left="0.5" right="0.28999999999999998" top="1" bottom="1" header="0.25" footer="0.25"/>
      <pageSetup scale="99" orientation="landscape" r:id="rId9"/>
      <headerFooter alignWithMargins="0"/>
    </customSheetView>
  </customSheetViews>
  <mergeCells count="3">
    <mergeCell ref="M3:M4"/>
    <mergeCell ref="J2:L3"/>
    <mergeCell ref="B2:C3"/>
  </mergeCells>
  <phoneticPr fontId="0" type="noConversion"/>
  <pageMargins left="0.5" right="0.28999999999999998" top="1" bottom="1" header="0.25" footer="0.25"/>
  <pageSetup scale="99" orientation="landscape" r:id="rId10"/>
  <headerFooter alignWithMargins="0">
    <oddHeader>&amp;L&amp;8Draft for internal review with Second Federal Register Notice—Has not been submitted to OMB November 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showGridLines="0" view="pageLayout" topLeftCell="A24" zoomScaleNormal="100" workbookViewId="0">
      <selection activeCell="C33" sqref="C33"/>
    </sheetView>
  </sheetViews>
  <sheetFormatPr defaultColWidth="9.08984375" defaultRowHeight="12.5" x14ac:dyDescent="0.25"/>
  <cols>
    <col min="1" max="1" width="22.26953125" style="47" customWidth="1"/>
    <col min="2" max="2" width="9.08984375" style="47"/>
    <col min="3" max="3" width="9" style="47" customWidth="1"/>
    <col min="4" max="4" width="8.54296875" style="47" customWidth="1"/>
    <col min="5" max="16384" width="9.08984375" style="47"/>
  </cols>
  <sheetData>
    <row r="1" spans="1:12" s="105" customFormat="1" ht="16" thickBot="1" x14ac:dyDescent="0.4">
      <c r="A1" s="103" t="s">
        <v>115</v>
      </c>
      <c r="B1" s="104"/>
      <c r="C1" s="104"/>
      <c r="D1" s="104"/>
      <c r="E1" s="104"/>
      <c r="F1" s="104"/>
      <c r="G1" s="104"/>
      <c r="H1" s="104"/>
      <c r="I1" s="104"/>
      <c r="J1" s="104"/>
      <c r="K1" s="104"/>
      <c r="L1" s="104"/>
    </row>
    <row r="2" spans="1:12" ht="13" thickTop="1" x14ac:dyDescent="0.25">
      <c r="A2" s="106"/>
      <c r="B2" s="106"/>
      <c r="C2" s="159" t="s">
        <v>131</v>
      </c>
      <c r="D2" s="108"/>
      <c r="E2" s="159" t="s">
        <v>132</v>
      </c>
      <c r="F2" s="108"/>
      <c r="G2" s="159" t="s">
        <v>133</v>
      </c>
      <c r="H2" s="108"/>
      <c r="I2" s="107" t="s">
        <v>6</v>
      </c>
      <c r="J2" s="108"/>
      <c r="K2" s="107" t="s">
        <v>31</v>
      </c>
      <c r="L2" s="108"/>
    </row>
    <row r="3" spans="1:12" s="112" customFormat="1" ht="25.5" thickBot="1" x14ac:dyDescent="0.3">
      <c r="A3" s="109" t="s">
        <v>30</v>
      </c>
      <c r="B3" s="109" t="s">
        <v>44</v>
      </c>
      <c r="C3" s="110" t="s">
        <v>32</v>
      </c>
      <c r="D3" s="111" t="s">
        <v>33</v>
      </c>
      <c r="E3" s="110" t="s">
        <v>32</v>
      </c>
      <c r="F3" s="111" t="s">
        <v>33</v>
      </c>
      <c r="G3" s="110" t="s">
        <v>32</v>
      </c>
      <c r="H3" s="111" t="s">
        <v>33</v>
      </c>
      <c r="I3" s="110" t="s">
        <v>32</v>
      </c>
      <c r="J3" s="111" t="s">
        <v>33</v>
      </c>
      <c r="K3" s="110" t="s">
        <v>32</v>
      </c>
      <c r="L3" s="111" t="s">
        <v>33</v>
      </c>
    </row>
    <row r="4" spans="1:12" ht="13" thickTop="1" x14ac:dyDescent="0.25">
      <c r="A4" s="113" t="s">
        <v>88</v>
      </c>
      <c r="B4" s="114"/>
      <c r="C4" s="114"/>
      <c r="D4" s="115"/>
      <c r="E4" s="115"/>
      <c r="F4" s="115"/>
      <c r="G4" s="115"/>
      <c r="H4" s="115"/>
      <c r="I4" s="115"/>
      <c r="J4" s="115"/>
      <c r="K4" s="115"/>
      <c r="L4" s="115"/>
    </row>
    <row r="5" spans="1:12" x14ac:dyDescent="0.25">
      <c r="A5" s="113" t="s">
        <v>34</v>
      </c>
      <c r="B5" s="116">
        <f>SUM(TableA5!B10)</f>
        <v>255</v>
      </c>
      <c r="C5" s="116">
        <v>1</v>
      </c>
      <c r="D5" s="117">
        <f>SUM(C5*B5)</f>
        <v>255</v>
      </c>
      <c r="E5" s="117">
        <v>1</v>
      </c>
      <c r="F5" s="117">
        <f>SUM(E5*B5)</f>
        <v>255</v>
      </c>
      <c r="G5" s="117">
        <v>1</v>
      </c>
      <c r="H5" s="117">
        <f>SUM(G5*B5)</f>
        <v>255</v>
      </c>
      <c r="I5" s="117">
        <f>SUM(G5+E5+C5)</f>
        <v>3</v>
      </c>
      <c r="J5" s="117">
        <f>SUM(I5*B5)</f>
        <v>765</v>
      </c>
      <c r="K5" s="117">
        <f>AVERAGE(G5,E5,C5)</f>
        <v>1</v>
      </c>
      <c r="L5" s="117">
        <f>SUM(K5*B5)</f>
        <v>255</v>
      </c>
    </row>
    <row r="6" spans="1:12" x14ac:dyDescent="0.25">
      <c r="A6" s="113" t="s">
        <v>35</v>
      </c>
      <c r="B6" s="116">
        <f>SUM(TableA5!C10)</f>
        <v>1152</v>
      </c>
      <c r="C6" s="116">
        <v>2</v>
      </c>
      <c r="D6" s="117">
        <f>SUM(C6*B6)</f>
        <v>2304</v>
      </c>
      <c r="E6" s="117">
        <v>1</v>
      </c>
      <c r="F6" s="117">
        <f>SUM(E6*B6)</f>
        <v>1152</v>
      </c>
      <c r="G6" s="117">
        <v>1</v>
      </c>
      <c r="H6" s="117">
        <f>SUM(G6*B6)</f>
        <v>1152</v>
      </c>
      <c r="I6" s="117">
        <f>SUM(C6+E6+G6)</f>
        <v>4</v>
      </c>
      <c r="J6" s="117">
        <f>SUM(I6*B6)</f>
        <v>4608</v>
      </c>
      <c r="K6" s="117">
        <f>AVERAGE(G6,E6,C6)</f>
        <v>1.3333333333333333</v>
      </c>
      <c r="L6" s="117">
        <f>SUM(K6*B6)</f>
        <v>1536</v>
      </c>
    </row>
    <row r="7" spans="1:12" x14ac:dyDescent="0.25">
      <c r="A7" s="118" t="s">
        <v>36</v>
      </c>
      <c r="B7" s="119"/>
      <c r="C7" s="119">
        <f t="shared" ref="C7:L7" si="0">SUM(C5:C6)</f>
        <v>3</v>
      </c>
      <c r="D7" s="120">
        <f t="shared" si="0"/>
        <v>2559</v>
      </c>
      <c r="E7" s="120">
        <f t="shared" si="0"/>
        <v>2</v>
      </c>
      <c r="F7" s="120">
        <f t="shared" si="0"/>
        <v>1407</v>
      </c>
      <c r="G7" s="120">
        <f t="shared" si="0"/>
        <v>2</v>
      </c>
      <c r="H7" s="120">
        <f t="shared" si="0"/>
        <v>1407</v>
      </c>
      <c r="I7" s="120">
        <f t="shared" si="0"/>
        <v>7</v>
      </c>
      <c r="J7" s="120">
        <f t="shared" si="0"/>
        <v>5373</v>
      </c>
      <c r="K7" s="120">
        <f t="shared" si="0"/>
        <v>2.333333333333333</v>
      </c>
      <c r="L7" s="120">
        <f t="shared" si="0"/>
        <v>1791</v>
      </c>
    </row>
    <row r="8" spans="1:12" x14ac:dyDescent="0.25">
      <c r="A8" s="113" t="s">
        <v>37</v>
      </c>
      <c r="B8" s="116"/>
      <c r="C8" s="116"/>
      <c r="D8" s="117"/>
      <c r="E8" s="117"/>
      <c r="F8" s="117"/>
      <c r="G8" s="117"/>
      <c r="H8" s="117"/>
      <c r="I8" s="117"/>
      <c r="J8" s="117"/>
      <c r="K8" s="117"/>
      <c r="L8" s="117"/>
    </row>
    <row r="9" spans="1:12" x14ac:dyDescent="0.25">
      <c r="A9" s="113" t="s">
        <v>34</v>
      </c>
      <c r="B9" s="116">
        <f>SUM(TableA5!B10)</f>
        <v>255</v>
      </c>
      <c r="C9" s="116">
        <v>3</v>
      </c>
      <c r="D9" s="117">
        <f>SUM(C9*B9)</f>
        <v>765</v>
      </c>
      <c r="E9" s="117">
        <v>3</v>
      </c>
      <c r="F9" s="117">
        <f>SUM(E9*B9)</f>
        <v>765</v>
      </c>
      <c r="G9" s="117">
        <v>4</v>
      </c>
      <c r="H9" s="116">
        <f>SUM(G9*B9)</f>
        <v>1020</v>
      </c>
      <c r="I9" s="117">
        <f>SUM(C9+E9+G9)</f>
        <v>10</v>
      </c>
      <c r="J9" s="117">
        <f>SUM(I9*B9)</f>
        <v>2550</v>
      </c>
      <c r="K9" s="117">
        <f>AVERAGE(G9,E9,C9)</f>
        <v>3.3333333333333335</v>
      </c>
      <c r="L9" s="117">
        <f>K9*B9</f>
        <v>850</v>
      </c>
    </row>
    <row r="10" spans="1:12" x14ac:dyDescent="0.25">
      <c r="A10" s="113" t="s">
        <v>35</v>
      </c>
      <c r="B10" s="116">
        <f>SUM(TableA5!C10)</f>
        <v>1152</v>
      </c>
      <c r="C10" s="116">
        <v>2</v>
      </c>
      <c r="D10" s="117">
        <f>SUM(C10*B10)</f>
        <v>2304</v>
      </c>
      <c r="E10" s="117">
        <v>1</v>
      </c>
      <c r="F10" s="117">
        <f>SUM(E10*B10)</f>
        <v>1152</v>
      </c>
      <c r="G10" s="117">
        <v>1</v>
      </c>
      <c r="H10" s="121">
        <f>SUM(G10*B10)</f>
        <v>1152</v>
      </c>
      <c r="I10" s="117">
        <v>4</v>
      </c>
      <c r="J10" s="117">
        <f>SUM(I10*B10)</f>
        <v>4608</v>
      </c>
      <c r="K10" s="117">
        <v>2</v>
      </c>
      <c r="L10" s="121">
        <f>K10*B10</f>
        <v>2304</v>
      </c>
    </row>
    <row r="11" spans="1:12" x14ac:dyDescent="0.25">
      <c r="A11" s="118" t="s">
        <v>36</v>
      </c>
      <c r="B11" s="119"/>
      <c r="C11" s="119">
        <f t="shared" ref="C11:K11" si="1">SUM(C9:C10)</f>
        <v>5</v>
      </c>
      <c r="D11" s="120">
        <f t="shared" si="1"/>
        <v>3069</v>
      </c>
      <c r="E11" s="120">
        <f t="shared" si="1"/>
        <v>4</v>
      </c>
      <c r="F11" s="120">
        <f t="shared" si="1"/>
        <v>1917</v>
      </c>
      <c r="G11" s="120">
        <f t="shared" si="1"/>
        <v>5</v>
      </c>
      <c r="H11" s="120">
        <f t="shared" si="1"/>
        <v>2172</v>
      </c>
      <c r="I11" s="120">
        <f t="shared" si="1"/>
        <v>14</v>
      </c>
      <c r="J11" s="120">
        <f t="shared" si="1"/>
        <v>7158</v>
      </c>
      <c r="K11" s="120">
        <f t="shared" si="1"/>
        <v>5.3333333333333339</v>
      </c>
      <c r="L11" s="121">
        <f>SUM(J11/3)</f>
        <v>2386</v>
      </c>
    </row>
    <row r="12" spans="1:12" x14ac:dyDescent="0.25">
      <c r="A12" s="113" t="s">
        <v>38</v>
      </c>
      <c r="B12" s="116"/>
      <c r="C12" s="116"/>
      <c r="D12" s="117"/>
      <c r="E12" s="117"/>
      <c r="F12" s="117"/>
      <c r="G12" s="117"/>
      <c r="H12" s="117"/>
      <c r="I12" s="117"/>
      <c r="J12" s="117"/>
      <c r="K12" s="117"/>
      <c r="L12" s="117"/>
    </row>
    <row r="13" spans="1:12" x14ac:dyDescent="0.25">
      <c r="A13" s="113" t="s">
        <v>34</v>
      </c>
      <c r="B13" s="116">
        <v>328</v>
      </c>
      <c r="C13" s="116">
        <v>16</v>
      </c>
      <c r="D13" s="116">
        <f>SUM(B13*C13)</f>
        <v>5248</v>
      </c>
      <c r="E13" s="117">
        <v>16</v>
      </c>
      <c r="F13" s="117">
        <f>SUM(E13*B13)</f>
        <v>5248</v>
      </c>
      <c r="G13" s="117">
        <v>16</v>
      </c>
      <c r="H13" s="117">
        <f>SUM(G13*B13)</f>
        <v>5248</v>
      </c>
      <c r="I13" s="117">
        <f>SUM(G13+E13+C13)</f>
        <v>48</v>
      </c>
      <c r="J13" s="117">
        <f>SUM(I13*B13)</f>
        <v>15744</v>
      </c>
      <c r="K13" s="117">
        <f>AVERAGE(G13,E13,C13)</f>
        <v>16</v>
      </c>
      <c r="L13" s="117">
        <f>SUM(K13*B13)</f>
        <v>5248</v>
      </c>
    </row>
    <row r="14" spans="1:12" x14ac:dyDescent="0.25">
      <c r="A14" s="113" t="s">
        <v>35</v>
      </c>
      <c r="B14" s="116">
        <v>1760</v>
      </c>
      <c r="C14" s="116">
        <v>9</v>
      </c>
      <c r="D14" s="116">
        <v>15840</v>
      </c>
      <c r="E14" s="117">
        <v>9</v>
      </c>
      <c r="F14" s="117">
        <f>SUM(E14*B14)</f>
        <v>15840</v>
      </c>
      <c r="G14" s="117">
        <v>9</v>
      </c>
      <c r="H14" s="117">
        <f>SUM(G14*B14)</f>
        <v>15840</v>
      </c>
      <c r="I14" s="117">
        <f>SUM(G14+E14+C14)</f>
        <v>27</v>
      </c>
      <c r="J14" s="117">
        <f>SUM(I14*B14)</f>
        <v>47520</v>
      </c>
      <c r="K14" s="117">
        <f>AVERAGE(G14,E14,C14)</f>
        <v>9</v>
      </c>
      <c r="L14" s="117">
        <f>SUM(K14*B14)</f>
        <v>15840</v>
      </c>
    </row>
    <row r="15" spans="1:12" x14ac:dyDescent="0.25">
      <c r="A15" s="118" t="s">
        <v>36</v>
      </c>
      <c r="B15" s="119"/>
      <c r="C15" s="119">
        <f t="shared" ref="C15:L15" si="2">SUM(C13:C14)</f>
        <v>25</v>
      </c>
      <c r="D15" s="120">
        <v>21088</v>
      </c>
      <c r="E15" s="120">
        <f t="shared" si="2"/>
        <v>25</v>
      </c>
      <c r="F15" s="120">
        <f t="shared" si="2"/>
        <v>21088</v>
      </c>
      <c r="G15" s="119">
        <f t="shared" si="2"/>
        <v>25</v>
      </c>
      <c r="H15" s="120">
        <f t="shared" si="2"/>
        <v>21088</v>
      </c>
      <c r="I15" s="120">
        <f t="shared" si="2"/>
        <v>75</v>
      </c>
      <c r="J15" s="120">
        <f t="shared" si="2"/>
        <v>63264</v>
      </c>
      <c r="K15" s="120">
        <f t="shared" si="2"/>
        <v>25</v>
      </c>
      <c r="L15" s="120">
        <f t="shared" si="2"/>
        <v>21088</v>
      </c>
    </row>
    <row r="16" spans="1:12" x14ac:dyDescent="0.25">
      <c r="A16" s="113" t="s">
        <v>39</v>
      </c>
      <c r="B16" s="116"/>
      <c r="C16" s="122"/>
      <c r="D16" s="123"/>
      <c r="E16" s="123"/>
      <c r="F16" s="124"/>
      <c r="G16" s="116"/>
      <c r="H16" s="117"/>
      <c r="I16" s="117"/>
      <c r="J16" s="117"/>
      <c r="K16" s="117"/>
      <c r="L16" s="117"/>
    </row>
    <row r="17" spans="1:12" x14ac:dyDescent="0.25">
      <c r="A17" s="113" t="s">
        <v>34</v>
      </c>
      <c r="B17" s="116">
        <v>80</v>
      </c>
      <c r="C17" s="116">
        <v>16</v>
      </c>
      <c r="D17" s="116">
        <f>SUM(B17*C17)</f>
        <v>1280</v>
      </c>
      <c r="E17" s="117">
        <v>16</v>
      </c>
      <c r="F17" s="117">
        <f>SUM(E17*B17)</f>
        <v>1280</v>
      </c>
      <c r="G17" s="116">
        <v>16</v>
      </c>
      <c r="H17" s="117">
        <f>SUM(G17*B17)</f>
        <v>1280</v>
      </c>
      <c r="I17" s="117">
        <f>SUM(G17+E17+C17)</f>
        <v>48</v>
      </c>
      <c r="J17" s="117">
        <f>SUM(I17*B17)</f>
        <v>3840</v>
      </c>
      <c r="K17" s="117">
        <f>AVERAGE(G17,E17,C17)</f>
        <v>16</v>
      </c>
      <c r="L17" s="117">
        <f>SUM(K17*B17)</f>
        <v>1280</v>
      </c>
    </row>
    <row r="18" spans="1:12" x14ac:dyDescent="0.25">
      <c r="A18" s="113" t="s">
        <v>35</v>
      </c>
      <c r="B18" s="116">
        <v>1920</v>
      </c>
      <c r="C18" s="116">
        <v>9</v>
      </c>
      <c r="D18" s="116">
        <f>SUM(B18*C18)</f>
        <v>17280</v>
      </c>
      <c r="E18" s="117">
        <v>9</v>
      </c>
      <c r="F18" s="117">
        <f>SUM(E18*B18)</f>
        <v>17280</v>
      </c>
      <c r="G18" s="117">
        <v>9</v>
      </c>
      <c r="H18" s="117">
        <f>SUM(G18*B18)</f>
        <v>17280</v>
      </c>
      <c r="I18" s="117">
        <f>SUM(G18+E18+C18)</f>
        <v>27</v>
      </c>
      <c r="J18" s="117">
        <f>SUM(I18*B18)</f>
        <v>51840</v>
      </c>
      <c r="K18" s="117">
        <f>AVERAGE(G18,E18,C18)</f>
        <v>9</v>
      </c>
      <c r="L18" s="117">
        <f>SUM(K18*B18)</f>
        <v>17280</v>
      </c>
    </row>
    <row r="19" spans="1:12" x14ac:dyDescent="0.25">
      <c r="A19" s="118" t="s">
        <v>36</v>
      </c>
      <c r="B19" s="119"/>
      <c r="C19" s="119">
        <f t="shared" ref="C19:L19" si="3">SUM(C17:C18)</f>
        <v>25</v>
      </c>
      <c r="D19" s="120">
        <f t="shared" si="3"/>
        <v>18560</v>
      </c>
      <c r="E19" s="120">
        <f t="shared" si="3"/>
        <v>25</v>
      </c>
      <c r="F19" s="120">
        <f t="shared" si="3"/>
        <v>18560</v>
      </c>
      <c r="G19" s="120">
        <f t="shared" si="3"/>
        <v>25</v>
      </c>
      <c r="H19" s="120">
        <f t="shared" si="3"/>
        <v>18560</v>
      </c>
      <c r="I19" s="120">
        <f t="shared" si="3"/>
        <v>75</v>
      </c>
      <c r="J19" s="120">
        <f t="shared" si="3"/>
        <v>55680</v>
      </c>
      <c r="K19" s="120">
        <f t="shared" si="3"/>
        <v>25</v>
      </c>
      <c r="L19" s="120">
        <f t="shared" si="3"/>
        <v>18560</v>
      </c>
    </row>
    <row r="20" spans="1:12" x14ac:dyDescent="0.25">
      <c r="A20" s="113" t="s">
        <v>40</v>
      </c>
      <c r="B20" s="116"/>
      <c r="C20" s="116"/>
      <c r="D20" s="117"/>
      <c r="E20" s="117"/>
      <c r="F20" s="117"/>
      <c r="G20" s="117"/>
      <c r="H20" s="117"/>
      <c r="I20" s="117"/>
      <c r="J20" s="117"/>
      <c r="K20" s="117"/>
      <c r="L20" s="117"/>
    </row>
    <row r="21" spans="1:12" x14ac:dyDescent="0.25">
      <c r="A21" s="113" t="s">
        <v>34</v>
      </c>
      <c r="B21" s="116"/>
      <c r="C21" s="116">
        <v>16</v>
      </c>
      <c r="D21" s="117">
        <f>SUM(D5+D9+D13+D17)</f>
        <v>7548</v>
      </c>
      <c r="E21" s="117">
        <v>16</v>
      </c>
      <c r="F21" s="117">
        <f>SUM(F5+F9+F13+F17)</f>
        <v>7548</v>
      </c>
      <c r="G21" s="117">
        <v>16</v>
      </c>
      <c r="H21" s="117">
        <f>SUM(H5+H9+H13+H17)</f>
        <v>7803</v>
      </c>
      <c r="I21" s="117">
        <v>48</v>
      </c>
      <c r="J21" s="117">
        <f>SUM(J5+J9+J13+J17)</f>
        <v>22899</v>
      </c>
      <c r="K21" s="117">
        <v>16</v>
      </c>
      <c r="L21" s="117">
        <f>SUM(L5+L9+L13+L17)</f>
        <v>7633</v>
      </c>
    </row>
    <row r="22" spans="1:12" x14ac:dyDescent="0.25">
      <c r="A22" s="113" t="s">
        <v>42</v>
      </c>
      <c r="B22" s="116"/>
      <c r="C22" s="116">
        <v>9</v>
      </c>
      <c r="D22" s="117">
        <f>SUM(D6+D10+D14+D18)</f>
        <v>37728</v>
      </c>
      <c r="E22" s="117">
        <v>9</v>
      </c>
      <c r="F22" s="117">
        <f>SUM(F6+F10+F14+F18)</f>
        <v>35424</v>
      </c>
      <c r="G22" s="117">
        <v>9</v>
      </c>
      <c r="H22" s="117">
        <f>SUM(H6+H10+H14+H18)</f>
        <v>35424</v>
      </c>
      <c r="I22" s="117">
        <v>27</v>
      </c>
      <c r="J22" s="117">
        <f>SUM(J6+J10+J14+J18)</f>
        <v>108576</v>
      </c>
      <c r="K22" s="117">
        <v>9</v>
      </c>
      <c r="L22" s="117">
        <f>SUM(L6+L10+L14+L18)</f>
        <v>36960</v>
      </c>
    </row>
    <row r="23" spans="1:12" ht="15" thickBot="1" x14ac:dyDescent="0.3">
      <c r="A23" s="125" t="s">
        <v>105</v>
      </c>
      <c r="B23" s="126"/>
      <c r="C23" s="126">
        <f>SUM(C21:C22)</f>
        <v>25</v>
      </c>
      <c r="D23" s="126">
        <f>SUM(D19+D15+D11+D7)</f>
        <v>45276</v>
      </c>
      <c r="E23" s="126">
        <f>SUM(E21:E22)</f>
        <v>25</v>
      </c>
      <c r="F23" s="126">
        <f>SUM(F19+F15+F11+F7)</f>
        <v>42972</v>
      </c>
      <c r="G23" s="126">
        <f>SUM(G21:G22)</f>
        <v>25</v>
      </c>
      <c r="H23" s="126">
        <f>SUM(H19+H15+H11+H7)</f>
        <v>43227</v>
      </c>
      <c r="I23" s="126">
        <f>SUM(I21:I22)</f>
        <v>75</v>
      </c>
      <c r="J23" s="126">
        <f>SUM(J19+J15+J11+J7)</f>
        <v>131475</v>
      </c>
      <c r="K23" s="126">
        <v>25</v>
      </c>
      <c r="L23" s="126">
        <f>SUM(L19+L15+L11+L7)</f>
        <v>43825</v>
      </c>
    </row>
    <row r="24" spans="1:12" ht="13" thickTop="1" x14ac:dyDescent="0.25">
      <c r="A24" s="113" t="s">
        <v>41</v>
      </c>
      <c r="B24" s="116"/>
      <c r="C24" s="116"/>
      <c r="D24" s="117"/>
      <c r="E24" s="117"/>
      <c r="F24" s="117"/>
      <c r="G24" s="117"/>
      <c r="H24" s="117"/>
      <c r="I24" s="117"/>
      <c r="J24" s="117"/>
      <c r="K24" s="117"/>
      <c r="L24" s="117"/>
    </row>
    <row r="25" spans="1:12" x14ac:dyDescent="0.25">
      <c r="A25" s="113" t="s">
        <v>34</v>
      </c>
      <c r="B25" s="116">
        <v>90</v>
      </c>
      <c r="C25" s="116">
        <v>4</v>
      </c>
      <c r="D25" s="117">
        <f>SUM(C25*B25)</f>
        <v>360</v>
      </c>
      <c r="E25" s="117">
        <v>4</v>
      </c>
      <c r="F25" s="117">
        <f>SUM(E25*B25)</f>
        <v>360</v>
      </c>
      <c r="G25" s="117">
        <v>5</v>
      </c>
      <c r="H25" s="117">
        <f>SUM(G25*B25)</f>
        <v>450</v>
      </c>
      <c r="I25" s="117">
        <f>SUM(G25+E25+C25)</f>
        <v>13</v>
      </c>
      <c r="J25" s="117">
        <f>SUM(I25*B25)</f>
        <v>1170</v>
      </c>
      <c r="K25" s="117">
        <f>AVERAGE(G25,E25,C25)</f>
        <v>4.333333333333333</v>
      </c>
      <c r="L25" s="117">
        <f>SUM(K25*B25)</f>
        <v>390</v>
      </c>
    </row>
    <row r="26" spans="1:12" x14ac:dyDescent="0.25">
      <c r="A26" s="127" t="s">
        <v>42</v>
      </c>
      <c r="B26" s="116">
        <v>180</v>
      </c>
      <c r="C26" s="116">
        <v>4</v>
      </c>
      <c r="D26" s="116">
        <f>SUM(C26*B26)</f>
        <v>720</v>
      </c>
      <c r="E26" s="117">
        <v>2</v>
      </c>
      <c r="F26" s="116">
        <f>SUM(E26*B26)</f>
        <v>360</v>
      </c>
      <c r="G26" s="117">
        <f>SUM(TableA10!G4)</f>
        <v>2</v>
      </c>
      <c r="H26" s="116">
        <v>360</v>
      </c>
      <c r="I26" s="117">
        <f>C26+E26+G26</f>
        <v>8</v>
      </c>
      <c r="J26" s="116">
        <f>SUM(I26*B26)</f>
        <v>1440</v>
      </c>
      <c r="K26" s="117">
        <f>AVERAGE(G26,E26,C26)</f>
        <v>2.6666666666666665</v>
      </c>
      <c r="L26" s="117">
        <f>K26*B26</f>
        <v>480</v>
      </c>
    </row>
    <row r="27" spans="1:12" x14ac:dyDescent="0.25">
      <c r="A27" s="118" t="s">
        <v>36</v>
      </c>
      <c r="B27" s="119"/>
      <c r="C27" s="119">
        <v>8</v>
      </c>
      <c r="D27" s="120">
        <f>SUM(D25:D26)</f>
        <v>1080</v>
      </c>
      <c r="E27" s="120">
        <v>6</v>
      </c>
      <c r="F27" s="120">
        <f>SUM(F25:F26)</f>
        <v>720</v>
      </c>
      <c r="G27" s="120">
        <v>7</v>
      </c>
      <c r="H27" s="120">
        <f>SUM(H25:H26)</f>
        <v>810</v>
      </c>
      <c r="I27" s="120">
        <f>SUM(I25:I26)</f>
        <v>21</v>
      </c>
      <c r="J27" s="120">
        <f>SUM(J25:J26)</f>
        <v>2610</v>
      </c>
      <c r="K27" s="120">
        <v>7</v>
      </c>
      <c r="L27" s="120">
        <f>SUM(L25:L26)</f>
        <v>870</v>
      </c>
    </row>
    <row r="28" spans="1:12" x14ac:dyDescent="0.25">
      <c r="A28" s="113" t="s">
        <v>43</v>
      </c>
      <c r="B28" s="116"/>
      <c r="C28" s="116"/>
      <c r="D28" s="117"/>
      <c r="E28" s="117"/>
      <c r="F28" s="117"/>
      <c r="G28" s="117"/>
      <c r="H28" s="117"/>
      <c r="I28" s="117"/>
      <c r="J28" s="117"/>
      <c r="K28" s="117"/>
      <c r="L28" s="117"/>
    </row>
    <row r="29" spans="1:12" x14ac:dyDescent="0.25">
      <c r="A29" s="113" t="s">
        <v>34</v>
      </c>
      <c r="B29" s="116">
        <v>30</v>
      </c>
      <c r="C29" s="116">
        <v>4</v>
      </c>
      <c r="D29" s="117">
        <f>SUM(C29*B29)</f>
        <v>120</v>
      </c>
      <c r="E29" s="117">
        <v>4</v>
      </c>
      <c r="F29" s="117">
        <f>SUM(E29*B29)</f>
        <v>120</v>
      </c>
      <c r="G29" s="117">
        <v>5</v>
      </c>
      <c r="H29" s="117">
        <v>150</v>
      </c>
      <c r="I29" s="117">
        <f>G29+E29+C29</f>
        <v>13</v>
      </c>
      <c r="J29" s="117">
        <v>390</v>
      </c>
      <c r="K29" s="117">
        <f>AVERAGE(G29,E29,C29)</f>
        <v>4.333333333333333</v>
      </c>
      <c r="L29" s="117">
        <f>SUM(K29*B29)</f>
        <v>130</v>
      </c>
    </row>
    <row r="30" spans="1:12" x14ac:dyDescent="0.25">
      <c r="A30" s="113" t="s">
        <v>42</v>
      </c>
      <c r="B30" s="116">
        <v>60</v>
      </c>
      <c r="C30" s="116">
        <f>SUM(TableA11!C4)</f>
        <v>4</v>
      </c>
      <c r="D30" s="117">
        <f>SUM(C30*B30)</f>
        <v>240</v>
      </c>
      <c r="E30" s="117">
        <v>2</v>
      </c>
      <c r="F30" s="117">
        <f>SUM(E30*B30)</f>
        <v>120</v>
      </c>
      <c r="G30" s="117">
        <v>2</v>
      </c>
      <c r="H30" s="117">
        <v>120</v>
      </c>
      <c r="I30" s="117">
        <f>G30+E30+C30</f>
        <v>8</v>
      </c>
      <c r="J30" s="117">
        <v>480</v>
      </c>
      <c r="K30" s="117">
        <f>AVERAGE(G30,E30,C30)</f>
        <v>2.6666666666666665</v>
      </c>
      <c r="L30" s="117">
        <f>SUM(K30*B30)</f>
        <v>160</v>
      </c>
    </row>
    <row r="31" spans="1:12" x14ac:dyDescent="0.25">
      <c r="A31" s="118" t="s">
        <v>36</v>
      </c>
      <c r="B31" s="119"/>
      <c r="C31" s="119">
        <v>8</v>
      </c>
      <c r="D31" s="120">
        <f>SUM(D29:D30)</f>
        <v>360</v>
      </c>
      <c r="E31" s="120">
        <v>6</v>
      </c>
      <c r="F31" s="120">
        <f>SUM(F29:F30)</f>
        <v>240</v>
      </c>
      <c r="G31" s="120">
        <v>7</v>
      </c>
      <c r="H31" s="120">
        <f>SUM(H29:H30)</f>
        <v>270</v>
      </c>
      <c r="I31" s="120">
        <f>I30+I29</f>
        <v>21</v>
      </c>
      <c r="J31" s="120">
        <f>SUM(J29:J30)</f>
        <v>870</v>
      </c>
      <c r="K31" s="120">
        <v>7</v>
      </c>
      <c r="L31" s="120">
        <f>SUM(L29:L30)</f>
        <v>290</v>
      </c>
    </row>
    <row r="32" spans="1:12" ht="14.5" x14ac:dyDescent="0.25">
      <c r="A32" s="118" t="s">
        <v>106</v>
      </c>
      <c r="B32" s="119"/>
      <c r="C32" s="119">
        <v>5</v>
      </c>
      <c r="D32" s="119">
        <f>SUM(D31+D27)</f>
        <v>1440</v>
      </c>
      <c r="E32" s="119">
        <v>5</v>
      </c>
      <c r="F32" s="119">
        <f>SUM(F31+F27)</f>
        <v>960</v>
      </c>
      <c r="G32" s="119">
        <v>5</v>
      </c>
      <c r="H32" s="119">
        <f>SUM(H31+H27)</f>
        <v>1080</v>
      </c>
      <c r="I32" s="119">
        <v>5</v>
      </c>
      <c r="J32" s="119">
        <f>SUM(J31+J27)</f>
        <v>3480</v>
      </c>
      <c r="K32" s="119">
        <v>5</v>
      </c>
      <c r="L32" s="119">
        <f>SUM(L31+L27)</f>
        <v>1160</v>
      </c>
    </row>
    <row r="33" spans="1:13" s="112" customFormat="1" ht="25" x14ac:dyDescent="0.25">
      <c r="A33" s="128" t="s">
        <v>80</v>
      </c>
      <c r="B33" s="129"/>
      <c r="C33" s="129">
        <f t="shared" ref="C33:H33" si="4">SUM(C32+C23)</f>
        <v>30</v>
      </c>
      <c r="D33" s="129">
        <f t="shared" si="4"/>
        <v>46716</v>
      </c>
      <c r="E33" s="129">
        <f t="shared" si="4"/>
        <v>30</v>
      </c>
      <c r="F33" s="129">
        <f t="shared" si="4"/>
        <v>43932</v>
      </c>
      <c r="G33" s="129">
        <f>SUM(G32+G23)</f>
        <v>30</v>
      </c>
      <c r="H33" s="129">
        <f t="shared" si="4"/>
        <v>44307</v>
      </c>
      <c r="I33" s="129">
        <v>30</v>
      </c>
      <c r="J33" s="129">
        <f>SUM(J32+J23)</f>
        <v>134955</v>
      </c>
      <c r="K33" s="129">
        <v>30</v>
      </c>
      <c r="L33" s="129">
        <f>L32+L23</f>
        <v>44985</v>
      </c>
      <c r="M33" s="112" t="s">
        <v>124</v>
      </c>
    </row>
    <row r="34" spans="1:13" x14ac:dyDescent="0.25">
      <c r="A34" s="130" t="s">
        <v>123</v>
      </c>
    </row>
    <row r="35" spans="1:13" x14ac:dyDescent="0.25">
      <c r="A35" s="130" t="s">
        <v>137</v>
      </c>
    </row>
  </sheetData>
  <customSheetViews>
    <customSheetView guid="{049FF9DF-D5B5-4D58-95B6-5D845347CA6B}" showPageBreaks="1" showGridLines="0" fitToPage="1" printArea="1" view="pageLayout" topLeftCell="A24">
      <selection activeCell="C33" sqref="C33"/>
      <pageMargins left="0.75" right="0.75" top="1" bottom="1" header="0.5" footer="0.5"/>
      <pageSetup scale="89" orientation="landscape"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fitToPage="1" printArea="1" view="pageLayout" topLeftCell="A24">
      <selection activeCell="C33" sqref="C33"/>
      <pageMargins left="0.75" right="0.75" top="1" bottom="1" header="0.5" footer="0.5"/>
      <pageSetup scale="89" orientation="landscape"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fitToPage="1" printArea="1" view="pageLayout">
      <selection activeCell="A35" sqref="A35"/>
      <pageMargins left="0.75" right="0.75" top="1" bottom="1" header="0.5" footer="0.5"/>
      <pageSetup scale="89" orientation="landscape" r:id="rId3"/>
      <headerFooter alignWithMargins="0">
        <oddHeader>&amp;L&amp;8Draft for public review with First Federal Register Notice—Has not been submitted to OMB August 2020</oddHeader>
      </headerFooter>
    </customSheetView>
    <customSheetView guid="{EF831D08-7168-48AB-B76D-CE859CEE6F25}" showPageBreaks="1" showGridLines="0" fitToPage="1" printArea="1">
      <selection activeCell="L22" sqref="L22"/>
      <pageMargins left="0.75" right="0.75" top="1" bottom="1" header="0.5" footer="0.5"/>
      <pageSetup scale="89" orientation="landscape" r:id="rId4"/>
      <headerFooter alignWithMargins="0">
        <oddHeader>&amp;L&amp;8Submitted to OMB with Second Federal Register Notice--2009</oddHeader>
      </headerFooter>
    </customSheetView>
    <customSheetView guid="{B86B9C0B-4D24-4564-B1DB-B5CC8C9F9341}" showGridLines="0" fitToPage="1" showRuler="0" topLeftCell="A2">
      <selection activeCell="K10" sqref="K10"/>
      <pageMargins left="0.75" right="0.75" top="1" bottom="1" header="0.5" footer="0.5"/>
      <pageSetup scale="89" orientation="landscape" r:id="rId5"/>
      <headerFooter alignWithMargins="0">
        <oddHeader>&amp;L&amp;8Submitted to OMB with Second Federal Register Notice--2009</oddHeader>
      </headerFooter>
    </customSheetView>
    <customSheetView guid="{96A9BC7A-A880-4BEC-B53F-CF8DEA5EA2EA}" showPageBreaks="1" showGridLines="0" fitToPage="1" printArea="1" showRuler="0">
      <selection activeCell="E1" sqref="E1"/>
      <pageMargins left="0.75" right="0.75" top="1" bottom="1" header="0.5" footer="0.5"/>
      <pageSetup scale="90" orientation="landscape" r:id="rId6"/>
      <headerFooter alignWithMargins="0">
        <oddHeader>&amp;L&amp;8Submitted to OMB with &amp;SSecond&amp;S First Federal Register Notice--&amp;S2005&amp;S2008</oddHeader>
      </headerFooter>
    </customSheetView>
    <customSheetView guid="{F267A5DE-A621-4AAD-A6CF-962CBD11FD4F}" showPageBreaks="1" showGridLines="0" fitToPage="1" printArea="1" showRuler="0" topLeftCell="A2">
      <selection activeCell="K10" sqref="K10"/>
      <pageMargins left="0.75" right="0.75" top="1" bottom="1" header="0.5" footer="0.5"/>
      <pageSetup scale="89" orientation="landscape" r:id="rId7"/>
      <headerFooter alignWithMargins="0">
        <oddHeader>&amp;L&amp;8Submitted to OMB with Second Federal Register Notice--2009</oddHeader>
      </headerFooter>
    </customSheetView>
    <customSheetView guid="{F09A8C4A-286B-4B6C-AD9C-64414287ACCC}" scale="80" showPageBreaks="1" showGridLines="0" fitToPage="1" printArea="1" view="pageLayout">
      <selection activeCell="E36" sqref="E36"/>
      <pageMargins left="0.75" right="0.75" top="1" bottom="1" header="0.5" footer="0.5"/>
      <pageSetup scale="84" orientation="landscape" r:id="rId8"/>
      <headerFooter alignWithMargins="0">
        <oddHeader>&amp;L&amp;8Submitted to OMB with Second Federal Register Notice--2017</oddHeader>
      </headerFooter>
    </customSheetView>
    <customSheetView guid="{D1FEA3B9-FFA4-4D4A-BFA3-9321D6D507E9}" showPageBreaks="1" showGridLines="0" fitToPage="1" printArea="1" view="pageLayout" topLeftCell="A19">
      <selection activeCell="G2" sqref="G2"/>
      <pageMargins left="0.75" right="0.75" top="1" bottom="1" header="0.5" footer="0.5"/>
      <pageSetup scale="89" orientation="landscape" r:id="rId9"/>
      <headerFooter alignWithMargins="0"/>
    </customSheetView>
  </customSheetViews>
  <phoneticPr fontId="0" type="noConversion"/>
  <pageMargins left="0.75" right="0.75" top="1" bottom="1" header="0.5" footer="0.5"/>
  <pageSetup scale="89" orientation="landscape" r:id="rId10"/>
  <headerFooter alignWithMargins="0">
    <oddHeader>&amp;L&amp;8Draft for internal review with Second Federal Register Notice—Has not been submitted to OMB November 2023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showGridLines="0" view="pageLayout" zoomScaleNormal="100" workbookViewId="0">
      <selection activeCell="E10" sqref="E10"/>
    </sheetView>
  </sheetViews>
  <sheetFormatPr defaultRowHeight="12.5" x14ac:dyDescent="0.25"/>
  <cols>
    <col min="1" max="1" width="23.54296875" customWidth="1"/>
    <col min="2" max="2" width="7" style="34" customWidth="1"/>
    <col min="3" max="3" width="9" style="34" customWidth="1"/>
  </cols>
  <sheetData>
    <row r="1" spans="1:4" s="33" customFormat="1" ht="50.25" customHeight="1" x14ac:dyDescent="0.35">
      <c r="A1" s="188" t="s">
        <v>89</v>
      </c>
      <c r="B1" s="189"/>
      <c r="C1" s="189"/>
      <c r="D1" s="37"/>
    </row>
    <row r="2" spans="1:4" s="33" customFormat="1" ht="16" thickBot="1" x14ac:dyDescent="0.4">
      <c r="A2" s="68"/>
      <c r="B2" s="38"/>
      <c r="C2" s="38"/>
      <c r="D2" s="37"/>
    </row>
    <row r="3" spans="1:4" ht="14.25" customHeight="1" thickTop="1" x14ac:dyDescent="0.25">
      <c r="A3" s="21"/>
      <c r="B3" s="187" t="s">
        <v>44</v>
      </c>
      <c r="C3" s="187"/>
    </row>
    <row r="4" spans="1:4" ht="13" thickBot="1" x14ac:dyDescent="0.3">
      <c r="A4" s="17" t="s">
        <v>57</v>
      </c>
      <c r="B4" s="36" t="s">
        <v>45</v>
      </c>
      <c r="C4" s="36" t="s">
        <v>46</v>
      </c>
    </row>
    <row r="5" spans="1:4" ht="13" thickTop="1" x14ac:dyDescent="0.25">
      <c r="A5" t="s">
        <v>47</v>
      </c>
      <c r="B5" s="34">
        <v>8</v>
      </c>
      <c r="C5" s="34">
        <v>16</v>
      </c>
    </row>
    <row r="6" spans="1:4" x14ac:dyDescent="0.25">
      <c r="A6" t="s">
        <v>90</v>
      </c>
      <c r="B6" s="34">
        <v>8</v>
      </c>
      <c r="C6" s="34">
        <v>16</v>
      </c>
    </row>
    <row r="7" spans="1:4" x14ac:dyDescent="0.25">
      <c r="A7" t="s">
        <v>48</v>
      </c>
      <c r="B7" s="34">
        <v>80</v>
      </c>
      <c r="C7" s="34">
        <v>320</v>
      </c>
    </row>
    <row r="8" spans="1:4" x14ac:dyDescent="0.25">
      <c r="A8" t="s">
        <v>49</v>
      </c>
      <c r="B8" s="34">
        <v>135</v>
      </c>
      <c r="C8" s="34">
        <v>320</v>
      </c>
    </row>
    <row r="9" spans="1:4" x14ac:dyDescent="0.25">
      <c r="A9" t="s">
        <v>50</v>
      </c>
      <c r="B9" s="34">
        <v>24</v>
      </c>
      <c r="C9" s="34">
        <v>480</v>
      </c>
    </row>
    <row r="10" spans="1:4" ht="13" thickBot="1" x14ac:dyDescent="0.3">
      <c r="A10" s="17" t="s">
        <v>6</v>
      </c>
      <c r="B10" s="35">
        <f>SUM(B5:B9)</f>
        <v>255</v>
      </c>
      <c r="C10" s="35">
        <f>SUM(C5:C9)</f>
        <v>1152</v>
      </c>
    </row>
    <row r="11" spans="1:4" ht="13" thickTop="1" x14ac:dyDescent="0.25"/>
  </sheetData>
  <customSheetViews>
    <customSheetView guid="{049FF9DF-D5B5-4D58-95B6-5D845347CA6B}" showPageBreaks="1" showGridLines="0" printArea="1" view="pageLayout">
      <selection activeCell="E10" sqref="E10"/>
      <pageMargins left="0.75" right="0.7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selection activeCell="E10" sqref="E10"/>
      <pageMargins left="0.75" right="0.7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E10" sqref="E10"/>
      <pageMargins left="0.75" right="0.75" top="1" bottom="1" header="0.5" footer="0.5"/>
      <printOptions horizontalCentered="1"/>
      <pageSetup orientation="portrait"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E10" sqref="E10"/>
      <pageMargins left="0.75" right="0.75" top="1" bottom="1" header="0.5" footer="0.5"/>
      <printOptions horizontalCentered="1"/>
      <pageSetup orientation="portrait" r:id="rId4"/>
      <headerFooter alignWithMargins="0">
        <oddHeader>&amp;L&amp;8Submitted to OMB with Second Federal Register Notice-2009</oddHeader>
      </headerFooter>
    </customSheetView>
    <customSheetView guid="{B86B9C0B-4D24-4564-B1DB-B5CC8C9F9341}" showGridLines="0" showRuler="0">
      <selection activeCell="E10" sqref="E10"/>
      <pageMargins left="0.75" right="0.75" top="1" bottom="1" header="0.5" footer="0.5"/>
      <printOptions horizontalCentered="1"/>
      <pageSetup orientation="portrait" r:id="rId5"/>
      <headerFooter alignWithMargins="0">
        <oddHeader>&amp;L&amp;8Submitted to OMB with Second Federal Register Notice-2009</oddHeader>
      </headerFooter>
    </customSheetView>
    <customSheetView guid="{96A9BC7A-A880-4BEC-B53F-CF8DEA5EA2EA}" showPageBreaks="1" showGridLines="0" printArea="1" showRuler="0">
      <selection activeCell="E10" sqref="E10"/>
      <pageMargins left="0.75" right="0.75" top="1" bottom="1" header="0.5" footer="0.5"/>
      <printOptions horizontalCentered="1"/>
      <pageSetup orientation="portrait"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E10" sqref="E10"/>
      <pageMargins left="0.75" right="0.75" top="1" bottom="1" header="0.5" footer="0.5"/>
      <printOptions horizontalCentered="1"/>
      <pageSetup orientation="portrait" r:id="rId7"/>
      <headerFooter alignWithMargins="0">
        <oddHeader>&amp;L&amp;8Submitted to OMB with Second Federal Register Notice-2009</oddHeader>
      </headerFooter>
    </customSheetView>
    <customSheetView guid="{F09A8C4A-286B-4B6C-AD9C-64414287ACCC}" showPageBreaks="1" showGridLines="0" printArea="1" view="pageLayout">
      <selection activeCell="E10" sqref="E10"/>
      <pageMargins left="0.75" right="0.75" top="1" bottom="1" header="0.5" footer="0.5"/>
      <printOptions horizontalCentered="1"/>
      <pageSetup orientation="portrait"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C17" sqref="C17"/>
      <pageMargins left="0.75" right="0.75" top="1" bottom="1" header="0.5" footer="0.5"/>
      <printOptions horizontalCentered="1"/>
      <pageSetup orientation="portrait" r:id="rId9"/>
      <headerFooter alignWithMargins="0"/>
    </customSheetView>
  </customSheetViews>
  <mergeCells count="2">
    <mergeCell ref="B3:C3"/>
    <mergeCell ref="A1:C1"/>
  </mergeCells>
  <phoneticPr fontId="0" type="noConversion"/>
  <printOptions horizontalCentered="1"/>
  <pageMargins left="0.75" right="0.7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
  <sheetViews>
    <sheetView showGridLines="0" view="pageLayout" zoomScaleNormal="100" workbookViewId="0">
      <selection activeCell="B9" sqref="B9"/>
    </sheetView>
  </sheetViews>
  <sheetFormatPr defaultRowHeight="12.5" x14ac:dyDescent="0.25"/>
  <cols>
    <col min="1" max="1" width="18.453125" customWidth="1"/>
  </cols>
  <sheetData>
    <row r="1" spans="1:10" ht="30" customHeight="1" thickBot="1" x14ac:dyDescent="0.4">
      <c r="A1" s="190" t="s">
        <v>51</v>
      </c>
      <c r="B1" s="191"/>
      <c r="C1" s="191"/>
      <c r="D1" s="191"/>
      <c r="E1" s="191"/>
      <c r="F1" s="191"/>
      <c r="G1" s="191"/>
      <c r="H1" s="191"/>
      <c r="I1" s="191"/>
      <c r="J1" s="191"/>
    </row>
    <row r="2" spans="1:10" ht="27.5" thickTop="1" x14ac:dyDescent="0.25">
      <c r="B2" s="160" t="s">
        <v>131</v>
      </c>
      <c r="C2" s="40"/>
      <c r="D2" s="160" t="s">
        <v>132</v>
      </c>
      <c r="E2" s="40"/>
      <c r="F2" s="160" t="s">
        <v>133</v>
      </c>
      <c r="G2" s="40"/>
      <c r="H2" s="40" t="s">
        <v>6</v>
      </c>
      <c r="I2" s="30"/>
      <c r="J2" s="41" t="s">
        <v>52</v>
      </c>
    </row>
    <row r="3" spans="1:10" ht="13" thickBot="1" x14ac:dyDescent="0.3">
      <c r="A3" s="17"/>
      <c r="B3" s="13" t="s">
        <v>21</v>
      </c>
      <c r="C3" s="13" t="s">
        <v>22</v>
      </c>
      <c r="D3" s="13" t="s">
        <v>21</v>
      </c>
      <c r="E3" s="13" t="s">
        <v>22</v>
      </c>
      <c r="F3" s="13" t="s">
        <v>21</v>
      </c>
      <c r="G3" s="13" t="s">
        <v>22</v>
      </c>
      <c r="H3" s="13" t="s">
        <v>21</v>
      </c>
      <c r="I3" s="13" t="s">
        <v>22</v>
      </c>
      <c r="J3" s="17"/>
    </row>
    <row r="4" spans="1:10" ht="25.5" thickTop="1" x14ac:dyDescent="0.25">
      <c r="A4" s="39" t="s">
        <v>53</v>
      </c>
      <c r="B4" s="12">
        <v>1</v>
      </c>
      <c r="C4" s="12">
        <v>2</v>
      </c>
      <c r="D4" s="12">
        <v>1</v>
      </c>
      <c r="E4" s="12">
        <v>1</v>
      </c>
      <c r="F4" s="12">
        <v>1</v>
      </c>
      <c r="G4" s="12">
        <v>1</v>
      </c>
      <c r="H4" s="12">
        <v>3</v>
      </c>
      <c r="I4" s="12">
        <f>SUM(C4+E4+G4)</f>
        <v>4</v>
      </c>
      <c r="J4" s="12">
        <v>2</v>
      </c>
    </row>
    <row r="5" spans="1:10" ht="38" thickBot="1" x14ac:dyDescent="0.3">
      <c r="A5" s="42" t="s">
        <v>54</v>
      </c>
      <c r="B5" s="36">
        <f>SUM(TableA5!B10)*B4</f>
        <v>255</v>
      </c>
      <c r="C5" s="36">
        <f>SUM(TableA5!C10)*C4</f>
        <v>2304</v>
      </c>
      <c r="D5" s="36">
        <f>SUM(TableA5!B10)*D4</f>
        <v>255</v>
      </c>
      <c r="E5" s="36">
        <f>SUM(TableA5!C10)*E4</f>
        <v>1152</v>
      </c>
      <c r="F5" s="36">
        <f>SUM(TableA5!B10)*F4</f>
        <v>255</v>
      </c>
      <c r="G5" s="36">
        <f>SUM(TableA5!C10)*G4</f>
        <v>1152</v>
      </c>
      <c r="H5" s="36">
        <f>SUM(TableA5!B10)*H4</f>
        <v>765</v>
      </c>
      <c r="I5" s="36">
        <f>SUM(TableA5!C10)*I4</f>
        <v>4608</v>
      </c>
      <c r="J5" s="36">
        <f>SUM(H5+I5)/3</f>
        <v>1791</v>
      </c>
    </row>
    <row r="6" spans="1:10" ht="13" thickTop="1" x14ac:dyDescent="0.25">
      <c r="A6" s="8" t="s">
        <v>55</v>
      </c>
    </row>
    <row r="7" spans="1:10" ht="32.5" x14ac:dyDescent="0.25">
      <c r="A7" s="7" t="s">
        <v>108</v>
      </c>
    </row>
  </sheetData>
  <customSheetViews>
    <customSheetView guid="{049FF9DF-D5B5-4D58-95B6-5D845347CA6B}" showPageBreaks="1" showGridLines="0" printArea="1" view="pageLayout">
      <selection activeCell="B9" sqref="B9"/>
      <pageMargins left="0.75" right="0.75" top="1" bottom="1" header="0.5" footer="0.5"/>
      <printOptions horizontalCentered="1"/>
      <pageSetup orientation="landscape"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selection activeCell="B9" sqref="B9"/>
      <pageMargins left="0.75" right="0.75" top="1" bottom="1" header="0.5" footer="0.5"/>
      <printOptions horizontalCentered="1"/>
      <pageSetup orientation="landscape"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H2" sqref="H2"/>
      <pageMargins left="0.75" right="0.75" top="1" bottom="1" header="0.5" footer="0.5"/>
      <printOptions horizontalCentered="1"/>
      <pageSetup orientation="landscape"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H2" sqref="H2"/>
      <pageMargins left="0.75" right="0.75" top="1" bottom="1" header="0.5" footer="0.5"/>
      <printOptions horizontalCentered="1"/>
      <pageSetup orientation="landscape" r:id="rId4"/>
      <headerFooter alignWithMargins="0">
        <oddHeader>&amp;L&amp;8Submitted to OMB with Second Federal Register Notice-2009</oddHeader>
      </headerFooter>
    </customSheetView>
    <customSheetView guid="{B86B9C0B-4D24-4564-B1DB-B5CC8C9F9341}" showGridLines="0" showRuler="0">
      <selection activeCell="D13" sqref="D13"/>
      <pageMargins left="0.75" right="0.75" top="1" bottom="1" header="0.5" footer="0.5"/>
      <printOptions horizontalCentered="1"/>
      <pageSetup orientation="landscape" r:id="rId5"/>
      <headerFooter alignWithMargins="0">
        <oddHeader>&amp;L&amp;8Submitted to OMB with Second Federal Register Notice-2009</oddHeader>
      </headerFooter>
    </customSheetView>
    <customSheetView guid="{96A9BC7A-A880-4BEC-B53F-CF8DEA5EA2EA}" showPageBreaks="1" showGridLines="0" printArea="1" showRuler="0">
      <selection activeCell="E10" sqref="E10"/>
      <pageMargins left="0.75" right="0.75" top="1" bottom="1" header="0.5" footer="0.5"/>
      <printOptions horizontalCentered="1"/>
      <pageSetup orientation="landscape"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D13" sqref="D13"/>
      <pageMargins left="0.75" right="0.75" top="1" bottom="1" header="0.5" footer="0.5"/>
      <printOptions horizontalCentered="1"/>
      <pageSetup orientation="landscape" r:id="rId7"/>
      <headerFooter alignWithMargins="0">
        <oddHeader>&amp;L&amp;8Submitted to OMB with Second Federal Register Notice-2009</oddHeader>
      </headerFooter>
    </customSheetView>
    <customSheetView guid="{F09A8C4A-286B-4B6C-AD9C-64414287ACCC}" showPageBreaks="1" showGridLines="0" printArea="1" view="pageLayout">
      <selection activeCell="H2" sqref="H2"/>
      <pageMargins left="0.75" right="0.75" top="1" bottom="1" header="0.5" footer="0.5"/>
      <printOptions horizontalCentered="1"/>
      <pageSetup orientation="landscape"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B9" sqref="B9"/>
      <pageMargins left="0.75" right="0.75" top="1" bottom="1" header="0.5" footer="0.5"/>
      <printOptions horizontalCentered="1"/>
      <pageSetup orientation="landscape" r:id="rId9"/>
      <headerFooter alignWithMargins="0"/>
    </customSheetView>
  </customSheetViews>
  <mergeCells count="1">
    <mergeCell ref="A1:J1"/>
  </mergeCells>
  <phoneticPr fontId="0" type="noConversion"/>
  <printOptions horizontalCentered="1"/>
  <pageMargins left="0.75" right="0.75" top="1" bottom="1" header="0.5" footer="0.5"/>
  <pageSetup orientation="landscape" r:id="rId10"/>
  <headerFooter alignWithMargins="0">
    <oddHeader>&amp;L&amp;8Draft for internal review with Second Federal Register Notice—Has not been submitted to OMB November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
  <sheetViews>
    <sheetView showGridLines="0" view="pageLayout" zoomScaleNormal="100" workbookViewId="0">
      <selection activeCell="F2" sqref="F2"/>
    </sheetView>
  </sheetViews>
  <sheetFormatPr defaultRowHeight="12.5" x14ac:dyDescent="0.25"/>
  <cols>
    <col min="1" max="1" width="18.26953125" customWidth="1"/>
  </cols>
  <sheetData>
    <row r="1" spans="1:10" s="10" customFormat="1" ht="35.25" customHeight="1" x14ac:dyDescent="0.35">
      <c r="A1" s="192" t="s">
        <v>56</v>
      </c>
      <c r="B1" s="193"/>
      <c r="C1" s="193"/>
      <c r="D1" s="193"/>
      <c r="E1" s="193"/>
      <c r="F1" s="193"/>
      <c r="G1" s="193"/>
      <c r="H1" s="193"/>
      <c r="I1" s="193"/>
      <c r="J1" s="193"/>
    </row>
    <row r="2" spans="1:10" ht="27" x14ac:dyDescent="0.25">
      <c r="B2" s="160" t="s">
        <v>131</v>
      </c>
      <c r="C2" s="40"/>
      <c r="D2" s="160" t="s">
        <v>132</v>
      </c>
      <c r="E2" s="40"/>
      <c r="F2" s="160" t="s">
        <v>133</v>
      </c>
      <c r="G2" s="40"/>
      <c r="H2" s="40" t="s">
        <v>6</v>
      </c>
      <c r="I2" s="30"/>
      <c r="J2" s="41" t="s">
        <v>52</v>
      </c>
    </row>
    <row r="3" spans="1:10" ht="13" thickBot="1" x14ac:dyDescent="0.3">
      <c r="A3" s="17"/>
      <c r="B3" s="13" t="s">
        <v>21</v>
      </c>
      <c r="C3" s="13" t="s">
        <v>22</v>
      </c>
      <c r="D3" s="13" t="s">
        <v>21</v>
      </c>
      <c r="E3" s="13" t="s">
        <v>22</v>
      </c>
      <c r="F3" s="13" t="s">
        <v>21</v>
      </c>
      <c r="G3" s="13" t="s">
        <v>22</v>
      </c>
      <c r="H3" s="13" t="s">
        <v>21</v>
      </c>
      <c r="I3" s="13" t="s">
        <v>22</v>
      </c>
      <c r="J3" s="17"/>
    </row>
    <row r="4" spans="1:10" ht="25.5" thickTop="1" x14ac:dyDescent="0.25">
      <c r="A4" s="43" t="s">
        <v>53</v>
      </c>
      <c r="B4" s="60">
        <v>3</v>
      </c>
      <c r="C4" s="60">
        <v>2</v>
      </c>
      <c r="D4" s="12">
        <v>3</v>
      </c>
      <c r="E4" s="12">
        <v>1</v>
      </c>
      <c r="F4" s="12">
        <v>4</v>
      </c>
      <c r="G4" s="12">
        <v>1</v>
      </c>
      <c r="H4" s="60">
        <f>SUM(B4+D4+F4)</f>
        <v>10</v>
      </c>
      <c r="I4" s="60">
        <f>SUM(C4+E4+G4)</f>
        <v>4</v>
      </c>
      <c r="J4" s="60">
        <f>SUM(H4+I4)/3</f>
        <v>4.666666666666667</v>
      </c>
    </row>
    <row r="5" spans="1:10" ht="38" thickBot="1" x14ac:dyDescent="0.3">
      <c r="A5" s="44" t="s">
        <v>54</v>
      </c>
      <c r="B5" s="35">
        <f>SUM(TableA5!B10)*B4</f>
        <v>765</v>
      </c>
      <c r="C5" s="35">
        <f>SUM(TableA5!C10)*C4</f>
        <v>2304</v>
      </c>
      <c r="D5" s="35">
        <f>SUM(TableA5!B10)*D4</f>
        <v>765</v>
      </c>
      <c r="E5" s="35">
        <f>SUM(TableA5!C10)*E4</f>
        <v>1152</v>
      </c>
      <c r="F5" s="35">
        <f>SUM(TableA5!B10)*F4</f>
        <v>1020</v>
      </c>
      <c r="G5" s="35">
        <f>SUM(TableA5!C10)*G4</f>
        <v>1152</v>
      </c>
      <c r="H5" s="35">
        <f>SUM(TableA5!B10)*H4</f>
        <v>2550</v>
      </c>
      <c r="I5" s="35">
        <f>SUM(TableA5!C10)*I4</f>
        <v>4608</v>
      </c>
      <c r="J5" s="35">
        <f>SUM(H5+I5)/3</f>
        <v>2386</v>
      </c>
    </row>
    <row r="6" spans="1:10" ht="12" customHeight="1" thickTop="1" x14ac:dyDescent="0.25">
      <c r="A6" s="45" t="s">
        <v>55</v>
      </c>
    </row>
    <row r="7" spans="1:10" ht="32" x14ac:dyDescent="0.25">
      <c r="A7" s="46" t="s">
        <v>109</v>
      </c>
    </row>
  </sheetData>
  <customSheetViews>
    <customSheetView guid="{049FF9DF-D5B5-4D58-95B6-5D845347CA6B}" showPageBreaks="1" showGridLines="0" printArea="1" view="pageLayout">
      <selection activeCell="F2" sqref="F2"/>
      <pageMargins left="0.75" right="0.75" top="1" bottom="1" header="0.5" footer="0.5"/>
      <printOptions horizontalCentered="1"/>
      <pageSetup orientation="landscape"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selection activeCell="F2" sqref="F2"/>
      <pageMargins left="0.75" right="0.75" top="1" bottom="1" header="0.5" footer="0.5"/>
      <printOptions horizontalCentered="1"/>
      <pageSetup orientation="landscape"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I5" sqref="I5"/>
      <pageMargins left="0.75" right="0.75" top="1" bottom="1" header="0.5" footer="0.5"/>
      <printOptions horizontalCentered="1"/>
      <pageSetup orientation="landscape" r:id="rId3"/>
      <headerFooter alignWithMargins="0">
        <oddHeader>&amp;L&amp;8Draft for public review with First Federal Register Notice—Has not been submitted to OMB August 2020</oddHeader>
      </headerFooter>
    </customSheetView>
    <customSheetView guid="{EF831D08-7168-48AB-B76D-CE859CEE6F25}" showPageBreaks="1" showGridLines="0" printArea="1">
      <selection activeCell="H4" sqref="H4"/>
      <pageMargins left="0.75" right="0.75" top="1" bottom="1" header="0.5" footer="0.5"/>
      <printOptions horizontalCentered="1"/>
      <pageSetup orientation="landscape" r:id="rId4"/>
      <headerFooter alignWithMargins="0">
        <oddHeader>&amp;L&amp;8Submitted to OMB with Second Federal Register Notice--2009</oddHeader>
      </headerFooter>
    </customSheetView>
    <customSheetView guid="{B86B9C0B-4D24-4564-B1DB-B5CC8C9F9341}" showGridLines="0" showRuler="0">
      <selection activeCell="G2" sqref="G2"/>
      <pageMargins left="0.75" right="0.75" top="1" bottom="1" header="0.5" footer="0.5"/>
      <printOptions horizontalCentered="1"/>
      <pageSetup orientation="landscape" r:id="rId5"/>
      <headerFooter alignWithMargins="0">
        <oddHeader>&amp;L&amp;8Submitted to OMB with Second Federal Register Notice--2009</oddHeader>
      </headerFooter>
    </customSheetView>
    <customSheetView guid="{96A9BC7A-A880-4BEC-B53F-CF8DEA5EA2EA}" showPageBreaks="1" showGridLines="0" printArea="1" showRuler="0">
      <selection sqref="A1:J1"/>
      <pageMargins left="0.75" right="0.75" top="1" bottom="1" header="0.5" footer="0.5"/>
      <printOptions horizontalCentered="1"/>
      <pageSetup orientation="landscape"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G2" sqref="G2"/>
      <pageMargins left="0.75" right="0.75" top="1" bottom="1" header="0.5" footer="0.5"/>
      <printOptions horizontalCentered="1"/>
      <pageSetup orientation="landscape" r:id="rId7"/>
      <headerFooter alignWithMargins="0">
        <oddHeader>&amp;L&amp;8Submitted to OMB with Second Federal Register Notice--2009</oddHeader>
      </headerFooter>
    </customSheetView>
    <customSheetView guid="{F09A8C4A-286B-4B6C-AD9C-64414287ACCC}" showPageBreaks="1" showGridLines="0" printArea="1" view="pageLayout" topLeftCell="A4">
      <selection activeCell="C7" sqref="C7"/>
      <pageMargins left="0.75" right="0.75" top="1" bottom="1" header="0.5" footer="0.5"/>
      <printOptions horizontalCentered="1"/>
      <pageSetup orientation="landscape"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F2" sqref="F2"/>
      <pageMargins left="0.75" right="0.75" top="1" bottom="1" header="0.5" footer="0.5"/>
      <printOptions horizontalCentered="1"/>
      <pageSetup orientation="landscape" r:id="rId9"/>
      <headerFooter alignWithMargins="0"/>
    </customSheetView>
  </customSheetViews>
  <mergeCells count="1">
    <mergeCell ref="A1:J1"/>
  </mergeCells>
  <phoneticPr fontId="0" type="noConversion"/>
  <printOptions horizontalCentered="1"/>
  <pageMargins left="0.75" right="0.75" top="1" bottom="1" header="0.5" footer="0.5"/>
  <pageSetup orientation="landscape" r:id="rId10"/>
  <headerFooter alignWithMargins="0">
    <oddHeader>&amp;L&amp;8Draft for internal review with Second Federal Register Notice—Has not been submitted to OMB November 2023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
  <sheetViews>
    <sheetView showGridLines="0" view="pageLayout" zoomScaleNormal="100" workbookViewId="0">
      <selection activeCell="A5" sqref="A5"/>
    </sheetView>
  </sheetViews>
  <sheetFormatPr defaultRowHeight="12.5" x14ac:dyDescent="0.25"/>
  <cols>
    <col min="1" max="1" width="27.7265625" customWidth="1"/>
    <col min="2" max="2" width="7.7265625" customWidth="1"/>
    <col min="3" max="3" width="12.54296875" customWidth="1"/>
    <col min="4" max="4" width="9" customWidth="1"/>
    <col min="5" max="5" width="8.26953125" customWidth="1"/>
    <col min="6" max="6" width="8.984375E-2" customWidth="1"/>
  </cols>
  <sheetData>
    <row r="1" spans="1:6" ht="33" customHeight="1" thickBot="1" x14ac:dyDescent="0.4">
      <c r="A1" s="190" t="s">
        <v>95</v>
      </c>
      <c r="B1" s="190"/>
      <c r="C1" s="190"/>
      <c r="D1" s="190"/>
      <c r="E1" s="190"/>
    </row>
    <row r="2" spans="1:6" ht="13" thickTop="1" x14ac:dyDescent="0.25">
      <c r="B2" s="182" t="s">
        <v>62</v>
      </c>
      <c r="C2" s="182"/>
      <c r="D2" s="182"/>
      <c r="E2" s="182"/>
      <c r="F2" s="182"/>
    </row>
    <row r="3" spans="1:6" x14ac:dyDescent="0.25">
      <c r="B3" s="152" t="s">
        <v>63</v>
      </c>
      <c r="C3" s="48"/>
      <c r="D3" s="152" t="s">
        <v>64</v>
      </c>
      <c r="E3" s="48"/>
      <c r="F3" s="153"/>
    </row>
    <row r="4" spans="1:6" ht="15" thickBot="1" x14ac:dyDescent="0.3">
      <c r="A4" s="17" t="s">
        <v>0</v>
      </c>
      <c r="B4" s="13" t="s">
        <v>93</v>
      </c>
      <c r="C4" s="13" t="s">
        <v>92</v>
      </c>
      <c r="D4" s="13" t="s">
        <v>45</v>
      </c>
      <c r="E4" s="13" t="s">
        <v>46</v>
      </c>
    </row>
    <row r="5" spans="1:6" ht="13" thickTop="1" x14ac:dyDescent="0.25">
      <c r="A5" t="s">
        <v>65</v>
      </c>
      <c r="B5" s="12">
        <v>8</v>
      </c>
      <c r="C5" s="12">
        <v>8</v>
      </c>
      <c r="D5" s="12">
        <v>4</v>
      </c>
      <c r="E5" s="12">
        <v>4</v>
      </c>
    </row>
    <row r="6" spans="1:6" x14ac:dyDescent="0.25">
      <c r="A6" t="s">
        <v>66</v>
      </c>
      <c r="B6" s="12">
        <v>69</v>
      </c>
      <c r="C6" s="12">
        <v>155</v>
      </c>
      <c r="D6" s="12">
        <v>17</v>
      </c>
      <c r="E6" s="12">
        <v>43</v>
      </c>
    </row>
    <row r="7" spans="1:6" x14ac:dyDescent="0.25">
      <c r="A7" t="s">
        <v>67</v>
      </c>
      <c r="B7" s="12">
        <v>8</v>
      </c>
      <c r="C7" s="12">
        <v>10</v>
      </c>
      <c r="D7" s="12">
        <v>4</v>
      </c>
      <c r="E7" s="12">
        <v>6</v>
      </c>
    </row>
    <row r="8" spans="1:6" x14ac:dyDescent="0.25">
      <c r="A8" t="s">
        <v>68</v>
      </c>
      <c r="B8" s="55">
        <v>5</v>
      </c>
      <c r="C8" s="55">
        <v>7</v>
      </c>
      <c r="D8" s="55">
        <v>5</v>
      </c>
      <c r="E8" s="55">
        <v>7</v>
      </c>
    </row>
    <row r="9" spans="1:6" ht="13" thickBot="1" x14ac:dyDescent="0.3">
      <c r="A9" s="17" t="s">
        <v>6</v>
      </c>
      <c r="B9" s="13">
        <f>SUM(B5:B8)</f>
        <v>90</v>
      </c>
      <c r="C9" s="13">
        <f>SUM(C5:C8)</f>
        <v>180</v>
      </c>
      <c r="D9" s="13">
        <f>SUM(D5:D8)</f>
        <v>30</v>
      </c>
      <c r="E9" s="13">
        <f>SUM(E5:E8)</f>
        <v>60</v>
      </c>
    </row>
    <row r="10" spans="1:6" ht="13" thickTop="1" x14ac:dyDescent="0.25">
      <c r="A10" s="22" t="s">
        <v>91</v>
      </c>
    </row>
  </sheetData>
  <customSheetViews>
    <customSheetView guid="{049FF9DF-D5B5-4D58-95B6-5D845347CA6B}" showPageBreaks="1" showGridLines="0" printArea="1" view="pageLayout">
      <selection activeCell="A5" sqref="A5"/>
      <pageMargins left="0.75" right="0.75" top="1" bottom="1" header="0.5" footer="0.5"/>
      <printOptions horizontalCentered="1"/>
      <pageSetup orientation="portrait"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printArea="1" view="pageLayout">
      <selection activeCell="A5" sqref="A5"/>
      <pageMargins left="0.75" right="0.75" top="1" bottom="1" header="0.5" footer="0.5"/>
      <printOptions horizontalCentered="1"/>
      <pageSetup orientation="portrait"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printArea="1" view="pageLayout">
      <selection activeCell="I27" sqref="I27"/>
      <pageMargins left="0.75" right="0.75" top="1" bottom="1" header="0.5" footer="0.5"/>
      <printOptions horizontalCentered="1"/>
      <pageSetup orientation="portrait" r:id="rId3"/>
      <headerFooter alignWithMargins="0">
        <oddHeader>&amp;L&amp;8Submitted to OMB with Second Federal Register Notice-2018</oddHeader>
      </headerFooter>
    </customSheetView>
    <customSheetView guid="{EF831D08-7168-48AB-B76D-CE859CEE6F25}" showPageBreaks="1" showGridLines="0" printArea="1">
      <selection activeCell="I27" sqref="I27"/>
      <pageMargins left="0.75" right="0.75" top="1" bottom="1" header="0.5" footer="0.5"/>
      <printOptions horizontalCentered="1"/>
      <pageSetup orientation="portrait" r:id="rId4"/>
      <headerFooter alignWithMargins="0">
        <oddHeader>&amp;L&amp;8Submitted to OMB with Second Federal Register Notice-2009</oddHeader>
      </headerFooter>
    </customSheetView>
    <customSheetView guid="{B86B9C0B-4D24-4564-B1DB-B5CC8C9F9341}" showGridLines="0" showRuler="0">
      <selection activeCell="I27" sqref="I27"/>
      <pageMargins left="0.75" right="0.75" top="1" bottom="1" header="0.5" footer="0.5"/>
      <printOptions horizontalCentered="1"/>
      <pageSetup orientation="portrait" r:id="rId5"/>
      <headerFooter alignWithMargins="0">
        <oddHeader>&amp;L&amp;8Submitted to OMB with Second Federal Register Notice-2009</oddHeader>
      </headerFooter>
    </customSheetView>
    <customSheetView guid="{96A9BC7A-A880-4BEC-B53F-CF8DEA5EA2EA}" showPageBreaks="1" showGridLines="0" printArea="1" showRuler="0">
      <selection activeCell="A16" sqref="A16"/>
      <pageMargins left="0.75" right="0.75" top="1" bottom="1" header="0.5" footer="0.5"/>
      <printOptions horizontalCentered="1"/>
      <pageSetup orientation="portrait" r:id="rId6"/>
      <headerFooter alignWithMargins="0">
        <oddHeader>&amp;L&amp;8Submitted to OMB with &amp;SSecond&amp;S First Federal Register Notice--&amp;S2005&amp;S2008</oddHeader>
      </headerFooter>
    </customSheetView>
    <customSheetView guid="{F267A5DE-A621-4AAD-A6CF-962CBD11FD4F}" showPageBreaks="1" showGridLines="0" printArea="1" showRuler="0">
      <selection activeCell="I27" sqref="I27"/>
      <pageMargins left="0.75" right="0.75" top="1" bottom="1" header="0.5" footer="0.5"/>
      <printOptions horizontalCentered="1"/>
      <pageSetup orientation="portrait" r:id="rId7"/>
      <headerFooter alignWithMargins="0">
        <oddHeader>&amp;L&amp;8Submitted to OMB with Second Federal Register Notice-2009</oddHeader>
      </headerFooter>
    </customSheetView>
    <customSheetView guid="{F09A8C4A-286B-4B6C-AD9C-64414287ACCC}" showPageBreaks="1" showGridLines="0" printArea="1" view="pageLayout">
      <selection activeCell="I27" sqref="I27"/>
      <pageMargins left="0.75" right="0.75" top="1" bottom="1" header="0.5" footer="0.5"/>
      <printOptions horizontalCentered="1"/>
      <pageSetup orientation="portrait" r:id="rId8"/>
      <headerFooter alignWithMargins="0">
        <oddHeader>&amp;L&amp;8Submitted to OMB with Second Federal Register Notice-2017</oddHeader>
      </headerFooter>
    </customSheetView>
    <customSheetView guid="{D1FEA3B9-FFA4-4D4A-BFA3-9321D6D507E9}" showPageBreaks="1" showGridLines="0" printArea="1" view="pageLayout">
      <selection activeCell="C13" sqref="C13"/>
      <pageMargins left="0.75" right="0.75" top="1" bottom="1" header="0.5" footer="0.5"/>
      <printOptions horizontalCentered="1"/>
      <pageSetup orientation="portrait" r:id="rId9"/>
      <headerFooter alignWithMargins="0"/>
    </customSheetView>
  </customSheetViews>
  <mergeCells count="2">
    <mergeCell ref="A1:E1"/>
    <mergeCell ref="B2:F2"/>
  </mergeCells>
  <phoneticPr fontId="0" type="noConversion"/>
  <printOptions horizontalCentered="1"/>
  <pageMargins left="0.75" right="0.75" top="1" bottom="1" header="0.5" footer="0.5"/>
  <pageSetup orientation="portrait" r:id="rId10"/>
  <headerFooter alignWithMargins="0">
    <oddHeader>&amp;L&amp;8Draft for internal review with Second Federal Register Notice—Has not been submitted to OMB November 2023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9"/>
  <sheetViews>
    <sheetView showGridLines="0" view="pageLayout" topLeftCell="A2" zoomScaleNormal="100" workbookViewId="0">
      <selection activeCell="K9" sqref="K9"/>
    </sheetView>
  </sheetViews>
  <sheetFormatPr defaultRowHeight="12.5" x14ac:dyDescent="0.25"/>
  <cols>
    <col min="1" max="1" width="19.453125" customWidth="1"/>
    <col min="2" max="3" width="5.26953125" customWidth="1"/>
    <col min="4" max="4" width="5.453125" customWidth="1"/>
    <col min="5" max="5" width="5.08984375" customWidth="1"/>
    <col min="6" max="6" width="5.453125" customWidth="1"/>
    <col min="7" max="7" width="5.08984375" customWidth="1"/>
    <col min="8" max="8" width="13.26953125" customWidth="1"/>
    <col min="9" max="9" width="8.26953125" customWidth="1"/>
    <col min="10" max="10" width="6.7265625" customWidth="1"/>
    <col min="11" max="13" width="8.54296875" customWidth="1"/>
    <col min="14" max="14" width="9.26953125" customWidth="1"/>
    <col min="15" max="15" width="9.26953125" bestFit="1" customWidth="1"/>
  </cols>
  <sheetData>
    <row r="1" spans="1:15" s="69" customFormat="1" ht="33" customHeight="1" x14ac:dyDescent="0.25">
      <c r="A1" s="197" t="s">
        <v>94</v>
      </c>
      <c r="B1" s="197"/>
      <c r="C1" s="197"/>
      <c r="D1" s="197"/>
      <c r="E1" s="197"/>
      <c r="F1" s="197"/>
      <c r="G1" s="197"/>
      <c r="H1" s="197"/>
      <c r="I1" s="197"/>
      <c r="J1" s="197"/>
      <c r="K1" s="197"/>
      <c r="L1" s="197"/>
      <c r="M1" s="197"/>
      <c r="N1" s="197"/>
    </row>
    <row r="2" spans="1:15" s="51" customFormat="1" x14ac:dyDescent="0.25">
      <c r="I2" s="54"/>
      <c r="J2" s="54"/>
      <c r="K2" s="54"/>
      <c r="L2" s="54"/>
      <c r="M2" s="54"/>
      <c r="N2" s="54"/>
      <c r="O2" s="194" t="s">
        <v>61</v>
      </c>
    </row>
    <row r="3" spans="1:15" s="49" customFormat="1" ht="25" x14ac:dyDescent="0.25">
      <c r="B3" s="196" t="s">
        <v>53</v>
      </c>
      <c r="C3" s="196"/>
      <c r="D3" s="196"/>
      <c r="E3" s="196"/>
      <c r="F3" s="196"/>
      <c r="G3" s="196"/>
      <c r="H3" s="194" t="s">
        <v>58</v>
      </c>
      <c r="I3" s="52" t="s">
        <v>59</v>
      </c>
      <c r="J3" s="52"/>
      <c r="K3" s="196" t="s">
        <v>60</v>
      </c>
      <c r="L3" s="196"/>
      <c r="M3" s="196"/>
      <c r="N3" s="50"/>
      <c r="O3" s="195"/>
    </row>
    <row r="4" spans="1:15" s="49" customFormat="1" x14ac:dyDescent="0.25">
      <c r="A4" s="1"/>
      <c r="B4" s="198" t="s">
        <v>131</v>
      </c>
      <c r="C4" s="196"/>
      <c r="D4" s="198" t="s">
        <v>132</v>
      </c>
      <c r="E4" s="196"/>
      <c r="F4" s="198" t="s">
        <v>133</v>
      </c>
      <c r="G4" s="196"/>
      <c r="H4" s="199"/>
      <c r="I4" s="53"/>
      <c r="J4" s="53"/>
      <c r="K4" s="54"/>
      <c r="L4" s="54"/>
      <c r="M4" s="54"/>
      <c r="N4" s="1"/>
      <c r="O4" s="1"/>
    </row>
    <row r="5" spans="1:15" x14ac:dyDescent="0.25">
      <c r="A5" s="32"/>
      <c r="B5" s="48" t="s">
        <v>21</v>
      </c>
      <c r="C5" s="48" t="s">
        <v>22</v>
      </c>
      <c r="D5" s="48" t="s">
        <v>21</v>
      </c>
      <c r="E5" s="48" t="s">
        <v>22</v>
      </c>
      <c r="F5" s="48" t="s">
        <v>21</v>
      </c>
      <c r="G5" s="48" t="s">
        <v>22</v>
      </c>
      <c r="H5" s="200"/>
      <c r="I5" s="31" t="s">
        <v>21</v>
      </c>
      <c r="J5" s="31" t="s">
        <v>22</v>
      </c>
      <c r="K5" s="156" t="s">
        <v>131</v>
      </c>
      <c r="L5" s="156" t="s">
        <v>132</v>
      </c>
      <c r="M5" s="156" t="s">
        <v>133</v>
      </c>
      <c r="N5" s="31" t="s">
        <v>6</v>
      </c>
      <c r="O5" s="29"/>
    </row>
    <row r="6" spans="1:15" x14ac:dyDescent="0.25">
      <c r="A6" s="1" t="s">
        <v>11</v>
      </c>
      <c r="B6" s="131">
        <v>16</v>
      </c>
      <c r="C6" s="131">
        <v>9</v>
      </c>
      <c r="D6" s="131">
        <v>16</v>
      </c>
      <c r="E6" s="131">
        <v>9</v>
      </c>
      <c r="F6" s="131">
        <v>16</v>
      </c>
      <c r="G6" s="131">
        <v>9</v>
      </c>
      <c r="H6" s="72">
        <f>SUM(B6:G6)/3</f>
        <v>25</v>
      </c>
      <c r="I6" s="72">
        <v>328</v>
      </c>
      <c r="J6" s="72">
        <v>1760</v>
      </c>
      <c r="K6" s="72">
        <f>SUM(B6*I6)+(C6*J6)</f>
        <v>21088</v>
      </c>
      <c r="L6" s="72">
        <f>SUM(D6*I6)+(E6*J6)</f>
        <v>21088</v>
      </c>
      <c r="M6" s="72">
        <f>SUM(F6*I6)+(G6*J6)</f>
        <v>21088</v>
      </c>
      <c r="N6" s="72">
        <f>SUM(K6:M6)</f>
        <v>63264</v>
      </c>
      <c r="O6" s="72">
        <f>SUM(N6/3)</f>
        <v>21088</v>
      </c>
    </row>
    <row r="7" spans="1:15" ht="25" x14ac:dyDescent="0.25">
      <c r="A7" s="41" t="s">
        <v>12</v>
      </c>
      <c r="B7" s="132">
        <v>16</v>
      </c>
      <c r="C7" s="132">
        <v>9</v>
      </c>
      <c r="D7" s="132">
        <v>16</v>
      </c>
      <c r="E7" s="132">
        <v>9</v>
      </c>
      <c r="F7" s="132">
        <v>16</v>
      </c>
      <c r="G7" s="132">
        <v>9</v>
      </c>
      <c r="H7" s="80">
        <f>SUM(B7:G7)/3</f>
        <v>25</v>
      </c>
      <c r="I7" s="80">
        <v>80</v>
      </c>
      <c r="J7" s="80">
        <v>1920</v>
      </c>
      <c r="K7" s="80">
        <f>SUM(B7*I7)+(C7*J7)</f>
        <v>18560</v>
      </c>
      <c r="L7" s="80">
        <f>SUM(D7*I7)+(E7*J7)</f>
        <v>18560</v>
      </c>
      <c r="M7" s="80">
        <f>SUM(F7*I7)+(G7*J7)</f>
        <v>18560</v>
      </c>
      <c r="N7" s="80">
        <f>SUM(K7:M7)</f>
        <v>55680</v>
      </c>
      <c r="O7" s="80">
        <f>SUM(N7/3)</f>
        <v>18560</v>
      </c>
    </row>
    <row r="8" spans="1:15" x14ac:dyDescent="0.25">
      <c r="A8" s="45" t="s">
        <v>55</v>
      </c>
    </row>
    <row r="9" spans="1:15" x14ac:dyDescent="0.25">
      <c r="A9" s="98" t="s">
        <v>86</v>
      </c>
    </row>
  </sheetData>
  <customSheetViews>
    <customSheetView guid="{049FF9DF-D5B5-4D58-95B6-5D845347CA6B}" showPageBreaks="1" showGridLines="0" fitToPage="1" printArea="1" view="pageLayout" topLeftCell="A2">
      <selection activeCell="K9" sqref="K9"/>
      <pageMargins left="0.75" right="0.75" top="1" bottom="1" header="0.5" footer="0.5"/>
      <printOptions horizontalCentered="1"/>
      <pageSetup orientation="landscape" r:id="rId1"/>
      <headerFooter alignWithMargins="0">
        <oddHeader>&amp;L&amp;8Draft for internal review with Second Federal Register Notice—Has not been submitted to OMB November 2023</oddHeader>
      </headerFooter>
    </customSheetView>
    <customSheetView guid="{20FA62E7-C8E0-4366-B5EE-BF701BB62638}" showPageBreaks="1" showGridLines="0" fitToPage="1" printArea="1" view="pageLayout" topLeftCell="A2">
      <selection activeCell="K9" sqref="K9"/>
      <pageMargins left="0.75" right="0.75" top="1" bottom="1" header="0.5" footer="0.5"/>
      <printOptions horizontalCentered="1"/>
      <pageSetup orientation="landscape" r:id="rId2"/>
      <headerFooter alignWithMargins="0">
        <oddHeader>&amp;L&amp;8Draft for internal review with Second Federal Register Notice—Has not been submitted to OMB November 2023</oddHeader>
      </headerFooter>
    </customSheetView>
    <customSheetView guid="{73684D1A-2273-42D8-B079-BE63E6D722E8}" showPageBreaks="1" showGridLines="0" fitToPage="1" printArea="1" view="pageLayout">
      <selection activeCell="H7" sqref="H7"/>
      <pageMargins left="0.75" right="0.75" top="1" bottom="1" header="0.5" footer="0.5"/>
      <printOptions horizontalCentered="1"/>
      <pageSetup scale="99" orientation="landscape" r:id="rId3"/>
      <headerFooter alignWithMargins="0">
        <oddHeader>&amp;L&amp;8Submitted to OMB with Second Federal Register Notice-2018</oddHeader>
      </headerFooter>
    </customSheetView>
    <customSheetView guid="{EF831D08-7168-48AB-B76D-CE859CEE6F25}" showPageBreaks="1" showGridLines="0" fitToPage="1" printArea="1">
      <selection activeCell="O7" sqref="O7"/>
      <pageMargins left="0.75" right="0.75" top="1" bottom="1" header="0.5" footer="0.5"/>
      <printOptions horizontalCentered="1"/>
      <pageSetup scale="93" orientation="landscape" r:id="rId4"/>
      <headerFooter alignWithMargins="0">
        <oddHeader>&amp;L&amp;8Submitted to OMB with Second Federal Register Notice-2009</oddHeader>
      </headerFooter>
    </customSheetView>
    <customSheetView guid="{B86B9C0B-4D24-4564-B1DB-B5CC8C9F9341}" showGridLines="0" fitToPage="1" showRuler="0">
      <selection activeCell="K6" sqref="K6"/>
      <pageMargins left="0.75" right="0.75" top="1" bottom="1" header="0.5" footer="0.5"/>
      <printOptions horizontalCentered="1"/>
      <pageSetup scale="93" orientation="landscape" r:id="rId5"/>
      <headerFooter alignWithMargins="0">
        <oddHeader>&amp;L&amp;8Submitted to OMB with Second Federal Register Notice-2009</oddHeader>
      </headerFooter>
    </customSheetView>
    <customSheetView guid="{96A9BC7A-A880-4BEC-B53F-CF8DEA5EA2EA}" showPageBreaks="1" showGridLines="0" fitToPage="1" printArea="1" showRuler="0" topLeftCell="B1">
      <selection activeCell="G16" sqref="G16"/>
      <pageMargins left="0.75" right="0.75" top="1" bottom="1" header="0.5" footer="0.5"/>
      <printOptions horizontalCentered="1"/>
      <pageSetup scale="91" orientation="landscape" r:id="rId6"/>
      <headerFooter alignWithMargins="0">
        <oddHeader>&amp;L&amp;8Submitted to OMB with &amp;SSecond&amp;S First Federal Register Notice--&amp;S2005&amp;S2008</oddHeader>
      </headerFooter>
    </customSheetView>
    <customSheetView guid="{F267A5DE-A621-4AAD-A6CF-962CBD11FD4F}" showPageBreaks="1" showGridLines="0" fitToPage="1" printArea="1" showRuler="0">
      <selection activeCell="K6" sqref="K6"/>
      <pageMargins left="0.75" right="0.75" top="1" bottom="1" header="0.5" footer="0.5"/>
      <printOptions horizontalCentered="1"/>
      <pageSetup scale="93" orientation="landscape" r:id="rId7"/>
      <headerFooter alignWithMargins="0">
        <oddHeader>&amp;L&amp;8Submitted to OMB with Second Federal Register Notice-2009</oddHeader>
      </headerFooter>
    </customSheetView>
    <customSheetView guid="{F09A8C4A-286B-4B6C-AD9C-64414287ACCC}" showPageBreaks="1" showGridLines="0" fitToPage="1" printArea="1" view="pageLayout">
      <selection activeCell="H7" sqref="H7"/>
      <pageMargins left="0.75" right="0.75" top="1" bottom="1" header="0.5" footer="0.5"/>
      <printOptions horizontalCentered="1"/>
      <pageSetup orientation="landscape" r:id="rId8"/>
      <headerFooter alignWithMargins="0">
        <oddHeader>&amp;L&amp;8Submitted to OMB with Second Federal Register Notice-2017</oddHeader>
      </headerFooter>
    </customSheetView>
    <customSheetView guid="{D1FEA3B9-FFA4-4D4A-BFA3-9321D6D507E9}" showPageBreaks="1" showGridLines="0" fitToPage="1" printArea="1" view="pageLayout">
      <selection activeCell="N14" sqref="N14"/>
      <pageMargins left="0.75" right="0.75" top="1" bottom="1" header="0.5" footer="0.5"/>
      <printOptions horizontalCentered="1"/>
      <pageSetup orientation="landscape" r:id="rId9"/>
      <headerFooter alignWithMargins="0"/>
    </customSheetView>
  </customSheetViews>
  <mergeCells count="8">
    <mergeCell ref="O2:O3"/>
    <mergeCell ref="B3:G3"/>
    <mergeCell ref="K3:M3"/>
    <mergeCell ref="A1:N1"/>
    <mergeCell ref="B4:C4"/>
    <mergeCell ref="D4:E4"/>
    <mergeCell ref="F4:G4"/>
    <mergeCell ref="H3:H5"/>
  </mergeCells>
  <phoneticPr fontId="0" type="noConversion"/>
  <printOptions horizontalCentered="1"/>
  <pageMargins left="0.75" right="0.75" top="1" bottom="1" header="0.5" footer="0.5"/>
  <pageSetup orientation="landscape" r:id="rId10"/>
  <headerFooter alignWithMargins="0">
    <oddHeader>&amp;L&amp;8Draft for internal review with Second Federal Register Notice—Has not been submitted to OMB November 2023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92707E576B4EAEF56B97A0BCF8EC" ma:contentTypeVersion="21" ma:contentTypeDescription="Create a new document." ma:contentTypeScope="" ma:versionID="157570eb6365b57052a143cb46f4b3b9">
  <xsd:schema xmlns:xsd="http://www.w3.org/2001/XMLSchema" xmlns:xs="http://www.w3.org/2001/XMLSchema" xmlns:p="http://schemas.microsoft.com/office/2006/metadata/properties" xmlns:ns1="http://schemas.microsoft.com/sharepoint/v3" xmlns:ns2="6e011869-9023-491c-8ef4-d9669df5af28" xmlns:ns3="4ffa91fb-a0ff-4ac5-b2db-65c790d184a4" xmlns:ns4="http://schemas.microsoft.com/sharepoint.v3" xmlns:ns5="http://schemas.microsoft.com/sharepoint/v3/fields" xmlns:ns6="34446f99-a816-4628-828b-25ed57fc116e" targetNamespace="http://schemas.microsoft.com/office/2006/metadata/properties" ma:root="true" ma:fieldsID="e464114282f05258920824c81db38b35" ns1:_="" ns2:_="" ns3:_="" ns4:_="" ns5:_="" ns6:_="">
    <xsd:import namespace="http://schemas.microsoft.com/sharepoint/v3"/>
    <xsd:import namespace="6e011869-9023-491c-8ef4-d9669df5af28"/>
    <xsd:import namespace="4ffa91fb-a0ff-4ac5-b2db-65c790d184a4"/>
    <xsd:import namespace="http://schemas.microsoft.com/sharepoint.v3"/>
    <xsd:import namespace="http://schemas.microsoft.com/sharepoint/v3/fields"/>
    <xsd:import namespace="34446f99-a816-4628-828b-25ed57fc116e"/>
    <xsd:element name="properties">
      <xsd:complexType>
        <xsd:sequence>
          <xsd:element name="documentManagement">
            <xsd:complexType>
              <xsd:all>
                <xsd:element ref="ns2:Category" minOccurs="0"/>
                <xsd:element ref="ns3:Document_x0020_Creation_x0020_Date" minOccurs="0"/>
                <xsd:element ref="ns3:Creator" minOccurs="0"/>
                <xsd:element ref="ns3:EPA_x0020_Office" minOccurs="0"/>
                <xsd:element ref="ns3:Record" minOccurs="0"/>
                <xsd:element ref="ns4:CategoryDescription" minOccurs="0"/>
                <xsd:element ref="ns3:TaxKeywordTaxHTField" minOccurs="0"/>
                <xsd:element ref="ns3:TaxCatchAll" minOccurs="0"/>
                <xsd:element ref="ns3:Identifier" minOccurs="0"/>
                <xsd:element ref="ns3:j747ac98061d40f0aa7bd47e1db5675d"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TaxCatchAllLabel" minOccurs="0"/>
                <xsd:element ref="ns6:SharedWithUsers" minOccurs="0"/>
                <xsd:element ref="ns6:SharedWithDetails" minOccurs="0"/>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2"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6e011869-9023-491c-8ef4-d9669df5af28" elementFormDefault="qualified">
    <xsd:import namespace="http://schemas.microsoft.com/office/2006/documentManagement/types"/>
    <xsd:import namespace="http://schemas.microsoft.com/office/infopath/2007/PartnerControls"/>
    <xsd:element name="Category" ma:index="3" nillable="true" ma:displayName="Category" ma:internalName="Category" ma:readOnly="false">
      <xsd:complexType>
        <xsd:complexContent>
          <xsd:extension base="dms:MultiChoice">
            <xsd:sequence>
              <xsd:element name="Value" maxOccurs="unbounded" minOccurs="0" nillable="true">
                <xsd:simpleType>
                  <xsd:restriction base="dms:Choice">
                    <xsd:enumeration value="Acquisition"/>
                    <xsd:enumeration value="Awards"/>
                    <xsd:enumeration value="Communications"/>
                    <xsd:enumeration value="Computer Support"/>
                    <xsd:enumeration value="Conferences"/>
                    <xsd:enumeration value="Contracts"/>
                    <xsd:enumeration value="Controlled Correspondence"/>
                    <xsd:enumeration value="Emergency Information"/>
                    <xsd:enumeration value="FOIA"/>
                    <xsd:enumeration value="Facilities"/>
                    <xsd:enumeration value="General"/>
                    <xsd:enumeration value="Grants"/>
                    <xsd:enumeration value="HQ &amp; Regional Contacts"/>
                    <xsd:enumeration value="Human Resources"/>
                    <xsd:enumeration value="Interagency Agreements"/>
                    <xsd:enumeration value="Media"/>
                    <xsd:enumeration value="Meetings"/>
                    <xsd:enumeration value="Office Management"/>
                    <xsd:enumeration value="ORISE"/>
                    <xsd:enumeration value="OWOW Forms"/>
                    <xsd:enumeration value="Publications"/>
                    <xsd:enumeration value="Presentations"/>
                    <xsd:enumeration value="QA/QC"/>
                    <xsd:enumeration value="Records Management"/>
                    <xsd:enumeration value="Regulatory Management"/>
                    <xsd:enumeration value="Services"/>
                    <xsd:enumeration value="Scout"/>
                    <xsd:enumeration value="Spending Money"/>
                    <xsd:enumeration value="Training"/>
                    <xsd:enumeration value="Travel"/>
                    <xsd:enumeration value="Web Management"/>
                    <xsd:enumeration value="Workplans"/>
                  </xsd:restriction>
                </xsd:simpleType>
              </xsd:element>
            </xsd:sequence>
          </xsd:extension>
        </xsd:complexContent>
      </xsd:complex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Location" ma:index="39"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4"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5"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6"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7"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TaxKeywordTaxHTField" ma:index="10"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hidden="true" ma:list="{c2d29cc2-7850-4553-a193-7a4d7fa2353e}" ma:internalName="TaxCatchAll" ma:showField="CatchAllData" ma:web="34446f99-a816-4628-828b-25ed57fc116e">
      <xsd:complexType>
        <xsd:complexContent>
          <xsd:extension base="dms:MultiChoiceLookup">
            <xsd:sequence>
              <xsd:element name="Value" type="dms:Lookup" maxOccurs="unbounded" minOccurs="0" nillable="true"/>
            </xsd:sequence>
          </xsd:extension>
        </xsd:complexContent>
      </xsd:complexType>
    </xsd:element>
    <xsd:element name="Identifier" ma:index="13"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j747ac98061d40f0aa7bd47e1db5675d" ma:index="15"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EPA_x0020_Contributor" ma:index="16"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7"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9"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21"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TaxCatchAllLabel" ma:index="23" nillable="true" ma:displayName="Taxonomy Catch All Column1" ma:hidden="true" ma:list="{c2d29cc2-7850-4553-a193-7a4d7fa2353e}" ma:internalName="TaxCatchAllLabel" ma:readOnly="true" ma:showField="CatchAllDataLabel" ma:web="34446f99-a816-4628-828b-25ed57fc116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8"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20"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446f99-a816-4628-828b-25ed57fc116e"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2024-01-18T09:02:20+00:00</Document_x0020_Creation_x0020_Date>
    <TaxCatchAll xmlns="4ffa91fb-a0ff-4ac5-b2db-65c790d184a4" xsi:nil="true"/>
    <lcf76f155ced4ddcb4097134ff3c332f xmlns="6e011869-9023-491c-8ef4-d9669df5af28">
      <Terms xmlns="http://schemas.microsoft.com/office/infopath/2007/PartnerControls"/>
    </lcf76f155ced4ddcb4097134ff3c332f>
    <TaxKeywordTaxHTField xmlns="4ffa91fb-a0ff-4ac5-b2db-65c790d184a4">
      <Terms xmlns="http://schemas.microsoft.com/office/infopath/2007/PartnerControls"/>
    </TaxKeywordTaxHTField>
    <Language xmlns="http://schemas.microsoft.com/sharepoint/v3">English</Language>
    <j747ac98061d40f0aa7bd47e1db5675d xmlns="4ffa91fb-a0ff-4ac5-b2db-65c790d184a4">
      <Terms xmlns="http://schemas.microsoft.com/office/infopath/2007/PartnerControls"/>
    </j747ac98061d40f0aa7bd47e1db5675d>
    <_Source xmlns="http://schemas.microsoft.com/sharepoint/v3/fields" xsi:nil="true"/>
    <External_x0020_Contributor xmlns="4ffa91fb-a0ff-4ac5-b2db-65c790d184a4" xsi:nil="true"/>
    <Rights xmlns="4ffa91fb-a0ff-4ac5-b2db-65c790d184a4" xsi:nil="true"/>
    <Category xmlns="6e011869-9023-491c-8ef4-d9669df5af28"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2A3C16D-5A2C-4579-9A7E-7C41B5395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011869-9023-491c-8ef4-d9669df5af28"/>
    <ds:schemaRef ds:uri="4ffa91fb-a0ff-4ac5-b2db-65c790d184a4"/>
    <ds:schemaRef ds:uri="http://schemas.microsoft.com/sharepoint.v3"/>
    <ds:schemaRef ds:uri="http://schemas.microsoft.com/sharepoint/v3/fields"/>
    <ds:schemaRef ds:uri="34446f99-a816-4628-828b-25ed57fc11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A75A0-CD81-4A4A-B22B-6B6608AE8924}">
  <ds:schemaRefs>
    <ds:schemaRef ds:uri="http://schemas.microsoft.com/office/2006/metadata/properties"/>
    <ds:schemaRef ds:uri="http://schemas.microsoft.com/office/infopath/2007/PartnerControls"/>
    <ds:schemaRef ds:uri="4ffa91fb-a0ff-4ac5-b2db-65c790d184a4"/>
    <ds:schemaRef ds:uri="6e011869-9023-491c-8ef4-d9669df5af28"/>
    <ds:schemaRef ds:uri="http://schemas.microsoft.com/sharepoint/v3"/>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75D9B2C6-E0F1-4C53-9CEE-F7744C6DD773}">
  <ds:schemaRefs>
    <ds:schemaRef ds:uri="http://schemas.microsoft.com/sharepoint/v3/contenttype/forms"/>
  </ds:schemaRefs>
</ds:datastoreItem>
</file>

<file path=customXml/itemProps4.xml><?xml version="1.0" encoding="utf-8"?>
<ds:datastoreItem xmlns:ds="http://schemas.openxmlformats.org/officeDocument/2006/customXml" ds:itemID="{B84C042A-8E31-493C-870F-D634C6A3B6A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TableA1</vt:lpstr>
      <vt:lpstr>TableA2</vt:lpstr>
      <vt:lpstr>TableA3</vt:lpstr>
      <vt:lpstr>TableA4</vt:lpstr>
      <vt:lpstr>TableA5</vt:lpstr>
      <vt:lpstr>TableA6</vt:lpstr>
      <vt:lpstr>TableA7</vt:lpstr>
      <vt:lpstr>TableA9</vt:lpstr>
      <vt:lpstr>TableA8</vt:lpstr>
      <vt:lpstr>TableA10</vt:lpstr>
      <vt:lpstr>TableA11</vt:lpstr>
      <vt:lpstr>TableA12</vt:lpstr>
      <vt:lpstr>TableA13</vt:lpstr>
      <vt:lpstr>End of Tables2</vt:lpstr>
      <vt:lpstr> End of Tables1</vt:lpstr>
      <vt:lpstr>TableA1!Print_Area</vt:lpstr>
      <vt:lpstr>TableA10!Print_Area</vt:lpstr>
      <vt:lpstr>TableA11!Print_Area</vt:lpstr>
      <vt:lpstr>TableA12!Print_Area</vt:lpstr>
      <vt:lpstr>TableA13!Print_Area</vt:lpstr>
      <vt:lpstr>TableA2!Print_Area</vt:lpstr>
      <vt:lpstr>TableA3!Print_Area</vt:lpstr>
      <vt:lpstr>TableA4!Print_Area</vt:lpstr>
      <vt:lpstr>TableA5!Print_Area</vt:lpstr>
      <vt:lpstr>TableA6!Print_Area</vt:lpstr>
      <vt:lpstr>TableA7!Print_Area</vt:lpstr>
      <vt:lpstr>TableA8!Print_Area</vt:lpstr>
      <vt:lpstr>TableA9!Print_Area</vt:lpstr>
      <vt:lpstr>TableA4!Print_Titles</vt:lpstr>
    </vt:vector>
  </TitlesOfParts>
  <Company>Tetra Tech, Inc.-Fairfax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Modification of Secondary Treatment Requirements for Discharges into Marine Waters</dc:title>
  <dc:creator>[DO];[ServerRoles];CN=DCAPPS4/OU=DC/O=USEPA/C=US;CN=DINTRA01/OU=DSVR/OU=RTP/O=EPADOM;CN=PINTRA01/OU=PSVR/OU=RTP/O=EPADOM;CN=DCHUB2/OU=DC/O=USEPA/C=US;CN=DC_OPPE1/OU=DC/O=USEPA/C=US;EPA Hub Servers;CN=EPAHUB5/O=USEPA/C=US;Internet Web Servers;LocalDomainServers;OP Servers;OtherDomainServers</dc:creator>
  <cp:lastModifiedBy>Kerwin, Courtney</cp:lastModifiedBy>
  <cp:lastPrinted>2018-02-02T18:56:36Z</cp:lastPrinted>
  <dcterms:created xsi:type="dcterms:W3CDTF">1998-12-28T15:44:54Z</dcterms:created>
  <dcterms:modified xsi:type="dcterms:W3CDTF">2024-05-01T00:41:53Z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0x0101002EDA92707E576B4EAEF56B97A0BCF8EC</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