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AAPMDRD3FPMR\Info\Maryland\Riverdale\ITD\IMC\ICs - Dockets\FR, 22-023, (PPQ) 0579-0489 (AQI User Fees)\"/>
    </mc:Choice>
  </mc:AlternateContent>
  <xr:revisionPtr revIDLastSave="0" documentId="14_{FDE35714-92DF-46F9-8E29-68A3710748F0}" xr6:coauthVersionLast="47" xr6:coauthVersionMax="47" xr10:uidLastSave="{00000000-0000-0000-0000-000000000000}"/>
  <bookViews>
    <workbookView xWindow="28680" yWindow="-135" windowWidth="29040" windowHeight="16440" tabRatio="456" firstSheet="1" activeTab="1" xr2:uid="{F38D79EA-36B0-400D-84E7-32D0B3AB86E3}"/>
  </bookViews>
  <sheets>
    <sheet name="Notes to file" sheetId="12" r:id="rId1"/>
    <sheet name="APHIS 71" sheetId="1" r:id="rId2"/>
  </sheets>
  <definedNames>
    <definedName name="_Hlk93405100" localSheetId="0">'Notes to file'!$A$39</definedName>
    <definedName name="_xlnm.Print_Area" localSheetId="1">'APHIS 71'!$A$1:$L$11</definedName>
    <definedName name="_xlnm.Print_Titles" localSheetId="1">'APHIS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3" i="1" l="1"/>
  <c r="K20" i="1"/>
  <c r="J23" i="1" l="1"/>
  <c r="I22" i="1"/>
  <c r="J22" i="1" s="1"/>
  <c r="J20" i="1"/>
  <c r="I18" i="1"/>
  <c r="J18" i="1" s="1"/>
  <c r="K17" i="1"/>
  <c r="I17" i="1"/>
  <c r="J17" i="1" s="1"/>
  <c r="J15" i="1"/>
  <c r="I15" i="1"/>
  <c r="K19" i="1" l="1"/>
  <c r="J19" i="1"/>
  <c r="K18" i="1"/>
  <c r="K16" i="1"/>
  <c r="K15" i="1"/>
  <c r="L23" i="1" l="1"/>
  <c r="J21" i="1"/>
  <c r="J16" i="1"/>
  <c r="I16" i="1" s="1"/>
  <c r="L22" i="1"/>
  <c r="L24" i="1" l="1"/>
  <c r="L25" i="1"/>
  <c r="L18" i="1"/>
  <c r="L19" i="1"/>
  <c r="L20" i="1"/>
  <c r="L21" i="1"/>
  <c r="L16" i="1"/>
  <c r="L15" i="1"/>
  <c r="L17" i="1"/>
  <c r="L5" i="1" l="1"/>
  <c r="L6" i="1"/>
  <c r="L8" i="1" l="1"/>
  <c r="L9" i="1" l="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<sst xmlns="http://schemas.openxmlformats.org/spreadsheetml/2006/main" count="199" uniqueCount="107">
  <si>
    <t>TYPE OF REQUEST</t>
  </si>
  <si>
    <t>POINT OF CONTACT (POC)</t>
  </si>
  <si>
    <t>POC TELEPHONE NO.</t>
  </si>
  <si>
    <t>DATE PREPARED</t>
  </si>
  <si>
    <t>PUBLIC COMMENT DOCKET NO.</t>
  </si>
  <si>
    <t>FEDERAL REGISTER NOTICE</t>
  </si>
  <si>
    <t>FEDERAL REGISTER DATE</t>
  </si>
  <si>
    <t>ACTIVITY DESCRIPTION</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</si>
  <si>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</si>
  <si>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</si>
  <si>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</si>
  <si>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</si>
  <si>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</si>
  <si>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</si>
  <si>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</si>
  <si>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</si>
  <si>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</si>
  <si>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</si>
  <si>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</si>
  <si>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</si>
  <si>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</si>
  <si>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</si>
  <si>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</si>
  <si>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</si>
  <si>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</si>
  <si>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</si>
  <si>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Record Keeping</t>
  </si>
  <si>
    <t>DATA SUMMARY</t>
  </si>
  <si>
    <t>TOTAL RESPONDENTS</t>
  </si>
  <si>
    <t>Additional line for ICR Title if title is too long.</t>
  </si>
  <si>
    <t>PART I - ICR INFORMATION, POINT OF CONTACT, FEDERAL REGISTER NOTICE INFORMATION</t>
  </si>
  <si>
    <t>Kris Caraher</t>
  </si>
  <si>
    <t>(301) 851-2834</t>
  </si>
  <si>
    <t>User fees for commercial vessels, fees collected by U.S. Customs and Border Protection (CBP) (Business)</t>
  </si>
  <si>
    <t>User fees for inspection of commercial trucks, individual crossings, fees collected by CBP (Business)</t>
  </si>
  <si>
    <t>User fees for commercial trucks, individual crossings, fees collected by CBP (Individual)</t>
  </si>
  <si>
    <t>User fees for commercial trucks, transponders, fees collected by CBP (Business)</t>
  </si>
  <si>
    <t>User fees for commercial trucks, transponders, fees collected by CBP (Individual)</t>
  </si>
  <si>
    <t>User fees for inspection of commercial railroad cars (Business)</t>
  </si>
  <si>
    <t>Monthly statement submissions for commercial railroad cars (Business)</t>
  </si>
  <si>
    <t>Commercial Railroad cars compliance - recordkeeping (Business)</t>
  </si>
  <si>
    <t>User fees for inspection of commercial aircraft (Business)</t>
  </si>
  <si>
    <t>Monthly statement submissions for commercial aircraft (Business)</t>
  </si>
  <si>
    <t>None</t>
  </si>
  <si>
    <t>D</t>
  </si>
  <si>
    <t>P1</t>
  </si>
  <si>
    <t>I</t>
  </si>
  <si>
    <t>X</t>
  </si>
  <si>
    <t xml:space="preserve"> </t>
  </si>
  <si>
    <t>R</t>
  </si>
  <si>
    <t>Paper</t>
  </si>
  <si>
    <t>Info System</t>
  </si>
  <si>
    <t>Paper, PDF</t>
  </si>
  <si>
    <t>Paper, PDF, Info System</t>
  </si>
  <si>
    <t>Emily's Notes to file - Jan, 2022.   Updates will use actual items included in the draft rulemaking as of Oct. 2022 though</t>
  </si>
  <si>
    <t xml:space="preserve">Draft PRA Text for Rulemaking Section 10 of the RWP </t>
  </si>
  <si>
    <t>APHIS will address the paperwork burden for this rulemaking through two simultaneous projects. APHIS will revise the existing AQI User Fee collection OMB Control Number -579-0055 (hereinafter referred to as 0055) through an early renewal process, to update paperwork burden already accounted for in that analysis. APHIS will address new aspects of burden associated with the rulemaking in a new collection that accompanies the rule covered by this regulatory workplan.</t>
  </si>
  <si>
    <t>Both information collections address burden associated with processes required to collect and pay AQI User Fees for inspection and treatment of imported plant products, by products, soil, grain, and other agricultural items. Processes covered include:  application for a customer credit account for frequent customers; recordkeeping; quarterly remittances and reports; billing; and purchase of prepaid transponders. We include these fee types: commercial aircraft; loaded commercial railroad cars; arriving international  air and vessel passengers; and treatment services.</t>
  </si>
  <si>
    <t>In the renewal of information collection 0055, we will update burden analyses for aircraft, rail and passenger fee types, as well as add burden overlooked in the 2015 rulemaking related to treatment services fees and half sheets (specifically applications for a credit account and quarterly reports).</t>
  </si>
  <si>
    <t>In the proposed rule’s information collection, APHIS will provide estimates of burden related to the proposed removal of fee exemptions for international arrivals of aircraft having 64-or fewer seats and barge vessels arriving from Canada; these estimates include expansion of burden estimates for application for a credit account; the quarterly remittance process, and record-keeping requirements. APHIS will also propose to shift payment of AQI User Fees for treatment services from a quarterly payment system to a monthly billing system, so burden estimates for the application for a credit account, processing of the bill and payment, and record keeping requirements will be presented. APHIS will include additional burdens associated with a proposal to add to the treatment services the activities of monitoring: irradiation phytosanitary treatments; heat phytosanitary treatments; and destruction, restacking, or reconditioning.</t>
  </si>
  <si>
    <t>CBP maintains the information collection related to the collection and payment of AQI User Fees associated with vessel and single truck arrivals (1651-0052). This collection will be adjusted in tandem with this rulemaking by CBP.</t>
  </si>
  <si>
    <t>TYPE</t>
  </si>
  <si>
    <t>Application for Credit Acct.</t>
  </si>
  <si>
    <t xml:space="preserve">Quarterly Remittances </t>
  </si>
  <si>
    <t>Reports</t>
  </si>
  <si>
    <t>Billing</t>
  </si>
  <si>
    <t>Prepaid Transponder</t>
  </si>
  <si>
    <t>Purchase at entry</t>
  </si>
  <si>
    <t>Aircraft</t>
  </si>
  <si>
    <t>NA</t>
  </si>
  <si>
    <t>(64-seat or fewer aircraft)</t>
  </si>
  <si>
    <t>Y – add to commercial aircraft</t>
  </si>
  <si>
    <t>(Canadian barge)</t>
  </si>
  <si>
    <t>Y – add to vessel</t>
  </si>
  <si>
    <t>Loaded Commercial Railroad Cars</t>
  </si>
  <si>
    <t>N</t>
  </si>
  <si>
    <t>Arriving International Air passenger</t>
  </si>
  <si>
    <t>Vessel passenger</t>
  </si>
  <si>
    <t>Treatment services</t>
  </si>
  <si>
    <t>Y</t>
  </si>
  <si>
    <t>Vessel</t>
  </si>
  <si>
    <t>CBP (AQI User Fee), covers burden on their side</t>
  </si>
  <si>
    <t>Single Entry Trucks and CBP Truck Transponders</t>
  </si>
  <si>
    <t>0055 = Update in 0055; also explain any new burden (if any) from new rulemaking</t>
  </si>
  <si>
    <t>Y = Addressed in new information collection with the rule</t>
  </si>
  <si>
    <t>Kris to check this list and make sure we have included everything listed here, or understand why it is not included.</t>
  </si>
  <si>
    <t>Summary Notes from Joe 6/6/2022:</t>
  </si>
  <si>
    <t>I reviewed the 10/22 version of the proposed rule and kept notes on each of the impacts on burdens in notes to that file.</t>
  </si>
  <si>
    <t xml:space="preserve">I copied the burdens onto the appropriate lines of the APHIS 71. </t>
  </si>
  <si>
    <t>Recordkeeping and record retention (Business)</t>
  </si>
  <si>
    <t>Recordkeeping and record retention (Individual)</t>
  </si>
  <si>
    <t>User Fees for Agricultural Quarantine and Inspection Services</t>
  </si>
  <si>
    <t>APHIS-2022-0023</t>
  </si>
  <si>
    <t>AUTHORITY(U.S.C., CFR, or MANUAL)</t>
  </si>
  <si>
    <t xml:space="preserve">7 CFR 354.3(b)(1) </t>
  </si>
  <si>
    <t>7 CFR 354.3(c)(1)</t>
  </si>
  <si>
    <t>7 CFR 354.3(c)(3)(i)</t>
  </si>
  <si>
    <t>7 CFR 354.3(d)(1)</t>
  </si>
  <si>
    <t>7 CFR 354.3(d)(4) &amp;(d)(5)</t>
  </si>
  <si>
    <t>7 CFR 354.3(d)(6)</t>
  </si>
  <si>
    <t>7 CFR 354.3(e)(1)</t>
  </si>
  <si>
    <t>7 CFR 354.3(e)(3)</t>
  </si>
  <si>
    <t>7 CFR 354.3(j)</t>
  </si>
  <si>
    <t>88 FR 54796</t>
  </si>
  <si>
    <t>Final Rule</t>
  </si>
  <si>
    <t>0579-0489</t>
  </si>
  <si>
    <t>CFN / OMB CONTROL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</si>
</sst>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
    <numFmt numFmtId="168" formatCode="0.0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b/>
      <sz val="11"/>
      <name val="Calibri"/>
      <family val="2"/>
      <scheme val="minor"/>
    </font>
    <font>
      <sz val="10"/>
      <name val="Calibri"/>
      <family val="2"/>
      <scheme val="minor"/>
    </font>
    <font>
      <sz val="10"/>
      <name val="Arial"/>
      <family val="2"/>
    </font>
    <font>
      <sz val="12"/>
      <name val="Calibri"/>
      <family val="2"/>
      <scheme val="minor"/>
    </font>
    <font>
      <b/>
      <sz val="12"/>
      <name val="Calibri"/>
      <family val="2"/>
      <scheme val="minor"/>
    </font>
    <font>
      <sz val="11"/>
      <name val="Calibri"/>
      <family val="2"/>
      <scheme val="minor"/>
    </font>
    <font>
      <b/>
      <u/>
      <sz val="14"/>
      <color theme="1"/>
      <name val="Calibri"/>
      <family val="2"/>
      <scheme val="minor"/>
    </font>
    <font>
      <i/>
      <sz val="10"/>
      <name val="Calibri"/>
      <family val="2"/>
      <scheme val="minor"/>
    </font>
    <font>
      <b/>
      <sz val="10.5"/>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medium">
        <color auto="1"/>
      </left>
      <right style="thin">
        <color theme="0" tint="-0.499984740745262"/>
      </right>
      <top style="medium">
        <color indexed="64"/>
      </top>
      <bottom style="medium">
        <color indexed="64"/>
      </bottom>
      <diagonal/>
    </border>
    <border>
      <left style="thin">
        <color theme="0" tint="-0.499984740745262"/>
      </left>
      <right style="medium">
        <color auto="1"/>
      </right>
      <top style="medium">
        <color indexed="64"/>
      </top>
      <bottom style="medium">
        <color indexed="64"/>
      </bottom>
      <diagonal/>
    </border>
    <border>
      <left style="medium">
        <color auto="1"/>
      </left>
      <right style="thin">
        <color theme="0" tint="-0.499984740745262"/>
      </right>
      <top/>
      <bottom style="thin">
        <color theme="0" tint="-0.499984740745262"/>
      </bottom>
      <diagonal/>
    </border>
    <border>
      <left style="thin">
        <color theme="0" tint="-0.499984740745262"/>
      </left>
      <right style="medium">
        <color auto="1"/>
      </right>
      <top/>
      <bottom style="thin">
        <color theme="0" tint="-0.499984740745262"/>
      </bottom>
      <diagonal/>
    </border>
    <border>
      <left style="medium">
        <color auto="1"/>
      </left>
      <right style="thin">
        <color theme="0" tint="-0.499984740745262"/>
      </right>
      <top style="thin">
        <color theme="0" tint="-0.499984740745262"/>
      </top>
      <bottom style="thin">
        <color theme="0" tint="-0.499984740745262"/>
      </bottom>
      <diagonal/>
    </border>
    <border>
      <left style="medium">
        <color auto="1"/>
      </left>
      <right style="thin">
        <color theme="0" tint="-0.499984740745262"/>
      </right>
      <top style="thin">
        <color theme="0" tint="-0.499984740745262"/>
      </top>
      <bottom style="medium">
        <color auto="1"/>
      </bottom>
      <diagonal/>
    </border>
    <border>
      <left style="thin">
        <color theme="0" tint="-0.499984740745262"/>
      </left>
      <right style="thin">
        <color theme="0" tint="-0.499984740745262"/>
      </right>
      <top style="thin">
        <color theme="0" tint="-0.499984740745262"/>
      </top>
      <bottom style="medium">
        <color auto="1"/>
      </bottom>
      <diagonal/>
    </border>
    <border>
      <left style="thin">
        <color theme="0" tint="-0.499984740745262"/>
      </left>
      <right style="medium">
        <color auto="1"/>
      </right>
      <top/>
      <bottom style="medium">
        <color auto="1"/>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10" fillId="0" borderId="0"/>
    <xf numFmtId="44" fontId="5" fillId="0" borderId="0" applyFont="0" applyFill="0" applyBorder="0" applyAlignment="0" applyProtection="0"/>
  </cellStyleXfs>
  <cellXfs count="100">
    <xf numFmtId="0" fontId="0" fillId="0" borderId="0" xfId="0"/>
    <xf numFmtId="0" fontId="2" fillId="0" borderId="0" xfId="0" applyFont="1" applyAlignment="1">
      <alignment horizontal="center" wrapText="1"/>
    </xf>
    <xf numFmtId="0" fontId="4" fillId="0" borderId="0" xfId="0" applyFont="1"/>
    <xf numFmtId="0" fontId="4" fillId="0" borderId="0" xfId="0" applyFont="1" applyAlignment="1">
      <alignment horizontal="center"/>
    </xf>
    <xf numFmtId="0" fontId="4" fillId="0" borderId="0" xfId="0" applyFont="1" applyAlignment="1">
      <alignment wrapText="1"/>
    </xf>
    <xf numFmtId="0" fontId="0" fillId="0" borderId="0" xfId="0" applyAlignment="1">
      <alignment vertical="center"/>
    </xf>
    <xf numFmtId="0" fontId="2" fillId="0" borderId="0" xfId="0" applyFont="1" applyAlignment="1">
      <alignment vertical="center"/>
    </xf>
    <xf numFmtId="0" fontId="4" fillId="0" borderId="25" xfId="0" applyFont="1" applyBorder="1" applyAlignment="1">
      <alignment vertical="center" wrapText="1"/>
    </xf>
    <xf numFmtId="0" fontId="4" fillId="0" borderId="12" xfId="0" applyFont="1" applyBorder="1" applyAlignment="1">
      <alignment vertical="center" wrapText="1"/>
    </xf>
    <xf numFmtId="0" fontId="4" fillId="0" borderId="26" xfId="0" applyFont="1" applyBorder="1" applyAlignment="1">
      <alignment vertical="center" wrapText="1"/>
    </xf>
    <xf numFmtId="0" fontId="4" fillId="0" borderId="6" xfId="0" applyFont="1" applyBorder="1" applyAlignment="1">
      <alignment vertical="center" wrapText="1"/>
    </xf>
    <xf numFmtId="0" fontId="4" fillId="0" borderId="6" xfId="0" applyFont="1" applyBorder="1" applyAlignment="1">
      <alignment horizontal="center" vertical="center" wrapText="1"/>
    </xf>
    <xf numFmtId="0" fontId="14" fillId="0" borderId="0" xfId="0" applyFont="1"/>
    <xf numFmtId="0" fontId="0" fillId="0" borderId="0" xfId="0" applyAlignment="1">
      <alignment vertical="center" wrapText="1"/>
    </xf>
    <xf numFmtId="0" fontId="12" fillId="0" borderId="10" xfId="0" applyFont="1" applyBorder="1" applyAlignment="1">
      <alignment horizontal="right" vertical="center"/>
    </xf>
    <xf numFmtId="0" fontId="11" fillId="0" borderId="11" xfId="0" applyFont="1" applyBorder="1" applyAlignment="1">
      <alignment horizontal="left" vertical="center" indent="1"/>
    </xf>
    <xf numFmtId="0" fontId="11" fillId="0" borderId="11" xfId="0" applyFont="1" applyBorder="1"/>
    <xf numFmtId="0" fontId="11" fillId="0" borderId="11" xfId="0" applyFont="1" applyBorder="1" applyAlignment="1">
      <alignment horizontal="center"/>
    </xf>
    <xf numFmtId="0" fontId="12" fillId="0" borderId="11" xfId="0" applyFont="1" applyBorder="1" applyAlignment="1">
      <alignment horizontal="right" vertical="center"/>
    </xf>
    <xf numFmtId="14" fontId="11" fillId="0" borderId="12" xfId="0" applyNumberFormat="1" applyFont="1" applyBorder="1" applyAlignment="1">
      <alignment horizontal="left" vertical="center" indent="1"/>
    </xf>
    <xf numFmtId="0" fontId="12" fillId="0" borderId="1" xfId="0" applyFont="1" applyBorder="1" applyAlignment="1">
      <alignment horizontal="left" vertical="center" wrapText="1"/>
    </xf>
    <xf numFmtId="0" fontId="11" fillId="0" borderId="0" xfId="0" applyFont="1" applyAlignment="1">
      <alignment vertical="center"/>
    </xf>
    <xf numFmtId="0" fontId="9" fillId="0" borderId="0" xfId="0" applyFont="1"/>
    <xf numFmtId="0" fontId="11" fillId="0" borderId="2" xfId="0" applyFont="1" applyBorder="1"/>
    <xf numFmtId="0" fontId="12" fillId="0" borderId="2" xfId="0" applyFont="1" applyBorder="1" applyAlignment="1">
      <alignment horizontal="right"/>
    </xf>
    <xf numFmtId="0" fontId="11" fillId="0" borderId="2" xfId="0" applyFont="1" applyBorder="1" applyAlignment="1">
      <alignment horizontal="left"/>
    </xf>
    <xf numFmtId="0" fontId="11" fillId="0" borderId="3" xfId="0" applyFont="1" applyBorder="1" applyAlignment="1">
      <alignment horizontal="left"/>
    </xf>
    <xf numFmtId="0" fontId="15" fillId="0" borderId="4" xfId="0" applyFont="1" applyBorder="1" applyAlignment="1">
      <alignment horizontal="left" vertical="center" wrapText="1"/>
    </xf>
    <xf numFmtId="0" fontId="11" fillId="0" borderId="5" xfId="0" applyFont="1" applyBorder="1" applyAlignment="1">
      <alignment horizontal="left" vertical="center"/>
    </xf>
    <xf numFmtId="0" fontId="11" fillId="0" borderId="5" xfId="0" applyFont="1" applyBorder="1" applyAlignment="1">
      <alignment vertical="center"/>
    </xf>
    <xf numFmtId="0" fontId="11" fillId="0" borderId="5" xfId="0" applyFont="1" applyBorder="1"/>
    <xf numFmtId="0" fontId="12" fillId="0" borderId="5" xfId="0" applyFont="1" applyBorder="1" applyAlignment="1">
      <alignment horizontal="right"/>
    </xf>
    <xf numFmtId="0" fontId="11" fillId="0" borderId="5" xfId="0" applyFont="1" applyBorder="1" applyAlignment="1">
      <alignment horizontal="center"/>
    </xf>
    <xf numFmtId="14" fontId="11" fillId="0" borderId="6" xfId="0" applyNumberFormat="1" applyFont="1" applyBorder="1" applyAlignment="1">
      <alignment horizontal="left"/>
    </xf>
    <xf numFmtId="0" fontId="12" fillId="2" borderId="4" xfId="0" applyFont="1" applyFill="1" applyBorder="1" applyAlignment="1">
      <alignment horizontal="left"/>
    </xf>
    <xf numFmtId="0" fontId="12" fillId="2" borderId="5" xfId="0" applyFont="1" applyFill="1" applyBorder="1" applyAlignment="1">
      <alignment horizontal="center"/>
    </xf>
    <xf numFmtId="0" fontId="12" fillId="2" borderId="5" xfId="0" applyFont="1" applyFill="1" applyBorder="1"/>
    <xf numFmtId="0" fontId="12" fillId="2" borderId="11" xfId="0" applyFont="1" applyFill="1" applyBorder="1"/>
    <xf numFmtId="0" fontId="11" fillId="2" borderId="10" xfId="0" applyFont="1" applyFill="1" applyBorder="1" applyAlignment="1">
      <alignment horizontal="center"/>
    </xf>
    <xf numFmtId="0" fontId="12" fillId="2" borderId="11" xfId="0" applyFont="1" applyFill="1" applyBorder="1" applyAlignment="1">
      <alignment horizontal="center"/>
    </xf>
    <xf numFmtId="0" fontId="11" fillId="2" borderId="13" xfId="0" applyFont="1" applyFill="1" applyBorder="1" applyAlignment="1">
      <alignment horizontal="center"/>
    </xf>
    <xf numFmtId="0" fontId="8" fillId="0" borderId="14" xfId="0" applyFont="1" applyBorder="1" applyAlignment="1">
      <alignment horizontal="right"/>
    </xf>
    <xf numFmtId="0" fontId="8" fillId="0" borderId="15" xfId="0" applyFont="1" applyBorder="1" applyAlignment="1">
      <alignment horizontal="right"/>
    </xf>
    <xf numFmtId="0" fontId="13" fillId="0" borderId="15" xfId="0" applyFont="1" applyBorder="1" applyAlignment="1">
      <alignment horizontal="left" indent="1"/>
    </xf>
    <xf numFmtId="0" fontId="13" fillId="0" borderId="15" xfId="0" applyFont="1" applyBorder="1"/>
    <xf numFmtId="0" fontId="13" fillId="0" borderId="23" xfId="0" applyFont="1" applyBorder="1"/>
    <xf numFmtId="0" fontId="13" fillId="0" borderId="24" xfId="0" applyFont="1" applyBorder="1"/>
    <xf numFmtId="3" fontId="13" fillId="0" borderId="16" xfId="0" applyNumberFormat="1" applyFont="1" applyBorder="1" applyAlignment="1">
      <alignment horizontal="center"/>
    </xf>
    <xf numFmtId="0" fontId="8" fillId="0" borderId="17" xfId="0" applyFont="1" applyBorder="1" applyAlignment="1">
      <alignment horizontal="right"/>
    </xf>
    <xf numFmtId="0" fontId="8" fillId="0" borderId="18" xfId="0" applyFont="1" applyBorder="1" applyAlignment="1">
      <alignment horizontal="right"/>
    </xf>
    <xf numFmtId="0" fontId="13" fillId="0" borderId="18" xfId="0" applyFont="1" applyBorder="1" applyAlignment="1">
      <alignment horizontal="left" indent="1"/>
    </xf>
    <xf numFmtId="0" fontId="13" fillId="0" borderId="18" xfId="0" applyFont="1" applyBorder="1"/>
    <xf numFmtId="0" fontId="13" fillId="0" borderId="19" xfId="0" applyFont="1" applyBorder="1"/>
    <xf numFmtId="3" fontId="13" fillId="0" borderId="19" xfId="0" applyNumberFormat="1" applyFont="1" applyBorder="1" applyAlignment="1">
      <alignment horizontal="center"/>
    </xf>
    <xf numFmtId="14" fontId="13" fillId="0" borderId="18" xfId="0" applyNumberFormat="1" applyFont="1" applyBorder="1" applyAlignment="1">
      <alignment horizontal="left" indent="1"/>
    </xf>
    <xf numFmtId="1" fontId="13" fillId="0" borderId="19" xfId="0" applyNumberFormat="1" applyFont="1" applyBorder="1" applyAlignment="1">
      <alignment horizontal="center"/>
    </xf>
    <xf numFmtId="164" fontId="13" fillId="0" borderId="19" xfId="0" applyNumberFormat="1" applyFont="1" applyBorder="1" applyAlignment="1">
      <alignment horizontal="center"/>
    </xf>
    <xf numFmtId="0" fontId="8" fillId="0" borderId="20" xfId="0" applyFont="1" applyBorder="1" applyAlignment="1">
      <alignment horizontal="right"/>
    </xf>
    <xf numFmtId="0" fontId="8" fillId="0" borderId="21" xfId="0" applyFont="1" applyBorder="1" applyAlignment="1">
      <alignment horizontal="right"/>
    </xf>
    <xf numFmtId="0" fontId="13" fillId="0" borderId="21" xfId="0" applyFont="1" applyBorder="1"/>
    <xf numFmtId="0" fontId="13" fillId="0" borderId="22" xfId="0" applyFont="1" applyBorder="1" applyAlignment="1">
      <alignment horizontal="center"/>
    </xf>
    <xf numFmtId="9" fontId="13" fillId="0" borderId="22" xfId="1" applyFont="1" applyFill="1" applyBorder="1" applyAlignment="1">
      <alignment horizontal="center"/>
    </xf>
    <xf numFmtId="0" fontId="12" fillId="2" borderId="10" xfId="0" applyFont="1" applyFill="1" applyBorder="1"/>
    <xf numFmtId="0" fontId="11" fillId="2" borderId="11" xfId="0" applyFont="1" applyFill="1" applyBorder="1"/>
    <xf numFmtId="0" fontId="11" fillId="2" borderId="11" xfId="0" applyFont="1" applyFill="1" applyBorder="1" applyAlignment="1">
      <alignment horizontal="center"/>
    </xf>
    <xf numFmtId="0" fontId="11" fillId="2" borderId="12" xfId="0" applyFont="1" applyFill="1" applyBorder="1" applyAlignment="1">
      <alignment horizontal="center"/>
    </xf>
    <xf numFmtId="0" fontId="9" fillId="0" borderId="8" xfId="0" applyFont="1" applyBorder="1" applyAlignment="1">
      <alignment horizontal="center" vertical="center" wrapText="1"/>
    </xf>
    <xf numFmtId="0" fontId="9" fillId="0" borderId="8" xfId="0" applyFont="1" applyBorder="1" applyAlignment="1">
      <alignment horizontal="center" vertical="center"/>
    </xf>
    <xf numFmtId="3" fontId="9" fillId="0" borderId="8" xfId="0" applyNumberFormat="1" applyFont="1" applyBorder="1" applyAlignment="1">
      <alignment horizontal="center" vertical="center"/>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3" fontId="9" fillId="3" borderId="7" xfId="0" applyNumberFormat="1" applyFont="1" applyFill="1" applyBorder="1" applyAlignment="1">
      <alignment horizontal="center" vertical="center"/>
    </xf>
    <xf numFmtId="168" fontId="9" fillId="3" borderId="7" xfId="0" applyNumberFormat="1" applyFont="1" applyFill="1" applyBorder="1" applyAlignment="1">
      <alignment horizontal="center" vertical="center"/>
    </xf>
    <xf numFmtId="3" fontId="9" fillId="0" borderId="7" xfId="0" applyNumberFormat="1" applyFont="1" applyBorder="1" applyAlignment="1">
      <alignment horizontal="center" vertical="center"/>
    </xf>
    <xf numFmtId="168" fontId="9" fillId="0" borderId="8" xfId="0" applyNumberFormat="1" applyFont="1" applyBorder="1" applyAlignment="1">
      <alignment horizontal="center" vertical="center"/>
    </xf>
    <xf numFmtId="168" fontId="9" fillId="0" borderId="7" xfId="0" applyNumberFormat="1" applyFont="1" applyBorder="1" applyAlignment="1">
      <alignment horizontal="center" vertical="center"/>
    </xf>
    <xf numFmtId="9" fontId="13" fillId="0" borderId="19" xfId="1" applyFont="1" applyFill="1" applyBorder="1" applyAlignment="1">
      <alignment horizontal="center"/>
    </xf>
    <xf numFmtId="0" fontId="13" fillId="0" borderId="14" xfId="0" applyFont="1" applyBorder="1" applyAlignment="1">
      <alignment horizontal="center"/>
    </xf>
    <xf numFmtId="0" fontId="13" fillId="0" borderId="17" xfId="0" applyFont="1" applyBorder="1" applyAlignment="1">
      <alignment horizontal="center"/>
    </xf>
    <xf numFmtId="0" fontId="13" fillId="0" borderId="20" xfId="0" applyFont="1" applyBorder="1" applyAlignment="1">
      <alignment horizontal="center"/>
    </xf>
    <xf numFmtId="0" fontId="9" fillId="0" borderId="0" xfId="0" applyFont="1" applyAlignment="1">
      <alignment horizontal="center"/>
    </xf>
    <xf numFmtId="0" fontId="8" fillId="0" borderId="27" xfId="0" applyFont="1" applyBorder="1" applyAlignment="1">
      <alignment horizontal="center" wrapText="1"/>
    </xf>
    <xf numFmtId="0" fontId="8" fillId="0" borderId="27" xfId="0" applyFont="1" applyBorder="1" applyAlignment="1">
      <alignment horizontal="center" textRotation="90" wrapText="1"/>
    </xf>
    <xf numFmtId="0" fontId="16" fillId="0" borderId="27" xfId="0" applyFont="1" applyBorder="1" applyAlignment="1">
      <alignment horizontal="center" wrapText="1"/>
    </xf>
    <xf numFmtId="0" fontId="8" fillId="3" borderId="28" xfId="0" applyFont="1" applyFill="1" applyBorder="1" applyAlignment="1">
      <alignment horizontal="center" wrapText="1"/>
    </xf>
    <xf numFmtId="0" fontId="8" fillId="0" borderId="29" xfId="0" applyFont="1" applyBorder="1" applyAlignment="1">
      <alignment horizontal="center" wrapText="1"/>
    </xf>
    <xf numFmtId="0" fontId="9" fillId="0" borderId="30" xfId="0" applyFont="1" applyBorder="1" applyAlignment="1">
      <alignment horizontal="left" vertical="center" wrapText="1"/>
    </xf>
    <xf numFmtId="3" fontId="9" fillId="0" borderId="31" xfId="0" applyNumberFormat="1" applyFont="1" applyBorder="1" applyAlignment="1">
      <alignment horizontal="center" vertical="center"/>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9" fillId="0" borderId="34" xfId="0" applyFont="1" applyBorder="1" applyAlignment="1">
      <alignment horizontal="center" vertical="center" wrapText="1"/>
    </xf>
    <xf numFmtId="0" fontId="9" fillId="0" borderId="34" xfId="0" applyFont="1" applyBorder="1" applyAlignment="1">
      <alignment horizontal="center" vertical="center"/>
    </xf>
    <xf numFmtId="0" fontId="9" fillId="0" borderId="9" xfId="0" applyFont="1" applyBorder="1" applyAlignment="1">
      <alignment horizontal="center" vertical="center"/>
    </xf>
    <xf numFmtId="3" fontId="9" fillId="0" borderId="34" xfId="0" applyNumberFormat="1" applyFont="1" applyBorder="1" applyAlignment="1">
      <alignment horizontal="center" vertical="center"/>
    </xf>
    <xf numFmtId="168" fontId="9" fillId="0" borderId="34" xfId="0" applyNumberFormat="1" applyFont="1" applyBorder="1" applyAlignment="1">
      <alignment horizontal="center" vertical="center"/>
    </xf>
    <xf numFmtId="3" fontId="9" fillId="0" borderId="35" xfId="0" applyNumberFormat="1" applyFont="1" applyBorder="1" applyAlignment="1">
      <alignment horizontal="center" vertical="center"/>
    </xf>
    <xf numFmtId="14" fontId="13" fillId="0" borderId="21" xfId="0" applyNumberFormat="1" applyFont="1" applyBorder="1" applyAlignment="1">
      <alignment horizontal="left" inden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D72FFF"/>
      <color rgb="FFFFCC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6467</xdr:rowOff>
    </xdr:from>
    <xdr:to>
      <xdr:col>6</xdr:col>
      <xdr:colOff>416866</xdr:colOff>
      <xdr:row>22</xdr:row>
      <xdr:rowOff>117166</xdr:rowOff>
    </xdr:to>
    <xdr:pic>
      <xdr:nvPicPr>
        <xdr:cNvPr id="2" name="Picture 1">
          <a:extLst>
            <a:ext uri="{FF2B5EF4-FFF2-40B4-BE49-F238E27FC236}">
              <a16:creationId xmlns:a16="http://schemas.microsoft.com/office/drawing/2014/main" id="{F7F6415D-2A2F-41C4-9988-69D14CF6FA28}"/>
            </a:ext>
          </a:extLst>
        </xdr:cNvPr>
        <xdr:cNvPicPr>
          <a:picLocks noChangeAspect="1"/>
        </xdr:cNvPicPr>
      </xdr:nvPicPr>
      <xdr:blipFill>
        <a:blip xmlns:r="http://schemas.openxmlformats.org/officeDocument/2006/relationships" r:embed="rId1"/>
        <a:stretch>
          <a:fillRect/>
        </a:stretch>
      </xdr:blipFill>
      <xdr:spPr>
        <a:xfrm>
          <a:off x="0" y="743067"/>
          <a:ext cx="10138716" cy="13997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75C65-A276-4E3B-9F21-3A2B484C506F}">
  <dimension ref="A3:H52"/>
  <sheetViews>
    <sheetView workbookViewId="0">
      <selection activeCell="A11" sqref="A11"/>
    </sheetView>
  </sheetViews>
  <sheetFormatPr defaultRowHeight="14.4" x14ac:dyDescent="0.3"/>
  <cols>
    <col min="1" max="1" width="95.5546875" customWidth="1"/>
  </cols>
  <sheetData>
    <row r="3" spans="1:4" x14ac:dyDescent="0.3">
      <c r="A3" t="s">
        <v>87</v>
      </c>
    </row>
    <row r="4" spans="1:4" x14ac:dyDescent="0.3">
      <c r="A4" t="s">
        <v>88</v>
      </c>
    </row>
    <row r="14" spans="1:4" ht="18" x14ac:dyDescent="0.35">
      <c r="A14" s="12" t="s">
        <v>86</v>
      </c>
      <c r="B14" s="12"/>
      <c r="C14" s="12"/>
      <c r="D14" s="12"/>
    </row>
    <row r="27" spans="1:1" ht="18" x14ac:dyDescent="0.35">
      <c r="A27" s="12" t="s">
        <v>54</v>
      </c>
    </row>
    <row r="28" spans="1:1" x14ac:dyDescent="0.3">
      <c r="A28" t="s">
        <v>85</v>
      </c>
    </row>
    <row r="31" spans="1:1" x14ac:dyDescent="0.3">
      <c r="A31" s="6" t="s">
        <v>55</v>
      </c>
    </row>
    <row r="32" spans="1:1" ht="72" x14ac:dyDescent="0.3">
      <c r="A32" s="13" t="s">
        <v>56</v>
      </c>
    </row>
    <row r="33" spans="1:8" ht="86.4" x14ac:dyDescent="0.3">
      <c r="A33" s="13" t="s">
        <v>57</v>
      </c>
    </row>
    <row r="34" spans="1:8" ht="43.2" x14ac:dyDescent="0.3">
      <c r="A34" s="13" t="s">
        <v>58</v>
      </c>
    </row>
    <row r="35" spans="1:8" ht="129.6" x14ac:dyDescent="0.3">
      <c r="A35" s="13" t="s">
        <v>59</v>
      </c>
    </row>
    <row r="36" spans="1:8" ht="28.8" x14ac:dyDescent="0.3">
      <c r="A36" s="13" t="s">
        <v>60</v>
      </c>
    </row>
    <row r="37" spans="1:8" x14ac:dyDescent="0.3">
      <c r="A37" s="13"/>
    </row>
    <row r="38" spans="1:8" ht="15" thickBot="1" x14ac:dyDescent="0.35">
      <c r="A38" s="13"/>
    </row>
    <row r="39" spans="1:8" ht="55.8" thickBot="1" x14ac:dyDescent="0.35">
      <c r="A39" s="7" t="s">
        <v>61</v>
      </c>
      <c r="B39" s="8" t="s">
        <v>62</v>
      </c>
      <c r="C39" s="8" t="s">
        <v>26</v>
      </c>
      <c r="D39" s="8" t="s">
        <v>63</v>
      </c>
      <c r="E39" s="8" t="s">
        <v>64</v>
      </c>
      <c r="F39" s="8" t="s">
        <v>65</v>
      </c>
      <c r="G39" s="8" t="s">
        <v>66</v>
      </c>
      <c r="H39" s="8" t="s">
        <v>67</v>
      </c>
    </row>
    <row r="40" spans="1:8" ht="15" thickBot="1" x14ac:dyDescent="0.35">
      <c r="A40" s="9" t="s">
        <v>68</v>
      </c>
      <c r="B40" s="10">
        <v>55</v>
      </c>
      <c r="C40" s="10">
        <v>55</v>
      </c>
      <c r="D40" s="10">
        <v>55</v>
      </c>
      <c r="E40" s="10">
        <v>55</v>
      </c>
      <c r="F40" s="10" t="s">
        <v>69</v>
      </c>
      <c r="G40" s="10" t="s">
        <v>69</v>
      </c>
      <c r="H40" s="10" t="s">
        <v>69</v>
      </c>
    </row>
    <row r="41" spans="1:8" ht="42" thickBot="1" x14ac:dyDescent="0.35">
      <c r="A41" s="9" t="s">
        <v>70</v>
      </c>
      <c r="B41" s="10" t="s">
        <v>71</v>
      </c>
      <c r="C41" s="10" t="s">
        <v>71</v>
      </c>
      <c r="D41" s="10" t="s">
        <v>71</v>
      </c>
      <c r="E41" s="10" t="s">
        <v>71</v>
      </c>
      <c r="F41" s="10" t="s">
        <v>69</v>
      </c>
      <c r="G41" s="10" t="s">
        <v>69</v>
      </c>
      <c r="H41" s="10" t="s">
        <v>69</v>
      </c>
    </row>
    <row r="42" spans="1:8" ht="28.2" thickBot="1" x14ac:dyDescent="0.35">
      <c r="A42" s="9" t="s">
        <v>72</v>
      </c>
      <c r="B42" s="10" t="s">
        <v>73</v>
      </c>
      <c r="C42" s="10" t="s">
        <v>73</v>
      </c>
      <c r="D42" s="10" t="s">
        <v>73</v>
      </c>
      <c r="E42" s="10" t="s">
        <v>73</v>
      </c>
      <c r="F42" s="10" t="s">
        <v>69</v>
      </c>
      <c r="G42" s="10" t="s">
        <v>69</v>
      </c>
      <c r="H42" s="10" t="s">
        <v>69</v>
      </c>
    </row>
    <row r="43" spans="1:8" ht="15" thickBot="1" x14ac:dyDescent="0.35">
      <c r="A43" s="9" t="s">
        <v>74</v>
      </c>
      <c r="B43" s="10">
        <v>55</v>
      </c>
      <c r="C43" s="10">
        <v>55</v>
      </c>
      <c r="D43" s="10" t="s">
        <v>75</v>
      </c>
      <c r="E43" s="10" t="s">
        <v>75</v>
      </c>
      <c r="F43" s="10" t="s">
        <v>69</v>
      </c>
      <c r="G43" s="10">
        <v>55</v>
      </c>
      <c r="H43" s="10" t="s">
        <v>69</v>
      </c>
    </row>
    <row r="44" spans="1:8" ht="15" thickBot="1" x14ac:dyDescent="0.35">
      <c r="A44" s="9" t="s">
        <v>76</v>
      </c>
      <c r="B44" s="10">
        <v>55</v>
      </c>
      <c r="C44" s="10">
        <v>55</v>
      </c>
      <c r="D44" s="10">
        <v>55</v>
      </c>
      <c r="E44" s="10">
        <v>55</v>
      </c>
      <c r="F44" s="10" t="s">
        <v>69</v>
      </c>
      <c r="G44" s="10" t="s">
        <v>69</v>
      </c>
      <c r="H44" s="10" t="s">
        <v>69</v>
      </c>
    </row>
    <row r="45" spans="1:8" ht="15" thickBot="1" x14ac:dyDescent="0.35">
      <c r="A45" s="9" t="s">
        <v>77</v>
      </c>
      <c r="B45" s="10">
        <v>55</v>
      </c>
      <c r="C45" s="10">
        <v>55</v>
      </c>
      <c r="D45" s="10">
        <v>55</v>
      </c>
      <c r="E45" s="10">
        <v>55</v>
      </c>
      <c r="F45" s="10" t="s">
        <v>69</v>
      </c>
      <c r="G45" s="10" t="s">
        <v>69</v>
      </c>
      <c r="H45" s="10" t="s">
        <v>69</v>
      </c>
    </row>
    <row r="46" spans="1:8" ht="15" thickBot="1" x14ac:dyDescent="0.35">
      <c r="A46" s="9" t="s">
        <v>78</v>
      </c>
      <c r="B46" s="10">
        <v>55</v>
      </c>
      <c r="C46" s="10">
        <v>55</v>
      </c>
      <c r="D46" s="10">
        <v>55</v>
      </c>
      <c r="E46" s="10">
        <v>55</v>
      </c>
      <c r="F46" s="10" t="s">
        <v>79</v>
      </c>
      <c r="G46" s="10" t="s">
        <v>69</v>
      </c>
      <c r="H46" s="10" t="s">
        <v>69</v>
      </c>
    </row>
    <row r="47" spans="1:8" ht="15" thickBot="1" x14ac:dyDescent="0.35">
      <c r="A47" s="9" t="s">
        <v>80</v>
      </c>
      <c r="B47" s="11"/>
      <c r="C47" s="97" t="s">
        <v>81</v>
      </c>
      <c r="D47" s="98"/>
      <c r="E47" s="98"/>
      <c r="F47" s="98"/>
      <c r="G47" s="98"/>
      <c r="H47" s="99"/>
    </row>
    <row r="48" spans="1:8" ht="15" thickBot="1" x14ac:dyDescent="0.35">
      <c r="A48" s="9" t="s">
        <v>82</v>
      </c>
      <c r="B48" s="11"/>
      <c r="C48" s="97" t="s">
        <v>81</v>
      </c>
      <c r="D48" s="98"/>
      <c r="E48" s="98"/>
      <c r="F48" s="98"/>
      <c r="G48" s="98"/>
      <c r="H48" s="99"/>
    </row>
    <row r="49" spans="1:1" x14ac:dyDescent="0.3">
      <c r="A49" s="5"/>
    </row>
    <row r="50" spans="1:1" x14ac:dyDescent="0.3">
      <c r="A50" s="5" t="s">
        <v>83</v>
      </c>
    </row>
    <row r="51" spans="1:1" x14ac:dyDescent="0.3">
      <c r="A51" s="5" t="s">
        <v>84</v>
      </c>
    </row>
    <row r="52" spans="1:1" x14ac:dyDescent="0.3">
      <c r="A52" s="5"/>
    </row>
  </sheetData>
  <mergeCells count="2">
    <mergeCell ref="C47:H47"/>
    <mergeCell ref="C48:H4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sheetPr>
    <pageSetUpPr fitToPage="1"/>
  </sheetPr>
  <dimension ref="A1:T25"/>
  <sheetViews>
    <sheetView tabSelected="1" zoomScaleNormal="100" zoomScaleSheetLayoutView="100" workbookViewId="0">
      <selection activeCell="C3" sqref="C3"/>
    </sheetView>
  </sheetViews>
  <sheetFormatPr defaultRowHeight="14.4" x14ac:dyDescent="0.3"/>
  <cols>
    <col min="1" max="1" width="40.6640625" style="2" customWidth="1"/>
    <col min="2" max="2" width="19.5546875" style="2" customWidth="1"/>
    <col min="3" max="3" width="13.88671875" style="4" customWidth="1"/>
    <col min="4" max="4" width="17" style="4" customWidth="1"/>
    <col min="5" max="8" width="5.6640625" style="2" customWidth="1"/>
    <col min="9" max="9" width="15.6640625" style="3" customWidth="1"/>
    <col min="10" max="10" width="15.6640625" style="80" customWidth="1"/>
    <col min="11" max="11" width="17.77734375" style="3" customWidth="1"/>
    <col min="12" max="12" width="15.5546875" style="3" customWidth="1"/>
  </cols>
  <sheetData>
    <row r="1" spans="1:20" ht="24" customHeight="1" thickBot="1" x14ac:dyDescent="0.35">
      <c r="A1" s="14" t="s">
        <v>106</v>
      </c>
      <c r="B1" s="15" t="s">
        <v>105</v>
      </c>
      <c r="C1" s="16"/>
      <c r="D1" s="16"/>
      <c r="E1" s="16"/>
      <c r="F1" s="16"/>
      <c r="G1" s="16"/>
      <c r="H1" s="16"/>
      <c r="I1" s="16"/>
      <c r="J1" s="17"/>
      <c r="K1" s="18" t="s">
        <v>3</v>
      </c>
      <c r="L1" s="19">
        <v>45418</v>
      </c>
    </row>
    <row r="2" spans="1:20" ht="45" customHeight="1" x14ac:dyDescent="0.3">
      <c r="A2" s="20" t="s">
        <v>25</v>
      </c>
      <c r="B2" s="21" t="s">
        <v>91</v>
      </c>
      <c r="C2" s="22"/>
      <c r="D2" s="23"/>
      <c r="E2" s="23"/>
      <c r="F2" s="23"/>
      <c r="G2" s="23"/>
      <c r="H2" s="23"/>
      <c r="I2" s="24"/>
      <c r="J2" s="25"/>
      <c r="K2" s="24"/>
      <c r="L2" s="26"/>
    </row>
    <row r="3" spans="1:20" ht="36" customHeight="1" thickBot="1" x14ac:dyDescent="0.35">
      <c r="A3" s="27" t="s">
        <v>29</v>
      </c>
      <c r="B3" s="28"/>
      <c r="C3" s="29"/>
      <c r="D3" s="30"/>
      <c r="E3" s="30"/>
      <c r="F3" s="30"/>
      <c r="G3" s="30"/>
      <c r="H3" s="30"/>
      <c r="I3" s="31"/>
      <c r="J3" s="32"/>
      <c r="K3" s="31"/>
      <c r="L3" s="33"/>
    </row>
    <row r="4" spans="1:20" ht="21" customHeight="1" thickBot="1" x14ac:dyDescent="0.35">
      <c r="A4" s="34" t="s">
        <v>30</v>
      </c>
      <c r="B4" s="35"/>
      <c r="C4" s="36"/>
      <c r="D4" s="36"/>
      <c r="E4" s="37"/>
      <c r="F4" s="37"/>
      <c r="G4" s="37"/>
      <c r="H4" s="37"/>
      <c r="I4" s="37"/>
      <c r="J4" s="38"/>
      <c r="K4" s="39" t="s">
        <v>27</v>
      </c>
      <c r="L4" s="40"/>
    </row>
    <row r="5" spans="1:20" x14ac:dyDescent="0.3">
      <c r="A5" s="41" t="s">
        <v>0</v>
      </c>
      <c r="B5" s="43" t="s">
        <v>104</v>
      </c>
      <c r="C5" s="44"/>
      <c r="D5" s="44"/>
      <c r="E5" s="44"/>
      <c r="F5" s="45"/>
      <c r="G5" s="45"/>
      <c r="H5" s="45"/>
      <c r="I5" s="46"/>
      <c r="J5" s="77"/>
      <c r="K5" s="42" t="s">
        <v>28</v>
      </c>
      <c r="L5" s="47">
        <f>SUM(I14:I25)</f>
        <v>34981.868753660681</v>
      </c>
    </row>
    <row r="6" spans="1:20" x14ac:dyDescent="0.3">
      <c r="A6" s="48" t="s">
        <v>1</v>
      </c>
      <c r="B6" s="50" t="s">
        <v>31</v>
      </c>
      <c r="C6" s="51"/>
      <c r="D6" s="51"/>
      <c r="E6" s="51"/>
      <c r="F6" s="51"/>
      <c r="G6" s="51"/>
      <c r="H6" s="51"/>
      <c r="I6" s="52"/>
      <c r="J6" s="78"/>
      <c r="K6" s="49" t="s">
        <v>14</v>
      </c>
      <c r="L6" s="53">
        <f>SUM(J14:J25)</f>
        <v>1525693.8200078565</v>
      </c>
    </row>
    <row r="7" spans="1:20" x14ac:dyDescent="0.3">
      <c r="A7" s="48" t="s">
        <v>2</v>
      </c>
      <c r="B7" s="50" t="s">
        <v>32</v>
      </c>
      <c r="C7" s="51"/>
      <c r="D7" s="51"/>
      <c r="E7" s="51"/>
      <c r="F7" s="51"/>
      <c r="G7" s="51"/>
      <c r="H7" s="51"/>
      <c r="I7" s="52"/>
      <c r="J7" s="78"/>
      <c r="K7" s="49" t="s">
        <v>15</v>
      </c>
      <c r="L7" s="76">
        <v>0.05</v>
      </c>
    </row>
    <row r="8" spans="1:20" x14ac:dyDescent="0.3">
      <c r="A8" s="48" t="s">
        <v>3</v>
      </c>
      <c r="B8" s="54"/>
      <c r="C8" s="51"/>
      <c r="D8" s="51"/>
      <c r="E8" s="51"/>
      <c r="F8" s="51"/>
      <c r="G8" s="51"/>
      <c r="H8" s="51"/>
      <c r="I8" s="52"/>
      <c r="J8" s="78"/>
      <c r="K8" s="49" t="s">
        <v>16</v>
      </c>
      <c r="L8" s="55">
        <f>L6/L5</f>
        <v>43.613845525282294</v>
      </c>
    </row>
    <row r="9" spans="1:20" x14ac:dyDescent="0.3">
      <c r="A9" s="48" t="s">
        <v>4</v>
      </c>
      <c r="B9" s="50" t="s">
        <v>92</v>
      </c>
      <c r="C9" s="51"/>
      <c r="D9" s="51"/>
      <c r="E9" s="51"/>
      <c r="F9" s="51"/>
      <c r="G9" s="51"/>
      <c r="H9" s="51"/>
      <c r="I9" s="52"/>
      <c r="J9" s="78"/>
      <c r="K9" s="49" t="s">
        <v>17</v>
      </c>
      <c r="L9" s="53">
        <f>SUM(L14:L25)</f>
        <v>1391</v>
      </c>
    </row>
    <row r="10" spans="1:20" x14ac:dyDescent="0.3">
      <c r="A10" s="48" t="s">
        <v>5</v>
      </c>
      <c r="B10" s="50" t="s">
        <v>103</v>
      </c>
      <c r="C10" s="51"/>
      <c r="D10" s="51"/>
      <c r="E10" s="51"/>
      <c r="F10" s="51"/>
      <c r="G10" s="51"/>
      <c r="H10" s="51"/>
      <c r="I10" s="52"/>
      <c r="J10" s="78"/>
      <c r="K10" s="49" t="s">
        <v>18</v>
      </c>
      <c r="L10" s="56">
        <f>L9/L6</f>
        <v>9.1171634947884704E-4</v>
      </c>
      <c r="M10" t="s">
        <v>48</v>
      </c>
    </row>
    <row r="11" spans="1:20" ht="15" thickBot="1" x14ac:dyDescent="0.35">
      <c r="A11" s="57" t="s">
        <v>6</v>
      </c>
      <c r="B11" s="96">
        <v>45149</v>
      </c>
      <c r="C11" s="59"/>
      <c r="D11" s="59"/>
      <c r="E11" s="59"/>
      <c r="F11" s="59"/>
      <c r="G11" s="59"/>
      <c r="H11" s="59"/>
      <c r="I11" s="60"/>
      <c r="J11" s="79"/>
      <c r="K11" s="58" t="s">
        <v>19</v>
      </c>
      <c r="L11" s="61">
        <v>0.12</v>
      </c>
    </row>
    <row r="12" spans="1:20" ht="21" customHeight="1" thickBot="1" x14ac:dyDescent="0.35">
      <c r="A12" s="62" t="s">
        <v>24</v>
      </c>
      <c r="B12" s="63"/>
      <c r="C12" s="63"/>
      <c r="D12" s="63"/>
      <c r="E12" s="63"/>
      <c r="F12" s="63"/>
      <c r="G12" s="63"/>
      <c r="H12" s="63"/>
      <c r="I12" s="64"/>
      <c r="J12" s="64"/>
      <c r="K12" s="64"/>
      <c r="L12" s="65"/>
    </row>
    <row r="13" spans="1:20" ht="107.25" customHeight="1" thickBot="1" x14ac:dyDescent="0.35">
      <c r="A13" s="84" t="s">
        <v>7</v>
      </c>
      <c r="B13" s="81" t="s">
        <v>93</v>
      </c>
      <c r="C13" s="81" t="s">
        <v>12</v>
      </c>
      <c r="D13" s="81" t="s">
        <v>13</v>
      </c>
      <c r="E13" s="82" t="s">
        <v>8</v>
      </c>
      <c r="F13" s="82" t="s">
        <v>11</v>
      </c>
      <c r="G13" s="82" t="s">
        <v>10</v>
      </c>
      <c r="H13" s="82" t="s">
        <v>9</v>
      </c>
      <c r="I13" s="83" t="s">
        <v>23</v>
      </c>
      <c r="J13" s="81" t="s">
        <v>20</v>
      </c>
      <c r="K13" s="83" t="s">
        <v>21</v>
      </c>
      <c r="L13" s="85" t="s">
        <v>22</v>
      </c>
      <c r="M13" s="1"/>
      <c r="N13" s="1"/>
      <c r="O13" s="1"/>
      <c r="P13" s="1"/>
      <c r="Q13" s="1"/>
      <c r="R13" s="1"/>
      <c r="S13" s="1"/>
      <c r="T13" s="1"/>
    </row>
    <row r="14" spans="1:20" ht="45" customHeight="1" x14ac:dyDescent="0.3">
      <c r="A14" s="86" t="s">
        <v>33</v>
      </c>
      <c r="B14" s="66" t="s">
        <v>94</v>
      </c>
      <c r="C14" s="67" t="s">
        <v>43</v>
      </c>
      <c r="D14" s="67" t="s">
        <v>50</v>
      </c>
      <c r="E14" s="67" t="s">
        <v>44</v>
      </c>
      <c r="F14" s="67" t="s">
        <v>45</v>
      </c>
      <c r="G14" s="67" t="s">
        <v>47</v>
      </c>
      <c r="H14" s="67" t="s">
        <v>49</v>
      </c>
      <c r="I14" s="68">
        <v>62</v>
      </c>
      <c r="J14" s="68">
        <v>744</v>
      </c>
      <c r="K14" s="74">
        <v>8.3333333333333339E-4</v>
      </c>
      <c r="L14" s="87">
        <v>1</v>
      </c>
    </row>
    <row r="15" spans="1:20" ht="45" customHeight="1" x14ac:dyDescent="0.3">
      <c r="A15" s="88" t="s">
        <v>34</v>
      </c>
      <c r="B15" s="69" t="s">
        <v>95</v>
      </c>
      <c r="C15" s="69" t="s">
        <v>43</v>
      </c>
      <c r="D15" s="69" t="s">
        <v>50</v>
      </c>
      <c r="E15" s="70" t="s">
        <v>44</v>
      </c>
      <c r="F15" s="70" t="s">
        <v>45</v>
      </c>
      <c r="G15" s="67" t="s">
        <v>47</v>
      </c>
      <c r="H15" s="67" t="s">
        <v>49</v>
      </c>
      <c r="I15" s="71">
        <f>1213010/24*0.5</f>
        <v>25271.041666666668</v>
      </c>
      <c r="J15" s="73">
        <f>12033829*0.84*0.12</f>
        <v>1213009.9631999999</v>
      </c>
      <c r="K15" s="72">
        <f>0.05/60</f>
        <v>8.3333333333333339E-4</v>
      </c>
      <c r="L15" s="87">
        <f t="shared" ref="L15:L25" si="0">ROUNDUP(J15*K15,0)</f>
        <v>1011</v>
      </c>
    </row>
    <row r="16" spans="1:20" ht="45" customHeight="1" x14ac:dyDescent="0.3">
      <c r="A16" s="88" t="s">
        <v>35</v>
      </c>
      <c r="B16" s="69" t="s">
        <v>95</v>
      </c>
      <c r="C16" s="69" t="s">
        <v>43</v>
      </c>
      <c r="D16" s="69" t="s">
        <v>50</v>
      </c>
      <c r="E16" s="70" t="s">
        <v>44</v>
      </c>
      <c r="F16" s="70" t="s">
        <v>46</v>
      </c>
      <c r="G16" s="67" t="s">
        <v>47</v>
      </c>
      <c r="H16" s="67" t="s">
        <v>49</v>
      </c>
      <c r="I16" s="71">
        <f>+J16/20*0.5</f>
        <v>5776.2379200000005</v>
      </c>
      <c r="J16" s="73">
        <f>12033829*0.16*0.12</f>
        <v>231049.51680000001</v>
      </c>
      <c r="K16" s="72">
        <f t="shared" ref="K16:K18" si="1">0.05/60</f>
        <v>8.3333333333333339E-4</v>
      </c>
      <c r="L16" s="87">
        <f t="shared" si="0"/>
        <v>193</v>
      </c>
    </row>
    <row r="17" spans="1:12" ht="45" customHeight="1" x14ac:dyDescent="0.3">
      <c r="A17" s="88" t="s">
        <v>36</v>
      </c>
      <c r="B17" s="69" t="s">
        <v>96</v>
      </c>
      <c r="C17" s="69" t="s">
        <v>43</v>
      </c>
      <c r="D17" s="69" t="s">
        <v>51</v>
      </c>
      <c r="E17" s="70" t="s">
        <v>44</v>
      </c>
      <c r="F17" s="70" t="s">
        <v>45</v>
      </c>
      <c r="G17" s="67" t="s">
        <v>47</v>
      </c>
      <c r="H17" s="67" t="s">
        <v>49</v>
      </c>
      <c r="I17" s="71">
        <f>(12033829*0.88*0.84)/60/4.724*0.5/97</f>
        <v>161.77183987010832</v>
      </c>
      <c r="J17" s="73">
        <f>+I17*24</f>
        <v>3882.5241568825995</v>
      </c>
      <c r="K17" s="72">
        <f t="shared" si="1"/>
        <v>8.3333333333333339E-4</v>
      </c>
      <c r="L17" s="87">
        <f t="shared" si="0"/>
        <v>4</v>
      </c>
    </row>
    <row r="18" spans="1:12" ht="45" customHeight="1" x14ac:dyDescent="0.3">
      <c r="A18" s="88" t="s">
        <v>37</v>
      </c>
      <c r="B18" s="69" t="s">
        <v>96</v>
      </c>
      <c r="C18" s="69" t="s">
        <v>43</v>
      </c>
      <c r="D18" s="69" t="s">
        <v>51</v>
      </c>
      <c r="E18" s="70" t="s">
        <v>44</v>
      </c>
      <c r="F18" s="70" t="s">
        <v>46</v>
      </c>
      <c r="G18" s="67" t="s">
        <v>47</v>
      </c>
      <c r="H18" s="67" t="s">
        <v>49</v>
      </c>
      <c r="I18" s="71">
        <f>+(12033829*0.16*0.88)/60/4.724*0.5</f>
        <v>2988.9273271239063</v>
      </c>
      <c r="J18" s="73">
        <f>+I18*24</f>
        <v>71734.255850973743</v>
      </c>
      <c r="K18" s="72">
        <f t="shared" si="1"/>
        <v>8.3333333333333339E-4</v>
      </c>
      <c r="L18" s="87">
        <f t="shared" si="0"/>
        <v>60</v>
      </c>
    </row>
    <row r="19" spans="1:12" ht="45" customHeight="1" x14ac:dyDescent="0.3">
      <c r="A19" s="88" t="s">
        <v>38</v>
      </c>
      <c r="B19" s="69" t="s">
        <v>97</v>
      </c>
      <c r="C19" s="69" t="s">
        <v>43</v>
      </c>
      <c r="D19" s="69" t="s">
        <v>53</v>
      </c>
      <c r="E19" s="70" t="s">
        <v>44</v>
      </c>
      <c r="F19" s="70" t="s">
        <v>45</v>
      </c>
      <c r="G19" s="67" t="s">
        <v>47</v>
      </c>
      <c r="H19" s="67" t="s">
        <v>49</v>
      </c>
      <c r="I19" s="71">
        <v>1</v>
      </c>
      <c r="J19" s="73">
        <f>+I19*6*2</f>
        <v>12</v>
      </c>
      <c r="K19" s="72">
        <f>0.0833333333333333*1.05</f>
        <v>8.7499999999999967E-2</v>
      </c>
      <c r="L19" s="87">
        <f t="shared" si="0"/>
        <v>2</v>
      </c>
    </row>
    <row r="20" spans="1:12" ht="45" customHeight="1" x14ac:dyDescent="0.3">
      <c r="A20" s="88" t="s">
        <v>39</v>
      </c>
      <c r="B20" s="69" t="s">
        <v>98</v>
      </c>
      <c r="C20" s="69" t="s">
        <v>43</v>
      </c>
      <c r="D20" s="69" t="s">
        <v>53</v>
      </c>
      <c r="E20" s="70" t="s">
        <v>44</v>
      </c>
      <c r="F20" s="70" t="s">
        <v>45</v>
      </c>
      <c r="G20" s="67" t="s">
        <v>47</v>
      </c>
      <c r="H20" s="67" t="s">
        <v>46</v>
      </c>
      <c r="I20" s="71">
        <v>27</v>
      </c>
      <c r="J20" s="73">
        <f>+I20*6</f>
        <v>162</v>
      </c>
      <c r="K20" s="72">
        <f>0.083/3</f>
        <v>2.7666666666666669E-2</v>
      </c>
      <c r="L20" s="87">
        <f t="shared" si="0"/>
        <v>5</v>
      </c>
    </row>
    <row r="21" spans="1:12" ht="45" customHeight="1" x14ac:dyDescent="0.3">
      <c r="A21" s="88" t="s">
        <v>40</v>
      </c>
      <c r="B21" s="69" t="s">
        <v>99</v>
      </c>
      <c r="C21" s="69" t="s">
        <v>43</v>
      </c>
      <c r="D21" s="69" t="s">
        <v>53</v>
      </c>
      <c r="E21" s="70" t="s">
        <v>44</v>
      </c>
      <c r="F21" s="70" t="s">
        <v>45</v>
      </c>
      <c r="G21" s="67" t="s">
        <v>47</v>
      </c>
      <c r="H21" s="67" t="s">
        <v>46</v>
      </c>
      <c r="I21" s="71">
        <v>12</v>
      </c>
      <c r="J21" s="73">
        <f>+I21*6</f>
        <v>72</v>
      </c>
      <c r="K21" s="72">
        <v>0.16666666666666666</v>
      </c>
      <c r="L21" s="87">
        <f t="shared" si="0"/>
        <v>12</v>
      </c>
    </row>
    <row r="22" spans="1:12" ht="45" customHeight="1" x14ac:dyDescent="0.3">
      <c r="A22" s="88" t="s">
        <v>41</v>
      </c>
      <c r="B22" s="69" t="s">
        <v>100</v>
      </c>
      <c r="C22" s="69" t="s">
        <v>43</v>
      </c>
      <c r="D22" s="69" t="s">
        <v>53</v>
      </c>
      <c r="E22" s="70" t="s">
        <v>44</v>
      </c>
      <c r="F22" s="70" t="s">
        <v>45</v>
      </c>
      <c r="G22" s="67" t="s">
        <v>47</v>
      </c>
      <c r="H22" s="67" t="s">
        <v>49</v>
      </c>
      <c r="I22" s="71">
        <f>331*0.19</f>
        <v>62.89</v>
      </c>
      <c r="J22" s="73">
        <f>+I22*4</f>
        <v>251.56</v>
      </c>
      <c r="K22" s="72">
        <v>8.3333333333333329E-2</v>
      </c>
      <c r="L22" s="87">
        <f t="shared" si="0"/>
        <v>21</v>
      </c>
    </row>
    <row r="23" spans="1:12" ht="45" customHeight="1" x14ac:dyDescent="0.3">
      <c r="A23" s="88" t="s">
        <v>42</v>
      </c>
      <c r="B23" s="69" t="s">
        <v>101</v>
      </c>
      <c r="C23" s="69" t="s">
        <v>43</v>
      </c>
      <c r="D23" s="69" t="s">
        <v>52</v>
      </c>
      <c r="E23" s="70" t="s">
        <v>44</v>
      </c>
      <c r="F23" s="70" t="s">
        <v>45</v>
      </c>
      <c r="G23" s="67" t="s">
        <v>47</v>
      </c>
      <c r="H23" s="67" t="s">
        <v>46</v>
      </c>
      <c r="I23" s="71">
        <v>331</v>
      </c>
      <c r="J23" s="73">
        <f>+I23*4</f>
        <v>1324</v>
      </c>
      <c r="K23" s="72">
        <f>0.166666666666667/3</f>
        <v>5.5555555555555663E-2</v>
      </c>
      <c r="L23" s="87">
        <f t="shared" si="0"/>
        <v>74</v>
      </c>
    </row>
    <row r="24" spans="1:12" ht="45" customHeight="1" x14ac:dyDescent="0.3">
      <c r="A24" s="88" t="s">
        <v>89</v>
      </c>
      <c r="B24" s="69" t="s">
        <v>102</v>
      </c>
      <c r="C24" s="69" t="s">
        <v>43</v>
      </c>
      <c r="D24" s="69" t="s">
        <v>53</v>
      </c>
      <c r="E24" s="70" t="s">
        <v>44</v>
      </c>
      <c r="F24" s="70" t="s">
        <v>45</v>
      </c>
      <c r="G24" s="67" t="s">
        <v>47</v>
      </c>
      <c r="H24" s="67" t="s">
        <v>49</v>
      </c>
      <c r="I24" s="73">
        <v>279</v>
      </c>
      <c r="J24" s="73">
        <v>3348</v>
      </c>
      <c r="K24" s="75">
        <v>2E-3</v>
      </c>
      <c r="L24" s="87">
        <f t="shared" si="0"/>
        <v>7</v>
      </c>
    </row>
    <row r="25" spans="1:12" ht="45" customHeight="1" thickBot="1" x14ac:dyDescent="0.35">
      <c r="A25" s="89" t="s">
        <v>90</v>
      </c>
      <c r="B25" s="90" t="s">
        <v>102</v>
      </c>
      <c r="C25" s="90" t="s">
        <v>43</v>
      </c>
      <c r="D25" s="90" t="s">
        <v>53</v>
      </c>
      <c r="E25" s="91" t="s">
        <v>44</v>
      </c>
      <c r="F25" s="91" t="s">
        <v>46</v>
      </c>
      <c r="G25" s="92" t="s">
        <v>47</v>
      </c>
      <c r="H25" s="92" t="s">
        <v>49</v>
      </c>
      <c r="I25" s="93">
        <v>9</v>
      </c>
      <c r="J25" s="93">
        <v>104</v>
      </c>
      <c r="K25" s="94">
        <v>2E-3</v>
      </c>
      <c r="L25" s="95">
        <f t="shared" si="0"/>
        <v>1</v>
      </c>
    </row>
  </sheetData>
  <phoneticPr fontId="3" type="noConversion"/>
  <pageMargins left="0.7" right="0.7" top="0.75" bottom="0.75" header="0.3" footer="0.3"/>
  <pageSetup scale="61" fitToHeight="6"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Notes to file</vt:lpstr>
      <vt:lpstr>APHIS 71</vt:lpstr>
      <vt:lpstr>'Notes to file'!_Hlk93405100</vt:lpstr>
      <vt:lpstr>'APHIS 71'!Print_Area</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Moxey, Joseph  - MRP-APHIS</cp:lastModifiedBy>
  <cp:lastPrinted>2022-11-16T15:47:26Z</cp:lastPrinted>
  <dcterms:created xsi:type="dcterms:W3CDTF">2021-07-01T18:06:57Z</dcterms:created>
  <dcterms:modified xsi:type="dcterms:W3CDTF">2024-05-06T16:39:03Z</dcterms:modified>
</cp:coreProperties>
</file>