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usepa-my.sharepoint.com/personal/schultz_eric_epa_gov/Documents/03 ICR materials- COMP/"/>
    </mc:Choice>
  </mc:AlternateContent>
  <xr:revisionPtr revIDLastSave="0" documentId="8_{4172B425-B8F3-404C-ABB7-E1ED220A168D}" xr6:coauthVersionLast="47" xr6:coauthVersionMax="47" xr10:uidLastSave="{00000000-0000-0000-0000-000000000000}"/>
  <workbookProtection workbookAlgorithmName="SHA-512" workbookHashValue="leWF2pi1MHe7Dxwie7WFhpdXap5oFIu0biarJz0i2XCqsD3C0NJ6bVnXxgtjAo+u3l3ZUBo0Nws9ASKEIOWiyA==" workbookSaltValue="fT8gCF5dTz3PbR+2RCEPJw==" workbookSpinCount="100000" lockStructure="1"/>
  <bookViews>
    <workbookView xWindow="-4335" yWindow="-12675" windowWidth="20400" windowHeight="11295" activeTab="4" xr2:uid="{00000000-000D-0000-FFFF-FFFF00000000}"/>
  </bookViews>
  <sheets>
    <sheet name="Cover" sheetId="10" r:id="rId1"/>
    <sheet name="Table 1" sheetId="1" r:id="rId2"/>
    <sheet name="Table 2" sheetId="4" r:id="rId3"/>
    <sheet name="Table 3" sheetId="5" r:id="rId4"/>
    <sheet name="Table 4" sheetId="6" r:id="rId5"/>
    <sheet name="Table 5" sheetId="2" r:id="rId6"/>
    <sheet name="Table 6" sheetId="7" r:id="rId7"/>
    <sheet name="Table 7" sheetId="8" r:id="rId8"/>
    <sheet name="Table 8" sheetId="9" r:id="rId9"/>
    <sheet name="Additional Tables" sheetId="3"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3" i="3" l="1"/>
  <c r="M13" i="3" s="1"/>
  <c r="J14" i="3"/>
  <c r="M14" i="3" s="1"/>
  <c r="J12" i="3"/>
  <c r="M12" i="3" s="1"/>
  <c r="I21" i="8"/>
  <c r="I21" i="7"/>
  <c r="I6" i="2"/>
  <c r="I7" i="2"/>
  <c r="I8" i="2"/>
  <c r="I9" i="2"/>
  <c r="I21" i="2" s="1"/>
  <c r="F4" i="9" s="1"/>
  <c r="I10" i="2"/>
  <c r="I11" i="2"/>
  <c r="I12" i="2"/>
  <c r="I13" i="2"/>
  <c r="I14" i="2"/>
  <c r="I15" i="2"/>
  <c r="I16" i="2"/>
  <c r="I17" i="2"/>
  <c r="I18" i="2"/>
  <c r="I19" i="2"/>
  <c r="I20" i="2"/>
  <c r="I6" i="7"/>
  <c r="I7" i="7"/>
  <c r="I8" i="7"/>
  <c r="I9" i="7"/>
  <c r="I10" i="7"/>
  <c r="I11" i="7"/>
  <c r="I12" i="7"/>
  <c r="I13" i="7"/>
  <c r="I14" i="7"/>
  <c r="I15" i="7"/>
  <c r="I16" i="7"/>
  <c r="I17" i="7"/>
  <c r="I18" i="7"/>
  <c r="I6" i="8"/>
  <c r="I7" i="8"/>
  <c r="I8" i="8"/>
  <c r="I9" i="8"/>
  <c r="I10" i="8"/>
  <c r="I11" i="8"/>
  <c r="I12" i="8"/>
  <c r="I13" i="8"/>
  <c r="I14" i="8"/>
  <c r="I15" i="8"/>
  <c r="I16" i="8"/>
  <c r="I17" i="8"/>
  <c r="I18" i="8"/>
  <c r="G8" i="9"/>
  <c r="E5" i="9"/>
  <c r="D6" i="9"/>
  <c r="D5" i="9"/>
  <c r="D4" i="9"/>
  <c r="C6" i="9"/>
  <c r="C5" i="9"/>
  <c r="C4" i="9"/>
  <c r="B5" i="9"/>
  <c r="B6" i="9"/>
  <c r="B4" i="9"/>
  <c r="G7" i="9"/>
  <c r="E20" i="8"/>
  <c r="E19" i="8"/>
  <c r="E18" i="8"/>
  <c r="E17" i="8"/>
  <c r="E16" i="8"/>
  <c r="E15" i="8"/>
  <c r="E14" i="8"/>
  <c r="E13" i="8"/>
  <c r="E12" i="8"/>
  <c r="E11" i="8"/>
  <c r="E10" i="8"/>
  <c r="E9" i="8"/>
  <c r="E8" i="8"/>
  <c r="E7" i="8"/>
  <c r="E6" i="8"/>
  <c r="E5" i="8"/>
  <c r="F21" i="7"/>
  <c r="E20" i="7"/>
  <c r="E19" i="7"/>
  <c r="E18" i="7"/>
  <c r="E17" i="7"/>
  <c r="E16" i="7"/>
  <c r="E15" i="7"/>
  <c r="E14" i="7"/>
  <c r="E13" i="7"/>
  <c r="E12" i="7"/>
  <c r="E9" i="7"/>
  <c r="E8" i="7"/>
  <c r="E7" i="7"/>
  <c r="E6" i="7"/>
  <c r="E5" i="7"/>
  <c r="D19" i="8"/>
  <c r="F19" i="8" s="1"/>
  <c r="D19" i="7"/>
  <c r="F19" i="2"/>
  <c r="E19" i="2"/>
  <c r="D19" i="2"/>
  <c r="E11" i="7"/>
  <c r="E10" i="7"/>
  <c r="D20" i="8"/>
  <c r="D18" i="8"/>
  <c r="F18" i="8" s="1"/>
  <c r="D17" i="8"/>
  <c r="F17" i="8" s="1"/>
  <c r="D16" i="8"/>
  <c r="D15" i="8"/>
  <c r="D14" i="8"/>
  <c r="D13" i="8"/>
  <c r="D12" i="8"/>
  <c r="D11" i="8"/>
  <c r="F11" i="8" s="1"/>
  <c r="D10" i="8"/>
  <c r="F10" i="8" s="1"/>
  <c r="H10" i="8" s="1"/>
  <c r="D9" i="8"/>
  <c r="D8" i="8"/>
  <c r="D7" i="8"/>
  <c r="D6" i="8"/>
  <c r="D5" i="8"/>
  <c r="D20" i="7"/>
  <c r="D18" i="7"/>
  <c r="F18" i="7" s="1"/>
  <c r="H18" i="7" s="1"/>
  <c r="D17" i="7"/>
  <c r="D16" i="7"/>
  <c r="D15" i="7"/>
  <c r="F15" i="7" s="1"/>
  <c r="D14" i="7"/>
  <c r="F14" i="7" s="1"/>
  <c r="H14" i="7" s="1"/>
  <c r="D13" i="7"/>
  <c r="D12" i="7"/>
  <c r="D11" i="7"/>
  <c r="D10" i="7"/>
  <c r="D9" i="7"/>
  <c r="D8" i="7"/>
  <c r="D7" i="7"/>
  <c r="F7" i="7" s="1"/>
  <c r="D6" i="7"/>
  <c r="F6" i="7" s="1"/>
  <c r="F5" i="7"/>
  <c r="D5" i="7"/>
  <c r="E11" i="2"/>
  <c r="E10" i="2"/>
  <c r="F6" i="9" l="1"/>
  <c r="H6" i="9" s="1"/>
  <c r="F5" i="9"/>
  <c r="H5" i="9" s="1"/>
  <c r="D8" i="9"/>
  <c r="D7" i="9"/>
  <c r="E6" i="9"/>
  <c r="C8" i="9"/>
  <c r="C7" i="9"/>
  <c r="B8" i="9"/>
  <c r="E4" i="9"/>
  <c r="H4" i="9"/>
  <c r="B7" i="9"/>
  <c r="F20" i="8"/>
  <c r="F12" i="8"/>
  <c r="F5" i="8"/>
  <c r="F6" i="8"/>
  <c r="F14" i="8"/>
  <c r="H14" i="8" s="1"/>
  <c r="F15" i="8"/>
  <c r="G15" i="8" s="1"/>
  <c r="F8" i="8"/>
  <c r="G8" i="8" s="1"/>
  <c r="F16" i="8"/>
  <c r="G16" i="8" s="1"/>
  <c r="F19" i="7"/>
  <c r="G19" i="7" s="1"/>
  <c r="F12" i="7"/>
  <c r="F13" i="7"/>
  <c r="H13" i="7" s="1"/>
  <c r="G19" i="8"/>
  <c r="H19" i="8"/>
  <c r="H19" i="2"/>
  <c r="G19" i="2"/>
  <c r="F21" i="2" s="1"/>
  <c r="F7" i="8"/>
  <c r="H7" i="8" s="1"/>
  <c r="F9" i="8"/>
  <c r="G9" i="8" s="1"/>
  <c r="F13" i="8"/>
  <c r="G13" i="8" s="1"/>
  <c r="F20" i="7"/>
  <c r="G20" i="7" s="1"/>
  <c r="F8" i="7"/>
  <c r="H8" i="7" s="1"/>
  <c r="F16" i="7"/>
  <c r="G16" i="7" s="1"/>
  <c r="F9" i="7"/>
  <c r="G9" i="7" s="1"/>
  <c r="F17" i="7"/>
  <c r="H17" i="7" s="1"/>
  <c r="F11" i="7"/>
  <c r="F10" i="7"/>
  <c r="H10" i="7" s="1"/>
  <c r="H9" i="8"/>
  <c r="G17" i="8"/>
  <c r="H17" i="8"/>
  <c r="H18" i="8"/>
  <c r="G18" i="8"/>
  <c r="H15" i="8"/>
  <c r="H11" i="8"/>
  <c r="G11" i="8"/>
  <c r="H20" i="8"/>
  <c r="G20" i="8"/>
  <c r="H5" i="8"/>
  <c r="G5" i="8"/>
  <c r="I5" i="8" s="1"/>
  <c r="H6" i="8"/>
  <c r="G6" i="8"/>
  <c r="H12" i="8"/>
  <c r="G12" i="8"/>
  <c r="G10" i="8"/>
  <c r="H6" i="7"/>
  <c r="G6" i="7"/>
  <c r="G17" i="7"/>
  <c r="H7" i="7"/>
  <c r="G7" i="7"/>
  <c r="G12" i="7"/>
  <c r="H12" i="7"/>
  <c r="H20" i="7"/>
  <c r="G5" i="7"/>
  <c r="H5" i="7"/>
  <c r="G10" i="7"/>
  <c r="G11" i="7"/>
  <c r="H11" i="7"/>
  <c r="G15" i="7"/>
  <c r="H15" i="7"/>
  <c r="H9" i="7"/>
  <c r="G13" i="7"/>
  <c r="G14" i="7"/>
  <c r="G18" i="7"/>
  <c r="F7" i="9" l="1"/>
  <c r="H8" i="9"/>
  <c r="F8" i="9"/>
  <c r="E8" i="9"/>
  <c r="E7" i="9"/>
  <c r="H7" i="9"/>
  <c r="H8" i="8"/>
  <c r="I19" i="8"/>
  <c r="G14" i="8"/>
  <c r="G7" i="8"/>
  <c r="H16" i="8"/>
  <c r="I20" i="8"/>
  <c r="I19" i="7"/>
  <c r="H19" i="7"/>
  <c r="H16" i="7"/>
  <c r="I20" i="7"/>
  <c r="H13" i="8"/>
  <c r="G8" i="7"/>
  <c r="I5" i="7"/>
  <c r="F21" i="8" l="1"/>
  <c r="D51" i="5" l="1"/>
  <c r="F51" i="5" s="1"/>
  <c r="D51" i="4"/>
  <c r="F51" i="4" s="1"/>
  <c r="D51" i="1"/>
  <c r="F51" i="1" s="1"/>
  <c r="H51" i="5" l="1"/>
  <c r="G51" i="5"/>
  <c r="G51" i="4"/>
  <c r="H51" i="4"/>
  <c r="H51" i="1"/>
  <c r="G51" i="1"/>
  <c r="I51" i="1" s="1"/>
  <c r="I51" i="5" l="1"/>
  <c r="I51" i="4"/>
  <c r="D47" i="5" l="1"/>
  <c r="F47" i="5" s="1"/>
  <c r="D47" i="4"/>
  <c r="F47" i="4" s="1"/>
  <c r="D47" i="1"/>
  <c r="F47" i="1" s="1"/>
  <c r="H47" i="1" s="1"/>
  <c r="H47" i="5" l="1"/>
  <c r="G47" i="5"/>
  <c r="I47" i="5" s="1"/>
  <c r="H47" i="4"/>
  <c r="G47" i="4"/>
  <c r="G47" i="1"/>
  <c r="I47" i="1"/>
  <c r="I47" i="4" l="1"/>
  <c r="G4" i="6" l="1"/>
  <c r="D60" i="5" l="1"/>
  <c r="F60" i="5" s="1"/>
  <c r="D58" i="5"/>
  <c r="F58" i="5" s="1"/>
  <c r="D57" i="5"/>
  <c r="F57" i="5" s="1"/>
  <c r="D56" i="5"/>
  <c r="F56" i="5" s="1"/>
  <c r="H56" i="5" s="1"/>
  <c r="D55" i="5"/>
  <c r="F55" i="5" s="1"/>
  <c r="H55" i="5" s="1"/>
  <c r="D54" i="5"/>
  <c r="F54" i="5" s="1"/>
  <c r="D53" i="5"/>
  <c r="F53" i="5" s="1"/>
  <c r="D50" i="5"/>
  <c r="F50" i="5" s="1"/>
  <c r="D49" i="5"/>
  <c r="F49" i="5" s="1"/>
  <c r="D46" i="5"/>
  <c r="F46" i="5" s="1"/>
  <c r="D45" i="5"/>
  <c r="F45" i="5" s="1"/>
  <c r="D44" i="5"/>
  <c r="F44" i="5" s="1"/>
  <c r="H44" i="5" s="1"/>
  <c r="D43" i="5"/>
  <c r="F43" i="5" s="1"/>
  <c r="H43" i="5" s="1"/>
  <c r="D40" i="5"/>
  <c r="F40" i="5" s="1"/>
  <c r="D34" i="5"/>
  <c r="F34" i="5" s="1"/>
  <c r="D33" i="5"/>
  <c r="F33" i="5" s="1"/>
  <c r="D32" i="5"/>
  <c r="F32" i="5" s="1"/>
  <c r="D31" i="5"/>
  <c r="F31" i="5" s="1"/>
  <c r="H31" i="5" s="1"/>
  <c r="D30" i="5"/>
  <c r="F30" i="5" s="1"/>
  <c r="H30" i="5" s="1"/>
  <c r="D29" i="5"/>
  <c r="F29" i="5" s="1"/>
  <c r="D28" i="5"/>
  <c r="F28" i="5" s="1"/>
  <c r="D27" i="5"/>
  <c r="F27" i="5" s="1"/>
  <c r="D26" i="5"/>
  <c r="F26" i="5" s="1"/>
  <c r="D25" i="5"/>
  <c r="F25" i="5" s="1"/>
  <c r="D24" i="5"/>
  <c r="F24" i="5" s="1"/>
  <c r="D23" i="5"/>
  <c r="F23" i="5" s="1"/>
  <c r="H23" i="5" s="1"/>
  <c r="D22" i="5"/>
  <c r="F22" i="5" s="1"/>
  <c r="H22" i="5" s="1"/>
  <c r="D21" i="5"/>
  <c r="F21" i="5" s="1"/>
  <c r="D20" i="5"/>
  <c r="F20" i="5" s="1"/>
  <c r="D19" i="5"/>
  <c r="F19" i="5" s="1"/>
  <c r="D18" i="5"/>
  <c r="F18" i="5" s="1"/>
  <c r="D17" i="5"/>
  <c r="F17" i="5" s="1"/>
  <c r="D13" i="5"/>
  <c r="F13" i="5" s="1"/>
  <c r="D12" i="5"/>
  <c r="F12" i="5" s="1"/>
  <c r="D11" i="5"/>
  <c r="F11" i="5" s="1"/>
  <c r="H11" i="5" s="1"/>
  <c r="D10" i="5"/>
  <c r="F10" i="5" s="1"/>
  <c r="H10" i="5" s="1"/>
  <c r="D9" i="5"/>
  <c r="F9" i="5" s="1"/>
  <c r="D7" i="5"/>
  <c r="F7" i="5" s="1"/>
  <c r="D60" i="4"/>
  <c r="F60" i="4" s="1"/>
  <c r="D58" i="4"/>
  <c r="F58" i="4" s="1"/>
  <c r="D57" i="4"/>
  <c r="F57" i="4" s="1"/>
  <c r="G57" i="4" s="1"/>
  <c r="D56" i="4"/>
  <c r="F56" i="4" s="1"/>
  <c r="H56" i="4" s="1"/>
  <c r="D55" i="4"/>
  <c r="F55" i="4" s="1"/>
  <c r="H55" i="4" s="1"/>
  <c r="D54" i="4"/>
  <c r="F54" i="4" s="1"/>
  <c r="D53" i="4"/>
  <c r="F53" i="4" s="1"/>
  <c r="D50" i="4"/>
  <c r="F50" i="4" s="1"/>
  <c r="D49" i="4"/>
  <c r="F49" i="4" s="1"/>
  <c r="D46" i="4"/>
  <c r="F46" i="4" s="1"/>
  <c r="D45" i="4"/>
  <c r="F45" i="4" s="1"/>
  <c r="G45" i="4" s="1"/>
  <c r="D44" i="4"/>
  <c r="F44" i="4" s="1"/>
  <c r="H44" i="4" s="1"/>
  <c r="D43" i="4"/>
  <c r="F43" i="4" s="1"/>
  <c r="H43" i="4" s="1"/>
  <c r="D40" i="4"/>
  <c r="F40" i="4" s="1"/>
  <c r="D34" i="4"/>
  <c r="F34" i="4" s="1"/>
  <c r="D33" i="4"/>
  <c r="F33" i="4" s="1"/>
  <c r="D32" i="4"/>
  <c r="F32" i="4" s="1"/>
  <c r="G32" i="4" s="1"/>
  <c r="D31" i="4"/>
  <c r="F31" i="4" s="1"/>
  <c r="H31" i="4" s="1"/>
  <c r="D30" i="4"/>
  <c r="F30" i="4" s="1"/>
  <c r="H30" i="4" s="1"/>
  <c r="D29" i="4"/>
  <c r="F29" i="4" s="1"/>
  <c r="D28" i="4"/>
  <c r="F28" i="4" s="1"/>
  <c r="D27" i="4"/>
  <c r="F27" i="4" s="1"/>
  <c r="D26" i="4"/>
  <c r="F26" i="4" s="1"/>
  <c r="D25" i="4"/>
  <c r="F25" i="4" s="1"/>
  <c r="D24" i="4"/>
  <c r="F24" i="4" s="1"/>
  <c r="G24" i="4" s="1"/>
  <c r="D23" i="4"/>
  <c r="F23" i="4" s="1"/>
  <c r="D22" i="4"/>
  <c r="F22" i="4" s="1"/>
  <c r="H22" i="4" s="1"/>
  <c r="D21" i="4"/>
  <c r="F21" i="4" s="1"/>
  <c r="D20" i="4"/>
  <c r="F20" i="4" s="1"/>
  <c r="D19" i="4"/>
  <c r="F19" i="4" s="1"/>
  <c r="D18" i="4"/>
  <c r="F18" i="4" s="1"/>
  <c r="D17" i="4"/>
  <c r="F17" i="4" s="1"/>
  <c r="D13" i="4"/>
  <c r="F13" i="4" s="1"/>
  <c r="D12" i="4"/>
  <c r="F12" i="4" s="1"/>
  <c r="D11" i="4"/>
  <c r="F11" i="4" s="1"/>
  <c r="H11" i="4" s="1"/>
  <c r="D10" i="4"/>
  <c r="F10" i="4" s="1"/>
  <c r="H10" i="4" s="1"/>
  <c r="D9" i="4"/>
  <c r="F9" i="4" s="1"/>
  <c r="D7" i="4"/>
  <c r="F7" i="4" s="1"/>
  <c r="D60" i="1"/>
  <c r="F60" i="1" s="1"/>
  <c r="B6" i="6" l="1"/>
  <c r="G17" i="4"/>
  <c r="H17" i="4"/>
  <c r="B5" i="6"/>
  <c r="H26" i="5"/>
  <c r="G26" i="5"/>
  <c r="I26" i="5" s="1"/>
  <c r="G17" i="5"/>
  <c r="H17" i="5"/>
  <c r="H54" i="5"/>
  <c r="G54" i="5"/>
  <c r="H24" i="5"/>
  <c r="G24" i="5"/>
  <c r="I24" i="5" s="1"/>
  <c r="G19" i="5"/>
  <c r="H19" i="5"/>
  <c r="I19" i="5" s="1"/>
  <c r="G20" i="5"/>
  <c r="H20" i="5"/>
  <c r="H32" i="5"/>
  <c r="G32" i="5"/>
  <c r="H45" i="5"/>
  <c r="G45" i="5"/>
  <c r="I45" i="5" s="1"/>
  <c r="H21" i="5"/>
  <c r="G21" i="5"/>
  <c r="I21" i="5" s="1"/>
  <c r="H33" i="5"/>
  <c r="G33" i="5"/>
  <c r="H34" i="5"/>
  <c r="G34" i="5"/>
  <c r="H49" i="5"/>
  <c r="G49" i="5"/>
  <c r="G7" i="5"/>
  <c r="H7" i="5"/>
  <c r="I7" i="5" s="1"/>
  <c r="H29" i="5"/>
  <c r="G29" i="5"/>
  <c r="I29" i="5" s="1"/>
  <c r="H40" i="5"/>
  <c r="G40" i="5"/>
  <c r="H50" i="5"/>
  <c r="G50" i="5"/>
  <c r="I50" i="5" s="1"/>
  <c r="H58" i="5"/>
  <c r="G58" i="5"/>
  <c r="H18" i="5"/>
  <c r="G18" i="5"/>
  <c r="I18" i="5" s="1"/>
  <c r="H25" i="5"/>
  <c r="G25" i="5"/>
  <c r="G27" i="5"/>
  <c r="H27" i="5"/>
  <c r="H46" i="5"/>
  <c r="G46" i="5"/>
  <c r="I46" i="5" s="1"/>
  <c r="H12" i="5"/>
  <c r="G12" i="5"/>
  <c r="I12" i="5" s="1"/>
  <c r="G28" i="5"/>
  <c r="H28" i="5"/>
  <c r="H57" i="5"/>
  <c r="G57" i="5"/>
  <c r="I57" i="5" s="1"/>
  <c r="H9" i="5"/>
  <c r="G9" i="5"/>
  <c r="I9" i="5" s="1"/>
  <c r="H13" i="5"/>
  <c r="G13" i="5"/>
  <c r="G53" i="5"/>
  <c r="H53" i="5"/>
  <c r="H60" i="5"/>
  <c r="G60" i="5"/>
  <c r="G10" i="5"/>
  <c r="I10" i="5" s="1"/>
  <c r="G30" i="5"/>
  <c r="I30" i="5" s="1"/>
  <c r="G43" i="5"/>
  <c r="I43" i="5" s="1"/>
  <c r="G22" i="5"/>
  <c r="I22" i="5" s="1"/>
  <c r="G55" i="5"/>
  <c r="I55" i="5" s="1"/>
  <c r="G11" i="5"/>
  <c r="I11" i="5" s="1"/>
  <c r="G23" i="5"/>
  <c r="I23" i="5" s="1"/>
  <c r="G31" i="5"/>
  <c r="I31" i="5" s="1"/>
  <c r="G44" i="5"/>
  <c r="I44" i="5" s="1"/>
  <c r="G56" i="5"/>
  <c r="I56" i="5" s="1"/>
  <c r="H9" i="4"/>
  <c r="G9" i="4"/>
  <c r="H13" i="4"/>
  <c r="G13" i="4"/>
  <c r="I13" i="4" s="1"/>
  <c r="H60" i="4"/>
  <c r="G60" i="4"/>
  <c r="G7" i="4"/>
  <c r="H7" i="4"/>
  <c r="H46" i="4"/>
  <c r="G46" i="4"/>
  <c r="H49" i="4"/>
  <c r="G49" i="4"/>
  <c r="I49" i="4" s="1"/>
  <c r="G20" i="4"/>
  <c r="H20" i="4"/>
  <c r="H25" i="4"/>
  <c r="G25" i="4"/>
  <c r="I25" i="4" s="1"/>
  <c r="H50" i="4"/>
  <c r="G50" i="4"/>
  <c r="H21" i="4"/>
  <c r="G21" i="4"/>
  <c r="H27" i="4"/>
  <c r="G27" i="4"/>
  <c r="H54" i="4"/>
  <c r="G54" i="4"/>
  <c r="H29" i="4"/>
  <c r="G29" i="4"/>
  <c r="H33" i="4"/>
  <c r="G33" i="4"/>
  <c r="I33" i="4" s="1"/>
  <c r="H12" i="4"/>
  <c r="G12" i="4"/>
  <c r="I12" i="4" s="1"/>
  <c r="H18" i="4"/>
  <c r="G18" i="4"/>
  <c r="I18" i="4" s="1"/>
  <c r="H40" i="4"/>
  <c r="G40" i="4"/>
  <c r="H19" i="4"/>
  <c r="G19" i="4"/>
  <c r="I19" i="4" s="1"/>
  <c r="H26" i="4"/>
  <c r="G26" i="4"/>
  <c r="I26" i="4" s="1"/>
  <c r="G53" i="4"/>
  <c r="H53" i="4"/>
  <c r="H58" i="4"/>
  <c r="G58" i="4"/>
  <c r="G28" i="4"/>
  <c r="H28" i="4"/>
  <c r="I28" i="4" s="1"/>
  <c r="H23" i="4"/>
  <c r="G23" i="4"/>
  <c r="I23" i="4" s="1"/>
  <c r="H34" i="4"/>
  <c r="G34" i="4"/>
  <c r="G10" i="4"/>
  <c r="I10" i="4" s="1"/>
  <c r="G22" i="4"/>
  <c r="I22" i="4" s="1"/>
  <c r="G30" i="4"/>
  <c r="I30" i="4" s="1"/>
  <c r="G43" i="4"/>
  <c r="I43" i="4" s="1"/>
  <c r="G55" i="4"/>
  <c r="I55" i="4" s="1"/>
  <c r="H24" i="4"/>
  <c r="I24" i="4" s="1"/>
  <c r="H32" i="4"/>
  <c r="I32" i="4" s="1"/>
  <c r="H45" i="4"/>
  <c r="I45" i="4" s="1"/>
  <c r="H57" i="4"/>
  <c r="I57" i="4" s="1"/>
  <c r="G11" i="4"/>
  <c r="I11" i="4" s="1"/>
  <c r="G31" i="4"/>
  <c r="I31" i="4" s="1"/>
  <c r="G44" i="4"/>
  <c r="I44" i="4" s="1"/>
  <c r="G56" i="4"/>
  <c r="I56" i="4" s="1"/>
  <c r="G60" i="1"/>
  <c r="H60" i="1"/>
  <c r="I25" i="5" l="1"/>
  <c r="I54" i="5"/>
  <c r="I40" i="4"/>
  <c r="I53" i="4"/>
  <c r="I17" i="4"/>
  <c r="I58" i="4"/>
  <c r="I29" i="4"/>
  <c r="I50" i="4"/>
  <c r="I46" i="4"/>
  <c r="I9" i="4"/>
  <c r="I53" i="5"/>
  <c r="I20" i="5"/>
  <c r="I13" i="5"/>
  <c r="I32" i="5"/>
  <c r="I17" i="5"/>
  <c r="I35" i="5" s="1"/>
  <c r="I40" i="5"/>
  <c r="I34" i="5"/>
  <c r="I58" i="5"/>
  <c r="I33" i="5"/>
  <c r="I28" i="5"/>
  <c r="I27" i="5"/>
  <c r="C5" i="6"/>
  <c r="I21" i="4"/>
  <c r="D5" i="6"/>
  <c r="I54" i="4"/>
  <c r="I34" i="4"/>
  <c r="I27" i="4"/>
  <c r="I7" i="4"/>
  <c r="C6" i="6"/>
  <c r="I49" i="5"/>
  <c r="I60" i="5"/>
  <c r="D6" i="6"/>
  <c r="F61" i="5"/>
  <c r="F62" i="5" s="1"/>
  <c r="I60" i="1"/>
  <c r="F35" i="5"/>
  <c r="I60" i="4"/>
  <c r="F61" i="4"/>
  <c r="F35" i="4"/>
  <c r="I20" i="4"/>
  <c r="I61" i="5" l="1"/>
  <c r="I62" i="5" s="1"/>
  <c r="I35" i="4"/>
  <c r="I61" i="4"/>
  <c r="I62" i="4" s="1"/>
  <c r="F62" i="4"/>
  <c r="E5" i="6"/>
  <c r="E6" i="6"/>
  <c r="F5" i="6" l="1"/>
  <c r="F6" i="6"/>
  <c r="D50" i="1"/>
  <c r="F50" i="1" s="1"/>
  <c r="H50" i="1" s="1"/>
  <c r="G50" i="1" l="1"/>
  <c r="I50" i="1" s="1"/>
  <c r="D49" i="1" l="1"/>
  <c r="F49" i="1" s="1"/>
  <c r="G49" i="1" l="1"/>
  <c r="H49" i="1"/>
  <c r="I49" i="1" s="1"/>
  <c r="D26" i="3" l="1"/>
  <c r="D27" i="3"/>
  <c r="G24" i="3"/>
  <c r="G25" i="3"/>
  <c r="G26" i="3"/>
  <c r="G27" i="3"/>
  <c r="D24" i="3"/>
  <c r="B23" i="3"/>
  <c r="E13" i="2" l="1"/>
  <c r="E12" i="2"/>
  <c r="E9" i="2"/>
  <c r="E8" i="2"/>
  <c r="E7" i="2"/>
  <c r="E5" i="2"/>
  <c r="E6" i="2"/>
  <c r="E14" i="2"/>
  <c r="E15" i="2"/>
  <c r="E16" i="2"/>
  <c r="E17" i="2"/>
  <c r="E20" i="2"/>
  <c r="E18" i="2"/>
  <c r="E23" i="3" l="1"/>
  <c r="G23" i="3" l="1"/>
  <c r="G28" i="3" s="1"/>
  <c r="D23" i="3"/>
  <c r="D28" i="3" s="1"/>
  <c r="C10" i="3"/>
  <c r="D10" i="3"/>
  <c r="E10" i="3"/>
  <c r="B10" i="3"/>
  <c r="F8" i="3"/>
  <c r="F9" i="3"/>
  <c r="F7" i="3"/>
  <c r="K11" i="3"/>
  <c r="K10" i="3"/>
  <c r="K9" i="3"/>
  <c r="K7" i="3"/>
  <c r="K6" i="3"/>
  <c r="J11" i="3"/>
  <c r="J10" i="3"/>
  <c r="J9" i="3"/>
  <c r="J8" i="3"/>
  <c r="M8" i="3" s="1"/>
  <c r="J7" i="3"/>
  <c r="J6" i="3"/>
  <c r="J5" i="3"/>
  <c r="M5" i="3" s="1"/>
  <c r="I63" i="4" l="1"/>
  <c r="I63" i="5"/>
  <c r="M11" i="3"/>
  <c r="F10" i="3"/>
  <c r="M7" i="3"/>
  <c r="M9" i="3"/>
  <c r="M10" i="3"/>
  <c r="M6" i="3"/>
  <c r="M15" i="3" s="1"/>
  <c r="G6" i="6" l="1"/>
  <c r="H6" i="6" s="1"/>
  <c r="I64" i="5"/>
  <c r="G5" i="6"/>
  <c r="I64" i="4"/>
  <c r="G7" i="6" l="1"/>
  <c r="G8" i="6"/>
  <c r="H5" i="6"/>
  <c r="H8" i="6" s="1"/>
  <c r="D34" i="1"/>
  <c r="F34" i="1" s="1"/>
  <c r="D33" i="1"/>
  <c r="F33" i="1" s="1"/>
  <c r="G33" i="1" s="1"/>
  <c r="D32" i="1"/>
  <c r="F32" i="1" s="1"/>
  <c r="G34" i="1" l="1"/>
  <c r="H34" i="1"/>
  <c r="H32" i="1"/>
  <c r="G32" i="1"/>
  <c r="H33" i="1"/>
  <c r="I33" i="1" s="1"/>
  <c r="D20" i="2"/>
  <c r="F20" i="2" s="1"/>
  <c r="D18" i="2"/>
  <c r="F18" i="2" s="1"/>
  <c r="D17" i="2"/>
  <c r="F17" i="2" s="1"/>
  <c r="D16" i="2"/>
  <c r="F16" i="2" s="1"/>
  <c r="D15" i="2"/>
  <c r="F15" i="2" s="1"/>
  <c r="D14" i="2"/>
  <c r="F14" i="2" s="1"/>
  <c r="D13" i="2"/>
  <c r="F13" i="2" s="1"/>
  <c r="D12" i="2"/>
  <c r="F12" i="2" s="1"/>
  <c r="H12" i="2" s="1"/>
  <c r="D11" i="2"/>
  <c r="F11" i="2" s="1"/>
  <c r="D10" i="2"/>
  <c r="F10" i="2" s="1"/>
  <c r="D9" i="2"/>
  <c r="F9" i="2" s="1"/>
  <c r="D8" i="2"/>
  <c r="F8" i="2" s="1"/>
  <c r="H8" i="2" s="1"/>
  <c r="D7" i="2"/>
  <c r="F7" i="2" s="1"/>
  <c r="D6" i="2"/>
  <c r="F6" i="2" s="1"/>
  <c r="D5" i="2"/>
  <c r="F5" i="2" s="1"/>
  <c r="I32" i="1" l="1"/>
  <c r="I34" i="1"/>
  <c r="H6" i="2"/>
  <c r="G6" i="2"/>
  <c r="H7" i="2"/>
  <c r="G7" i="2"/>
  <c r="H11" i="2"/>
  <c r="G11" i="2"/>
  <c r="H15" i="2"/>
  <c r="G15" i="2"/>
  <c r="H20" i="2"/>
  <c r="G20" i="2"/>
  <c r="H16" i="2"/>
  <c r="G16" i="2"/>
  <c r="H5" i="2"/>
  <c r="G5" i="2"/>
  <c r="I5" i="2" s="1"/>
  <c r="H9" i="2"/>
  <c r="G9" i="2"/>
  <c r="H13" i="2"/>
  <c r="G13" i="2"/>
  <c r="H17" i="2"/>
  <c r="G17" i="2"/>
  <c r="H10" i="2"/>
  <c r="G10" i="2"/>
  <c r="H14" i="2"/>
  <c r="G14" i="2"/>
  <c r="H18" i="2"/>
  <c r="G18" i="2"/>
  <c r="G8" i="2"/>
  <c r="G12" i="2"/>
  <c r="D58" i="1"/>
  <c r="F58" i="1" s="1"/>
  <c r="D57" i="1"/>
  <c r="F57" i="1" s="1"/>
  <c r="D56" i="1"/>
  <c r="F56" i="1" s="1"/>
  <c r="D55" i="1"/>
  <c r="F55" i="1" s="1"/>
  <c r="D54" i="1"/>
  <c r="F54" i="1" s="1"/>
  <c r="D53" i="1"/>
  <c r="F53" i="1" s="1"/>
  <c r="D46" i="1"/>
  <c r="F46" i="1" s="1"/>
  <c r="D45" i="1"/>
  <c r="F45" i="1" s="1"/>
  <c r="D44" i="1"/>
  <c r="F44" i="1" s="1"/>
  <c r="D43" i="1"/>
  <c r="F43" i="1" s="1"/>
  <c r="D40" i="1"/>
  <c r="F40" i="1" s="1"/>
  <c r="D31" i="1"/>
  <c r="F31" i="1" s="1"/>
  <c r="D30" i="1"/>
  <c r="F30" i="1" s="1"/>
  <c r="D29" i="1"/>
  <c r="F29" i="1" s="1"/>
  <c r="D28" i="1"/>
  <c r="F28" i="1" s="1"/>
  <c r="D27" i="1"/>
  <c r="F27" i="1" s="1"/>
  <c r="D26" i="1"/>
  <c r="F26" i="1" s="1"/>
  <c r="D25" i="1"/>
  <c r="F25" i="1" s="1"/>
  <c r="D24" i="1"/>
  <c r="F24" i="1" s="1"/>
  <c r="D23" i="1"/>
  <c r="F23" i="1" s="1"/>
  <c r="D22" i="1"/>
  <c r="F22" i="1" s="1"/>
  <c r="D21" i="1"/>
  <c r="F21" i="1" s="1"/>
  <c r="D20" i="1"/>
  <c r="F20" i="1" s="1"/>
  <c r="D19" i="1"/>
  <c r="F19" i="1" s="1"/>
  <c r="D18" i="1"/>
  <c r="F18" i="1" s="1"/>
  <c r="D17" i="1"/>
  <c r="F17" i="1" s="1"/>
  <c r="D13" i="1"/>
  <c r="F13" i="1" s="1"/>
  <c r="D12" i="1"/>
  <c r="F12" i="1" s="1"/>
  <c r="D11" i="1"/>
  <c r="F11" i="1" s="1"/>
  <c r="D10" i="1"/>
  <c r="F10" i="1" s="1"/>
  <c r="D9" i="1"/>
  <c r="F9" i="1" s="1"/>
  <c r="D7" i="1"/>
  <c r="F7" i="1" s="1"/>
  <c r="B4" i="6" l="1"/>
  <c r="G10" i="1"/>
  <c r="H10" i="1"/>
  <c r="G17" i="1"/>
  <c r="H17" i="1"/>
  <c r="G21" i="1"/>
  <c r="H21" i="1"/>
  <c r="G25" i="1"/>
  <c r="H25" i="1"/>
  <c r="G29" i="1"/>
  <c r="H29" i="1"/>
  <c r="G44" i="1"/>
  <c r="H44" i="1"/>
  <c r="G46" i="1"/>
  <c r="H46" i="1"/>
  <c r="G54" i="1"/>
  <c r="H54" i="1"/>
  <c r="G56" i="1"/>
  <c r="H56" i="1"/>
  <c r="G58" i="1"/>
  <c r="H58" i="1"/>
  <c r="G7" i="1"/>
  <c r="F35" i="1" s="1"/>
  <c r="H7" i="1"/>
  <c r="G12" i="1"/>
  <c r="H12" i="1"/>
  <c r="G19" i="1"/>
  <c r="H19" i="1"/>
  <c r="G23" i="1"/>
  <c r="H23" i="1"/>
  <c r="G27" i="1"/>
  <c r="H27" i="1"/>
  <c r="G31" i="1"/>
  <c r="H31" i="1"/>
  <c r="G9" i="1"/>
  <c r="H9" i="1"/>
  <c r="G11" i="1"/>
  <c r="H11" i="1"/>
  <c r="G13" i="1"/>
  <c r="H13" i="1"/>
  <c r="G18" i="1"/>
  <c r="H18" i="1"/>
  <c r="G20" i="1"/>
  <c r="H20" i="1"/>
  <c r="G22" i="1"/>
  <c r="H22" i="1"/>
  <c r="G24" i="1"/>
  <c r="H24" i="1"/>
  <c r="G26" i="1"/>
  <c r="H26" i="1"/>
  <c r="G28" i="1"/>
  <c r="H28" i="1"/>
  <c r="G30" i="1"/>
  <c r="H30" i="1"/>
  <c r="G40" i="1"/>
  <c r="F61" i="1" s="1"/>
  <c r="F62" i="1" s="1"/>
  <c r="H40" i="1"/>
  <c r="G43" i="1"/>
  <c r="H43" i="1"/>
  <c r="G45" i="1"/>
  <c r="H45" i="1"/>
  <c r="G53" i="1"/>
  <c r="H53" i="1"/>
  <c r="G55" i="1"/>
  <c r="H55" i="1"/>
  <c r="G57" i="1"/>
  <c r="H57" i="1"/>
  <c r="C4" i="6" l="1"/>
  <c r="C7" i="6" s="1"/>
  <c r="D4" i="6"/>
  <c r="B8" i="6"/>
  <c r="B7" i="6"/>
  <c r="I7" i="1"/>
  <c r="I9" i="1"/>
  <c r="I45" i="1"/>
  <c r="I19" i="1"/>
  <c r="I54" i="1"/>
  <c r="I29" i="1"/>
  <c r="I10" i="1"/>
  <c r="I55" i="1"/>
  <c r="I24" i="1"/>
  <c r="I13" i="1"/>
  <c r="I27" i="1"/>
  <c r="I20" i="1"/>
  <c r="I58" i="1"/>
  <c r="I44" i="1"/>
  <c r="I21" i="1"/>
  <c r="I28" i="1"/>
  <c r="I57" i="1"/>
  <c r="I43" i="1"/>
  <c r="I26" i="1"/>
  <c r="I18" i="1"/>
  <c r="I11" i="1"/>
  <c r="I23" i="1"/>
  <c r="I12" i="1"/>
  <c r="I56" i="1"/>
  <c r="I46" i="1"/>
  <c r="I25" i="1"/>
  <c r="I17" i="1"/>
  <c r="I53" i="1"/>
  <c r="I30" i="1"/>
  <c r="I22" i="1"/>
  <c r="I31" i="1"/>
  <c r="I40" i="1"/>
  <c r="C8" i="6" l="1"/>
  <c r="E4" i="6"/>
  <c r="E8" i="6" s="1"/>
  <c r="I61" i="1"/>
  <c r="I35" i="1"/>
  <c r="D7" i="6"/>
  <c r="D8" i="6"/>
  <c r="E7" i="6" l="1"/>
  <c r="I62" i="1"/>
  <c r="F4" i="6" s="1"/>
  <c r="F8" i="6" s="1"/>
  <c r="H4" i="6" l="1"/>
  <c r="I64" i="1"/>
  <c r="F7" i="6"/>
  <c r="H7" i="6" l="1"/>
</calcChain>
</file>

<file path=xl/sharedStrings.xml><?xml version="1.0" encoding="utf-8"?>
<sst xmlns="http://schemas.openxmlformats.org/spreadsheetml/2006/main" count="536" uniqueCount="213">
  <si>
    <t>Burden item</t>
  </si>
  <si>
    <t>1.  Applications</t>
  </si>
  <si>
    <t>N/A</t>
  </si>
  <si>
    <t>2.  Surveys and studies</t>
  </si>
  <si>
    <t>3.  Reporting requirements</t>
  </si>
  <si>
    <t xml:space="preserve">          Basic liquid resins (BLR)</t>
  </si>
  <si>
    <t xml:space="preserve">          Repeat initial performance test - process vents</t>
  </si>
  <si>
    <t xml:space="preserve">          Initial performance test - wastewater</t>
  </si>
  <si>
    <t xml:space="preserve">          Repeat initial performance test – wastewater</t>
  </si>
  <si>
    <t xml:space="preserve">    C.  Create information</t>
  </si>
  <si>
    <t>See 3B, 4D, 4E</t>
  </si>
  <si>
    <t xml:space="preserve">    D.  Gather existing information</t>
  </si>
  <si>
    <t xml:space="preserve">    E.  Write report</t>
  </si>
  <si>
    <r>
      <t xml:space="preserve">          Notification of construction/reconstruction </t>
    </r>
    <r>
      <rPr>
        <vertAlign val="superscript"/>
        <sz val="10"/>
        <color theme="1"/>
        <rFont val="Times New Roman"/>
        <family val="1"/>
      </rPr>
      <t>c</t>
    </r>
  </si>
  <si>
    <r>
      <t xml:space="preserve">          Notification of physical/operational changes </t>
    </r>
    <r>
      <rPr>
        <vertAlign val="superscript"/>
        <sz val="10"/>
        <color theme="1"/>
        <rFont val="Times New Roman"/>
        <family val="1"/>
      </rPr>
      <t>e</t>
    </r>
  </si>
  <si>
    <r>
      <t xml:space="preserve">          Notification of anticipated startup </t>
    </r>
    <r>
      <rPr>
        <vertAlign val="superscript"/>
        <sz val="10"/>
        <color theme="1"/>
        <rFont val="Times New Roman"/>
        <family val="1"/>
      </rPr>
      <t>c</t>
    </r>
  </si>
  <si>
    <r>
      <t xml:space="preserve">          Notification of actual startup </t>
    </r>
    <r>
      <rPr>
        <vertAlign val="superscript"/>
        <sz val="10"/>
        <color theme="1"/>
        <rFont val="Times New Roman"/>
        <family val="1"/>
      </rPr>
      <t>c</t>
    </r>
  </si>
  <si>
    <r>
      <t xml:space="preserve">          Notification of initial performance test </t>
    </r>
    <r>
      <rPr>
        <vertAlign val="superscript"/>
        <sz val="10"/>
        <color theme="1"/>
        <rFont val="Times New Roman"/>
        <family val="1"/>
      </rPr>
      <t>c</t>
    </r>
  </si>
  <si>
    <r>
      <t xml:space="preserve">          Submit quality control plan for CMS </t>
    </r>
    <r>
      <rPr>
        <vertAlign val="superscript"/>
        <sz val="10"/>
        <color theme="1"/>
        <rFont val="Times New Roman"/>
        <family val="1"/>
      </rPr>
      <t>c, f</t>
    </r>
  </si>
  <si>
    <r>
      <t xml:space="preserve">          Report of no excess emissions </t>
    </r>
    <r>
      <rPr>
        <vertAlign val="superscript"/>
        <sz val="10"/>
        <color theme="1"/>
        <rFont val="Times New Roman"/>
        <family val="1"/>
      </rPr>
      <t>h</t>
    </r>
  </si>
  <si>
    <r>
      <t xml:space="preserve">          Report of area source becoming major </t>
    </r>
    <r>
      <rPr>
        <vertAlign val="superscript"/>
        <sz val="10"/>
        <color theme="1"/>
        <rFont val="Times New Roman"/>
        <family val="1"/>
      </rPr>
      <t>i</t>
    </r>
  </si>
  <si>
    <r>
      <t xml:space="preserve">          Waiver application </t>
    </r>
    <r>
      <rPr>
        <vertAlign val="superscript"/>
        <sz val="10"/>
        <color theme="1"/>
        <rFont val="Times New Roman"/>
        <family val="1"/>
      </rPr>
      <t>j</t>
    </r>
  </si>
  <si>
    <r>
      <t xml:space="preserve">          Compliance status information report </t>
    </r>
    <r>
      <rPr>
        <vertAlign val="superscript"/>
        <sz val="10"/>
        <color theme="1"/>
        <rFont val="Times New Roman"/>
        <family val="1"/>
      </rPr>
      <t>c</t>
    </r>
  </si>
  <si>
    <t>Subtotal  for Reporting  Requirements</t>
  </si>
  <si>
    <t>4.  Recordkeeping requirements</t>
  </si>
  <si>
    <t>See 3A</t>
  </si>
  <si>
    <t xml:space="preserve">    B.  Plan activities</t>
  </si>
  <si>
    <t xml:space="preserve">    C.  Implement activities</t>
  </si>
  <si>
    <t>See 4D, 4E</t>
  </si>
  <si>
    <r>
      <t xml:space="preserve">    D.  Develop record system </t>
    </r>
    <r>
      <rPr>
        <vertAlign val="superscript"/>
        <sz val="10"/>
        <color theme="1"/>
        <rFont val="Times New Roman"/>
        <family val="1"/>
      </rPr>
      <t>c</t>
    </r>
  </si>
  <si>
    <t xml:space="preserve">    E.  Time to enter information</t>
  </si>
  <si>
    <t xml:space="preserve">    F.  Other recordkeeping activities</t>
  </si>
  <si>
    <t xml:space="preserve">    G. Time for audits</t>
  </si>
  <si>
    <t>Activity</t>
  </si>
  <si>
    <t>Report review</t>
  </si>
  <si>
    <r>
      <t xml:space="preserve">      Quality control plan for CMS </t>
    </r>
    <r>
      <rPr>
        <vertAlign val="superscript"/>
        <sz val="10"/>
        <color theme="1"/>
        <rFont val="Times New Roman"/>
        <family val="1"/>
      </rPr>
      <t xml:space="preserve"> c</t>
    </r>
  </si>
  <si>
    <r>
      <t xml:space="preserve">      Semiannual SSM reports </t>
    </r>
    <r>
      <rPr>
        <vertAlign val="superscript"/>
        <sz val="10"/>
        <color theme="1"/>
        <rFont val="Times New Roman"/>
        <family val="1"/>
      </rPr>
      <t>e. f</t>
    </r>
  </si>
  <si>
    <t xml:space="preserve">      CMS summary report for HAP</t>
  </si>
  <si>
    <t xml:space="preserve">      Report of no excess emission</t>
  </si>
  <si>
    <r>
      <t xml:space="preserve">      Waiver application </t>
    </r>
    <r>
      <rPr>
        <vertAlign val="superscript"/>
        <sz val="10"/>
        <color theme="1"/>
        <rFont val="Times New Roman"/>
        <family val="1"/>
      </rPr>
      <t>h</t>
    </r>
  </si>
  <si>
    <t>Immediate reports of inconsistent procedures</t>
  </si>
  <si>
    <t xml:space="preserve">Subtotal for Recordkeeping Requirements  </t>
  </si>
  <si>
    <r>
      <t xml:space="preserve">b.  Maintain records of maintenance performed on air pollution control equipment </t>
    </r>
    <r>
      <rPr>
        <vertAlign val="superscript"/>
        <sz val="10"/>
        <color theme="1"/>
        <rFont val="Times New Roman"/>
        <family val="1"/>
      </rPr>
      <t>h</t>
    </r>
  </si>
  <si>
    <r>
      <t xml:space="preserve">      Report of monitoring exceedances and periods of noncompliance </t>
    </r>
    <r>
      <rPr>
        <vertAlign val="superscript"/>
        <sz val="10"/>
        <color theme="1"/>
        <rFont val="Times New Roman"/>
        <family val="1"/>
      </rPr>
      <t>g</t>
    </r>
  </si>
  <si>
    <r>
      <t xml:space="preserve">      Notification of physical and operational changes </t>
    </r>
    <r>
      <rPr>
        <vertAlign val="superscript"/>
        <sz val="10"/>
        <color theme="1"/>
        <rFont val="Times New Roman"/>
        <family val="1"/>
      </rPr>
      <t>d</t>
    </r>
  </si>
  <si>
    <r>
      <t xml:space="preserve">      Notification of construction/reconstruction and startup  </t>
    </r>
    <r>
      <rPr>
        <vertAlign val="superscript"/>
        <sz val="10"/>
        <color theme="1"/>
        <rFont val="Times New Roman"/>
        <family val="1"/>
      </rPr>
      <t>c</t>
    </r>
  </si>
  <si>
    <r>
      <t xml:space="preserve">          Report of initial test (including CMS performance evaluation and results) </t>
    </r>
    <r>
      <rPr>
        <vertAlign val="superscript"/>
        <sz val="10"/>
        <color theme="1"/>
        <rFont val="Times New Roman"/>
        <family val="1"/>
      </rPr>
      <t>c</t>
    </r>
  </si>
  <si>
    <r>
      <t>c</t>
    </r>
    <r>
      <rPr>
        <sz val="10"/>
        <color theme="1"/>
        <rFont val="Times New Roman"/>
        <family val="1"/>
      </rPr>
      <t xml:space="preserve">  We have assumed that this is a one-time-only cost.</t>
    </r>
  </si>
  <si>
    <r>
      <t>i</t>
    </r>
    <r>
      <rPr>
        <sz val="10"/>
        <color theme="1"/>
        <rFont val="Times New Roman"/>
        <family val="1"/>
      </rPr>
      <t xml:space="preserve">  We have assumed that no area sources are expected to become major sources.</t>
    </r>
  </si>
  <si>
    <t>Assumptions:</t>
  </si>
  <si>
    <r>
      <rPr>
        <vertAlign val="superscript"/>
        <sz val="10"/>
        <color theme="1"/>
        <rFont val="Times New Roman"/>
        <family val="1"/>
      </rPr>
      <t xml:space="preserve">i  </t>
    </r>
    <r>
      <rPr>
        <sz val="10"/>
        <color theme="1"/>
        <rFont val="Times New Roman"/>
        <family val="1"/>
      </rPr>
      <t>Totals have been rounded to 3 significant figures. Figures may not add exactly due to rounding.</t>
    </r>
  </si>
  <si>
    <r>
      <t xml:space="preserve">          Submit immediate reports of inconsistent procedures monitored at each affected source </t>
    </r>
    <r>
      <rPr>
        <vertAlign val="superscript"/>
        <sz val="10"/>
        <rFont val="Times New Roman"/>
        <family val="1"/>
      </rPr>
      <t>h</t>
    </r>
  </si>
  <si>
    <r>
      <t xml:space="preserve">      Startup, shutdown, malfunction plan</t>
    </r>
    <r>
      <rPr>
        <vertAlign val="superscript"/>
        <sz val="10"/>
        <color theme="1"/>
        <rFont val="Times New Roman"/>
        <family val="1"/>
      </rPr>
      <t xml:space="preserve"> c</t>
    </r>
  </si>
  <si>
    <r>
      <t xml:space="preserve">      Report of initial test </t>
    </r>
    <r>
      <rPr>
        <vertAlign val="superscript"/>
        <sz val="10"/>
        <color theme="1"/>
        <rFont val="Times New Roman"/>
        <family val="1"/>
      </rPr>
      <t>c</t>
    </r>
  </si>
  <si>
    <r>
      <t xml:space="preserve">      Notification of initial performance test </t>
    </r>
    <r>
      <rPr>
        <vertAlign val="superscript"/>
        <sz val="10"/>
        <color theme="1"/>
        <rFont val="Times New Roman"/>
        <family val="1"/>
      </rPr>
      <t>c</t>
    </r>
  </si>
  <si>
    <r>
      <t xml:space="preserve">      Notification of actual startup </t>
    </r>
    <r>
      <rPr>
        <vertAlign val="superscript"/>
        <sz val="10"/>
        <color theme="1"/>
        <rFont val="Times New Roman"/>
        <family val="1"/>
      </rPr>
      <t>c</t>
    </r>
  </si>
  <si>
    <r>
      <t xml:space="preserve">      Notification of applicability of the standard new sources </t>
    </r>
    <r>
      <rPr>
        <vertAlign val="superscript"/>
        <sz val="10"/>
        <color theme="1"/>
        <rFont val="Times New Roman"/>
        <family val="1"/>
      </rPr>
      <t>c</t>
    </r>
  </si>
  <si>
    <t>a.  Records of control device monitoring parameters:</t>
  </si>
  <si>
    <r>
      <t xml:space="preserve">e.  Maintain records of result of all performance test and performance evaluations </t>
    </r>
    <r>
      <rPr>
        <vertAlign val="superscript"/>
        <sz val="10"/>
        <color theme="1"/>
        <rFont val="Times New Roman"/>
        <family val="1"/>
      </rPr>
      <t>c</t>
    </r>
  </si>
  <si>
    <r>
      <t xml:space="preserve">f.  Maintain all initial notification and compliance status notifications </t>
    </r>
    <r>
      <rPr>
        <vertAlign val="superscript"/>
        <sz val="10"/>
        <color theme="1"/>
        <rFont val="Times New Roman"/>
        <family val="1"/>
      </rPr>
      <t>c</t>
    </r>
  </si>
  <si>
    <t>Labor Rates</t>
  </si>
  <si>
    <t>Management</t>
  </si>
  <si>
    <t>Technical</t>
  </si>
  <si>
    <t>Clerical</t>
  </si>
  <si>
    <t>(A) 
EPA person- hours per occurrence</t>
  </si>
  <si>
    <t>(B) 
No. of occurrences per plant per year</t>
  </si>
  <si>
    <t>(C) 
EPA person- hours per plant per year (AxB)</t>
  </si>
  <si>
    <t>(E) 
Technical person- hours per year (CxD)</t>
  </si>
  <si>
    <t>(F) 
Management person-hours per year (Ex0.05)</t>
  </si>
  <si>
    <t>(G) 
Clerical person-hours per year (Ex0.1)</t>
  </si>
  <si>
    <t>(A) 
Person hours per occurrence</t>
  </si>
  <si>
    <t>(B) 
No. of occurrences per respondent per year</t>
  </si>
  <si>
    <t>(C) 
Person hours per respondent per year (A x B)</t>
  </si>
  <si>
    <t>(E) 
Technical person- hours per year (C x D)</t>
  </si>
  <si>
    <t>(F) 
Management person hours per year (E x0.05)</t>
  </si>
  <si>
    <t>(G) 
Clerical person hours per year (E x 0.1)</t>
  </si>
  <si>
    <r>
      <t xml:space="preserve">(H) 
Total Cost per year </t>
    </r>
    <r>
      <rPr>
        <b/>
        <vertAlign val="superscript"/>
        <sz val="10"/>
        <color theme="1"/>
        <rFont val="Times New Roman"/>
        <family val="1"/>
      </rPr>
      <t>b</t>
    </r>
  </si>
  <si>
    <r>
      <t xml:space="preserve">(D) 
Respondents per year </t>
    </r>
    <r>
      <rPr>
        <b/>
        <vertAlign val="superscript"/>
        <sz val="10"/>
        <color theme="1"/>
        <rFont val="Times New Roman"/>
        <family val="1"/>
      </rPr>
      <t>a</t>
    </r>
  </si>
  <si>
    <r>
      <t xml:space="preserve">    A.  Familiarization with the regulatory requirements </t>
    </r>
    <r>
      <rPr>
        <vertAlign val="superscript"/>
        <sz val="10"/>
        <color theme="1"/>
        <rFont val="Times New Roman"/>
        <family val="1"/>
      </rPr>
      <t>a</t>
    </r>
  </si>
  <si>
    <r>
      <t xml:space="preserve">          Wet strength resins (WSR) </t>
    </r>
    <r>
      <rPr>
        <vertAlign val="superscript"/>
        <sz val="10"/>
        <color theme="1"/>
        <rFont val="Times New Roman"/>
        <family val="1"/>
      </rPr>
      <t>d</t>
    </r>
  </si>
  <si>
    <r>
      <t xml:space="preserve">    B.  Required activities </t>
    </r>
    <r>
      <rPr>
        <vertAlign val="superscript"/>
        <sz val="10"/>
        <color theme="1"/>
        <rFont val="Times New Roman"/>
        <family val="1"/>
      </rPr>
      <t>c</t>
    </r>
  </si>
  <si>
    <r>
      <t xml:space="preserve">          Notification of applicability of the standard –  existing sources </t>
    </r>
    <r>
      <rPr>
        <vertAlign val="superscript"/>
        <sz val="10"/>
        <color theme="1"/>
        <rFont val="Times New Roman"/>
        <family val="1"/>
      </rPr>
      <t>c</t>
    </r>
  </si>
  <si>
    <r>
      <t xml:space="preserve">          Notification of applicability of the standard – new sources </t>
    </r>
    <r>
      <rPr>
        <vertAlign val="superscript"/>
        <sz val="10"/>
        <color theme="1"/>
        <rFont val="Times New Roman"/>
        <family val="1"/>
      </rPr>
      <t>c</t>
    </r>
  </si>
  <si>
    <r>
      <t xml:space="preserve">          Submit startup, shutdown, malfunction plan </t>
    </r>
    <r>
      <rPr>
        <vertAlign val="superscript"/>
        <sz val="10"/>
        <color theme="1"/>
        <rFont val="Times New Roman"/>
        <family val="1"/>
      </rPr>
      <t>c</t>
    </r>
  </si>
  <si>
    <r>
      <t xml:space="preserve">          Report of monitoring exceedances and periods of noncompliance </t>
    </r>
    <r>
      <rPr>
        <vertAlign val="superscript"/>
        <sz val="10"/>
        <color theme="1"/>
        <rFont val="Times New Roman"/>
        <family val="1"/>
      </rPr>
      <t>g</t>
    </r>
  </si>
  <si>
    <r>
      <t xml:space="preserve">      Notification of anticipated startup </t>
    </r>
    <r>
      <rPr>
        <vertAlign val="superscript"/>
        <sz val="10"/>
        <color theme="1"/>
        <rFont val="Times New Roman"/>
        <family val="1"/>
      </rPr>
      <t>c</t>
    </r>
  </si>
  <si>
    <r>
      <t xml:space="preserve">(D) 
Plants per year </t>
    </r>
    <r>
      <rPr>
        <b/>
        <vertAlign val="superscript"/>
        <sz val="10"/>
        <color theme="1"/>
        <rFont val="Times New Roman"/>
        <family val="1"/>
      </rPr>
      <t>a</t>
    </r>
  </si>
  <si>
    <r>
      <t xml:space="preserve">(H) 
Cost, $ </t>
    </r>
    <r>
      <rPr>
        <b/>
        <vertAlign val="superscript"/>
        <sz val="10"/>
        <color theme="1"/>
        <rFont val="Times New Roman"/>
        <family val="1"/>
      </rPr>
      <t>b</t>
    </r>
  </si>
  <si>
    <r>
      <t xml:space="preserve">          Submit semiannual SSM reports </t>
    </r>
    <r>
      <rPr>
        <vertAlign val="superscript"/>
        <sz val="10"/>
        <rFont val="Times New Roman"/>
        <family val="1"/>
      </rPr>
      <t>k</t>
    </r>
  </si>
  <si>
    <r>
      <t xml:space="preserve">          Submit a CMS summary report for HAP monitored at each affected source </t>
    </r>
    <r>
      <rPr>
        <vertAlign val="superscript"/>
        <sz val="10"/>
        <rFont val="Times New Roman"/>
        <family val="1"/>
      </rPr>
      <t>l</t>
    </r>
  </si>
  <si>
    <r>
      <t xml:space="preserve">              -  Continuously monitored parameters </t>
    </r>
    <r>
      <rPr>
        <vertAlign val="superscript"/>
        <sz val="10"/>
        <color theme="1"/>
        <rFont val="Times New Roman"/>
        <family val="1"/>
      </rPr>
      <t>l, m</t>
    </r>
  </si>
  <si>
    <r>
      <t xml:space="preserve">              -  LDAR program reporting and recordkeeping – BLR</t>
    </r>
    <r>
      <rPr>
        <vertAlign val="superscript"/>
        <sz val="10"/>
        <color theme="1"/>
        <rFont val="Times New Roman"/>
        <family val="1"/>
      </rPr>
      <t xml:space="preserve"> l</t>
    </r>
  </si>
  <si>
    <r>
      <t xml:space="preserve">d.  Maintain records of each period during which a CMS is malfunctioning or inoperative </t>
    </r>
    <r>
      <rPr>
        <vertAlign val="superscript"/>
        <sz val="10"/>
        <color theme="1"/>
        <rFont val="Times New Roman"/>
        <family val="1"/>
      </rPr>
      <t>l</t>
    </r>
  </si>
  <si>
    <r>
      <t xml:space="preserve">c. Maintain records of  all action taken during periods of SSM that differ from the sources SSM plan </t>
    </r>
    <r>
      <rPr>
        <vertAlign val="superscript"/>
        <sz val="10"/>
        <color theme="1"/>
        <rFont val="Times New Roman"/>
        <family val="1"/>
      </rPr>
      <t>h, q</t>
    </r>
  </si>
  <si>
    <r>
      <t>a.   Maintain records of occurrence and duration of each SSM of process and control equipment</t>
    </r>
    <r>
      <rPr>
        <vertAlign val="superscript"/>
        <sz val="10"/>
        <color theme="1"/>
        <rFont val="Times New Roman"/>
        <family val="1"/>
      </rPr>
      <t xml:space="preserve"> h, p</t>
    </r>
  </si>
  <si>
    <r>
      <rPr>
        <vertAlign val="superscript"/>
        <sz val="10"/>
        <color theme="1"/>
        <rFont val="Times New Roman"/>
        <family val="1"/>
      </rPr>
      <t>o</t>
    </r>
    <r>
      <rPr>
        <sz val="10"/>
        <color theme="1"/>
        <rFont val="Times New Roman"/>
        <family val="1"/>
      </rPr>
      <t xml:space="preserve">  We have assumed that it will take two hours to record wastewater parameters during the monthly monitoring.</t>
    </r>
  </si>
  <si>
    <r>
      <t xml:space="preserve">              -  Wastewater parameters </t>
    </r>
    <r>
      <rPr>
        <vertAlign val="superscript"/>
        <sz val="10"/>
        <color theme="1"/>
        <rFont val="Times New Roman"/>
        <family val="1"/>
      </rPr>
      <t>l, o</t>
    </r>
  </si>
  <si>
    <r>
      <t xml:space="preserve">              -  LDAR program reporting and recordkeeping – WSR </t>
    </r>
    <r>
      <rPr>
        <vertAlign val="superscript"/>
        <sz val="10"/>
        <color theme="1"/>
        <rFont val="Times New Roman"/>
        <family val="1"/>
      </rPr>
      <t>n</t>
    </r>
  </si>
  <si>
    <r>
      <t xml:space="preserve">m </t>
    </r>
    <r>
      <rPr>
        <sz val="10"/>
        <color theme="1"/>
        <rFont val="Times New Roman"/>
        <family val="1"/>
      </rPr>
      <t xml:space="preserve"> We have assumed that these parameters will automatically be recorded with a data logger.</t>
    </r>
  </si>
  <si>
    <r>
      <t>f</t>
    </r>
    <r>
      <rPr>
        <sz val="10"/>
        <color theme="1"/>
        <rFont val="Times New Roman"/>
        <family val="1"/>
      </rPr>
      <t xml:space="preserve">   We have assumed that it will take four hours to review semiannual reports.</t>
    </r>
  </si>
  <si>
    <t>Total Annual Responses</t>
  </si>
  <si>
    <t>(A)</t>
  </si>
  <si>
    <t>Information Collection Activity</t>
  </si>
  <si>
    <t>(B)</t>
  </si>
  <si>
    <t>Number of Respondents</t>
  </si>
  <si>
    <t>(C)</t>
  </si>
  <si>
    <t>Number of Responses</t>
  </si>
  <si>
    <t>(D)</t>
  </si>
  <si>
    <t>Number of Existing Respondents That Keep Records But Do Not Submit Reports</t>
  </si>
  <si>
    <t>(E)</t>
  </si>
  <si>
    <t>Notification of physical and operational changes</t>
  </si>
  <si>
    <t>Report of monitoring exceedances and periods of noncompliance</t>
  </si>
  <si>
    <t>Report of no excess emissions</t>
  </si>
  <si>
    <t>Waiver application</t>
  </si>
  <si>
    <t>SSM report</t>
  </si>
  <si>
    <t>Immediate report of inconsistent procedures</t>
  </si>
  <si>
    <t>CMS summary report</t>
  </si>
  <si>
    <t>Total</t>
  </si>
  <si>
    <t>Total Annual Responses
E=(BxC)+D</t>
  </si>
  <si>
    <t>Respondents That Submit Reports</t>
  </si>
  <si>
    <t>Respondents That Do Not Submit Any Reports</t>
  </si>
  <si>
    <t>Year</t>
  </si>
  <si>
    <r>
      <t xml:space="preserve">Number of New Respondents </t>
    </r>
    <r>
      <rPr>
        <vertAlign val="superscript"/>
        <sz val="10"/>
        <color rgb="FF000000"/>
        <rFont val="Times New Roman"/>
        <family val="1"/>
      </rPr>
      <t>1</t>
    </r>
  </si>
  <si>
    <t>Number of Existing Respondents</t>
  </si>
  <si>
    <t>Number of Existing Respondents that keep records but do not submit reports</t>
  </si>
  <si>
    <t>Number of Existing Respondents That Are Also New Respondents</t>
  </si>
  <si>
    <t>Average</t>
  </si>
  <si>
    <t>Number of Respondents
(E=A+B+C-D)</t>
  </si>
  <si>
    <t>Capital/Startup vs. Operation and Maintenance (O&amp;M) Costs</t>
  </si>
  <si>
    <t>Continuous Monitoring Device</t>
  </si>
  <si>
    <t>Capital/Startup Cost for One Respondent</t>
  </si>
  <si>
    <t xml:space="preserve">Number of New Respondents </t>
  </si>
  <si>
    <t>Total Capital/Startup Cost, (B X C)</t>
  </si>
  <si>
    <t>Annual O&amp;M Costs for One Respondent</t>
  </si>
  <si>
    <t>(F)</t>
  </si>
  <si>
    <t>Number of Respondents with O&amp;M</t>
  </si>
  <si>
    <t>(G)</t>
  </si>
  <si>
    <t>Total O&amp;M,
(E x F)</t>
  </si>
  <si>
    <r>
      <t>1</t>
    </r>
    <r>
      <rPr>
        <sz val="10"/>
        <color rgb="FF000000"/>
        <rFont val="Times New Roman"/>
        <family val="1"/>
      </rPr>
      <t xml:space="preserve"> New respondents include sources with constructed, reconstructed and modified affected </t>
    </r>
    <r>
      <rPr>
        <sz val="10"/>
        <color theme="1"/>
        <rFont val="Times New Roman"/>
        <family val="1"/>
      </rPr>
      <t xml:space="preserve">facilities. </t>
    </r>
  </si>
  <si>
    <r>
      <rPr>
        <vertAlign val="superscript"/>
        <sz val="10"/>
        <color theme="1"/>
        <rFont val="Times New Roman"/>
        <family val="1"/>
      </rPr>
      <t>c</t>
    </r>
    <r>
      <rPr>
        <sz val="10"/>
        <color theme="1"/>
        <rFont val="Times New Roman"/>
        <family val="1"/>
      </rPr>
      <t xml:space="preserve">  Totals have been rounded to 3 significant figures. Figures may not add exactly due to rounding.</t>
    </r>
  </si>
  <si>
    <r>
      <t xml:space="preserve">Continuous Monitoring System </t>
    </r>
    <r>
      <rPr>
        <vertAlign val="superscript"/>
        <sz val="10"/>
        <color rgb="FF000000"/>
        <rFont val="Times New Roman"/>
        <family val="1"/>
      </rPr>
      <t>a, b</t>
    </r>
  </si>
  <si>
    <t>1998 CEPCI CE Index</t>
  </si>
  <si>
    <r>
      <t xml:space="preserve">Total </t>
    </r>
    <r>
      <rPr>
        <vertAlign val="superscript"/>
        <sz val="10"/>
        <color rgb="FF000000"/>
        <rFont val="Times New Roman"/>
        <family val="1"/>
      </rPr>
      <t>c</t>
    </r>
  </si>
  <si>
    <r>
      <t xml:space="preserve">TOTAL (rounded) </t>
    </r>
    <r>
      <rPr>
        <b/>
        <vertAlign val="superscript"/>
        <sz val="10"/>
        <color theme="1"/>
        <rFont val="Times New Roman"/>
        <family val="1"/>
      </rPr>
      <t>i</t>
    </r>
  </si>
  <si>
    <t xml:space="preserve">    A.  Familiarization with the regulatory requirements a</t>
  </si>
  <si>
    <r>
      <t>c</t>
    </r>
    <r>
      <rPr>
        <sz val="10"/>
        <rFont val="Times New Roman"/>
        <family val="1"/>
      </rPr>
      <t xml:space="preserve">  We have assumed that this is a one-time-only cost. Records for one-time reporting activities must only be retained for five years. The five year period after these initial activities precedes the period covered by this ICR renewal.</t>
    </r>
  </si>
  <si>
    <t>2021 CEPCI CE Index</t>
  </si>
  <si>
    <r>
      <rPr>
        <vertAlign val="superscript"/>
        <sz val="10"/>
        <color theme="1"/>
        <rFont val="Times New Roman"/>
        <family val="1"/>
      </rPr>
      <t>b</t>
    </r>
    <r>
      <rPr>
        <sz val="10"/>
        <color theme="1"/>
        <rFont val="Times New Roman"/>
        <family val="1"/>
      </rPr>
      <t xml:space="preserve">  Capital/startup costs and O&amp;M costs have been updated from 1998 dollars to 2021 dollars using the CEPCI CE Index.</t>
    </r>
  </si>
  <si>
    <r>
      <t xml:space="preserve">a  </t>
    </r>
    <r>
      <rPr>
        <sz val="10"/>
        <color rgb="FF000000"/>
        <rFont val="Times New Roman"/>
        <family val="1"/>
      </rPr>
      <t>The continuous monitoring system is not included in the incremental burden imposed by the proposed amendments to 40 CFR 63, Subpart W.</t>
    </r>
  </si>
  <si>
    <t>PRD Requirements</t>
  </si>
  <si>
    <t>Maintenance Vent Requirements</t>
  </si>
  <si>
    <t>Heat Exchange Systems</t>
  </si>
  <si>
    <t>Control Device and testing to meet D/F Limit</t>
  </si>
  <si>
    <t>Technical Hours</t>
  </si>
  <si>
    <t>Clerical Hours</t>
  </si>
  <si>
    <t>Management Hours</t>
  </si>
  <si>
    <t>Total Labor Hours</t>
  </si>
  <si>
    <t>Labor Costs</t>
  </si>
  <si>
    <t>Non-Labor (Annualized Capital/Startup and O&amp;M) Costs</t>
  </si>
  <si>
    <t>Total Costs</t>
  </si>
  <si>
    <t>b.  Record Information:</t>
  </si>
  <si>
    <t xml:space="preserve">              -  Maintenance Vents</t>
  </si>
  <si>
    <t xml:space="preserve">    H. Time to train personnel</t>
  </si>
  <si>
    <t xml:space="preserve">              -  Records of operating parameters to meet D/F emission limit</t>
  </si>
  <si>
    <t xml:space="preserve">              -  Heat Exchange System Recordkeeping</t>
  </si>
  <si>
    <r>
      <t>b</t>
    </r>
    <r>
      <rPr>
        <sz val="10"/>
        <color theme="1"/>
        <rFont val="Times New Roman"/>
        <family val="1"/>
      </rPr>
      <t xml:space="preserve">  This ICR uses the following labor rates for privately-owned sources: $161.34 for managerial, $101.24 for technical,  and $45.17 for clerical labor.  These rates are from the United States Department of Labor, Bureau of Labor Statistics, May 2021, National Industry-Specific Occupational Employment and Wage Estimates for NAICS 325000 - Chemical Manufacturing. These rates have been adjusted using a Fringe Benefit Loading Rate of 1.5 and an Overhead and Profit Rate of 1.4 (Mean Hourly Rate * Fringe Benefit Loading Rate * Overhead and Profit Rate = Loaded Rate) to account for varying industry wage rates and the additional overhead business costs of employing workers beyond their wages and benefits, including business expenses associated with hiring, training, and equipping their employees.</t>
    </r>
  </si>
  <si>
    <r>
      <rPr>
        <vertAlign val="superscript"/>
        <sz val="10"/>
        <color theme="1"/>
        <rFont val="Times New Roman"/>
        <family val="1"/>
      </rPr>
      <t xml:space="preserve">s </t>
    </r>
    <r>
      <rPr>
        <sz val="10"/>
        <color theme="1"/>
        <rFont val="Times New Roman"/>
        <family val="1"/>
      </rPr>
      <t>Totals have been rounded to 3 significant figures. Figures may not add exactly due to rounding.</t>
    </r>
  </si>
  <si>
    <r>
      <rPr>
        <vertAlign val="superscript"/>
        <sz val="10"/>
        <color theme="1"/>
        <rFont val="Times New Roman"/>
        <family val="1"/>
      </rPr>
      <t xml:space="preserve">r </t>
    </r>
    <r>
      <rPr>
        <sz val="10"/>
        <color theme="1"/>
        <rFont val="Times New Roman"/>
        <family val="1"/>
      </rPr>
      <t>We have assumed that no respondents will have a relief valve discharge to the atmosphere during the three-year period of this ICR.</t>
    </r>
  </si>
  <si>
    <r>
      <t xml:space="preserve">              -  Pressure Relief Device - Releases to Atmosphere </t>
    </r>
    <r>
      <rPr>
        <vertAlign val="superscript"/>
        <sz val="10"/>
        <color theme="1"/>
        <rFont val="Times New Roman"/>
        <family val="1"/>
      </rPr>
      <t>r</t>
    </r>
  </si>
  <si>
    <r>
      <t xml:space="preserve">Total Labor Burden and Costs (rounded) </t>
    </r>
    <r>
      <rPr>
        <b/>
        <vertAlign val="superscript"/>
        <sz val="10"/>
        <color theme="1"/>
        <rFont val="Times New Roman"/>
        <family val="1"/>
      </rPr>
      <t>s</t>
    </r>
  </si>
  <si>
    <r>
      <t xml:space="preserve">Total Capital and O&amp;M Cost (rounded) </t>
    </r>
    <r>
      <rPr>
        <b/>
        <vertAlign val="superscript"/>
        <sz val="10"/>
        <color rgb="FF000000"/>
        <rFont val="Times New Roman"/>
        <family val="1"/>
      </rPr>
      <t>s</t>
    </r>
  </si>
  <si>
    <r>
      <t xml:space="preserve">Grand Total (rounded) </t>
    </r>
    <r>
      <rPr>
        <b/>
        <vertAlign val="superscript"/>
        <sz val="10"/>
        <color rgb="FF000000"/>
        <rFont val="Times New Roman"/>
        <family val="1"/>
      </rPr>
      <t>s</t>
    </r>
  </si>
  <si>
    <t>Table 1: Annual Respondent Burden and Cost Year 1 – Review of the NESHAP for Epoxy Resin and Non-Nylon Polyamide Production (40 CFR Part 63, Subpart W) (Proposed Rule)</t>
  </si>
  <si>
    <t>Table 2: Annual Respondent Burden and Cost Year 2 – Review of the NESHAP for Epoxy Resin and Non-Nylon Polyamide Production (40 CFR Part 63, Subpart W) (Proposed Rule)</t>
  </si>
  <si>
    <t>Table 3: Annual Respondent Burden and Cost Year 3 – Review of the NESHAP for Epoxy Resin and Non-Nylon Polyamide Production (40 CFR Part 63, Subpart W) (Proposed Rule)</t>
  </si>
  <si>
    <t>Table 4: Summary of Annual Respondent Burden and Cost – Review of the NESHAP for Epoxy Resin and Non-Nylon Polyamide Production (40 CFR Part 63, Subpart W) (Proposed Rule)</t>
  </si>
  <si>
    <t>Table 5: Average Annual EPA Burden and Cost Year 1 – Review of the NESHAP for Epoxy Resin and Non-Nylon Polyamide Production (40 CFR Part 63, Subpart W) (Proposed Rule)</t>
  </si>
  <si>
    <r>
      <t>b</t>
    </r>
    <r>
      <rPr>
        <sz val="10"/>
        <color theme="1"/>
        <rFont val="Times New Roman"/>
        <family val="1"/>
      </rPr>
      <t xml:space="preserve">   This ICR uses the following labor rates:  $69.04 for managerial, $51.23 for technical,  and $27.73 for clerical labor.   These rates are from the Office of Personnel Management (OPM), 2021 General Schedule, which excludes locality rates of pay. The rates have been increased by 60 percent to account for the benefit packages available to government employees. </t>
    </r>
  </si>
  <si>
    <r>
      <t>e</t>
    </r>
    <r>
      <rPr>
        <sz val="10"/>
        <color theme="1"/>
        <rFont val="Times New Roman"/>
        <family val="1"/>
      </rPr>
      <t xml:space="preserve">  We have assumed that there are 5 sources that are subject to this regulation that report semiannually.</t>
    </r>
  </si>
  <si>
    <t>Table 6: Average Annual EPA Burden and Cost Year 2 – Review of the NESHAP for Epoxy Resin and Non-Nylon Polyamide Production (40 CFR Part 63, Subpart W) (Proposed Rule)</t>
  </si>
  <si>
    <t>Table 7: Average Annual EPA Burden and Cost Year 3 – Review of the NESHAP for Epoxy Resin and Non-Nylon Polyamide Production (40 CFR Part 63, Subpart W) (Proposed Rule)</t>
  </si>
  <si>
    <r>
      <t xml:space="preserve">      Compliance status information report </t>
    </r>
    <r>
      <rPr>
        <vertAlign val="superscript"/>
        <sz val="10"/>
        <color theme="1"/>
        <rFont val="Times New Roman"/>
        <family val="1"/>
      </rPr>
      <t>c</t>
    </r>
  </si>
  <si>
    <t>Table 8: Summary of Average Annual EPA Burden and Cost – Review of the NESHAP for Epoxy Resin and Non-Nylon Polyamide Production (40 CFR Part 63, Subpart W) (Proposed Rule)</t>
  </si>
  <si>
    <t>Notification of initial performance test</t>
  </si>
  <si>
    <t>Report of initial test</t>
  </si>
  <si>
    <t>Compliance status information report</t>
  </si>
  <si>
    <r>
      <t>Number of Respondents</t>
    </r>
    <r>
      <rPr>
        <vertAlign val="superscript"/>
        <sz val="10"/>
        <color rgb="FF000000"/>
        <rFont val="Times New Roman"/>
        <family val="1"/>
      </rPr>
      <t xml:space="preserve"> 1</t>
    </r>
  </si>
  <si>
    <r>
      <rPr>
        <vertAlign val="superscript"/>
        <sz val="10"/>
        <color rgb="FF000000"/>
        <rFont val="Times New Roman"/>
        <family val="1"/>
      </rPr>
      <t xml:space="preserve">1 </t>
    </r>
    <r>
      <rPr>
        <sz val="10"/>
        <color rgb="FF000000"/>
        <rFont val="Times New Roman"/>
        <family val="1"/>
      </rPr>
      <t>We have assumed there are five existing respondents that will submit the notifications and reports associated with the incremental burden of the proposed amendments listed above, or an overall average of 1.67 respondents per year.</t>
    </r>
  </si>
  <si>
    <t>ATTACHMENT 1</t>
  </si>
  <si>
    <t>SUPPORTING STATEMENT</t>
  </si>
  <si>
    <t>TABLES 1, 2, and 3</t>
  </si>
  <si>
    <t>TABLE 4</t>
  </si>
  <si>
    <t>TABLES 5, 6, and 7</t>
  </si>
  <si>
    <t>TABLE 8</t>
  </si>
  <si>
    <t>Review of the NESHAP for Epoxy Resin and Non-Nylon Polyamide Production (40 CFR Part 63, Subpart W) (Proposed Rule)</t>
  </si>
  <si>
    <t>Annual Respondent Burden and Cost of the Review of the NESHAP for Epoxy Resin and Non-Nylon Polyamide Production (40 CFR Part 63, Subpart W) (Proposed Rule) - Years 1-3</t>
  </si>
  <si>
    <t>Summary of Annual Respondent Burden and Cost of the Review of the NESHAP for Epoxy Resin and Non-Nylon Polyamide Production (40 CFR Part 63, Subpart W) (Proposed Rule)</t>
  </si>
  <si>
    <t>Annual Agency Burden and Cost of the Review of the Review of the NESHAP for Epoxy Resin and Non-Nylon Polyamide Production (40 CFR Part 63, Subpart W) (Proposed Rule) - Years 1-3</t>
  </si>
  <si>
    <t>Summary of Annual Agency  Burden and Cost of the Review of the Review of the NESHAP for Epoxy Resin and Non-Nylon Polyamide Production (40 CFR Part 63, Subpart W) (Proposed Rule)</t>
  </si>
  <si>
    <r>
      <t>a</t>
    </r>
    <r>
      <rPr>
        <sz val="10"/>
        <color theme="1"/>
        <rFont val="Times New Roman"/>
        <family val="1"/>
      </rPr>
      <t xml:space="preserve">  We have assumed that the average number of existing sources subject to the rule will be five.  There will be no additional new sources per year that will become subject to the rule over the three-year period of this ICR. We assume that each respondent will have to familiarize with the regulatory requirements each year. We have assumed that one-third of the facilities would begin complying in year 2 and the remaining facilities in year 3. It is anticipated facilities will read the rule in year 1. </t>
    </r>
  </si>
  <si>
    <r>
      <t>d</t>
    </r>
    <r>
      <rPr>
        <sz val="10"/>
        <color theme="1"/>
        <rFont val="Times New Roman"/>
        <family val="1"/>
      </rPr>
      <t xml:space="preserve">  For all wet strength resins (WSR) facilities, as an alternative to implementing the standards for process vents, storage tanks, and wastewater, these facilities may elect to comply with the requirements of 40 CFR part 63, subpart H - leak detection and repair program for equipment leaks.  Because it is more cost effective, we have assumed that all WSR facilities will choose to comply with the alternative standard.  These facilities are not required to have the continuous monitoring systems (CMS) installed. Note that this item is not included in the incremental burden presented in this ICR.</t>
    </r>
  </si>
  <si>
    <r>
      <t>e</t>
    </r>
    <r>
      <rPr>
        <sz val="10"/>
        <color theme="1"/>
        <rFont val="Times New Roman"/>
        <family val="1"/>
      </rPr>
      <t xml:space="preserve">  We have assumed that no facilities will have a physical or operational change.</t>
    </r>
  </si>
  <si>
    <r>
      <t>f</t>
    </r>
    <r>
      <rPr>
        <sz val="10"/>
        <color theme="1"/>
        <rFont val="Times New Roman"/>
        <family val="1"/>
      </rPr>
      <t xml:space="preserve">  We have assumed that it will require one test each for wastewater and process vents. Note that this item is not included in the incremental burden presented in this ICR.</t>
    </r>
  </si>
  <si>
    <r>
      <t>g</t>
    </r>
    <r>
      <rPr>
        <sz val="10"/>
        <color theme="1"/>
        <rFont val="Times New Roman"/>
        <family val="1"/>
      </rPr>
      <t xml:space="preserve">  We have assumed that one facility will have excess emissions. Note that this item is not included in the incremental burden presented in this ICR.</t>
    </r>
  </si>
  <si>
    <r>
      <t>h</t>
    </r>
    <r>
      <rPr>
        <sz val="10"/>
        <color theme="1"/>
        <rFont val="Times New Roman"/>
        <family val="1"/>
      </rPr>
      <t xml:space="preserve">  We have assumed that there are five sources that are subject to this regulation, so the number of sources without excess emissions report is four. Note that this item is not included in the incremental burden presented in this ICR.</t>
    </r>
  </si>
  <si>
    <r>
      <t>j</t>
    </r>
    <r>
      <rPr>
        <sz val="10"/>
        <color theme="1"/>
        <rFont val="Times New Roman"/>
        <family val="1"/>
      </rPr>
      <t xml:space="preserve">  We have assumed that one facility will require a waiver. Note that this item is not included in the incremental burden presented in this ICR.</t>
    </r>
  </si>
  <si>
    <r>
      <t>l</t>
    </r>
    <r>
      <rPr>
        <sz val="10"/>
        <color theme="1"/>
        <rFont val="Times New Roman"/>
        <family val="1"/>
      </rPr>
      <t xml:space="preserve">  We have assumed that there are three basic liquid resins (BLR) manufacturing facilities. Note that this item is not included in the incremental burden presented in this ICR.</t>
    </r>
  </si>
  <si>
    <r>
      <t>n</t>
    </r>
    <r>
      <rPr>
        <sz val="10"/>
        <color theme="1"/>
        <rFont val="Times New Roman"/>
        <family val="1"/>
      </rPr>
      <t xml:space="preserve">  We have assumed that there are four WSR facilities subject to the rule. Note that this item is not included in the incremental burden presented in this ICR.</t>
    </r>
  </si>
  <si>
    <r>
      <t>k</t>
    </r>
    <r>
      <rPr>
        <sz val="10"/>
        <color theme="1"/>
        <rFont val="Times New Roman"/>
        <family val="1"/>
      </rPr>
      <t xml:space="preserve">  We have assumed that it will take each respondent two hours to submit semiannual (SSM) reports.  Also quarterly reporting may be reduced to semiannual reporting for sources that are in compliance for one year.</t>
    </r>
    <r>
      <rPr>
        <vertAlign val="superscript"/>
        <sz val="10"/>
        <color theme="1"/>
        <rFont val="Times New Roman"/>
        <family val="1"/>
      </rPr>
      <t xml:space="preserve"> </t>
    </r>
    <r>
      <rPr>
        <sz val="10"/>
        <color theme="1"/>
        <rFont val="Times New Roman"/>
        <family val="1"/>
      </rPr>
      <t>The proposed amendments will remove the SSM exemption and the requirement to submit SSM reports will no longer apply three years after publication of the final rule. We have not included additional burden for SSM requirements in the incremental burden presented in this ICR.</t>
    </r>
  </si>
  <si>
    <r>
      <t>p</t>
    </r>
    <r>
      <rPr>
        <sz val="10"/>
        <color theme="1"/>
        <rFont val="Times New Roman"/>
        <family val="1"/>
      </rPr>
      <t xml:space="preserve">  We have assumed that startup, shutdown, and/or malfunction (SSM) will occur eight times per year for each facility. The proposed amendments will remove the SSM exemption and the SSM recordkeeping requirements will no longer apply three years after publication of the final rule. We have not included additional burden for SSM requirements in the incremental burden presented in this ICR.</t>
    </r>
  </si>
  <si>
    <r>
      <t>q</t>
    </r>
    <r>
      <rPr>
        <sz val="10"/>
        <color theme="1"/>
        <rFont val="Times New Roman"/>
        <family val="1"/>
      </rPr>
      <t xml:space="preserve">  We have assumed that it will take two hours once per year for each facility to maintain records for one deviation from SSM plans. The proposed amendments will remove the SSM exemption and the SSM recordkeeping requirements will no longer apply three years after publication of the final rule. We have not included additional burden for SSM requirements in the incremental burden presented in this ICR.</t>
    </r>
  </si>
  <si>
    <r>
      <t>d</t>
    </r>
    <r>
      <rPr>
        <sz val="10"/>
        <color theme="1"/>
        <rFont val="Times New Roman"/>
        <family val="1"/>
      </rPr>
      <t xml:space="preserve">  We have assumed that no facilities will conduct some form of physical or operational change.</t>
    </r>
  </si>
  <si>
    <r>
      <t>h</t>
    </r>
    <r>
      <rPr>
        <sz val="10"/>
        <color theme="1"/>
        <rFont val="Times New Roman"/>
        <family val="1"/>
      </rPr>
      <t xml:space="preserve">  We have assumed that one facility will request a waiver. Note that this item is not included in the incremental burden presented in this ICR.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</si>
</sst>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0.0"/>
    <numFmt numFmtId="165" formatCode="&quot;$&quot;#,##0.00"/>
    <numFmt numFmtId="166" formatCode="&quot;$&quot;#,##0"/>
    <numFmt numFmtId="167" formatCode="General_)"/>
  </numFmts>
  <fonts count="20" x14ac:knownFonts="1">
    <font>
      <sz val="11"/>
      <color theme="1"/>
      <name val="Calibri"/>
      <family val="2"/>
      <scheme val="minor"/>
    </font>
    <font>
      <b/>
      <sz val="10"/>
      <color theme="1"/>
      <name val="Times New Roman"/>
      <family val="1"/>
    </font>
    <font>
      <b/>
      <vertAlign val="superscript"/>
      <sz val="10"/>
      <color theme="1"/>
      <name val="Times New Roman"/>
      <family val="1"/>
    </font>
    <font>
      <sz val="10"/>
      <color theme="1"/>
      <name val="Times New Roman"/>
      <family val="1"/>
    </font>
    <font>
      <vertAlign val="superscript"/>
      <sz val="10"/>
      <color theme="1"/>
      <name val="Times New Roman"/>
      <family val="1"/>
    </font>
    <font>
      <sz val="10"/>
      <name val="Times New Roman"/>
      <family val="1"/>
    </font>
    <font>
      <sz val="11"/>
      <color theme="1"/>
      <name val="Calibri"/>
      <family val="2"/>
      <scheme val="minor"/>
    </font>
    <font>
      <b/>
      <sz val="10"/>
      <color rgb="FF000000"/>
      <name val="Times New Roman"/>
      <family val="1"/>
    </font>
    <font>
      <b/>
      <vertAlign val="superscript"/>
      <sz val="10"/>
      <color rgb="FF000000"/>
      <name val="Times New Roman"/>
      <family val="1"/>
    </font>
    <font>
      <b/>
      <i/>
      <sz val="10"/>
      <color theme="1"/>
      <name val="Times New Roman"/>
      <family val="1"/>
    </font>
    <font>
      <vertAlign val="superscript"/>
      <sz val="10"/>
      <name val="Times New Roman"/>
      <family val="1"/>
    </font>
    <font>
      <b/>
      <sz val="12"/>
      <color theme="1"/>
      <name val="Times New Roman"/>
      <family val="1"/>
    </font>
    <font>
      <sz val="10"/>
      <color rgb="FF000000"/>
      <name val="Times New Roman"/>
      <family val="1"/>
    </font>
    <font>
      <b/>
      <sz val="12"/>
      <color rgb="FF000000"/>
      <name val="Times New Roman"/>
      <family val="1"/>
    </font>
    <font>
      <vertAlign val="superscript"/>
      <sz val="10"/>
      <color rgb="FF000000"/>
      <name val="Times New Roman"/>
      <family val="1"/>
    </font>
    <font>
      <sz val="8"/>
      <name val="Calibri"/>
      <family val="2"/>
      <scheme val="minor"/>
    </font>
    <font>
      <sz val="10"/>
      <color rgb="FFFF0000"/>
      <name val="Times New Roman"/>
      <family val="1"/>
    </font>
    <font>
      <sz val="10"/>
      <name val="Arial"/>
      <family val="2"/>
    </font>
    <font>
      <sz val="12"/>
      <color theme="1"/>
      <name val="Times New Roman"/>
      <family val="1"/>
    </font>
    <font>
      <b/>
      <sz val="11"/>
      <color theme="1"/>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s>
  <cellStyleXfs count="2">
    <xf numFmtId="0" fontId="0" fillId="0" borderId="0"/>
    <xf numFmtId="44" fontId="6" fillId="0" borderId="0" applyFont="0" applyFill="0" applyBorder="0" applyAlignment="0" applyProtection="0"/>
  </cellStyleXfs>
  <cellXfs count="110">
    <xf numFmtId="0" fontId="0" fillId="0" borderId="0" xfId="0"/>
    <xf numFmtId="0" fontId="1" fillId="0" borderId="1" xfId="0" applyFont="1" applyBorder="1"/>
    <xf numFmtId="0" fontId="3" fillId="0" borderId="1" xfId="0" applyFont="1" applyBorder="1" applyAlignment="1">
      <alignment horizontal="left" vertical="top"/>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1" fillId="0" borderId="1" xfId="0" applyFont="1" applyBorder="1" applyAlignment="1">
      <alignment horizontal="left" vertical="center"/>
    </xf>
    <xf numFmtId="0" fontId="5" fillId="0" borderId="1" xfId="0" applyFont="1" applyBorder="1" applyAlignment="1">
      <alignment horizontal="center" vertical="center"/>
    </xf>
    <xf numFmtId="8" fontId="3" fillId="0" borderId="6" xfId="0" applyNumberFormat="1" applyFont="1" applyBorder="1" applyAlignment="1">
      <alignment horizontal="center" vertical="center"/>
    </xf>
    <xf numFmtId="0" fontId="3" fillId="0" borderId="1" xfId="0" applyFont="1" applyBorder="1" applyAlignment="1">
      <alignment horizontal="left" vertical="center" wrapText="1"/>
    </xf>
    <xf numFmtId="0" fontId="9" fillId="0" borderId="1" xfId="0" applyFont="1" applyBorder="1" applyAlignment="1">
      <alignment horizontal="left" vertical="top"/>
    </xf>
    <xf numFmtId="8" fontId="3" fillId="0" borderId="1" xfId="0" applyNumberFormat="1" applyFont="1" applyBorder="1" applyAlignment="1">
      <alignment horizontal="right" vertical="center"/>
    </xf>
    <xf numFmtId="6" fontId="3" fillId="0" borderId="1" xfId="0" applyNumberFormat="1" applyFont="1" applyBorder="1" applyAlignment="1">
      <alignment horizontal="right" vertical="center"/>
    </xf>
    <xf numFmtId="0" fontId="5" fillId="0" borderId="1" xfId="0" applyFont="1" applyBorder="1" applyAlignment="1">
      <alignment horizontal="left" vertical="center" indent="2"/>
    </xf>
    <xf numFmtId="0" fontId="3" fillId="0" borderId="0" xfId="0" applyFont="1"/>
    <xf numFmtId="0" fontId="3" fillId="0" borderId="0" xfId="0" applyFont="1" applyAlignment="1">
      <alignment wrapText="1"/>
    </xf>
    <xf numFmtId="0" fontId="5" fillId="0" borderId="1" xfId="0" applyFont="1" applyBorder="1" applyAlignment="1">
      <alignment vertical="center"/>
    </xf>
    <xf numFmtId="165" fontId="3" fillId="0" borderId="1" xfId="0" applyNumberFormat="1" applyFont="1" applyBorder="1"/>
    <xf numFmtId="0" fontId="3" fillId="0" borderId="0" xfId="0" applyFont="1" applyAlignment="1">
      <alignment horizontal="center"/>
    </xf>
    <xf numFmtId="0" fontId="3" fillId="0" borderId="0" xfId="0" applyFont="1" applyAlignment="1">
      <alignment horizontal="center" vertical="center" wrapText="1"/>
    </xf>
    <xf numFmtId="0" fontId="3" fillId="0" borderId="1" xfId="0" applyFont="1" applyBorder="1"/>
    <xf numFmtId="0" fontId="3" fillId="0" borderId="0" xfId="0" applyFont="1" applyAlignment="1">
      <alignment vertical="center"/>
    </xf>
    <xf numFmtId="0" fontId="5" fillId="0" borderId="7" xfId="0" applyFont="1" applyBorder="1"/>
    <xf numFmtId="0" fontId="5" fillId="0" borderId="1" xfId="0" applyFont="1" applyBorder="1"/>
    <xf numFmtId="0" fontId="7" fillId="0" borderId="1" xfId="0" applyFont="1" applyBorder="1" applyAlignment="1">
      <alignment horizontal="left"/>
    </xf>
    <xf numFmtId="6" fontId="9" fillId="0" borderId="1" xfId="0" applyNumberFormat="1" applyFont="1" applyBorder="1" applyAlignment="1">
      <alignment horizontal="right" vertical="center"/>
    </xf>
    <xf numFmtId="0" fontId="1" fillId="0" borderId="0" xfId="0" applyFont="1" applyAlignment="1">
      <alignment horizontal="left"/>
    </xf>
    <xf numFmtId="6" fontId="1" fillId="0" borderId="1" xfId="0" applyNumberFormat="1" applyFont="1" applyBorder="1" applyAlignment="1">
      <alignment horizontal="right" vertical="center"/>
    </xf>
    <xf numFmtId="6" fontId="1" fillId="0" borderId="5" xfId="0" applyNumberFormat="1" applyFont="1" applyBorder="1" applyAlignment="1">
      <alignment horizontal="right"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7" fillId="0" borderId="1" xfId="0" applyFont="1" applyBorder="1" applyAlignment="1">
      <alignment vertical="center" wrapText="1"/>
    </xf>
    <xf numFmtId="0" fontId="14" fillId="0" borderId="0" xfId="0" applyFont="1" applyAlignment="1">
      <alignment vertical="center"/>
    </xf>
    <xf numFmtId="0" fontId="12" fillId="0" borderId="0" xfId="0" applyFont="1" applyAlignment="1">
      <alignment vertical="center"/>
    </xf>
    <xf numFmtId="1" fontId="3" fillId="0" borderId="0" xfId="0" applyNumberFormat="1" applyFont="1"/>
    <xf numFmtId="6" fontId="12" fillId="0" borderId="1" xfId="0" applyNumberFormat="1" applyFont="1" applyBorder="1" applyAlignment="1">
      <alignment horizontal="center" vertical="center" wrapText="1"/>
    </xf>
    <xf numFmtId="6" fontId="1" fillId="0" borderId="1" xfId="1" applyNumberFormat="1" applyFont="1" applyFill="1" applyBorder="1"/>
    <xf numFmtId="166" fontId="1" fillId="0" borderId="1" xfId="1" applyNumberFormat="1" applyFont="1" applyFill="1" applyBorder="1"/>
    <xf numFmtId="0" fontId="16" fillId="0" borderId="0" xfId="0" applyFont="1"/>
    <xf numFmtId="167" fontId="17" fillId="2" borderId="8" xfId="0" applyNumberFormat="1" applyFont="1" applyFill="1" applyBorder="1" applyAlignment="1">
      <alignment horizontal="center"/>
    </xf>
    <xf numFmtId="167" fontId="17" fillId="2" borderId="8" xfId="0" applyNumberFormat="1" applyFont="1" applyFill="1" applyBorder="1" applyAlignment="1">
      <alignment horizontal="center" wrapText="1"/>
    </xf>
    <xf numFmtId="167" fontId="17" fillId="2" borderId="7" xfId="0" applyNumberFormat="1" applyFont="1" applyFill="1" applyBorder="1" applyAlignment="1">
      <alignment horizontal="center"/>
    </xf>
    <xf numFmtId="3" fontId="17" fillId="2" borderId="7" xfId="0" applyNumberFormat="1" applyFont="1" applyFill="1" applyBorder="1" applyAlignment="1">
      <alignment horizontal="center"/>
    </xf>
    <xf numFmtId="166" fontId="17" fillId="2" borderId="7" xfId="0" applyNumberFormat="1" applyFont="1" applyFill="1" applyBorder="1" applyAlignment="1">
      <alignment horizontal="center"/>
    </xf>
    <xf numFmtId="167" fontId="17" fillId="2" borderId="1" xfId="0" applyNumberFormat="1" applyFont="1" applyFill="1" applyBorder="1" applyAlignment="1">
      <alignment horizontal="center"/>
    </xf>
    <xf numFmtId="3" fontId="17" fillId="2" borderId="1" xfId="0" applyNumberFormat="1" applyFont="1" applyFill="1" applyBorder="1" applyAlignment="1">
      <alignment horizontal="center"/>
    </xf>
    <xf numFmtId="166" fontId="17" fillId="2" borderId="1" xfId="0" applyNumberFormat="1" applyFont="1" applyFill="1" applyBorder="1" applyAlignment="1">
      <alignment horizontal="center"/>
    </xf>
    <xf numFmtId="3" fontId="17" fillId="2" borderId="8" xfId="0" applyNumberFormat="1" applyFont="1" applyFill="1" applyBorder="1" applyAlignment="1">
      <alignment horizontal="center"/>
    </xf>
    <xf numFmtId="166" fontId="17" fillId="2" borderId="8" xfId="0" applyNumberFormat="1" applyFont="1" applyFill="1" applyBorder="1" applyAlignment="1">
      <alignment horizontal="center"/>
    </xf>
    <xf numFmtId="166" fontId="17" fillId="0" borderId="1" xfId="0" applyNumberFormat="1" applyFont="1" applyBorder="1" applyAlignment="1">
      <alignment horizontal="center"/>
    </xf>
    <xf numFmtId="167" fontId="17" fillId="2" borderId="9" xfId="0" applyNumberFormat="1" applyFont="1" applyFill="1" applyBorder="1" applyAlignment="1">
      <alignment horizontal="center"/>
    </xf>
    <xf numFmtId="3" fontId="17" fillId="2" borderId="9" xfId="0" applyNumberFormat="1" applyFont="1" applyFill="1" applyBorder="1" applyAlignment="1">
      <alignment horizontal="center"/>
    </xf>
    <xf numFmtId="166" fontId="17" fillId="2" borderId="9" xfId="0" applyNumberFormat="1" applyFont="1" applyFill="1" applyBorder="1" applyAlignment="1">
      <alignment horizontal="center"/>
    </xf>
    <xf numFmtId="3" fontId="17" fillId="2" borderId="10" xfId="0" applyNumberFormat="1" applyFont="1" applyFill="1" applyBorder="1" applyAlignment="1">
      <alignment horizontal="center"/>
    </xf>
    <xf numFmtId="166" fontId="0" fillId="0" borderId="0" xfId="0" applyNumberFormat="1"/>
    <xf numFmtId="164" fontId="3" fillId="0" borderId="1" xfId="0" applyNumberFormat="1" applyFont="1" applyBorder="1" applyAlignment="1">
      <alignment horizontal="center" vertical="center"/>
    </xf>
    <xf numFmtId="0" fontId="3" fillId="0" borderId="1" xfId="0" applyFont="1" applyBorder="1" applyAlignment="1">
      <alignment horizontal="right" vertical="center"/>
    </xf>
    <xf numFmtId="3" fontId="3" fillId="0" borderId="1" xfId="0" applyNumberFormat="1" applyFont="1" applyBorder="1" applyAlignment="1">
      <alignment horizontal="center" vertical="center"/>
    </xf>
    <xf numFmtId="0" fontId="3" fillId="0" borderId="1" xfId="0" applyFont="1" applyBorder="1" applyAlignment="1">
      <alignment horizontal="left" vertical="top" wrapText="1"/>
    </xf>
    <xf numFmtId="0" fontId="5" fillId="0" borderId="1" xfId="0" applyFont="1" applyBorder="1" applyAlignment="1">
      <alignment horizontal="left" vertical="top"/>
    </xf>
    <xf numFmtId="8" fontId="5" fillId="0" borderId="1" xfId="0" applyNumberFormat="1" applyFont="1" applyBorder="1" applyAlignment="1">
      <alignment horizontal="right" vertical="center"/>
    </xf>
    <xf numFmtId="0" fontId="5" fillId="0" borderId="1" xfId="0" applyFont="1" applyBorder="1" applyAlignment="1">
      <alignment horizontal="left" vertical="top" wrapText="1"/>
    </xf>
    <xf numFmtId="6" fontId="9" fillId="0" borderId="1" xfId="0" applyNumberFormat="1" applyFont="1" applyBorder="1" applyAlignment="1">
      <alignment horizontal="center" vertical="center"/>
    </xf>
    <xf numFmtId="6" fontId="3" fillId="0" borderId="1" xfId="0" applyNumberFormat="1" applyFont="1" applyBorder="1" applyAlignment="1">
      <alignment horizontal="center" vertical="center"/>
    </xf>
    <xf numFmtId="0" fontId="3" fillId="0" borderId="1" xfId="0" applyFont="1" applyBorder="1" applyAlignment="1">
      <alignment horizontal="left" vertical="top" indent="4"/>
    </xf>
    <xf numFmtId="1" fontId="3" fillId="0" borderId="1" xfId="0" applyNumberFormat="1" applyFont="1" applyBorder="1" applyAlignment="1">
      <alignment horizontal="center" vertical="center"/>
    </xf>
    <xf numFmtId="0" fontId="3" fillId="0" borderId="1" xfId="0" applyFont="1" applyBorder="1" applyAlignment="1">
      <alignment horizontal="left" vertical="top" wrapText="1" indent="3"/>
    </xf>
    <xf numFmtId="166" fontId="3" fillId="0" borderId="1" xfId="0" applyNumberFormat="1" applyFont="1" applyBorder="1" applyAlignment="1">
      <alignment horizontal="right" vertical="center"/>
    </xf>
    <xf numFmtId="6" fontId="5" fillId="0" borderId="1" xfId="0" applyNumberFormat="1" applyFont="1" applyBorder="1" applyAlignment="1">
      <alignment horizontal="right" vertical="center"/>
    </xf>
    <xf numFmtId="40" fontId="3" fillId="0" borderId="1" xfId="0" applyNumberFormat="1" applyFont="1" applyBorder="1" applyAlignment="1">
      <alignment horizontal="right" vertical="center"/>
    </xf>
    <xf numFmtId="2" fontId="12"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0" fontId="18" fillId="0" borderId="0" xfId="0" applyFont="1"/>
    <xf numFmtId="0" fontId="18" fillId="0" borderId="0" xfId="0" applyFont="1" applyAlignment="1">
      <alignment vertical="center"/>
    </xf>
    <xf numFmtId="0" fontId="11" fillId="0" borderId="0" xfId="0" applyFont="1" applyAlignment="1">
      <alignment vertical="center"/>
    </xf>
    <xf numFmtId="0" fontId="18" fillId="0" borderId="0" xfId="0" applyFont="1" applyAlignment="1">
      <alignment horizontal="left" vertical="center" indent="10"/>
    </xf>
    <xf numFmtId="0" fontId="11" fillId="0" borderId="0" xfId="0" applyFont="1"/>
    <xf numFmtId="0" fontId="13" fillId="0" borderId="0" xfId="0" applyFont="1" applyAlignment="1">
      <alignment vertical="center"/>
    </xf>
    <xf numFmtId="0" fontId="19" fillId="0" borderId="0" xfId="0" applyFont="1"/>
    <xf numFmtId="0" fontId="11" fillId="0" borderId="0" xfId="0" applyFont="1" applyAlignment="1">
      <alignment horizontal="center" vertical="center"/>
    </xf>
    <xf numFmtId="0" fontId="11" fillId="0" borderId="0" xfId="0" applyFont="1" applyAlignment="1">
      <alignment horizontal="center" vertical="center" wrapText="1"/>
    </xf>
    <xf numFmtId="0" fontId="18" fillId="0" borderId="0" xfId="0" applyFont="1" applyAlignment="1">
      <alignment wrapText="1"/>
    </xf>
    <xf numFmtId="0" fontId="11" fillId="0" borderId="0" xfId="0" applyFont="1" applyAlignment="1">
      <alignment horizontal="center"/>
    </xf>
    <xf numFmtId="0" fontId="3" fillId="0" borderId="0" xfId="0" applyFont="1" applyAlignment="1">
      <alignment horizontal="left" vertical="top"/>
    </xf>
    <xf numFmtId="0" fontId="11" fillId="0" borderId="0" xfId="0" applyFont="1" applyAlignment="1">
      <alignment horizontal="left" vertical="top" wrapText="1"/>
    </xf>
    <xf numFmtId="0" fontId="5" fillId="0" borderId="1" xfId="0" applyFont="1" applyBorder="1" applyAlignment="1">
      <alignment horizontal="center"/>
    </xf>
    <xf numFmtId="0" fontId="4" fillId="0" borderId="0" xfId="0" applyFont="1" applyAlignment="1">
      <alignment horizontal="left" vertical="center"/>
    </xf>
    <xf numFmtId="0" fontId="4" fillId="0" borderId="0" xfId="0" applyFont="1" applyAlignment="1">
      <alignment horizontal="left" vertical="center" wrapText="1"/>
    </xf>
    <xf numFmtId="3" fontId="9" fillId="0" borderId="2" xfId="0" applyNumberFormat="1" applyFont="1" applyBorder="1" applyAlignment="1">
      <alignment horizontal="center" vertical="center"/>
    </xf>
    <xf numFmtId="3" fontId="9" fillId="0" borderId="3" xfId="0" applyNumberFormat="1" applyFont="1" applyBorder="1" applyAlignment="1">
      <alignment horizontal="center" vertical="center"/>
    </xf>
    <xf numFmtId="3" fontId="9" fillId="0" borderId="4" xfId="0" applyNumberFormat="1" applyFont="1" applyBorder="1" applyAlignment="1">
      <alignment horizontal="center" vertical="center"/>
    </xf>
    <xf numFmtId="1" fontId="9" fillId="0" borderId="2" xfId="0" applyNumberFormat="1" applyFont="1" applyBorder="1" applyAlignment="1">
      <alignment horizontal="center" vertical="center"/>
    </xf>
    <xf numFmtId="1" fontId="9" fillId="0" borderId="3" xfId="0" applyNumberFormat="1" applyFont="1" applyBorder="1" applyAlignment="1">
      <alignment horizontal="center" vertical="center"/>
    </xf>
    <xf numFmtId="1" fontId="9" fillId="0" borderId="4" xfId="0" applyNumberFormat="1" applyFont="1" applyBorder="1" applyAlignment="1">
      <alignment horizontal="center" vertical="center"/>
    </xf>
    <xf numFmtId="3" fontId="1" fillId="0" borderId="2" xfId="0" applyNumberFormat="1" applyFont="1" applyBorder="1" applyAlignment="1">
      <alignment horizontal="center" vertical="center"/>
    </xf>
    <xf numFmtId="3" fontId="1" fillId="0" borderId="3" xfId="0" applyNumberFormat="1" applyFont="1" applyBorder="1" applyAlignment="1">
      <alignment horizontal="center" vertical="center"/>
    </xf>
    <xf numFmtId="3" fontId="1" fillId="0" borderId="4" xfId="0" applyNumberFormat="1" applyFont="1" applyBorder="1" applyAlignment="1">
      <alignment horizontal="center" vertical="center"/>
    </xf>
    <xf numFmtId="0" fontId="10" fillId="0" borderId="0" xfId="0" applyFont="1" applyAlignment="1">
      <alignment horizontal="left" vertical="center" wrapText="1"/>
    </xf>
    <xf numFmtId="0" fontId="3" fillId="0" borderId="0" xfId="0" applyFont="1" applyAlignment="1">
      <alignment horizontal="lef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1" fontId="1" fillId="0" borderId="4" xfId="0" applyNumberFormat="1" applyFont="1" applyBorder="1" applyAlignment="1">
      <alignment horizontal="center" vertical="center"/>
    </xf>
    <xf numFmtId="0" fontId="12" fillId="0" borderId="2" xfId="0" applyFont="1" applyBorder="1" applyAlignment="1">
      <alignment horizontal="center"/>
    </xf>
    <xf numFmtId="0" fontId="12" fillId="0" borderId="4" xfId="0" applyFont="1" applyBorder="1" applyAlignment="1">
      <alignment horizontal="center"/>
    </xf>
    <xf numFmtId="0" fontId="13" fillId="0" borderId="1" xfId="0" applyFont="1" applyBorder="1" applyAlignment="1">
      <alignment horizontal="center" vertical="center" wrapText="1"/>
    </xf>
    <xf numFmtId="0" fontId="14" fillId="0" borderId="0" xfId="0" applyFont="1" applyAlignment="1">
      <alignment horizontal="left" vertical="top" wrapText="1"/>
    </xf>
    <xf numFmtId="0" fontId="3" fillId="0" borderId="0" xfId="0" applyFont="1" applyAlignment="1">
      <alignment horizontal="left" wrapText="1"/>
    </xf>
    <xf numFmtId="0" fontId="12" fillId="0" borderId="0" xfId="0" applyFont="1" applyAlignment="1">
      <alignment vertical="center" wrapText="1"/>
    </xf>
    <xf numFmtId="0" fontId="12" fillId="0" borderId="1" xfId="0" applyFont="1" applyBorder="1" applyAlignment="1">
      <alignment vertical="center" wrapText="1"/>
    </xf>
    <xf numFmtId="0" fontId="12" fillId="0" borderId="6" xfId="0" applyFont="1" applyBorder="1" applyAlignment="1">
      <alignment horizontal="left" vertic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B89AC-41FA-4C48-8457-55886A5C37C5}">
  <dimension ref="A1:Q25"/>
  <sheetViews>
    <sheetView topLeftCell="A4" workbookViewId="0">
      <selection activeCell="A3" sqref="A3:Q3"/>
    </sheetView>
  </sheetViews>
  <sheetFormatPr defaultColWidth="9.140625" defaultRowHeight="15.75" x14ac:dyDescent="0.25"/>
  <cols>
    <col min="1" max="16384" width="9.140625" style="72"/>
  </cols>
  <sheetData>
    <row r="1" spans="1:17" x14ac:dyDescent="0.25">
      <c r="A1" s="79" t="s">
        <v>188</v>
      </c>
      <c r="B1" s="79"/>
      <c r="C1" s="79"/>
      <c r="D1" s="79"/>
      <c r="E1" s="79"/>
      <c r="F1" s="79"/>
      <c r="G1" s="79"/>
      <c r="H1" s="79"/>
      <c r="I1" s="79"/>
      <c r="J1" s="79"/>
      <c r="K1" s="79"/>
      <c r="L1" s="79"/>
      <c r="M1" s="79"/>
      <c r="N1" s="79"/>
      <c r="O1" s="79"/>
      <c r="P1" s="79"/>
      <c r="Q1" s="79"/>
    </row>
    <row r="2" spans="1:17" x14ac:dyDescent="0.25">
      <c r="A2" s="80" t="s">
        <v>189</v>
      </c>
      <c r="B2" s="81"/>
      <c r="C2" s="81"/>
      <c r="D2" s="81"/>
      <c r="E2" s="81"/>
      <c r="F2" s="81"/>
      <c r="G2" s="81"/>
      <c r="H2" s="81"/>
      <c r="I2" s="81"/>
      <c r="J2" s="81"/>
      <c r="K2" s="81"/>
      <c r="L2" s="81"/>
      <c r="M2" s="81"/>
      <c r="N2" s="81"/>
      <c r="O2" s="81"/>
      <c r="P2" s="81"/>
      <c r="Q2" s="81"/>
    </row>
    <row r="3" spans="1:17" x14ac:dyDescent="0.25">
      <c r="A3" s="82" t="s">
        <v>194</v>
      </c>
      <c r="B3" s="82"/>
      <c r="C3" s="82"/>
      <c r="D3" s="82"/>
      <c r="E3" s="82"/>
      <c r="F3" s="82"/>
      <c r="G3" s="82"/>
      <c r="H3" s="82"/>
      <c r="I3" s="82"/>
      <c r="J3" s="82"/>
      <c r="K3" s="82"/>
      <c r="L3" s="82"/>
      <c r="M3" s="82"/>
      <c r="N3" s="82"/>
      <c r="O3" s="82"/>
      <c r="P3" s="82"/>
      <c r="Q3" s="82"/>
    </row>
    <row r="4" spans="1:17" x14ac:dyDescent="0.25">
      <c r="A4" s="73"/>
    </row>
    <row r="5" spans="1:17" x14ac:dyDescent="0.25">
      <c r="A5" s="74" t="s">
        <v>190</v>
      </c>
    </row>
    <row r="6" spans="1:17" x14ac:dyDescent="0.25">
      <c r="A6" s="73" t="s">
        <v>195</v>
      </c>
    </row>
    <row r="7" spans="1:17" x14ac:dyDescent="0.25">
      <c r="A7" s="75"/>
    </row>
    <row r="8" spans="1:17" x14ac:dyDescent="0.25">
      <c r="A8" s="76" t="s">
        <v>191</v>
      </c>
    </row>
    <row r="9" spans="1:17" x14ac:dyDescent="0.25">
      <c r="A9" s="73" t="s">
        <v>196</v>
      </c>
    </row>
    <row r="11" spans="1:17" x14ac:dyDescent="0.25">
      <c r="A11" s="77" t="s">
        <v>192</v>
      </c>
      <c r="B11" s="77"/>
    </row>
    <row r="12" spans="1:17" x14ac:dyDescent="0.25">
      <c r="A12" s="73" t="s">
        <v>197</v>
      </c>
    </row>
    <row r="14" spans="1:17" x14ac:dyDescent="0.25">
      <c r="A14" s="76" t="s">
        <v>193</v>
      </c>
    </row>
    <row r="15" spans="1:17" x14ac:dyDescent="0.25">
      <c r="A15" s="73" t="s">
        <v>198</v>
      </c>
    </row>
    <row r="16" spans="1:17" x14ac:dyDescent="0.25">
      <c r="A16" s="75"/>
    </row>
    <row r="25" spans="6:6" x14ac:dyDescent="0.25">
      <c r="F25" s="78"/>
    </row>
  </sheetData>
  <sheetProtection algorithmName="SHA-512" hashValue="F5QjjNaSUl/6PON4w2aVEvIL5lafoYtfx/W5LtXOGaMcC6SsUgu3Br9sIkIf1ZmhUH2Yyt6kyOgNf2QVdiJKZA==" saltValue="ZRVmS4f4gW9QbNHOaERIxQ==" spinCount="100000" sheet="1" objects="1" scenarios="1"/>
  <mergeCells count="3">
    <mergeCell ref="A1:Q1"/>
    <mergeCell ref="A2:Q2"/>
    <mergeCell ref="A3:Q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856B2-0BF5-4B78-9F0F-93E207FCC235}">
  <dimension ref="A1:M31"/>
  <sheetViews>
    <sheetView topLeftCell="A6" workbookViewId="0"/>
  </sheetViews>
  <sheetFormatPr defaultColWidth="13.7109375" defaultRowHeight="12.75" x14ac:dyDescent="0.2"/>
  <cols>
    <col min="1" max="1" width="18.85546875" style="14" customWidth="1"/>
    <col min="2" max="8" width="13.7109375" style="14"/>
    <col min="9" max="9" width="30.42578125" style="14" customWidth="1"/>
    <col min="10" max="11" width="13.7109375" style="14"/>
    <col min="12" max="12" width="15.7109375" style="14" customWidth="1"/>
    <col min="13" max="16384" width="13.7109375" style="14"/>
  </cols>
  <sheetData>
    <row r="1" spans="1:13" x14ac:dyDescent="0.2">
      <c r="I1" s="107"/>
      <c r="J1" s="107"/>
      <c r="K1" s="107"/>
      <c r="L1" s="107"/>
      <c r="M1" s="107"/>
    </row>
    <row r="2" spans="1:13" ht="15.75" x14ac:dyDescent="0.2">
      <c r="I2" s="104" t="s">
        <v>100</v>
      </c>
      <c r="J2" s="104"/>
      <c r="K2" s="104"/>
      <c r="L2" s="104"/>
      <c r="M2" s="104"/>
    </row>
    <row r="3" spans="1:13" ht="15" customHeight="1" x14ac:dyDescent="0.2">
      <c r="A3" s="104" t="s">
        <v>104</v>
      </c>
      <c r="B3" s="104"/>
      <c r="C3" s="104"/>
      <c r="D3" s="104"/>
      <c r="E3" s="104"/>
      <c r="F3" s="104"/>
      <c r="I3" s="30" t="s">
        <v>101</v>
      </c>
      <c r="J3" s="30" t="s">
        <v>103</v>
      </c>
      <c r="K3" s="30" t="s">
        <v>105</v>
      </c>
      <c r="L3" s="30" t="s">
        <v>107</v>
      </c>
      <c r="M3" s="30" t="s">
        <v>109</v>
      </c>
    </row>
    <row r="4" spans="1:13" ht="63.75" x14ac:dyDescent="0.2">
      <c r="A4" s="31"/>
      <c r="B4" s="108" t="s">
        <v>119</v>
      </c>
      <c r="C4" s="108"/>
      <c r="D4" s="29" t="s">
        <v>120</v>
      </c>
      <c r="E4" s="29"/>
      <c r="F4" s="29"/>
      <c r="I4" s="30" t="s">
        <v>102</v>
      </c>
      <c r="J4" s="30" t="s">
        <v>186</v>
      </c>
      <c r="K4" s="30" t="s">
        <v>106</v>
      </c>
      <c r="L4" s="30" t="s">
        <v>108</v>
      </c>
      <c r="M4" s="30" t="s">
        <v>118</v>
      </c>
    </row>
    <row r="5" spans="1:13" ht="25.5" x14ac:dyDescent="0.2">
      <c r="A5" s="29"/>
      <c r="B5" s="30" t="s">
        <v>101</v>
      </c>
      <c r="C5" s="30" t="s">
        <v>103</v>
      </c>
      <c r="D5" s="30" t="s">
        <v>105</v>
      </c>
      <c r="E5" s="30" t="s">
        <v>107</v>
      </c>
      <c r="F5" s="30" t="s">
        <v>109</v>
      </c>
      <c r="I5" s="29" t="s">
        <v>110</v>
      </c>
      <c r="J5" s="30">
        <f>'Table 1'!E18</f>
        <v>0</v>
      </c>
      <c r="K5" s="30">
        <v>1</v>
      </c>
      <c r="L5" s="30">
        <v>0</v>
      </c>
      <c r="M5" s="30">
        <f>J5*K5</f>
        <v>0</v>
      </c>
    </row>
    <row r="6" spans="1:13" ht="63" customHeight="1" x14ac:dyDescent="0.2">
      <c r="A6" s="30" t="s">
        <v>121</v>
      </c>
      <c r="B6" s="29" t="s">
        <v>122</v>
      </c>
      <c r="C6" s="29" t="s">
        <v>123</v>
      </c>
      <c r="D6" s="29" t="s">
        <v>124</v>
      </c>
      <c r="E6" s="29" t="s">
        <v>125</v>
      </c>
      <c r="F6" s="29" t="s">
        <v>127</v>
      </c>
      <c r="I6" s="29" t="s">
        <v>111</v>
      </c>
      <c r="J6" s="30">
        <f>'Table 1'!E27</f>
        <v>0</v>
      </c>
      <c r="K6" s="30">
        <f>'Table 1'!C27</f>
        <v>4</v>
      </c>
      <c r="L6" s="30">
        <v>0</v>
      </c>
      <c r="M6" s="30">
        <f t="shared" ref="M6:M10" si="0">J6*K6</f>
        <v>0</v>
      </c>
    </row>
    <row r="7" spans="1:13" ht="27.75" customHeight="1" x14ac:dyDescent="0.2">
      <c r="A7" s="30">
        <v>1</v>
      </c>
      <c r="B7" s="30">
        <v>0</v>
      </c>
      <c r="C7" s="30">
        <v>5</v>
      </c>
      <c r="D7" s="30">
        <v>0</v>
      </c>
      <c r="E7" s="30">
        <v>0</v>
      </c>
      <c r="F7" s="30">
        <f>B7+C7+D7-E7</f>
        <v>5</v>
      </c>
      <c r="I7" s="29" t="s">
        <v>112</v>
      </c>
      <c r="J7" s="30">
        <f>'Table 1'!E28</f>
        <v>0</v>
      </c>
      <c r="K7" s="30">
        <f>'Table 1'!C28</f>
        <v>4</v>
      </c>
      <c r="L7" s="30">
        <v>0</v>
      </c>
      <c r="M7" s="30">
        <f t="shared" si="0"/>
        <v>0</v>
      </c>
    </row>
    <row r="8" spans="1:13" ht="27.75" customHeight="1" x14ac:dyDescent="0.2">
      <c r="A8" s="30">
        <v>2</v>
      </c>
      <c r="B8" s="30">
        <v>0</v>
      </c>
      <c r="C8" s="30">
        <v>5</v>
      </c>
      <c r="D8" s="30">
        <v>0</v>
      </c>
      <c r="E8" s="30">
        <v>0</v>
      </c>
      <c r="F8" s="30">
        <f t="shared" ref="F8:F9" si="1">B8+C8+D8-E8</f>
        <v>5</v>
      </c>
      <c r="I8" s="29" t="s">
        <v>113</v>
      </c>
      <c r="J8" s="30">
        <f>'Table 1'!E30</f>
        <v>0</v>
      </c>
      <c r="K8" s="30">
        <v>1</v>
      </c>
      <c r="L8" s="30">
        <v>0</v>
      </c>
      <c r="M8" s="30">
        <f t="shared" si="0"/>
        <v>0</v>
      </c>
    </row>
    <row r="9" spans="1:13" ht="27.75" customHeight="1" x14ac:dyDescent="0.2">
      <c r="A9" s="30">
        <v>3</v>
      </c>
      <c r="B9" s="30">
        <v>0</v>
      </c>
      <c r="C9" s="30">
        <v>5</v>
      </c>
      <c r="D9" s="30">
        <v>0</v>
      </c>
      <c r="E9" s="30">
        <v>0</v>
      </c>
      <c r="F9" s="30">
        <f t="shared" si="1"/>
        <v>5</v>
      </c>
      <c r="I9" s="29" t="s">
        <v>114</v>
      </c>
      <c r="J9" s="30">
        <f>'Table 1'!E32</f>
        <v>0</v>
      </c>
      <c r="K9" s="30">
        <f>'Table 1'!C32</f>
        <v>2</v>
      </c>
      <c r="L9" s="30">
        <v>0</v>
      </c>
      <c r="M9" s="30">
        <f t="shared" si="0"/>
        <v>0</v>
      </c>
    </row>
    <row r="10" spans="1:13" ht="27.75" customHeight="1" x14ac:dyDescent="0.2">
      <c r="A10" s="29" t="s">
        <v>126</v>
      </c>
      <c r="B10" s="30">
        <f>AVERAGE(B7:B9)</f>
        <v>0</v>
      </c>
      <c r="C10" s="30">
        <f t="shared" ref="C10:F10" si="2">AVERAGE(C7:C9)</f>
        <v>5</v>
      </c>
      <c r="D10" s="30">
        <f t="shared" si="2"/>
        <v>0</v>
      </c>
      <c r="E10" s="30">
        <f t="shared" si="2"/>
        <v>0</v>
      </c>
      <c r="F10" s="30">
        <f t="shared" si="2"/>
        <v>5</v>
      </c>
      <c r="I10" s="29" t="s">
        <v>115</v>
      </c>
      <c r="J10" s="30">
        <f>'Table 1'!E33</f>
        <v>0</v>
      </c>
      <c r="K10" s="30">
        <f>'Table 1'!C33</f>
        <v>1</v>
      </c>
      <c r="L10" s="30">
        <v>0</v>
      </c>
      <c r="M10" s="30">
        <f t="shared" si="0"/>
        <v>0</v>
      </c>
    </row>
    <row r="11" spans="1:13" ht="27.75" customHeight="1" x14ac:dyDescent="0.2">
      <c r="A11" s="32" t="s">
        <v>138</v>
      </c>
      <c r="I11" s="29" t="s">
        <v>116</v>
      </c>
      <c r="J11" s="30">
        <f>'Table 1'!E34</f>
        <v>0</v>
      </c>
      <c r="K11" s="30">
        <f>'Table 1'!C34</f>
        <v>1</v>
      </c>
      <c r="L11" s="30">
        <v>0</v>
      </c>
      <c r="M11" s="30">
        <f>J11*K11</f>
        <v>0</v>
      </c>
    </row>
    <row r="12" spans="1:13" ht="27.75" customHeight="1" x14ac:dyDescent="0.2">
      <c r="A12" s="32"/>
      <c r="I12" s="5" t="s">
        <v>183</v>
      </c>
      <c r="J12" s="70">
        <f>5/3</f>
        <v>1.6666666666666667</v>
      </c>
      <c r="K12" s="30">
        <v>1</v>
      </c>
      <c r="L12" s="30">
        <v>0</v>
      </c>
      <c r="M12" s="70">
        <f>J12*K12+L12</f>
        <v>1.6666666666666667</v>
      </c>
    </row>
    <row r="13" spans="1:13" ht="27.75" customHeight="1" x14ac:dyDescent="0.2">
      <c r="A13" s="32"/>
      <c r="I13" s="5" t="s">
        <v>184</v>
      </c>
      <c r="J13" s="70">
        <f t="shared" ref="J13:J14" si="3">5/3</f>
        <v>1.6666666666666667</v>
      </c>
      <c r="K13" s="30">
        <v>1</v>
      </c>
      <c r="L13" s="30">
        <v>0</v>
      </c>
      <c r="M13" s="70">
        <f t="shared" ref="M13:M14" si="4">J13*K13+L13</f>
        <v>1.6666666666666667</v>
      </c>
    </row>
    <row r="14" spans="1:13" ht="27.75" customHeight="1" x14ac:dyDescent="0.2">
      <c r="A14" s="32"/>
      <c r="I14" s="29" t="s">
        <v>185</v>
      </c>
      <c r="J14" s="70">
        <f t="shared" si="3"/>
        <v>1.6666666666666667</v>
      </c>
      <c r="K14" s="30">
        <v>1</v>
      </c>
      <c r="L14" s="30">
        <v>0</v>
      </c>
      <c r="M14" s="70">
        <f t="shared" si="4"/>
        <v>1.6666666666666667</v>
      </c>
    </row>
    <row r="15" spans="1:13" x14ac:dyDescent="0.2">
      <c r="I15" s="29"/>
      <c r="J15" s="30"/>
      <c r="K15" s="30"/>
      <c r="L15" s="30" t="s">
        <v>117</v>
      </c>
      <c r="M15" s="71">
        <f>SUM(M5:M14)</f>
        <v>5</v>
      </c>
    </row>
    <row r="16" spans="1:13" ht="41.25" customHeight="1" x14ac:dyDescent="0.2">
      <c r="I16" s="109" t="s">
        <v>187</v>
      </c>
      <c r="J16" s="109"/>
      <c r="K16" s="109"/>
      <c r="L16" s="109"/>
      <c r="M16" s="109"/>
    </row>
    <row r="17" spans="1:10" x14ac:dyDescent="0.2">
      <c r="I17" s="33"/>
    </row>
    <row r="18" spans="1:10" x14ac:dyDescent="0.2">
      <c r="A18" s="33"/>
    </row>
    <row r="19" spans="1:10" x14ac:dyDescent="0.2">
      <c r="A19" s="107"/>
      <c r="B19" s="107"/>
      <c r="C19" s="107"/>
      <c r="D19" s="107"/>
      <c r="E19" s="107"/>
      <c r="F19" s="107"/>
      <c r="G19" s="107"/>
    </row>
    <row r="20" spans="1:10" ht="15.75" x14ac:dyDescent="0.2">
      <c r="A20" s="104" t="s">
        <v>128</v>
      </c>
      <c r="B20" s="104"/>
      <c r="C20" s="104"/>
      <c r="D20" s="104"/>
      <c r="E20" s="104"/>
      <c r="F20" s="104"/>
      <c r="G20" s="104"/>
    </row>
    <row r="21" spans="1:10" x14ac:dyDescent="0.2">
      <c r="A21" s="30" t="s">
        <v>101</v>
      </c>
      <c r="B21" s="30" t="s">
        <v>103</v>
      </c>
      <c r="C21" s="30" t="s">
        <v>105</v>
      </c>
      <c r="D21" s="30" t="s">
        <v>107</v>
      </c>
      <c r="E21" s="30" t="s">
        <v>109</v>
      </c>
      <c r="F21" s="30" t="s">
        <v>134</v>
      </c>
      <c r="G21" s="30" t="s">
        <v>136</v>
      </c>
    </row>
    <row r="22" spans="1:10" ht="38.25" x14ac:dyDescent="0.2">
      <c r="A22" s="30" t="s">
        <v>129</v>
      </c>
      <c r="B22" s="30" t="s">
        <v>130</v>
      </c>
      <c r="C22" s="30" t="s">
        <v>131</v>
      </c>
      <c r="D22" s="30" t="s">
        <v>132</v>
      </c>
      <c r="E22" s="30" t="s">
        <v>133</v>
      </c>
      <c r="F22" s="30" t="s">
        <v>135</v>
      </c>
      <c r="G22" s="30" t="s">
        <v>137</v>
      </c>
      <c r="I22" s="14" t="s">
        <v>141</v>
      </c>
      <c r="J22" s="14">
        <v>389.5</v>
      </c>
    </row>
    <row r="23" spans="1:10" ht="28.5" x14ac:dyDescent="0.2">
      <c r="A23" s="29" t="s">
        <v>140</v>
      </c>
      <c r="B23" s="35">
        <f>2500*J23/J22</f>
        <v>4544.2875481386391</v>
      </c>
      <c r="C23" s="30">
        <v>0</v>
      </c>
      <c r="D23" s="35">
        <f>B23*C23</f>
        <v>0</v>
      </c>
      <c r="E23" s="35">
        <f>3000*J23/J22</f>
        <v>5453.1450577663672</v>
      </c>
      <c r="F23" s="30">
        <v>0</v>
      </c>
      <c r="G23" s="35">
        <f>E23*F23</f>
        <v>0</v>
      </c>
      <c r="I23" s="14" t="s">
        <v>146</v>
      </c>
      <c r="J23" s="14">
        <v>708</v>
      </c>
    </row>
    <row r="24" spans="1:10" x14ac:dyDescent="0.2">
      <c r="A24" s="29" t="s">
        <v>149</v>
      </c>
      <c r="B24" s="35">
        <v>26544.718071092921</v>
      </c>
      <c r="C24" s="30">
        <v>5</v>
      </c>
      <c r="D24" s="35">
        <f>B24*C24</f>
        <v>132723.59035546461</v>
      </c>
      <c r="E24" s="35">
        <v>6761.8612307506064</v>
      </c>
      <c r="F24" s="30">
        <v>5</v>
      </c>
      <c r="G24" s="35">
        <f t="shared" ref="G24:G27" si="5">E24*F24</f>
        <v>33809.30615375303</v>
      </c>
    </row>
    <row r="25" spans="1:10" ht="25.5" x14ac:dyDescent="0.2">
      <c r="A25" s="29" t="s">
        <v>150</v>
      </c>
      <c r="B25" s="35" t="s">
        <v>2</v>
      </c>
      <c r="C25" s="30" t="s">
        <v>2</v>
      </c>
      <c r="D25" s="35" t="s">
        <v>2</v>
      </c>
      <c r="E25" s="35">
        <v>455.3</v>
      </c>
      <c r="F25" s="30">
        <v>5</v>
      </c>
      <c r="G25" s="35">
        <f t="shared" si="5"/>
        <v>2276.5</v>
      </c>
    </row>
    <row r="26" spans="1:10" ht="38.25" x14ac:dyDescent="0.2">
      <c r="A26" s="29" t="s">
        <v>152</v>
      </c>
      <c r="B26" s="35">
        <v>560000</v>
      </c>
      <c r="C26" s="30">
        <v>5</v>
      </c>
      <c r="D26" s="35">
        <f t="shared" ref="D26:D27" si="6">B26*C26</f>
        <v>2800000</v>
      </c>
      <c r="E26" s="35">
        <v>325000</v>
      </c>
      <c r="F26" s="30">
        <v>5</v>
      </c>
      <c r="G26" s="35">
        <f t="shared" si="5"/>
        <v>1625000</v>
      </c>
    </row>
    <row r="27" spans="1:10" ht="25.5" x14ac:dyDescent="0.2">
      <c r="A27" s="29" t="s">
        <v>151</v>
      </c>
      <c r="B27" s="35">
        <v>3720</v>
      </c>
      <c r="C27" s="30">
        <v>5</v>
      </c>
      <c r="D27" s="35">
        <f t="shared" si="6"/>
        <v>18600</v>
      </c>
      <c r="E27" s="35">
        <v>1102</v>
      </c>
      <c r="F27" s="30">
        <v>5</v>
      </c>
      <c r="G27" s="35">
        <f t="shared" si="5"/>
        <v>5510</v>
      </c>
    </row>
    <row r="28" spans="1:10" ht="15.75" x14ac:dyDescent="0.2">
      <c r="A28" s="29" t="s">
        <v>142</v>
      </c>
      <c r="B28" s="30"/>
      <c r="C28" s="30"/>
      <c r="D28" s="35">
        <f>ROUND(SUM(D23:D27),-4)</f>
        <v>2950000</v>
      </c>
      <c r="E28" s="30"/>
      <c r="F28" s="30"/>
      <c r="G28" s="35">
        <f>ROUND(SUM(G23:G27),-4)</f>
        <v>1670000</v>
      </c>
      <c r="H28" s="38"/>
    </row>
    <row r="29" spans="1:10" ht="31.5" customHeight="1" x14ac:dyDescent="0.2">
      <c r="A29" s="105" t="s">
        <v>148</v>
      </c>
      <c r="B29" s="105"/>
      <c r="C29" s="105"/>
      <c r="D29" s="105"/>
      <c r="E29" s="105"/>
      <c r="F29" s="105"/>
      <c r="G29" s="105"/>
    </row>
    <row r="30" spans="1:10" ht="18.75" customHeight="1" x14ac:dyDescent="0.2">
      <c r="A30" s="106" t="s">
        <v>147</v>
      </c>
      <c r="B30" s="106"/>
      <c r="C30" s="106"/>
      <c r="D30" s="106"/>
      <c r="E30" s="106"/>
      <c r="F30" s="106"/>
      <c r="G30" s="106"/>
    </row>
    <row r="31" spans="1:10" ht="17.25" customHeight="1" x14ac:dyDescent="0.2">
      <c r="A31" s="106" t="s">
        <v>139</v>
      </c>
      <c r="B31" s="106"/>
      <c r="C31" s="106"/>
      <c r="D31" s="106"/>
      <c r="E31" s="106"/>
      <c r="F31" s="106"/>
      <c r="G31" s="106"/>
    </row>
  </sheetData>
  <sheetProtection algorithmName="SHA-512" hashValue="Ay2dOtuljCWX9f8gwW0+Sbm7B8S+zZk3ABduWki0/SlcHvYXbLC7KyCpJptlhwnBO7I0+HIANcCWzxlKTz0Wjg==" saltValue="bo9BSNZ9tSGNM74EJcQL6g==" spinCount="100000" sheet="1" objects="1" scenarios="1"/>
  <mergeCells count="10">
    <mergeCell ref="A20:G20"/>
    <mergeCell ref="A29:G29"/>
    <mergeCell ref="A31:G31"/>
    <mergeCell ref="A30:G30"/>
    <mergeCell ref="I1:M1"/>
    <mergeCell ref="I2:M2"/>
    <mergeCell ref="A3:F3"/>
    <mergeCell ref="B4:C4"/>
    <mergeCell ref="A19:G19"/>
    <mergeCell ref="I16:M16"/>
  </mergeCells>
  <phoneticPr fontId="15"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5"/>
  <sheetViews>
    <sheetView zoomScaleNormal="100" workbookViewId="0">
      <selection sqref="A1:I1"/>
    </sheetView>
  </sheetViews>
  <sheetFormatPr defaultColWidth="9.140625" defaultRowHeight="12.75" x14ac:dyDescent="0.2"/>
  <cols>
    <col min="1" max="1" width="57.28515625" style="14" customWidth="1"/>
    <col min="2" max="2" width="12.7109375" style="14" customWidth="1"/>
    <col min="3" max="3" width="14.5703125" style="14" customWidth="1"/>
    <col min="4" max="4" width="12.7109375" style="14" customWidth="1"/>
    <col min="5" max="5" width="13.28515625" style="14" customWidth="1"/>
    <col min="6" max="6" width="12.7109375" style="14" customWidth="1"/>
    <col min="7" max="7" width="14.28515625" style="14" customWidth="1"/>
    <col min="8" max="8" width="13.85546875" style="14" customWidth="1"/>
    <col min="9" max="9" width="14.28515625" style="14" customWidth="1"/>
    <col min="10" max="10" width="6.28515625" style="14" customWidth="1"/>
    <col min="11" max="11" width="17.42578125" style="18" customWidth="1"/>
    <col min="12" max="16384" width="9.140625" style="14"/>
  </cols>
  <sheetData>
    <row r="1" spans="1:12" ht="36" customHeight="1" x14ac:dyDescent="0.2">
      <c r="A1" s="84" t="s">
        <v>172</v>
      </c>
      <c r="B1" s="84"/>
      <c r="C1" s="84"/>
      <c r="D1" s="84"/>
      <c r="E1" s="84"/>
      <c r="F1" s="84"/>
      <c r="G1" s="84"/>
      <c r="H1" s="84"/>
      <c r="I1" s="84"/>
    </row>
    <row r="3" spans="1:12" s="19" customFormat="1" ht="70.5" customHeight="1" x14ac:dyDescent="0.25">
      <c r="A3" s="3" t="s">
        <v>0</v>
      </c>
      <c r="B3" s="3" t="s">
        <v>70</v>
      </c>
      <c r="C3" s="3" t="s">
        <v>71</v>
      </c>
      <c r="D3" s="3" t="s">
        <v>72</v>
      </c>
      <c r="E3" s="3" t="s">
        <v>77</v>
      </c>
      <c r="F3" s="3" t="s">
        <v>73</v>
      </c>
      <c r="G3" s="3" t="s">
        <v>74</v>
      </c>
      <c r="H3" s="3" t="s">
        <v>75</v>
      </c>
      <c r="I3" s="3" t="s">
        <v>76</v>
      </c>
    </row>
    <row r="4" spans="1:12" x14ac:dyDescent="0.2">
      <c r="A4" s="2" t="s">
        <v>1</v>
      </c>
      <c r="B4" s="4" t="s">
        <v>2</v>
      </c>
      <c r="C4" s="4"/>
      <c r="D4" s="4"/>
      <c r="E4" s="4"/>
      <c r="F4" s="4"/>
      <c r="G4" s="4"/>
      <c r="H4" s="4"/>
      <c r="I4" s="4"/>
      <c r="K4" s="85" t="s">
        <v>60</v>
      </c>
      <c r="L4" s="85"/>
    </row>
    <row r="5" spans="1:12" x14ac:dyDescent="0.2">
      <c r="A5" s="2" t="s">
        <v>3</v>
      </c>
      <c r="B5" s="4" t="s">
        <v>2</v>
      </c>
      <c r="C5" s="4"/>
      <c r="D5" s="4"/>
      <c r="E5" s="4"/>
      <c r="F5" s="4"/>
      <c r="G5" s="4"/>
      <c r="H5" s="4"/>
      <c r="I5" s="4"/>
      <c r="K5" s="16" t="s">
        <v>61</v>
      </c>
      <c r="L5" s="17">
        <v>161.34</v>
      </c>
    </row>
    <row r="6" spans="1:12" x14ac:dyDescent="0.2">
      <c r="A6" s="2" t="s">
        <v>4</v>
      </c>
      <c r="B6" s="4"/>
      <c r="C6" s="4"/>
      <c r="D6" s="4"/>
      <c r="E6" s="4"/>
      <c r="F6" s="4"/>
      <c r="G6" s="4"/>
      <c r="H6" s="4"/>
      <c r="I6" s="4"/>
      <c r="K6" s="16" t="s">
        <v>62</v>
      </c>
      <c r="L6" s="17">
        <v>101.24</v>
      </c>
    </row>
    <row r="7" spans="1:12" ht="15.75" x14ac:dyDescent="0.2">
      <c r="A7" s="2" t="s">
        <v>78</v>
      </c>
      <c r="B7" s="4">
        <v>8</v>
      </c>
      <c r="C7" s="4">
        <v>1</v>
      </c>
      <c r="D7" s="4">
        <f>B7*C7</f>
        <v>8</v>
      </c>
      <c r="E7" s="4">
        <v>5</v>
      </c>
      <c r="F7" s="4">
        <f>D7*E7</f>
        <v>40</v>
      </c>
      <c r="G7" s="55">
        <f>F7*0.05</f>
        <v>2</v>
      </c>
      <c r="H7" s="4">
        <f>F7*0.1</f>
        <v>4</v>
      </c>
      <c r="I7" s="12">
        <f>F7*L$6+G7*L$5+H7*L$7</f>
        <v>4552.96</v>
      </c>
      <c r="K7" s="16" t="s">
        <v>63</v>
      </c>
      <c r="L7" s="17">
        <v>45.17</v>
      </c>
    </row>
    <row r="8" spans="1:12" ht="15.75" x14ac:dyDescent="0.2">
      <c r="A8" s="2" t="s">
        <v>80</v>
      </c>
      <c r="B8" s="4"/>
      <c r="C8" s="4"/>
      <c r="D8" s="4"/>
      <c r="E8" s="4"/>
      <c r="F8" s="4"/>
      <c r="G8" s="4"/>
      <c r="H8" s="4"/>
      <c r="I8" s="56"/>
    </row>
    <row r="9" spans="1:12" x14ac:dyDescent="0.2">
      <c r="A9" s="2" t="s">
        <v>5</v>
      </c>
      <c r="B9" s="57">
        <v>1050</v>
      </c>
      <c r="C9" s="4">
        <v>1</v>
      </c>
      <c r="D9" s="57">
        <f>B9*C9</f>
        <v>1050</v>
      </c>
      <c r="E9" s="4">
        <v>0</v>
      </c>
      <c r="F9" s="4">
        <f>D9*E9</f>
        <v>0</v>
      </c>
      <c r="G9" s="4">
        <f>F9*0.05</f>
        <v>0</v>
      </c>
      <c r="H9" s="4">
        <f>F9*0.1</f>
        <v>0</v>
      </c>
      <c r="I9" s="12">
        <f>F9*L$6+G9*L$5+H9*L$7</f>
        <v>0</v>
      </c>
    </row>
    <row r="10" spans="1:12" x14ac:dyDescent="0.2">
      <c r="A10" s="2" t="s">
        <v>6</v>
      </c>
      <c r="B10" s="57">
        <v>1050</v>
      </c>
      <c r="C10" s="4">
        <v>1</v>
      </c>
      <c r="D10" s="57">
        <f>B10*C10</f>
        <v>1050</v>
      </c>
      <c r="E10" s="4">
        <v>0</v>
      </c>
      <c r="F10" s="4">
        <f>D10*E10</f>
        <v>0</v>
      </c>
      <c r="G10" s="4">
        <f>F10*0.05</f>
        <v>0</v>
      </c>
      <c r="H10" s="4">
        <f>F10*0.1</f>
        <v>0</v>
      </c>
      <c r="I10" s="12">
        <f>F10*L$6+G10*L$5+H10*L$7</f>
        <v>0</v>
      </c>
    </row>
    <row r="11" spans="1:12" x14ac:dyDescent="0.2">
      <c r="A11" s="2" t="s">
        <v>7</v>
      </c>
      <c r="B11" s="4">
        <v>270</v>
      </c>
      <c r="C11" s="4">
        <v>1</v>
      </c>
      <c r="D11" s="4">
        <f>B11*C11</f>
        <v>270</v>
      </c>
      <c r="E11" s="4">
        <v>0</v>
      </c>
      <c r="F11" s="4">
        <f>D11*E11</f>
        <v>0</v>
      </c>
      <c r="G11" s="4">
        <f>F11*0.05</f>
        <v>0</v>
      </c>
      <c r="H11" s="4">
        <f>F11*0.1</f>
        <v>0</v>
      </c>
      <c r="I11" s="12">
        <f>F11*L$6+G11*L$5+H11*L$7</f>
        <v>0</v>
      </c>
    </row>
    <row r="12" spans="1:12" x14ac:dyDescent="0.2">
      <c r="A12" s="2" t="s">
        <v>8</v>
      </c>
      <c r="B12" s="4">
        <v>270</v>
      </c>
      <c r="C12" s="4">
        <v>1</v>
      </c>
      <c r="D12" s="4">
        <f>B12*C12</f>
        <v>270</v>
      </c>
      <c r="E12" s="4">
        <v>0</v>
      </c>
      <c r="F12" s="4">
        <f>D12*E12</f>
        <v>0</v>
      </c>
      <c r="G12" s="4">
        <f>F12*0.05</f>
        <v>0</v>
      </c>
      <c r="H12" s="4">
        <f>F12*0.1</f>
        <v>0</v>
      </c>
      <c r="I12" s="12">
        <f>F12*L$6+G12*L$5+H12*L$7</f>
        <v>0</v>
      </c>
    </row>
    <row r="13" spans="1:12" ht="15.75" x14ac:dyDescent="0.2">
      <c r="A13" s="2" t="s">
        <v>79</v>
      </c>
      <c r="B13" s="4">
        <v>270</v>
      </c>
      <c r="C13" s="4">
        <v>1</v>
      </c>
      <c r="D13" s="4">
        <f>B13*C13</f>
        <v>270</v>
      </c>
      <c r="E13" s="4">
        <v>0</v>
      </c>
      <c r="F13" s="4">
        <f>D13*E13</f>
        <v>0</v>
      </c>
      <c r="G13" s="4">
        <f>F13*0.05</f>
        <v>0</v>
      </c>
      <c r="H13" s="4">
        <f>F13*0.1</f>
        <v>0</v>
      </c>
      <c r="I13" s="12">
        <f>F13*L$6+G13*L$5+H13*L$7</f>
        <v>0</v>
      </c>
    </row>
    <row r="14" spans="1:12" x14ac:dyDescent="0.2">
      <c r="A14" s="2" t="s">
        <v>9</v>
      </c>
      <c r="B14" s="4" t="s">
        <v>10</v>
      </c>
      <c r="C14" s="4"/>
      <c r="D14" s="4"/>
      <c r="E14" s="4"/>
      <c r="F14" s="4"/>
      <c r="G14" s="4"/>
      <c r="H14" s="4"/>
      <c r="I14" s="56"/>
    </row>
    <row r="15" spans="1:12" x14ac:dyDescent="0.2">
      <c r="A15" s="2" t="s">
        <v>11</v>
      </c>
      <c r="B15" s="4" t="s">
        <v>10</v>
      </c>
      <c r="C15" s="4"/>
      <c r="D15" s="4"/>
      <c r="E15" s="4"/>
      <c r="F15" s="4"/>
      <c r="G15" s="4"/>
      <c r="H15" s="4"/>
      <c r="I15" s="56"/>
    </row>
    <row r="16" spans="1:12" x14ac:dyDescent="0.2">
      <c r="A16" s="2" t="s">
        <v>12</v>
      </c>
      <c r="B16" s="4"/>
      <c r="C16" s="4"/>
      <c r="D16" s="4"/>
      <c r="E16" s="4"/>
      <c r="F16" s="4"/>
      <c r="G16" s="4"/>
      <c r="H16" s="4"/>
      <c r="I16" s="56"/>
    </row>
    <row r="17" spans="1:10" ht="15.75" x14ac:dyDescent="0.2">
      <c r="A17" s="2" t="s">
        <v>13</v>
      </c>
      <c r="B17" s="4">
        <v>2</v>
      </c>
      <c r="C17" s="4">
        <v>1</v>
      </c>
      <c r="D17" s="4">
        <f t="shared" ref="D17:D27" si="0">B17*C17</f>
        <v>2</v>
      </c>
      <c r="E17" s="4">
        <v>0</v>
      </c>
      <c r="F17" s="4">
        <f t="shared" ref="F17:F27" si="1">D17*E17</f>
        <v>0</v>
      </c>
      <c r="G17" s="4">
        <f t="shared" ref="G17:G27" si="2">F17*0.05</f>
        <v>0</v>
      </c>
      <c r="H17" s="4">
        <f t="shared" ref="H17:H27" si="3">F17*0.1</f>
        <v>0</v>
      </c>
      <c r="I17" s="12">
        <f t="shared" ref="I17:I34" si="4">F17*L$6+G17*L$5+H17*L$7</f>
        <v>0</v>
      </c>
    </row>
    <row r="18" spans="1:10" ht="15.75" x14ac:dyDescent="0.2">
      <c r="A18" s="2" t="s">
        <v>14</v>
      </c>
      <c r="B18" s="4">
        <v>2</v>
      </c>
      <c r="C18" s="4">
        <v>1</v>
      </c>
      <c r="D18" s="4">
        <f t="shared" si="0"/>
        <v>2</v>
      </c>
      <c r="E18" s="4">
        <v>0</v>
      </c>
      <c r="F18" s="4">
        <f t="shared" si="1"/>
        <v>0</v>
      </c>
      <c r="G18" s="4">
        <f t="shared" si="2"/>
        <v>0</v>
      </c>
      <c r="H18" s="4">
        <f t="shared" si="3"/>
        <v>0</v>
      </c>
      <c r="I18" s="12">
        <f t="shared" si="4"/>
        <v>0</v>
      </c>
    </row>
    <row r="19" spans="1:10" ht="15.75" x14ac:dyDescent="0.2">
      <c r="A19" s="2" t="s">
        <v>15</v>
      </c>
      <c r="B19" s="4">
        <v>2</v>
      </c>
      <c r="C19" s="4">
        <v>1</v>
      </c>
      <c r="D19" s="4">
        <f t="shared" si="0"/>
        <v>2</v>
      </c>
      <c r="E19" s="4">
        <v>0</v>
      </c>
      <c r="F19" s="4">
        <f t="shared" si="1"/>
        <v>0</v>
      </c>
      <c r="G19" s="4">
        <f t="shared" si="2"/>
        <v>0</v>
      </c>
      <c r="H19" s="4">
        <f t="shared" si="3"/>
        <v>0</v>
      </c>
      <c r="I19" s="12">
        <f t="shared" si="4"/>
        <v>0</v>
      </c>
    </row>
    <row r="20" spans="1:10" ht="15.75" x14ac:dyDescent="0.2">
      <c r="A20" s="2" t="s">
        <v>16</v>
      </c>
      <c r="B20" s="4">
        <v>2</v>
      </c>
      <c r="C20" s="4">
        <v>1</v>
      </c>
      <c r="D20" s="4">
        <f t="shared" si="0"/>
        <v>2</v>
      </c>
      <c r="E20" s="4">
        <v>0</v>
      </c>
      <c r="F20" s="4">
        <f t="shared" si="1"/>
        <v>0</v>
      </c>
      <c r="G20" s="4">
        <f t="shared" si="2"/>
        <v>0</v>
      </c>
      <c r="H20" s="4">
        <f t="shared" si="3"/>
        <v>0</v>
      </c>
      <c r="I20" s="12">
        <f t="shared" si="4"/>
        <v>0</v>
      </c>
    </row>
    <row r="21" spans="1:10" ht="15.75" x14ac:dyDescent="0.2">
      <c r="A21" s="58" t="s">
        <v>81</v>
      </c>
      <c r="B21" s="4">
        <v>2</v>
      </c>
      <c r="C21" s="4">
        <v>1</v>
      </c>
      <c r="D21" s="4">
        <f t="shared" si="0"/>
        <v>2</v>
      </c>
      <c r="E21" s="4">
        <v>0</v>
      </c>
      <c r="F21" s="4">
        <f t="shared" si="1"/>
        <v>0</v>
      </c>
      <c r="G21" s="4">
        <f t="shared" si="2"/>
        <v>0</v>
      </c>
      <c r="H21" s="4">
        <f t="shared" si="3"/>
        <v>0</v>
      </c>
      <c r="I21" s="12">
        <f t="shared" si="4"/>
        <v>0</v>
      </c>
    </row>
    <row r="22" spans="1:10" ht="15.75" x14ac:dyDescent="0.2">
      <c r="A22" s="58" t="s">
        <v>82</v>
      </c>
      <c r="B22" s="4">
        <v>2</v>
      </c>
      <c r="C22" s="4">
        <v>1</v>
      </c>
      <c r="D22" s="4">
        <f t="shared" si="0"/>
        <v>2</v>
      </c>
      <c r="E22" s="4">
        <v>0</v>
      </c>
      <c r="F22" s="4">
        <f t="shared" si="1"/>
        <v>0</v>
      </c>
      <c r="G22" s="4">
        <f t="shared" si="2"/>
        <v>0</v>
      </c>
      <c r="H22" s="4">
        <f t="shared" si="3"/>
        <v>0</v>
      </c>
      <c r="I22" s="12">
        <f t="shared" si="4"/>
        <v>0</v>
      </c>
    </row>
    <row r="23" spans="1:10" ht="15.75" x14ac:dyDescent="0.2">
      <c r="A23" s="2" t="s">
        <v>17</v>
      </c>
      <c r="B23" s="4">
        <v>2</v>
      </c>
      <c r="C23" s="4">
        <v>1</v>
      </c>
      <c r="D23" s="4">
        <f t="shared" si="0"/>
        <v>2</v>
      </c>
      <c r="E23" s="4">
        <v>0</v>
      </c>
      <c r="F23" s="4">
        <f>D23*E23</f>
        <v>0</v>
      </c>
      <c r="G23" s="4">
        <f t="shared" si="2"/>
        <v>0</v>
      </c>
      <c r="H23" s="4">
        <f t="shared" si="3"/>
        <v>0</v>
      </c>
      <c r="I23" s="12">
        <f t="shared" si="4"/>
        <v>0</v>
      </c>
    </row>
    <row r="24" spans="1:10" ht="28.5" x14ac:dyDescent="0.2">
      <c r="A24" s="58" t="s">
        <v>46</v>
      </c>
      <c r="B24" s="4">
        <v>6</v>
      </c>
      <c r="C24" s="4">
        <v>1</v>
      </c>
      <c r="D24" s="4">
        <f t="shared" si="0"/>
        <v>6</v>
      </c>
      <c r="E24" s="4">
        <v>0</v>
      </c>
      <c r="F24" s="4">
        <f t="shared" si="1"/>
        <v>0</v>
      </c>
      <c r="G24" s="4">
        <f t="shared" si="2"/>
        <v>0</v>
      </c>
      <c r="H24" s="4">
        <f t="shared" si="3"/>
        <v>0</v>
      </c>
      <c r="I24" s="12">
        <f t="shared" si="4"/>
        <v>0</v>
      </c>
    </row>
    <row r="25" spans="1:10" ht="15.75" x14ac:dyDescent="0.2">
      <c r="A25" s="2" t="s">
        <v>18</v>
      </c>
      <c r="B25" s="4">
        <v>2</v>
      </c>
      <c r="C25" s="4">
        <v>1</v>
      </c>
      <c r="D25" s="4">
        <f t="shared" si="0"/>
        <v>2</v>
      </c>
      <c r="E25" s="4">
        <v>0</v>
      </c>
      <c r="F25" s="4">
        <f t="shared" si="1"/>
        <v>0</v>
      </c>
      <c r="G25" s="4">
        <f t="shared" si="2"/>
        <v>0</v>
      </c>
      <c r="H25" s="4">
        <f t="shared" si="3"/>
        <v>0</v>
      </c>
      <c r="I25" s="12">
        <f t="shared" si="4"/>
        <v>0</v>
      </c>
    </row>
    <row r="26" spans="1:10" ht="15.75" x14ac:dyDescent="0.2">
      <c r="A26" s="2" t="s">
        <v>83</v>
      </c>
      <c r="B26" s="4">
        <v>2</v>
      </c>
      <c r="C26" s="4">
        <v>1</v>
      </c>
      <c r="D26" s="4">
        <f t="shared" si="0"/>
        <v>2</v>
      </c>
      <c r="E26" s="7">
        <v>0</v>
      </c>
      <c r="F26" s="4">
        <f t="shared" si="1"/>
        <v>0</v>
      </c>
      <c r="G26" s="4">
        <f t="shared" si="2"/>
        <v>0</v>
      </c>
      <c r="H26" s="4">
        <f t="shared" si="3"/>
        <v>0</v>
      </c>
      <c r="I26" s="12">
        <f t="shared" si="4"/>
        <v>0</v>
      </c>
    </row>
    <row r="27" spans="1:10" ht="15.75" x14ac:dyDescent="0.2">
      <c r="A27" s="58" t="s">
        <v>84</v>
      </c>
      <c r="B27" s="4">
        <v>16</v>
      </c>
      <c r="C27" s="4">
        <v>4</v>
      </c>
      <c r="D27" s="4">
        <f t="shared" si="0"/>
        <v>64</v>
      </c>
      <c r="E27" s="4">
        <v>0</v>
      </c>
      <c r="F27" s="4">
        <f t="shared" si="1"/>
        <v>0</v>
      </c>
      <c r="G27" s="4">
        <f t="shared" si="2"/>
        <v>0</v>
      </c>
      <c r="H27" s="4">
        <f t="shared" si="3"/>
        <v>0</v>
      </c>
      <c r="I27" s="12">
        <f t="shared" si="4"/>
        <v>0</v>
      </c>
      <c r="J27" s="38"/>
    </row>
    <row r="28" spans="1:10" ht="15.75" x14ac:dyDescent="0.2">
      <c r="A28" s="2" t="s">
        <v>19</v>
      </c>
      <c r="B28" s="4">
        <v>8</v>
      </c>
      <c r="C28" s="7">
        <v>4</v>
      </c>
      <c r="D28" s="4">
        <f t="shared" ref="D28:D33" si="5">B28*C28</f>
        <v>32</v>
      </c>
      <c r="E28" s="4">
        <v>0</v>
      </c>
      <c r="F28" s="4">
        <f t="shared" ref="F28:F33" si="6">D28*E28</f>
        <v>0</v>
      </c>
      <c r="G28" s="4">
        <f t="shared" ref="G28:G33" si="7">F28*0.05</f>
        <v>0</v>
      </c>
      <c r="H28" s="4">
        <f t="shared" ref="H28:H33" si="8">F28*0.1</f>
        <v>0</v>
      </c>
      <c r="I28" s="12">
        <f t="shared" si="4"/>
        <v>0</v>
      </c>
    </row>
    <row r="29" spans="1:10" ht="15.75" x14ac:dyDescent="0.2">
      <c r="A29" s="2" t="s">
        <v>20</v>
      </c>
      <c r="B29" s="4">
        <v>6</v>
      </c>
      <c r="C29" s="4">
        <v>1</v>
      </c>
      <c r="D29" s="4">
        <f t="shared" si="5"/>
        <v>6</v>
      </c>
      <c r="E29" s="4">
        <v>0</v>
      </c>
      <c r="F29" s="4">
        <f t="shared" si="6"/>
        <v>0</v>
      </c>
      <c r="G29" s="4">
        <f t="shared" si="7"/>
        <v>0</v>
      </c>
      <c r="H29" s="4">
        <f t="shared" si="8"/>
        <v>0</v>
      </c>
      <c r="I29" s="12">
        <f t="shared" si="4"/>
        <v>0</v>
      </c>
    </row>
    <row r="30" spans="1:10" ht="15.75" x14ac:dyDescent="0.2">
      <c r="A30" s="2" t="s">
        <v>21</v>
      </c>
      <c r="B30" s="4">
        <v>6</v>
      </c>
      <c r="C30" s="4">
        <v>1</v>
      </c>
      <c r="D30" s="4">
        <f t="shared" si="5"/>
        <v>6</v>
      </c>
      <c r="E30" s="4">
        <v>0</v>
      </c>
      <c r="F30" s="4">
        <f t="shared" si="6"/>
        <v>0</v>
      </c>
      <c r="G30" s="4">
        <f t="shared" si="7"/>
        <v>0</v>
      </c>
      <c r="H30" s="4">
        <f t="shared" si="8"/>
        <v>0</v>
      </c>
      <c r="I30" s="12">
        <f t="shared" si="4"/>
        <v>0</v>
      </c>
    </row>
    <row r="31" spans="1:10" ht="15.75" x14ac:dyDescent="0.2">
      <c r="A31" s="2" t="s">
        <v>22</v>
      </c>
      <c r="B31" s="4">
        <v>4</v>
      </c>
      <c r="C31" s="4">
        <v>1</v>
      </c>
      <c r="D31" s="4">
        <f t="shared" si="5"/>
        <v>4</v>
      </c>
      <c r="E31" s="4">
        <v>0</v>
      </c>
      <c r="F31" s="4">
        <f t="shared" si="6"/>
        <v>0</v>
      </c>
      <c r="G31" s="4">
        <f t="shared" si="7"/>
        <v>0</v>
      </c>
      <c r="H31" s="4">
        <f t="shared" si="8"/>
        <v>0</v>
      </c>
      <c r="I31" s="12">
        <f t="shared" si="4"/>
        <v>0</v>
      </c>
    </row>
    <row r="32" spans="1:10" ht="15.75" x14ac:dyDescent="0.2">
      <c r="A32" s="59" t="s">
        <v>88</v>
      </c>
      <c r="B32" s="7">
        <v>2</v>
      </c>
      <c r="C32" s="7">
        <v>2</v>
      </c>
      <c r="D32" s="7">
        <f t="shared" si="5"/>
        <v>4</v>
      </c>
      <c r="E32" s="7">
        <v>0</v>
      </c>
      <c r="F32" s="7">
        <f t="shared" si="6"/>
        <v>0</v>
      </c>
      <c r="G32" s="7">
        <f t="shared" si="7"/>
        <v>0</v>
      </c>
      <c r="H32" s="7">
        <f t="shared" si="8"/>
        <v>0</v>
      </c>
      <c r="I32" s="12">
        <f t="shared" si="4"/>
        <v>0</v>
      </c>
      <c r="J32" s="38"/>
    </row>
    <row r="33" spans="1:10" ht="28.5" x14ac:dyDescent="0.2">
      <c r="A33" s="61" t="s">
        <v>51</v>
      </c>
      <c r="B33" s="7">
        <v>2</v>
      </c>
      <c r="C33" s="7">
        <v>1</v>
      </c>
      <c r="D33" s="7">
        <f t="shared" si="5"/>
        <v>2</v>
      </c>
      <c r="E33" s="7">
        <v>0</v>
      </c>
      <c r="F33" s="7">
        <f t="shared" si="6"/>
        <v>0</v>
      </c>
      <c r="G33" s="7">
        <f t="shared" si="7"/>
        <v>0</v>
      </c>
      <c r="H33" s="7">
        <f t="shared" si="8"/>
        <v>0</v>
      </c>
      <c r="I33" s="12">
        <f t="shared" si="4"/>
        <v>0</v>
      </c>
      <c r="J33" s="38"/>
    </row>
    <row r="34" spans="1:10" ht="28.5" x14ac:dyDescent="0.2">
      <c r="A34" s="61" t="s">
        <v>89</v>
      </c>
      <c r="B34" s="7">
        <v>2</v>
      </c>
      <c r="C34" s="7">
        <v>1</v>
      </c>
      <c r="D34" s="7">
        <f>B34*C34</f>
        <v>2</v>
      </c>
      <c r="E34" s="7">
        <v>0</v>
      </c>
      <c r="F34" s="7">
        <f>D34*E34</f>
        <v>0</v>
      </c>
      <c r="G34" s="7">
        <f>F34*0.05</f>
        <v>0</v>
      </c>
      <c r="H34" s="7">
        <f>F34*0.1</f>
        <v>0</v>
      </c>
      <c r="I34" s="12">
        <f t="shared" si="4"/>
        <v>0</v>
      </c>
      <c r="J34" s="38"/>
    </row>
    <row r="35" spans="1:10" ht="13.5" x14ac:dyDescent="0.2">
      <c r="A35" s="10" t="s">
        <v>23</v>
      </c>
      <c r="B35" s="4"/>
      <c r="C35" s="4"/>
      <c r="D35" s="4"/>
      <c r="E35" s="4"/>
      <c r="F35" s="91">
        <f>SUM(F4:H34)</f>
        <v>46</v>
      </c>
      <c r="G35" s="92"/>
      <c r="H35" s="93"/>
      <c r="I35" s="62">
        <f>SUM(I4:I34)</f>
        <v>4552.96</v>
      </c>
    </row>
    <row r="36" spans="1:10" x14ac:dyDescent="0.2">
      <c r="A36" s="2" t="s">
        <v>24</v>
      </c>
      <c r="B36" s="4"/>
      <c r="C36" s="4"/>
      <c r="D36" s="4"/>
      <c r="E36" s="4"/>
      <c r="F36" s="4"/>
      <c r="G36" s="4"/>
      <c r="H36" s="4"/>
      <c r="I36" s="4"/>
    </row>
    <row r="37" spans="1:10" x14ac:dyDescent="0.2">
      <c r="A37" s="2" t="s">
        <v>144</v>
      </c>
      <c r="B37" s="4" t="s">
        <v>25</v>
      </c>
      <c r="C37" s="4"/>
      <c r="D37" s="4"/>
      <c r="E37" s="4"/>
      <c r="F37" s="4"/>
      <c r="G37" s="4"/>
      <c r="H37" s="4"/>
      <c r="I37" s="4"/>
    </row>
    <row r="38" spans="1:10" x14ac:dyDescent="0.2">
      <c r="A38" s="2" t="s">
        <v>26</v>
      </c>
      <c r="B38" s="4" t="s">
        <v>2</v>
      </c>
      <c r="C38" s="4"/>
      <c r="D38" s="4"/>
      <c r="E38" s="4"/>
      <c r="F38" s="4"/>
      <c r="G38" s="4"/>
      <c r="H38" s="4"/>
      <c r="I38" s="4"/>
    </row>
    <row r="39" spans="1:10" x14ac:dyDescent="0.2">
      <c r="A39" s="2" t="s">
        <v>27</v>
      </c>
      <c r="B39" s="4" t="s">
        <v>28</v>
      </c>
      <c r="C39" s="4"/>
      <c r="D39" s="4"/>
      <c r="E39" s="4"/>
      <c r="F39" s="4"/>
      <c r="G39" s="4"/>
      <c r="H39" s="4"/>
      <c r="I39" s="4"/>
    </row>
    <row r="40" spans="1:10" ht="15.75" x14ac:dyDescent="0.2">
      <c r="A40" s="2" t="s">
        <v>29</v>
      </c>
      <c r="B40" s="4">
        <v>40</v>
      </c>
      <c r="C40" s="4">
        <v>1</v>
      </c>
      <c r="D40" s="4">
        <f>B40*C40</f>
        <v>40</v>
      </c>
      <c r="E40" s="4">
        <v>0</v>
      </c>
      <c r="F40" s="4">
        <f>D40*E40</f>
        <v>0</v>
      </c>
      <c r="G40" s="4">
        <f>F40*0.05</f>
        <v>0</v>
      </c>
      <c r="H40" s="4">
        <f>F40*0.1</f>
        <v>0</v>
      </c>
      <c r="I40" s="63">
        <f>F40*L$6+G40*L$5+H40*L$7</f>
        <v>0</v>
      </c>
    </row>
    <row r="41" spans="1:10" x14ac:dyDescent="0.2">
      <c r="A41" s="2" t="s">
        <v>30</v>
      </c>
      <c r="B41" s="4"/>
      <c r="C41" s="4"/>
      <c r="D41" s="4"/>
      <c r="E41" s="4"/>
      <c r="F41" s="4"/>
      <c r="G41" s="4"/>
      <c r="H41" s="4"/>
      <c r="I41" s="4"/>
    </row>
    <row r="42" spans="1:10" x14ac:dyDescent="0.2">
      <c r="A42" s="64" t="s">
        <v>57</v>
      </c>
      <c r="B42" s="4"/>
      <c r="C42" s="4"/>
      <c r="D42" s="4"/>
      <c r="E42" s="4"/>
      <c r="F42" s="4"/>
      <c r="G42" s="4"/>
      <c r="H42" s="4"/>
      <c r="I42" s="56"/>
    </row>
    <row r="43" spans="1:10" ht="15.75" x14ac:dyDescent="0.2">
      <c r="A43" s="2" t="s">
        <v>90</v>
      </c>
      <c r="B43" s="4">
        <v>12</v>
      </c>
      <c r="C43" s="4">
        <v>52</v>
      </c>
      <c r="D43" s="4">
        <f>B43*C43</f>
        <v>624</v>
      </c>
      <c r="E43" s="4">
        <v>0</v>
      </c>
      <c r="F43" s="57">
        <f>D43*E43</f>
        <v>0</v>
      </c>
      <c r="G43" s="65">
        <f>F43*0.05</f>
        <v>0</v>
      </c>
      <c r="H43" s="65">
        <f>F43*0.1</f>
        <v>0</v>
      </c>
      <c r="I43" s="12">
        <f>F43*L$6+G43*L$5+H43*L$7</f>
        <v>0</v>
      </c>
    </row>
    <row r="44" spans="1:10" ht="15.75" x14ac:dyDescent="0.2">
      <c r="A44" s="58" t="s">
        <v>91</v>
      </c>
      <c r="B44" s="4">
        <v>311</v>
      </c>
      <c r="C44" s="4">
        <v>1</v>
      </c>
      <c r="D44" s="4">
        <f>B44*C44</f>
        <v>311</v>
      </c>
      <c r="E44" s="4">
        <v>0</v>
      </c>
      <c r="F44" s="4">
        <f>D44*E44</f>
        <v>0</v>
      </c>
      <c r="G44" s="65">
        <f>F44*0.05</f>
        <v>0</v>
      </c>
      <c r="H44" s="65">
        <f>F44*0.1</f>
        <v>0</v>
      </c>
      <c r="I44" s="12">
        <f>F44*L$6+G44*L$5+H44*L$7</f>
        <v>0</v>
      </c>
    </row>
    <row r="45" spans="1:10" ht="15.75" x14ac:dyDescent="0.2">
      <c r="A45" s="58" t="s">
        <v>97</v>
      </c>
      <c r="B45" s="4">
        <v>11</v>
      </c>
      <c r="C45" s="4">
        <v>1</v>
      </c>
      <c r="D45" s="4">
        <f>B45*C45</f>
        <v>11</v>
      </c>
      <c r="E45" s="4">
        <v>0</v>
      </c>
      <c r="F45" s="4">
        <f>D45*E45</f>
        <v>0</v>
      </c>
      <c r="G45" s="4">
        <f>F45*0.05</f>
        <v>0</v>
      </c>
      <c r="H45" s="4">
        <f>F45*0.1</f>
        <v>0</v>
      </c>
      <c r="I45" s="12">
        <f>F45*L$6+G45*L$5+H45*L$7</f>
        <v>0</v>
      </c>
    </row>
    <row r="46" spans="1:10" ht="15.75" x14ac:dyDescent="0.2">
      <c r="A46" s="2" t="s">
        <v>96</v>
      </c>
      <c r="B46" s="4">
        <v>2</v>
      </c>
      <c r="C46" s="4">
        <v>12</v>
      </c>
      <c r="D46" s="4">
        <f>B46*C46</f>
        <v>24</v>
      </c>
      <c r="E46" s="4">
        <v>0</v>
      </c>
      <c r="F46" s="4">
        <f>D46*E46</f>
        <v>0</v>
      </c>
      <c r="G46" s="4">
        <f>F46*0.05</f>
        <v>0</v>
      </c>
      <c r="H46" s="4">
        <f>F46*0.1</f>
        <v>0</v>
      </c>
      <c r="I46" s="12">
        <f>F46*L$6+G46*L$5+H46*L$7</f>
        <v>0</v>
      </c>
    </row>
    <row r="47" spans="1:10" x14ac:dyDescent="0.2">
      <c r="A47" s="2" t="s">
        <v>163</v>
      </c>
      <c r="B47" s="4">
        <v>1</v>
      </c>
      <c r="C47" s="4">
        <v>52</v>
      </c>
      <c r="D47" s="4">
        <f>B47*C47</f>
        <v>52</v>
      </c>
      <c r="E47" s="4">
        <v>0</v>
      </c>
      <c r="F47" s="4">
        <f>D47*E47</f>
        <v>0</v>
      </c>
      <c r="G47" s="4">
        <f>F47*0.05</f>
        <v>0</v>
      </c>
      <c r="H47" s="4">
        <f>F47*0.1</f>
        <v>0</v>
      </c>
      <c r="I47" s="12">
        <f>F47*L$6+G47*L$5+H47*L$7</f>
        <v>0</v>
      </c>
    </row>
    <row r="48" spans="1:10" x14ac:dyDescent="0.2">
      <c r="A48" s="64" t="s">
        <v>160</v>
      </c>
      <c r="B48" s="4"/>
      <c r="C48" s="4"/>
      <c r="D48" s="4"/>
      <c r="E48" s="4"/>
      <c r="F48" s="4"/>
      <c r="G48" s="4"/>
      <c r="H48" s="4"/>
      <c r="I48" s="12"/>
    </row>
    <row r="49" spans="1:12" x14ac:dyDescent="0.2">
      <c r="A49" s="2" t="s">
        <v>161</v>
      </c>
      <c r="B49" s="4">
        <v>1</v>
      </c>
      <c r="C49" s="4">
        <v>1</v>
      </c>
      <c r="D49" s="4">
        <f>B49*C49</f>
        <v>1</v>
      </c>
      <c r="E49" s="4">
        <v>0</v>
      </c>
      <c r="F49" s="7">
        <f>D49*E49</f>
        <v>0</v>
      </c>
      <c r="G49" s="7">
        <f t="shared" ref="G49:G50" si="9">F49*0.05</f>
        <v>0</v>
      </c>
      <c r="H49" s="7">
        <f t="shared" ref="H49:H50" si="10">F49*0.1</f>
        <v>0</v>
      </c>
      <c r="I49" s="12">
        <f>F49*L$6+G49*L$5+H49*L$7</f>
        <v>0</v>
      </c>
    </row>
    <row r="50" spans="1:12" ht="15.75" x14ac:dyDescent="0.2">
      <c r="A50" s="2" t="s">
        <v>168</v>
      </c>
      <c r="B50" s="4">
        <v>1</v>
      </c>
      <c r="C50" s="4">
        <v>1</v>
      </c>
      <c r="D50" s="4">
        <f>B50*C50</f>
        <v>1</v>
      </c>
      <c r="E50" s="4">
        <v>0</v>
      </c>
      <c r="F50" s="4">
        <f>D50*E50</f>
        <v>0</v>
      </c>
      <c r="G50" s="4">
        <f t="shared" si="9"/>
        <v>0</v>
      </c>
      <c r="H50" s="4">
        <f t="shared" si="10"/>
        <v>0</v>
      </c>
      <c r="I50" s="12">
        <f>F50*L$6+G50*L$5+H50*L$7</f>
        <v>0</v>
      </c>
    </row>
    <row r="51" spans="1:12" x14ac:dyDescent="0.2">
      <c r="A51" s="2" t="s">
        <v>164</v>
      </c>
      <c r="B51" s="4">
        <v>1</v>
      </c>
      <c r="C51" s="4">
        <v>1</v>
      </c>
      <c r="D51" s="4">
        <f>B51*C51</f>
        <v>1</v>
      </c>
      <c r="E51" s="4">
        <v>0</v>
      </c>
      <c r="F51" s="7">
        <f>D51*E51</f>
        <v>0</v>
      </c>
      <c r="G51" s="7">
        <f t="shared" ref="G51" si="11">F51*0.05</f>
        <v>0</v>
      </c>
      <c r="H51" s="7">
        <f t="shared" ref="H51" si="12">F51*0.1</f>
        <v>0</v>
      </c>
      <c r="I51" s="12">
        <f>F51*L$6+G51*L$5+H51*L$7</f>
        <v>0</v>
      </c>
    </row>
    <row r="52" spans="1:12" x14ac:dyDescent="0.2">
      <c r="A52" s="2" t="s">
        <v>31</v>
      </c>
      <c r="B52" s="4"/>
      <c r="C52" s="4"/>
      <c r="D52" s="4"/>
      <c r="E52" s="4"/>
      <c r="F52" s="4"/>
      <c r="G52" s="4"/>
      <c r="H52" s="4"/>
      <c r="I52" s="67"/>
    </row>
    <row r="53" spans="1:12" ht="28.5" x14ac:dyDescent="0.2">
      <c r="A53" s="66" t="s">
        <v>94</v>
      </c>
      <c r="B53" s="4">
        <v>2</v>
      </c>
      <c r="C53" s="4">
        <v>8</v>
      </c>
      <c r="D53" s="4">
        <f t="shared" ref="D53:D58" si="13">B53*C53</f>
        <v>16</v>
      </c>
      <c r="E53" s="4">
        <v>0</v>
      </c>
      <c r="F53" s="4">
        <f t="shared" ref="F53:F58" si="14">D53*E53</f>
        <v>0</v>
      </c>
      <c r="G53" s="4">
        <f t="shared" ref="G53:G58" si="15">F53*0.05</f>
        <v>0</v>
      </c>
      <c r="H53" s="65">
        <f t="shared" ref="H53:H58" si="16">F53*0.1</f>
        <v>0</v>
      </c>
      <c r="I53" s="12">
        <f t="shared" ref="I53:I58" si="17">F53*L$6+G53*L$5+H53*L$7</f>
        <v>0</v>
      </c>
      <c r="J53" s="38"/>
    </row>
    <row r="54" spans="1:12" ht="30" customHeight="1" x14ac:dyDescent="0.2">
      <c r="A54" s="66" t="s">
        <v>42</v>
      </c>
      <c r="B54" s="4">
        <v>2</v>
      </c>
      <c r="C54" s="4">
        <v>4</v>
      </c>
      <c r="D54" s="4">
        <f t="shared" si="13"/>
        <v>8</v>
      </c>
      <c r="E54" s="4">
        <v>0</v>
      </c>
      <c r="F54" s="4">
        <f t="shared" si="14"/>
        <v>0</v>
      </c>
      <c r="G54" s="4">
        <f t="shared" si="15"/>
        <v>0</v>
      </c>
      <c r="H54" s="4">
        <f t="shared" si="16"/>
        <v>0</v>
      </c>
      <c r="I54" s="12">
        <f t="shared" si="17"/>
        <v>0</v>
      </c>
    </row>
    <row r="55" spans="1:12" ht="30.75" customHeight="1" x14ac:dyDescent="0.2">
      <c r="A55" s="66" t="s">
        <v>93</v>
      </c>
      <c r="B55" s="4">
        <v>2</v>
      </c>
      <c r="C55" s="4">
        <v>1</v>
      </c>
      <c r="D55" s="4">
        <f t="shared" si="13"/>
        <v>2</v>
      </c>
      <c r="E55" s="4">
        <v>0</v>
      </c>
      <c r="F55" s="4">
        <f t="shared" si="14"/>
        <v>0</v>
      </c>
      <c r="G55" s="4">
        <f t="shared" si="15"/>
        <v>0</v>
      </c>
      <c r="H55" s="4">
        <f t="shared" si="16"/>
        <v>0</v>
      </c>
      <c r="I55" s="12">
        <f t="shared" si="17"/>
        <v>0</v>
      </c>
      <c r="J55" s="38"/>
    </row>
    <row r="56" spans="1:12" ht="28.5" x14ac:dyDescent="0.2">
      <c r="A56" s="66" t="s">
        <v>92</v>
      </c>
      <c r="B56" s="4">
        <v>2</v>
      </c>
      <c r="C56" s="4">
        <v>1</v>
      </c>
      <c r="D56" s="4">
        <f t="shared" si="13"/>
        <v>2</v>
      </c>
      <c r="E56" s="4">
        <v>0</v>
      </c>
      <c r="F56" s="4">
        <f t="shared" si="14"/>
        <v>0</v>
      </c>
      <c r="G56" s="4">
        <f t="shared" si="15"/>
        <v>0</v>
      </c>
      <c r="H56" s="4">
        <f t="shared" si="16"/>
        <v>0</v>
      </c>
      <c r="I56" s="12">
        <f t="shared" si="17"/>
        <v>0</v>
      </c>
      <c r="J56" s="38"/>
    </row>
    <row r="57" spans="1:12" ht="31.5" customHeight="1" x14ac:dyDescent="0.2">
      <c r="A57" s="66" t="s">
        <v>58</v>
      </c>
      <c r="B57" s="4">
        <v>2</v>
      </c>
      <c r="C57" s="4">
        <v>1</v>
      </c>
      <c r="D57" s="4">
        <f t="shared" si="13"/>
        <v>2</v>
      </c>
      <c r="E57" s="4">
        <v>0</v>
      </c>
      <c r="F57" s="4">
        <f t="shared" si="14"/>
        <v>0</v>
      </c>
      <c r="G57" s="4">
        <f t="shared" si="15"/>
        <v>0</v>
      </c>
      <c r="H57" s="4">
        <f t="shared" si="16"/>
        <v>0</v>
      </c>
      <c r="I57" s="12">
        <f t="shared" si="17"/>
        <v>0</v>
      </c>
      <c r="J57" s="15"/>
    </row>
    <row r="58" spans="1:12" ht="28.5" x14ac:dyDescent="0.2">
      <c r="A58" s="66" t="s">
        <v>59</v>
      </c>
      <c r="B58" s="4">
        <v>1</v>
      </c>
      <c r="C58" s="4">
        <v>1</v>
      </c>
      <c r="D58" s="4">
        <f t="shared" si="13"/>
        <v>1</v>
      </c>
      <c r="E58" s="4">
        <v>0</v>
      </c>
      <c r="F58" s="4">
        <f t="shared" si="14"/>
        <v>0</v>
      </c>
      <c r="G58" s="4">
        <f t="shared" si="15"/>
        <v>0</v>
      </c>
      <c r="H58" s="4">
        <f t="shared" si="16"/>
        <v>0</v>
      </c>
      <c r="I58" s="12">
        <f t="shared" si="17"/>
        <v>0</v>
      </c>
      <c r="J58" s="15"/>
    </row>
    <row r="59" spans="1:12" x14ac:dyDescent="0.2">
      <c r="A59" s="2" t="s">
        <v>32</v>
      </c>
      <c r="B59" s="4" t="s">
        <v>2</v>
      </c>
      <c r="C59" s="4"/>
      <c r="D59" s="4"/>
      <c r="E59" s="4"/>
      <c r="F59" s="4"/>
      <c r="G59" s="4"/>
      <c r="H59" s="4"/>
      <c r="I59" s="4"/>
    </row>
    <row r="60" spans="1:12" x14ac:dyDescent="0.2">
      <c r="A60" s="2" t="s">
        <v>162</v>
      </c>
      <c r="B60" s="4">
        <v>8</v>
      </c>
      <c r="C60" s="4">
        <v>1</v>
      </c>
      <c r="D60" s="4">
        <f t="shared" ref="D60" si="18">B60*C60</f>
        <v>8</v>
      </c>
      <c r="E60" s="4">
        <v>0</v>
      </c>
      <c r="F60" s="4">
        <f t="shared" ref="F60" si="19">D60*E60</f>
        <v>0</v>
      </c>
      <c r="G60" s="4">
        <f t="shared" ref="G60" si="20">F60*0.05</f>
        <v>0</v>
      </c>
      <c r="H60" s="4">
        <f t="shared" ref="H60" si="21">F60*0.1</f>
        <v>0</v>
      </c>
      <c r="I60" s="12">
        <f>F60*L$6+G60*L$5+H60*L$7</f>
        <v>0</v>
      </c>
    </row>
    <row r="61" spans="1:12" ht="13.5" x14ac:dyDescent="0.2">
      <c r="A61" s="10" t="s">
        <v>41</v>
      </c>
      <c r="B61" s="4"/>
      <c r="C61" s="4"/>
      <c r="D61" s="4"/>
      <c r="E61" s="4"/>
      <c r="F61" s="88">
        <f>ROUND(SUM(F36:H60),0)</f>
        <v>0</v>
      </c>
      <c r="G61" s="89"/>
      <c r="H61" s="90"/>
      <c r="I61" s="25">
        <f>(SUM(I36:I60))</f>
        <v>0</v>
      </c>
    </row>
    <row r="62" spans="1:12" ht="17.25" customHeight="1" x14ac:dyDescent="0.2">
      <c r="A62" s="1" t="s">
        <v>169</v>
      </c>
      <c r="B62" s="4"/>
      <c r="C62" s="4"/>
      <c r="D62" s="4"/>
      <c r="E62" s="4"/>
      <c r="F62" s="94">
        <f>(ROUND(SUM(F61,F35),0))</f>
        <v>46</v>
      </c>
      <c r="G62" s="95"/>
      <c r="H62" s="96"/>
      <c r="I62" s="27">
        <f>(ROUND(SUM(I61,I35),-1))</f>
        <v>4550</v>
      </c>
    </row>
    <row r="63" spans="1:12" ht="15.75" x14ac:dyDescent="0.2">
      <c r="A63" s="24" t="s">
        <v>170</v>
      </c>
      <c r="B63" s="20"/>
      <c r="C63" s="20"/>
      <c r="D63" s="20"/>
      <c r="E63" s="20"/>
      <c r="F63" s="20"/>
      <c r="G63" s="20"/>
      <c r="H63" s="20"/>
      <c r="I63" s="36">
        <v>0</v>
      </c>
      <c r="L63" s="34"/>
    </row>
    <row r="64" spans="1:12" ht="15.75" x14ac:dyDescent="0.2">
      <c r="A64" s="24" t="s">
        <v>171</v>
      </c>
      <c r="B64" s="20"/>
      <c r="C64" s="20"/>
      <c r="D64" s="20"/>
      <c r="E64" s="20"/>
      <c r="F64" s="20"/>
      <c r="G64" s="20"/>
      <c r="H64" s="20"/>
      <c r="I64" s="37">
        <f>SUM(I62:I63)</f>
        <v>4550</v>
      </c>
    </row>
    <row r="66" spans="1:9" x14ac:dyDescent="0.2">
      <c r="A66" s="21" t="s">
        <v>49</v>
      </c>
    </row>
    <row r="67" spans="1:9" ht="41.25" customHeight="1" x14ac:dyDescent="0.2">
      <c r="A67" s="87" t="s">
        <v>199</v>
      </c>
      <c r="B67" s="87"/>
      <c r="C67" s="87"/>
      <c r="D67" s="87"/>
      <c r="E67" s="87"/>
      <c r="F67" s="87"/>
      <c r="G67" s="87"/>
      <c r="H67" s="87"/>
      <c r="I67" s="87"/>
    </row>
    <row r="68" spans="1:9" ht="64.5" customHeight="1" x14ac:dyDescent="0.2">
      <c r="A68" s="87" t="s">
        <v>165</v>
      </c>
      <c r="B68" s="87"/>
      <c r="C68" s="87"/>
      <c r="D68" s="87"/>
      <c r="E68" s="87"/>
      <c r="F68" s="87"/>
      <c r="G68" s="87"/>
      <c r="H68" s="87"/>
      <c r="I68" s="87"/>
    </row>
    <row r="69" spans="1:9" ht="34.5" customHeight="1" x14ac:dyDescent="0.2">
      <c r="A69" s="97" t="s">
        <v>145</v>
      </c>
      <c r="B69" s="97"/>
      <c r="C69" s="97"/>
      <c r="D69" s="97"/>
      <c r="E69" s="97"/>
      <c r="F69" s="97"/>
      <c r="G69" s="97"/>
      <c r="H69" s="97"/>
      <c r="I69" s="97"/>
    </row>
    <row r="70" spans="1:9" ht="46.5" customHeight="1" x14ac:dyDescent="0.2">
      <c r="A70" s="87" t="s">
        <v>200</v>
      </c>
      <c r="B70" s="87"/>
      <c r="C70" s="87"/>
      <c r="D70" s="87"/>
      <c r="E70" s="87"/>
      <c r="F70" s="87"/>
      <c r="G70" s="87"/>
      <c r="H70" s="87"/>
      <c r="I70" s="87"/>
    </row>
    <row r="71" spans="1:9" ht="15.75" x14ac:dyDescent="0.2">
      <c r="A71" s="86" t="s">
        <v>201</v>
      </c>
      <c r="B71" s="86"/>
      <c r="C71" s="86"/>
      <c r="D71" s="86"/>
      <c r="E71" s="86"/>
      <c r="F71" s="86"/>
      <c r="G71" s="86"/>
      <c r="H71" s="86"/>
      <c r="I71" s="86"/>
    </row>
    <row r="72" spans="1:9" ht="15.75" x14ac:dyDescent="0.2">
      <c r="A72" s="86" t="s">
        <v>202</v>
      </c>
      <c r="B72" s="86"/>
      <c r="C72" s="86"/>
      <c r="D72" s="86"/>
      <c r="E72" s="86"/>
      <c r="F72" s="86"/>
      <c r="G72" s="86"/>
      <c r="H72" s="86"/>
      <c r="I72" s="86"/>
    </row>
    <row r="73" spans="1:9" ht="15.75" x14ac:dyDescent="0.2">
      <c r="A73" s="86" t="s">
        <v>203</v>
      </c>
      <c r="B73" s="86"/>
      <c r="C73" s="86"/>
      <c r="D73" s="86"/>
      <c r="E73" s="86"/>
      <c r="F73" s="86"/>
      <c r="G73" s="86"/>
      <c r="H73" s="86"/>
      <c r="I73" s="86"/>
    </row>
    <row r="74" spans="1:9" ht="29.25" customHeight="1" x14ac:dyDescent="0.2">
      <c r="A74" s="87" t="s">
        <v>204</v>
      </c>
      <c r="B74" s="87"/>
      <c r="C74" s="87"/>
      <c r="D74" s="87"/>
      <c r="E74" s="87"/>
      <c r="F74" s="87"/>
      <c r="G74" s="87"/>
      <c r="H74" s="87"/>
      <c r="I74" s="87"/>
    </row>
    <row r="75" spans="1:9" ht="15.75" x14ac:dyDescent="0.2">
      <c r="A75" s="86" t="s">
        <v>48</v>
      </c>
      <c r="B75" s="86"/>
      <c r="C75" s="86"/>
      <c r="D75" s="86"/>
      <c r="E75" s="86"/>
      <c r="F75" s="86"/>
      <c r="G75" s="86"/>
      <c r="H75" s="86"/>
      <c r="I75" s="86"/>
    </row>
    <row r="76" spans="1:9" ht="15.75" x14ac:dyDescent="0.2">
      <c r="A76" s="86" t="s">
        <v>205</v>
      </c>
      <c r="B76" s="86"/>
      <c r="C76" s="86"/>
      <c r="D76" s="86"/>
      <c r="E76" s="86"/>
      <c r="F76" s="86"/>
      <c r="G76" s="86"/>
      <c r="H76" s="86"/>
      <c r="I76" s="86"/>
    </row>
    <row r="77" spans="1:9" ht="15.75" customHeight="1" x14ac:dyDescent="0.2">
      <c r="A77" s="87" t="s">
        <v>208</v>
      </c>
      <c r="B77" s="87"/>
      <c r="C77" s="87"/>
      <c r="D77" s="87"/>
      <c r="E77" s="87"/>
      <c r="F77" s="87"/>
      <c r="G77" s="87"/>
      <c r="H77" s="87"/>
      <c r="I77" s="87"/>
    </row>
    <row r="78" spans="1:9" ht="15.75" x14ac:dyDescent="0.2">
      <c r="A78" s="86" t="s">
        <v>206</v>
      </c>
      <c r="B78" s="86"/>
      <c r="C78" s="86"/>
      <c r="D78" s="86"/>
      <c r="E78" s="86"/>
      <c r="F78" s="86"/>
      <c r="G78" s="86"/>
      <c r="H78" s="86"/>
      <c r="I78" s="86"/>
    </row>
    <row r="79" spans="1:9" ht="15.75" x14ac:dyDescent="0.2">
      <c r="A79" s="86" t="s">
        <v>98</v>
      </c>
      <c r="B79" s="86"/>
      <c r="C79" s="86"/>
      <c r="D79" s="86"/>
      <c r="E79" s="86"/>
      <c r="F79" s="86"/>
      <c r="G79" s="86"/>
      <c r="H79" s="86"/>
      <c r="I79" s="86"/>
    </row>
    <row r="80" spans="1:9" ht="15.75" x14ac:dyDescent="0.2">
      <c r="A80" s="86" t="s">
        <v>207</v>
      </c>
      <c r="B80" s="86"/>
      <c r="C80" s="86"/>
      <c r="D80" s="86"/>
      <c r="E80" s="86"/>
      <c r="F80" s="86"/>
      <c r="G80" s="86"/>
      <c r="H80" s="86"/>
      <c r="I80" s="86"/>
    </row>
    <row r="81" spans="1:9" ht="15.75" x14ac:dyDescent="0.2">
      <c r="A81" s="98" t="s">
        <v>95</v>
      </c>
      <c r="B81" s="86"/>
      <c r="C81" s="86"/>
      <c r="D81" s="86"/>
      <c r="E81" s="86"/>
      <c r="F81" s="86"/>
      <c r="G81" s="86"/>
      <c r="H81" s="86"/>
      <c r="I81" s="86"/>
    </row>
    <row r="82" spans="1:9" ht="15.75" x14ac:dyDescent="0.2">
      <c r="A82" s="87" t="s">
        <v>209</v>
      </c>
      <c r="B82" s="87"/>
      <c r="C82" s="87"/>
      <c r="D82" s="87"/>
      <c r="E82" s="87"/>
      <c r="F82" s="87"/>
      <c r="G82" s="87"/>
      <c r="H82" s="87"/>
      <c r="I82" s="87"/>
    </row>
    <row r="83" spans="1:9" ht="15.75" x14ac:dyDescent="0.2">
      <c r="A83" s="87" t="s">
        <v>210</v>
      </c>
      <c r="B83" s="87"/>
      <c r="C83" s="87"/>
      <c r="D83" s="87"/>
      <c r="E83" s="87"/>
      <c r="F83" s="87"/>
      <c r="G83" s="87"/>
      <c r="H83" s="87"/>
      <c r="I83" s="87"/>
    </row>
    <row r="84" spans="1:9" ht="15.75" x14ac:dyDescent="0.2">
      <c r="A84" s="98" t="s">
        <v>167</v>
      </c>
      <c r="B84" s="98"/>
      <c r="C84" s="98"/>
      <c r="D84" s="98"/>
      <c r="E84" s="98"/>
      <c r="F84" s="98"/>
      <c r="G84" s="98"/>
      <c r="H84" s="98"/>
      <c r="I84" s="98"/>
    </row>
    <row r="85" spans="1:9" ht="15.75" x14ac:dyDescent="0.2">
      <c r="A85" s="83" t="s">
        <v>166</v>
      </c>
      <c r="B85" s="83"/>
      <c r="C85" s="83"/>
      <c r="D85" s="83"/>
      <c r="E85" s="83"/>
      <c r="F85" s="83"/>
      <c r="G85" s="83"/>
      <c r="H85" s="83"/>
      <c r="I85" s="83"/>
    </row>
  </sheetData>
  <sheetProtection algorithmName="SHA-512" hashValue="nXJcXULvbC0eRxmEDdCnhd/4AN6bLZa5HrvbIZrukAUX9xildt7EwglDFaQX8kU3ykmQsGyalJUdJhpio92I3w==" saltValue="IzIISSbcVNhvsA1f2nmR8g==" spinCount="100000" sheet="1" objects="1" scenarios="1"/>
  <mergeCells count="24">
    <mergeCell ref="A83:I83"/>
    <mergeCell ref="A81:I81"/>
    <mergeCell ref="A82:I82"/>
    <mergeCell ref="A75:I75"/>
    <mergeCell ref="A76:I76"/>
    <mergeCell ref="A78:I78"/>
    <mergeCell ref="A79:I79"/>
    <mergeCell ref="A80:I80"/>
    <mergeCell ref="A85:I85"/>
    <mergeCell ref="A1:I1"/>
    <mergeCell ref="K4:L4"/>
    <mergeCell ref="A71:I71"/>
    <mergeCell ref="A72:I72"/>
    <mergeCell ref="A73:I73"/>
    <mergeCell ref="A70:I70"/>
    <mergeCell ref="A77:I77"/>
    <mergeCell ref="F61:H61"/>
    <mergeCell ref="F35:H35"/>
    <mergeCell ref="F62:H62"/>
    <mergeCell ref="A68:I68"/>
    <mergeCell ref="A67:I67"/>
    <mergeCell ref="A69:I69"/>
    <mergeCell ref="A74:I74"/>
    <mergeCell ref="A84:I8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9C5D4-E90C-47B6-BAED-CDA336F093A1}">
  <dimension ref="A1:L85"/>
  <sheetViews>
    <sheetView workbookViewId="0">
      <selection activeCell="A2" sqref="A2"/>
    </sheetView>
  </sheetViews>
  <sheetFormatPr defaultColWidth="9.140625" defaultRowHeight="12.75" x14ac:dyDescent="0.2"/>
  <cols>
    <col min="1" max="1" width="57.28515625" style="14" customWidth="1"/>
    <col min="2" max="2" width="12.7109375" style="14" customWidth="1"/>
    <col min="3" max="3" width="14.5703125" style="14" customWidth="1"/>
    <col min="4" max="4" width="12.7109375" style="14" customWidth="1"/>
    <col min="5" max="5" width="13.28515625" style="14" customWidth="1"/>
    <col min="6" max="6" width="12.7109375" style="14" customWidth="1"/>
    <col min="7" max="7" width="14.28515625" style="14" customWidth="1"/>
    <col min="8" max="8" width="13.85546875" style="14" customWidth="1"/>
    <col min="9" max="9" width="14.28515625" style="14" customWidth="1"/>
    <col min="10" max="10" width="6.28515625" style="14" customWidth="1"/>
    <col min="11" max="11" width="17.42578125" style="18" customWidth="1"/>
    <col min="12" max="16384" width="9.140625" style="14"/>
  </cols>
  <sheetData>
    <row r="1" spans="1:12" ht="33.75" customHeight="1" x14ac:dyDescent="0.2">
      <c r="A1" s="84" t="s">
        <v>173</v>
      </c>
      <c r="B1" s="84"/>
      <c r="C1" s="84"/>
      <c r="D1" s="84"/>
      <c r="E1" s="84"/>
      <c r="F1" s="84"/>
      <c r="G1" s="84"/>
      <c r="H1" s="84"/>
      <c r="I1" s="84"/>
    </row>
    <row r="3" spans="1:12" s="19" customFormat="1" ht="70.5" customHeight="1" x14ac:dyDescent="0.25">
      <c r="A3" s="3" t="s">
        <v>0</v>
      </c>
      <c r="B3" s="3" t="s">
        <v>70</v>
      </c>
      <c r="C3" s="3" t="s">
        <v>71</v>
      </c>
      <c r="D3" s="3" t="s">
        <v>72</v>
      </c>
      <c r="E3" s="3" t="s">
        <v>77</v>
      </c>
      <c r="F3" s="3" t="s">
        <v>73</v>
      </c>
      <c r="G3" s="3" t="s">
        <v>74</v>
      </c>
      <c r="H3" s="3" t="s">
        <v>75</v>
      </c>
      <c r="I3" s="3" t="s">
        <v>76</v>
      </c>
    </row>
    <row r="4" spans="1:12" x14ac:dyDescent="0.2">
      <c r="A4" s="2" t="s">
        <v>1</v>
      </c>
      <c r="B4" s="4" t="s">
        <v>2</v>
      </c>
      <c r="C4" s="4"/>
      <c r="D4" s="4"/>
      <c r="E4" s="4"/>
      <c r="F4" s="4"/>
      <c r="G4" s="4"/>
      <c r="H4" s="4"/>
      <c r="I4" s="4"/>
      <c r="K4" s="85" t="s">
        <v>60</v>
      </c>
      <c r="L4" s="85"/>
    </row>
    <row r="5" spans="1:12" x14ac:dyDescent="0.2">
      <c r="A5" s="2" t="s">
        <v>3</v>
      </c>
      <c r="B5" s="4" t="s">
        <v>2</v>
      </c>
      <c r="C5" s="4"/>
      <c r="D5" s="4"/>
      <c r="E5" s="4"/>
      <c r="F5" s="4"/>
      <c r="G5" s="4"/>
      <c r="H5" s="4"/>
      <c r="I5" s="4"/>
      <c r="K5" s="16" t="s">
        <v>61</v>
      </c>
      <c r="L5" s="17">
        <v>161.34</v>
      </c>
    </row>
    <row r="6" spans="1:12" x14ac:dyDescent="0.2">
      <c r="A6" s="2" t="s">
        <v>4</v>
      </c>
      <c r="B6" s="4"/>
      <c r="C6" s="4"/>
      <c r="D6" s="4"/>
      <c r="E6" s="4"/>
      <c r="F6" s="4"/>
      <c r="G6" s="4"/>
      <c r="H6" s="4"/>
      <c r="I6" s="4"/>
      <c r="K6" s="16" t="s">
        <v>62</v>
      </c>
      <c r="L6" s="17">
        <v>101.24</v>
      </c>
    </row>
    <row r="7" spans="1:12" ht="15.75" x14ac:dyDescent="0.2">
      <c r="A7" s="2" t="s">
        <v>78</v>
      </c>
      <c r="B7" s="4">
        <v>1</v>
      </c>
      <c r="C7" s="4">
        <v>1</v>
      </c>
      <c r="D7" s="4">
        <f>B7*C7</f>
        <v>1</v>
      </c>
      <c r="E7" s="4">
        <v>5</v>
      </c>
      <c r="F7" s="4">
        <f>D7*E7</f>
        <v>5</v>
      </c>
      <c r="G7" s="55">
        <f>F7*0.05</f>
        <v>0.25</v>
      </c>
      <c r="H7" s="4">
        <f>F7*0.1</f>
        <v>0.5</v>
      </c>
      <c r="I7" s="12">
        <f>F7*L$6+G7*L$5+H7*L$7</f>
        <v>569.12</v>
      </c>
      <c r="K7" s="16" t="s">
        <v>63</v>
      </c>
      <c r="L7" s="17">
        <v>45.17</v>
      </c>
    </row>
    <row r="8" spans="1:12" ht="15.75" x14ac:dyDescent="0.2">
      <c r="A8" s="2" t="s">
        <v>80</v>
      </c>
      <c r="B8" s="4"/>
      <c r="C8" s="4"/>
      <c r="D8" s="4"/>
      <c r="E8" s="4"/>
      <c r="F8" s="4"/>
      <c r="G8" s="4"/>
      <c r="H8" s="4"/>
      <c r="I8" s="56"/>
    </row>
    <row r="9" spans="1:12" x14ac:dyDescent="0.2">
      <c r="A9" s="2" t="s">
        <v>5</v>
      </c>
      <c r="B9" s="57">
        <v>1050</v>
      </c>
      <c r="C9" s="4">
        <v>1</v>
      </c>
      <c r="D9" s="57">
        <f>B9*C9</f>
        <v>1050</v>
      </c>
      <c r="E9" s="4">
        <v>0</v>
      </c>
      <c r="F9" s="4">
        <f>D9*E9</f>
        <v>0</v>
      </c>
      <c r="G9" s="4">
        <f>F9*0.05</f>
        <v>0</v>
      </c>
      <c r="H9" s="4">
        <f>F9*0.1</f>
        <v>0</v>
      </c>
      <c r="I9" s="12">
        <f>F9*L$6+G9*L$5+H9*L$7</f>
        <v>0</v>
      </c>
    </row>
    <row r="10" spans="1:12" x14ac:dyDescent="0.2">
      <c r="A10" s="2" t="s">
        <v>6</v>
      </c>
      <c r="B10" s="57">
        <v>1050</v>
      </c>
      <c r="C10" s="4">
        <v>1</v>
      </c>
      <c r="D10" s="57">
        <f>B10*C10</f>
        <v>1050</v>
      </c>
      <c r="E10" s="4">
        <v>0</v>
      </c>
      <c r="F10" s="4">
        <f>D10*E10</f>
        <v>0</v>
      </c>
      <c r="G10" s="4">
        <f>F10*0.05</f>
        <v>0</v>
      </c>
      <c r="H10" s="4">
        <f>F10*0.1</f>
        <v>0</v>
      </c>
      <c r="I10" s="12">
        <f>F10*L$6+G10*L$5+H10*L$7</f>
        <v>0</v>
      </c>
    </row>
    <row r="11" spans="1:12" x14ac:dyDescent="0.2">
      <c r="A11" s="2" t="s">
        <v>7</v>
      </c>
      <c r="B11" s="4">
        <v>270</v>
      </c>
      <c r="C11" s="4">
        <v>1</v>
      </c>
      <c r="D11" s="4">
        <f>B11*C11</f>
        <v>270</v>
      </c>
      <c r="E11" s="4">
        <v>0</v>
      </c>
      <c r="F11" s="4">
        <f>D11*E11</f>
        <v>0</v>
      </c>
      <c r="G11" s="4">
        <f>F11*0.05</f>
        <v>0</v>
      </c>
      <c r="H11" s="4">
        <f>F11*0.1</f>
        <v>0</v>
      </c>
      <c r="I11" s="12">
        <f>F11*L$6+G11*L$5+H11*L$7</f>
        <v>0</v>
      </c>
    </row>
    <row r="12" spans="1:12" x14ac:dyDescent="0.2">
      <c r="A12" s="2" t="s">
        <v>8</v>
      </c>
      <c r="B12" s="4">
        <v>270</v>
      </c>
      <c r="C12" s="4">
        <v>1</v>
      </c>
      <c r="D12" s="4">
        <f>B12*C12</f>
        <v>270</v>
      </c>
      <c r="E12" s="4">
        <v>0</v>
      </c>
      <c r="F12" s="4">
        <f>D12*E12</f>
        <v>0</v>
      </c>
      <c r="G12" s="4">
        <f>F12*0.05</f>
        <v>0</v>
      </c>
      <c r="H12" s="4">
        <f>F12*0.1</f>
        <v>0</v>
      </c>
      <c r="I12" s="12">
        <f>F12*L$6+G12*L$5+H12*L$7</f>
        <v>0</v>
      </c>
    </row>
    <row r="13" spans="1:12" ht="15.75" x14ac:dyDescent="0.2">
      <c r="A13" s="2" t="s">
        <v>79</v>
      </c>
      <c r="B13" s="4">
        <v>270</v>
      </c>
      <c r="C13" s="4">
        <v>1</v>
      </c>
      <c r="D13" s="4">
        <f>B13*C13</f>
        <v>270</v>
      </c>
      <c r="E13" s="4">
        <v>0</v>
      </c>
      <c r="F13" s="4">
        <f>D13*E13</f>
        <v>0</v>
      </c>
      <c r="G13" s="4">
        <f>F13*0.05</f>
        <v>0</v>
      </c>
      <c r="H13" s="4">
        <f>F13*0.1</f>
        <v>0</v>
      </c>
      <c r="I13" s="12">
        <f>F13*L$6+G13*L$5+H13*L$7</f>
        <v>0</v>
      </c>
    </row>
    <row r="14" spans="1:12" x14ac:dyDescent="0.2">
      <c r="A14" s="2" t="s">
        <v>9</v>
      </c>
      <c r="B14" s="4" t="s">
        <v>10</v>
      </c>
      <c r="C14" s="4"/>
      <c r="D14" s="4"/>
      <c r="E14" s="4"/>
      <c r="F14" s="4"/>
      <c r="G14" s="4"/>
      <c r="H14" s="4"/>
      <c r="I14" s="56"/>
    </row>
    <row r="15" spans="1:12" x14ac:dyDescent="0.2">
      <c r="A15" s="2" t="s">
        <v>11</v>
      </c>
      <c r="B15" s="4" t="s">
        <v>10</v>
      </c>
      <c r="C15" s="4"/>
      <c r="D15" s="4"/>
      <c r="E15" s="4"/>
      <c r="F15" s="4"/>
      <c r="G15" s="4"/>
      <c r="H15" s="4"/>
      <c r="I15" s="56"/>
    </row>
    <row r="16" spans="1:12" x14ac:dyDescent="0.2">
      <c r="A16" s="2" t="s">
        <v>12</v>
      </c>
      <c r="B16" s="4"/>
      <c r="C16" s="4"/>
      <c r="D16" s="4"/>
      <c r="E16" s="4"/>
      <c r="F16" s="4"/>
      <c r="G16" s="4"/>
      <c r="H16" s="4"/>
      <c r="I16" s="56"/>
    </row>
    <row r="17" spans="1:10" ht="15.75" x14ac:dyDescent="0.2">
      <c r="A17" s="2" t="s">
        <v>13</v>
      </c>
      <c r="B17" s="4">
        <v>2</v>
      </c>
      <c r="C17" s="4">
        <v>1</v>
      </c>
      <c r="D17" s="4">
        <f t="shared" ref="D17:D33" si="0">B17*C17</f>
        <v>2</v>
      </c>
      <c r="E17" s="4">
        <v>0</v>
      </c>
      <c r="F17" s="4">
        <f t="shared" ref="F17:F33" si="1">D17*E17</f>
        <v>0</v>
      </c>
      <c r="G17" s="4">
        <f t="shared" ref="G17:G33" si="2">F17*0.05</f>
        <v>0</v>
      </c>
      <c r="H17" s="4">
        <f t="shared" ref="H17:H33" si="3">F17*0.1</f>
        <v>0</v>
      </c>
      <c r="I17" s="12">
        <f t="shared" ref="I17:I34" si="4">F17*L$6+G17*L$5+H17*L$7</f>
        <v>0</v>
      </c>
    </row>
    <row r="18" spans="1:10" ht="15.75" x14ac:dyDescent="0.2">
      <c r="A18" s="2" t="s">
        <v>14</v>
      </c>
      <c r="B18" s="4">
        <v>2</v>
      </c>
      <c r="C18" s="4">
        <v>1</v>
      </c>
      <c r="D18" s="4">
        <f t="shared" si="0"/>
        <v>2</v>
      </c>
      <c r="E18" s="4">
        <v>0</v>
      </c>
      <c r="F18" s="4">
        <f t="shared" si="1"/>
        <v>0</v>
      </c>
      <c r="G18" s="4">
        <f t="shared" si="2"/>
        <v>0</v>
      </c>
      <c r="H18" s="4">
        <f t="shared" si="3"/>
        <v>0</v>
      </c>
      <c r="I18" s="12">
        <f t="shared" si="4"/>
        <v>0</v>
      </c>
    </row>
    <row r="19" spans="1:10" ht="15.75" x14ac:dyDescent="0.2">
      <c r="A19" s="2" t="s">
        <v>15</v>
      </c>
      <c r="B19" s="4">
        <v>2</v>
      </c>
      <c r="C19" s="4">
        <v>1</v>
      </c>
      <c r="D19" s="4">
        <f t="shared" si="0"/>
        <v>2</v>
      </c>
      <c r="E19" s="4">
        <v>0</v>
      </c>
      <c r="F19" s="4">
        <f t="shared" si="1"/>
        <v>0</v>
      </c>
      <c r="G19" s="4">
        <f t="shared" si="2"/>
        <v>0</v>
      </c>
      <c r="H19" s="4">
        <f t="shared" si="3"/>
        <v>0</v>
      </c>
      <c r="I19" s="12">
        <f t="shared" si="4"/>
        <v>0</v>
      </c>
    </row>
    <row r="20" spans="1:10" ht="15.75" x14ac:dyDescent="0.2">
      <c r="A20" s="2" t="s">
        <v>16</v>
      </c>
      <c r="B20" s="4">
        <v>2</v>
      </c>
      <c r="C20" s="4">
        <v>1</v>
      </c>
      <c r="D20" s="4">
        <f t="shared" si="0"/>
        <v>2</v>
      </c>
      <c r="E20" s="4">
        <v>0</v>
      </c>
      <c r="F20" s="4">
        <f t="shared" si="1"/>
        <v>0</v>
      </c>
      <c r="G20" s="4">
        <f t="shared" si="2"/>
        <v>0</v>
      </c>
      <c r="H20" s="4">
        <f t="shared" si="3"/>
        <v>0</v>
      </c>
      <c r="I20" s="12">
        <f t="shared" si="4"/>
        <v>0</v>
      </c>
    </row>
    <row r="21" spans="1:10" ht="15.75" x14ac:dyDescent="0.2">
      <c r="A21" s="58" t="s">
        <v>81</v>
      </c>
      <c r="B21" s="4">
        <v>2</v>
      </c>
      <c r="C21" s="4">
        <v>1</v>
      </c>
      <c r="D21" s="4">
        <f t="shared" si="0"/>
        <v>2</v>
      </c>
      <c r="E21" s="4">
        <v>0</v>
      </c>
      <c r="F21" s="4">
        <f t="shared" si="1"/>
        <v>0</v>
      </c>
      <c r="G21" s="4">
        <f t="shared" si="2"/>
        <v>0</v>
      </c>
      <c r="H21" s="4">
        <f t="shared" si="3"/>
        <v>0</v>
      </c>
      <c r="I21" s="12">
        <f t="shared" si="4"/>
        <v>0</v>
      </c>
    </row>
    <row r="22" spans="1:10" ht="15.75" x14ac:dyDescent="0.2">
      <c r="A22" s="58" t="s">
        <v>82</v>
      </c>
      <c r="B22" s="4">
        <v>2</v>
      </c>
      <c r="C22" s="4">
        <v>1</v>
      </c>
      <c r="D22" s="4">
        <f t="shared" si="0"/>
        <v>2</v>
      </c>
      <c r="E22" s="4">
        <v>0</v>
      </c>
      <c r="F22" s="4">
        <f t="shared" si="1"/>
        <v>0</v>
      </c>
      <c r="G22" s="4">
        <f t="shared" si="2"/>
        <v>0</v>
      </c>
      <c r="H22" s="4">
        <f t="shared" si="3"/>
        <v>0</v>
      </c>
      <c r="I22" s="12">
        <f t="shared" si="4"/>
        <v>0</v>
      </c>
    </row>
    <row r="23" spans="1:10" ht="15.75" x14ac:dyDescent="0.2">
      <c r="A23" s="2" t="s">
        <v>17</v>
      </c>
      <c r="B23" s="4">
        <v>2</v>
      </c>
      <c r="C23" s="4">
        <v>1</v>
      </c>
      <c r="D23" s="4">
        <f t="shared" si="0"/>
        <v>2</v>
      </c>
      <c r="E23" s="4">
        <v>2</v>
      </c>
      <c r="F23" s="4">
        <f>D23*E23</f>
        <v>4</v>
      </c>
      <c r="G23" s="4">
        <f t="shared" si="2"/>
        <v>0.2</v>
      </c>
      <c r="H23" s="4">
        <f t="shared" si="3"/>
        <v>0.4</v>
      </c>
      <c r="I23" s="12">
        <f t="shared" si="4"/>
        <v>455.29599999999994</v>
      </c>
    </row>
    <row r="24" spans="1:10" ht="28.5" x14ac:dyDescent="0.2">
      <c r="A24" s="58" t="s">
        <v>46</v>
      </c>
      <c r="B24" s="4">
        <v>6</v>
      </c>
      <c r="C24" s="4">
        <v>1</v>
      </c>
      <c r="D24" s="4">
        <f t="shared" si="0"/>
        <v>6</v>
      </c>
      <c r="E24" s="4">
        <v>2</v>
      </c>
      <c r="F24" s="4">
        <f t="shared" si="1"/>
        <v>12</v>
      </c>
      <c r="G24" s="4">
        <f t="shared" si="2"/>
        <v>0.60000000000000009</v>
      </c>
      <c r="H24" s="4">
        <f t="shared" si="3"/>
        <v>1.2000000000000002</v>
      </c>
      <c r="I24" s="12">
        <f t="shared" si="4"/>
        <v>1365.8879999999999</v>
      </c>
    </row>
    <row r="25" spans="1:10" ht="15.75" x14ac:dyDescent="0.2">
      <c r="A25" s="2" t="s">
        <v>18</v>
      </c>
      <c r="B25" s="4">
        <v>2</v>
      </c>
      <c r="C25" s="4">
        <v>1</v>
      </c>
      <c r="D25" s="4">
        <f t="shared" si="0"/>
        <v>2</v>
      </c>
      <c r="E25" s="4">
        <v>0</v>
      </c>
      <c r="F25" s="4">
        <f t="shared" si="1"/>
        <v>0</v>
      </c>
      <c r="G25" s="4">
        <f t="shared" si="2"/>
        <v>0</v>
      </c>
      <c r="H25" s="4">
        <f t="shared" si="3"/>
        <v>0</v>
      </c>
      <c r="I25" s="12">
        <f t="shared" si="4"/>
        <v>0</v>
      </c>
    </row>
    <row r="26" spans="1:10" ht="15.75" x14ac:dyDescent="0.2">
      <c r="A26" s="2" t="s">
        <v>83</v>
      </c>
      <c r="B26" s="4">
        <v>2</v>
      </c>
      <c r="C26" s="4">
        <v>1</v>
      </c>
      <c r="D26" s="4">
        <f t="shared" si="0"/>
        <v>2</v>
      </c>
      <c r="E26" s="7">
        <v>0</v>
      </c>
      <c r="F26" s="4">
        <f t="shared" si="1"/>
        <v>0</v>
      </c>
      <c r="G26" s="4">
        <f t="shared" si="2"/>
        <v>0</v>
      </c>
      <c r="H26" s="4">
        <f t="shared" si="3"/>
        <v>0</v>
      </c>
      <c r="I26" s="12">
        <f t="shared" si="4"/>
        <v>0</v>
      </c>
    </row>
    <row r="27" spans="1:10" ht="15.75" x14ac:dyDescent="0.2">
      <c r="A27" s="58" t="s">
        <v>84</v>
      </c>
      <c r="B27" s="4">
        <v>16</v>
      </c>
      <c r="C27" s="4">
        <v>4</v>
      </c>
      <c r="D27" s="4">
        <f t="shared" si="0"/>
        <v>64</v>
      </c>
      <c r="E27" s="4">
        <v>0</v>
      </c>
      <c r="F27" s="4">
        <f t="shared" si="1"/>
        <v>0</v>
      </c>
      <c r="G27" s="4">
        <f t="shared" si="2"/>
        <v>0</v>
      </c>
      <c r="H27" s="4">
        <f t="shared" si="3"/>
        <v>0</v>
      </c>
      <c r="I27" s="11">
        <f t="shared" si="4"/>
        <v>0</v>
      </c>
      <c r="J27" s="38"/>
    </row>
    <row r="28" spans="1:10" ht="15.75" x14ac:dyDescent="0.2">
      <c r="A28" s="2" t="s">
        <v>19</v>
      </c>
      <c r="B28" s="4">
        <v>8</v>
      </c>
      <c r="C28" s="7">
        <v>4</v>
      </c>
      <c r="D28" s="4">
        <f t="shared" si="0"/>
        <v>32</v>
      </c>
      <c r="E28" s="4">
        <v>0</v>
      </c>
      <c r="F28" s="4">
        <f t="shared" si="1"/>
        <v>0</v>
      </c>
      <c r="G28" s="4">
        <f t="shared" si="2"/>
        <v>0</v>
      </c>
      <c r="H28" s="4">
        <f t="shared" si="3"/>
        <v>0</v>
      </c>
      <c r="I28" s="11">
        <f t="shared" si="4"/>
        <v>0</v>
      </c>
    </row>
    <row r="29" spans="1:10" ht="15.75" x14ac:dyDescent="0.2">
      <c r="A29" s="2" t="s">
        <v>20</v>
      </c>
      <c r="B29" s="4">
        <v>6</v>
      </c>
      <c r="C29" s="4">
        <v>1</v>
      </c>
      <c r="D29" s="4">
        <f t="shared" si="0"/>
        <v>6</v>
      </c>
      <c r="E29" s="4">
        <v>0</v>
      </c>
      <c r="F29" s="4">
        <f t="shared" si="1"/>
        <v>0</v>
      </c>
      <c r="G29" s="4">
        <f t="shared" si="2"/>
        <v>0</v>
      </c>
      <c r="H29" s="4">
        <f t="shared" si="3"/>
        <v>0</v>
      </c>
      <c r="I29" s="12">
        <f t="shared" si="4"/>
        <v>0</v>
      </c>
    </row>
    <row r="30" spans="1:10" ht="15.75" x14ac:dyDescent="0.2">
      <c r="A30" s="2" t="s">
        <v>21</v>
      </c>
      <c r="B30" s="4">
        <v>6</v>
      </c>
      <c r="C30" s="4">
        <v>1</v>
      </c>
      <c r="D30" s="4">
        <f t="shared" si="0"/>
        <v>6</v>
      </c>
      <c r="E30" s="4">
        <v>0</v>
      </c>
      <c r="F30" s="4">
        <f t="shared" si="1"/>
        <v>0</v>
      </c>
      <c r="G30" s="4">
        <f t="shared" si="2"/>
        <v>0</v>
      </c>
      <c r="H30" s="4">
        <f t="shared" si="3"/>
        <v>0</v>
      </c>
      <c r="I30" s="11">
        <f t="shared" si="4"/>
        <v>0</v>
      </c>
    </row>
    <row r="31" spans="1:10" ht="15.75" x14ac:dyDescent="0.2">
      <c r="A31" s="2" t="s">
        <v>22</v>
      </c>
      <c r="B31" s="4">
        <v>4</v>
      </c>
      <c r="C31" s="4">
        <v>1</v>
      </c>
      <c r="D31" s="4">
        <f t="shared" si="0"/>
        <v>4</v>
      </c>
      <c r="E31" s="4">
        <v>2</v>
      </c>
      <c r="F31" s="4">
        <f t="shared" si="1"/>
        <v>8</v>
      </c>
      <c r="G31" s="4">
        <f t="shared" si="2"/>
        <v>0.4</v>
      </c>
      <c r="H31" s="4">
        <f t="shared" si="3"/>
        <v>0.8</v>
      </c>
      <c r="I31" s="12">
        <f t="shared" si="4"/>
        <v>910.59199999999987</v>
      </c>
    </row>
    <row r="32" spans="1:10" ht="15.75" x14ac:dyDescent="0.2">
      <c r="A32" s="59" t="s">
        <v>88</v>
      </c>
      <c r="B32" s="7">
        <v>2</v>
      </c>
      <c r="C32" s="7">
        <v>2</v>
      </c>
      <c r="D32" s="7">
        <f t="shared" si="0"/>
        <v>4</v>
      </c>
      <c r="E32" s="7">
        <v>0</v>
      </c>
      <c r="F32" s="7">
        <f t="shared" si="1"/>
        <v>0</v>
      </c>
      <c r="G32" s="7">
        <f t="shared" si="2"/>
        <v>0</v>
      </c>
      <c r="H32" s="7">
        <f t="shared" si="3"/>
        <v>0</v>
      </c>
      <c r="I32" s="60">
        <f t="shared" si="4"/>
        <v>0</v>
      </c>
      <c r="J32" s="38"/>
    </row>
    <row r="33" spans="1:10" ht="28.5" x14ac:dyDescent="0.2">
      <c r="A33" s="61" t="s">
        <v>51</v>
      </c>
      <c r="B33" s="7">
        <v>2</v>
      </c>
      <c r="C33" s="7">
        <v>1</v>
      </c>
      <c r="D33" s="7">
        <f t="shared" si="0"/>
        <v>2</v>
      </c>
      <c r="E33" s="7">
        <v>0</v>
      </c>
      <c r="F33" s="7">
        <f t="shared" si="1"/>
        <v>0</v>
      </c>
      <c r="G33" s="7">
        <f t="shared" si="2"/>
        <v>0</v>
      </c>
      <c r="H33" s="7">
        <f t="shared" si="3"/>
        <v>0</v>
      </c>
      <c r="I33" s="60">
        <f t="shared" si="4"/>
        <v>0</v>
      </c>
      <c r="J33" s="38"/>
    </row>
    <row r="34" spans="1:10" ht="28.5" x14ac:dyDescent="0.2">
      <c r="A34" s="61" t="s">
        <v>89</v>
      </c>
      <c r="B34" s="7">
        <v>2</v>
      </c>
      <c r="C34" s="7">
        <v>1</v>
      </c>
      <c r="D34" s="7">
        <f>B34*C34</f>
        <v>2</v>
      </c>
      <c r="E34" s="7">
        <v>0</v>
      </c>
      <c r="F34" s="7">
        <f>D34*E34</f>
        <v>0</v>
      </c>
      <c r="G34" s="7">
        <f>F34*0.05</f>
        <v>0</v>
      </c>
      <c r="H34" s="7">
        <f>F34*0.1</f>
        <v>0</v>
      </c>
      <c r="I34" s="60">
        <f t="shared" si="4"/>
        <v>0</v>
      </c>
      <c r="J34" s="38"/>
    </row>
    <row r="35" spans="1:10" ht="13.5" x14ac:dyDescent="0.2">
      <c r="A35" s="10" t="s">
        <v>23</v>
      </c>
      <c r="B35" s="4"/>
      <c r="C35" s="4"/>
      <c r="D35" s="4"/>
      <c r="E35" s="4"/>
      <c r="F35" s="91">
        <f>SUM(F4:H34)</f>
        <v>33.35</v>
      </c>
      <c r="G35" s="92"/>
      <c r="H35" s="93"/>
      <c r="I35" s="62">
        <f>SUM(I4:I34)</f>
        <v>3300.8959999999997</v>
      </c>
    </row>
    <row r="36" spans="1:10" x14ac:dyDescent="0.2">
      <c r="A36" s="2" t="s">
        <v>24</v>
      </c>
      <c r="B36" s="4"/>
      <c r="C36" s="4"/>
      <c r="D36" s="4"/>
      <c r="E36" s="4"/>
      <c r="F36" s="4"/>
      <c r="G36" s="4"/>
      <c r="H36" s="4"/>
      <c r="I36" s="4"/>
    </row>
    <row r="37" spans="1:10" x14ac:dyDescent="0.2">
      <c r="A37" s="2" t="s">
        <v>144</v>
      </c>
      <c r="B37" s="4" t="s">
        <v>25</v>
      </c>
      <c r="C37" s="4"/>
      <c r="D37" s="4"/>
      <c r="E37" s="4"/>
      <c r="F37" s="4"/>
      <c r="G37" s="4"/>
      <c r="H37" s="4"/>
      <c r="I37" s="4"/>
    </row>
    <row r="38" spans="1:10" x14ac:dyDescent="0.2">
      <c r="A38" s="2" t="s">
        <v>26</v>
      </c>
      <c r="B38" s="4" t="s">
        <v>2</v>
      </c>
      <c r="C38" s="4"/>
      <c r="D38" s="4"/>
      <c r="E38" s="4"/>
      <c r="F38" s="4"/>
      <c r="G38" s="4"/>
      <c r="H38" s="4"/>
      <c r="I38" s="4"/>
    </row>
    <row r="39" spans="1:10" x14ac:dyDescent="0.2">
      <c r="A39" s="2" t="s">
        <v>27</v>
      </c>
      <c r="B39" s="4" t="s">
        <v>28</v>
      </c>
      <c r="C39" s="4"/>
      <c r="D39" s="4"/>
      <c r="E39" s="4"/>
      <c r="F39" s="4"/>
      <c r="G39" s="4"/>
      <c r="H39" s="4"/>
      <c r="I39" s="4"/>
    </row>
    <row r="40" spans="1:10" ht="15.75" x14ac:dyDescent="0.2">
      <c r="A40" s="2" t="s">
        <v>29</v>
      </c>
      <c r="B40" s="4">
        <v>40</v>
      </c>
      <c r="C40" s="4">
        <v>1</v>
      </c>
      <c r="D40" s="4">
        <f>B40*C40</f>
        <v>40</v>
      </c>
      <c r="E40" s="4">
        <v>0</v>
      </c>
      <c r="F40" s="4">
        <f>D40*E40</f>
        <v>0</v>
      </c>
      <c r="G40" s="4">
        <f>F40*0.05</f>
        <v>0</v>
      </c>
      <c r="H40" s="4">
        <f>F40*0.1</f>
        <v>0</v>
      </c>
      <c r="I40" s="63">
        <f>F40*L$6+G40*L$5+H40*L$7</f>
        <v>0</v>
      </c>
    </row>
    <row r="41" spans="1:10" x14ac:dyDescent="0.2">
      <c r="A41" s="2" t="s">
        <v>30</v>
      </c>
      <c r="B41" s="4"/>
      <c r="C41" s="4"/>
      <c r="D41" s="4"/>
      <c r="E41" s="4"/>
      <c r="F41" s="4"/>
      <c r="G41" s="4"/>
      <c r="H41" s="4"/>
      <c r="I41" s="4"/>
    </row>
    <row r="42" spans="1:10" x14ac:dyDescent="0.2">
      <c r="A42" s="64" t="s">
        <v>57</v>
      </c>
      <c r="B42" s="4"/>
      <c r="C42" s="4"/>
      <c r="D42" s="4"/>
      <c r="E42" s="4"/>
      <c r="F42" s="4"/>
      <c r="G42" s="4"/>
      <c r="H42" s="4"/>
      <c r="I42" s="56"/>
    </row>
    <row r="43" spans="1:10" ht="15.75" x14ac:dyDescent="0.2">
      <c r="A43" s="2" t="s">
        <v>90</v>
      </c>
      <c r="B43" s="4">
        <v>12</v>
      </c>
      <c r="C43" s="4">
        <v>52</v>
      </c>
      <c r="D43" s="4">
        <f>B43*C43</f>
        <v>624</v>
      </c>
      <c r="E43" s="4">
        <v>0</v>
      </c>
      <c r="F43" s="57">
        <f>D43*E43</f>
        <v>0</v>
      </c>
      <c r="G43" s="65">
        <f>F43*0.05</f>
        <v>0</v>
      </c>
      <c r="H43" s="65">
        <f>F43*0.1</f>
        <v>0</v>
      </c>
      <c r="I43" s="11">
        <f>F43*L$6+G43*L$5+H43*L$7</f>
        <v>0</v>
      </c>
    </row>
    <row r="44" spans="1:10" ht="15.75" x14ac:dyDescent="0.2">
      <c r="A44" s="58" t="s">
        <v>91</v>
      </c>
      <c r="B44" s="4">
        <v>311</v>
      </c>
      <c r="C44" s="4">
        <v>1</v>
      </c>
      <c r="D44" s="4">
        <f>B44*C44</f>
        <v>311</v>
      </c>
      <c r="E44" s="4">
        <v>0</v>
      </c>
      <c r="F44" s="4">
        <f>D44*E44</f>
        <v>0</v>
      </c>
      <c r="G44" s="65">
        <f>F44*0.05</f>
        <v>0</v>
      </c>
      <c r="H44" s="65">
        <f>F44*0.1</f>
        <v>0</v>
      </c>
      <c r="I44" s="11">
        <f>F44*L$6+G44*L$5+H44*L$7</f>
        <v>0</v>
      </c>
    </row>
    <row r="45" spans="1:10" ht="15.75" x14ac:dyDescent="0.2">
      <c r="A45" s="58" t="s">
        <v>97</v>
      </c>
      <c r="B45" s="4">
        <v>11</v>
      </c>
      <c r="C45" s="4">
        <v>1</v>
      </c>
      <c r="D45" s="4">
        <f>B45*C45</f>
        <v>11</v>
      </c>
      <c r="E45" s="4">
        <v>0</v>
      </c>
      <c r="F45" s="4">
        <f>D45*E45</f>
        <v>0</v>
      </c>
      <c r="G45" s="4">
        <f>F45*0.05</f>
        <v>0</v>
      </c>
      <c r="H45" s="4">
        <f>F45*0.1</f>
        <v>0</v>
      </c>
      <c r="I45" s="11">
        <f>F45*L$6+G45*L$5+H45*L$7</f>
        <v>0</v>
      </c>
    </row>
    <row r="46" spans="1:10" ht="15.75" x14ac:dyDescent="0.2">
      <c r="A46" s="2" t="s">
        <v>96</v>
      </c>
      <c r="B46" s="4">
        <v>2</v>
      </c>
      <c r="C46" s="4">
        <v>12</v>
      </c>
      <c r="D46" s="4">
        <f>B46*C46</f>
        <v>24</v>
      </c>
      <c r="E46" s="4">
        <v>0</v>
      </c>
      <c r="F46" s="4">
        <f>D46*E46</f>
        <v>0</v>
      </c>
      <c r="G46" s="4">
        <f>F46*0.05</f>
        <v>0</v>
      </c>
      <c r="H46" s="4">
        <f>F46*0.1</f>
        <v>0</v>
      </c>
      <c r="I46" s="11">
        <f>F46*L$6+G46*L$5+H46*L$7</f>
        <v>0</v>
      </c>
    </row>
    <row r="47" spans="1:10" x14ac:dyDescent="0.2">
      <c r="A47" s="2" t="s">
        <v>163</v>
      </c>
      <c r="B47" s="4">
        <v>1</v>
      </c>
      <c r="C47" s="4">
        <v>52</v>
      </c>
      <c r="D47" s="4">
        <f>B47*C47</f>
        <v>52</v>
      </c>
      <c r="E47" s="4">
        <v>2</v>
      </c>
      <c r="F47" s="4">
        <f>D47*E47</f>
        <v>104</v>
      </c>
      <c r="G47" s="4">
        <f>F47*0.05</f>
        <v>5.2</v>
      </c>
      <c r="H47" s="4">
        <f>F47*0.1</f>
        <v>10.4</v>
      </c>
      <c r="I47" s="11">
        <f>F47*L$6+G47*L$5+H47*L$7</f>
        <v>11837.696</v>
      </c>
    </row>
    <row r="48" spans="1:10" x14ac:dyDescent="0.2">
      <c r="A48" s="64" t="s">
        <v>160</v>
      </c>
      <c r="B48" s="4"/>
      <c r="C48" s="4"/>
      <c r="D48" s="4"/>
      <c r="E48" s="4"/>
      <c r="F48" s="4"/>
      <c r="G48" s="4"/>
      <c r="H48" s="4"/>
      <c r="I48" s="11"/>
    </row>
    <row r="49" spans="1:12" x14ac:dyDescent="0.2">
      <c r="A49" s="2" t="s">
        <v>161</v>
      </c>
      <c r="B49" s="4">
        <v>1</v>
      </c>
      <c r="C49" s="4">
        <v>1</v>
      </c>
      <c r="D49" s="4">
        <f>B49*C49</f>
        <v>1</v>
      </c>
      <c r="E49" s="4">
        <v>2</v>
      </c>
      <c r="F49" s="7">
        <f>D49*E49</f>
        <v>2</v>
      </c>
      <c r="G49" s="7">
        <f t="shared" ref="G49:G51" si="5">F49*0.05</f>
        <v>0.1</v>
      </c>
      <c r="H49" s="7">
        <f t="shared" ref="H49:H51" si="6">F49*0.1</f>
        <v>0.2</v>
      </c>
      <c r="I49" s="60">
        <f>F49*L$6+G49*L$5+H49*L$7</f>
        <v>227.64799999999997</v>
      </c>
    </row>
    <row r="50" spans="1:12" ht="15.75" x14ac:dyDescent="0.2">
      <c r="A50" s="2" t="s">
        <v>168</v>
      </c>
      <c r="B50" s="4">
        <v>1</v>
      </c>
      <c r="C50" s="4">
        <v>1</v>
      </c>
      <c r="D50" s="4">
        <f>B50*C50</f>
        <v>1</v>
      </c>
      <c r="E50" s="4">
        <v>0</v>
      </c>
      <c r="F50" s="4">
        <f>D50*E50</f>
        <v>0</v>
      </c>
      <c r="G50" s="4">
        <f t="shared" si="5"/>
        <v>0</v>
      </c>
      <c r="H50" s="4">
        <f t="shared" si="6"/>
        <v>0</v>
      </c>
      <c r="I50" s="11">
        <f>F50*L$6+G50*L$5+H50*L$7</f>
        <v>0</v>
      </c>
    </row>
    <row r="51" spans="1:12" x14ac:dyDescent="0.2">
      <c r="A51" s="2" t="s">
        <v>164</v>
      </c>
      <c r="B51" s="4">
        <v>1</v>
      </c>
      <c r="C51" s="4">
        <v>1</v>
      </c>
      <c r="D51" s="4">
        <f>B51*C51</f>
        <v>1</v>
      </c>
      <c r="E51" s="4">
        <v>2</v>
      </c>
      <c r="F51" s="7">
        <f>D51*E51</f>
        <v>2</v>
      </c>
      <c r="G51" s="7">
        <f t="shared" si="5"/>
        <v>0.1</v>
      </c>
      <c r="H51" s="7">
        <f t="shared" si="6"/>
        <v>0.2</v>
      </c>
      <c r="I51" s="60">
        <f>F51*L$6+G51*L$5+H51*L$7</f>
        <v>227.64799999999997</v>
      </c>
    </row>
    <row r="52" spans="1:12" x14ac:dyDescent="0.2">
      <c r="A52" s="2" t="s">
        <v>31</v>
      </c>
      <c r="B52" s="4"/>
      <c r="C52" s="4"/>
      <c r="D52" s="4"/>
      <c r="E52" s="4"/>
      <c r="F52" s="4"/>
      <c r="G52" s="4"/>
      <c r="H52" s="4"/>
      <c r="I52" s="56"/>
    </row>
    <row r="53" spans="1:12" ht="28.5" x14ac:dyDescent="0.2">
      <c r="A53" s="66" t="s">
        <v>94</v>
      </c>
      <c r="B53" s="4">
        <v>2</v>
      </c>
      <c r="C53" s="4">
        <v>8</v>
      </c>
      <c r="D53" s="4">
        <f t="shared" ref="D53:D58" si="7">B53*C53</f>
        <v>16</v>
      </c>
      <c r="E53" s="4">
        <v>0</v>
      </c>
      <c r="F53" s="4">
        <f t="shared" ref="F53:F58" si="8">D53*E53</f>
        <v>0</v>
      </c>
      <c r="G53" s="4">
        <f t="shared" ref="G53:G58" si="9">F53*0.05</f>
        <v>0</v>
      </c>
      <c r="H53" s="65">
        <f t="shared" ref="H53:H58" si="10">F53*0.1</f>
        <v>0</v>
      </c>
      <c r="I53" s="11">
        <f t="shared" ref="I53:I58" si="11">F53*L$6+G53*L$5+H53*L$7</f>
        <v>0</v>
      </c>
      <c r="J53" s="38"/>
    </row>
    <row r="54" spans="1:12" ht="30" customHeight="1" x14ac:dyDescent="0.2">
      <c r="A54" s="66" t="s">
        <v>42</v>
      </c>
      <c r="B54" s="4">
        <v>2</v>
      </c>
      <c r="C54" s="4">
        <v>4</v>
      </c>
      <c r="D54" s="4">
        <f t="shared" si="7"/>
        <v>8</v>
      </c>
      <c r="E54" s="4">
        <v>0</v>
      </c>
      <c r="F54" s="4">
        <f t="shared" si="8"/>
        <v>0</v>
      </c>
      <c r="G54" s="4">
        <f t="shared" si="9"/>
        <v>0</v>
      </c>
      <c r="H54" s="4">
        <f t="shared" si="10"/>
        <v>0</v>
      </c>
      <c r="I54" s="11">
        <f t="shared" si="11"/>
        <v>0</v>
      </c>
    </row>
    <row r="55" spans="1:12" ht="30.75" customHeight="1" x14ac:dyDescent="0.2">
      <c r="A55" s="66" t="s">
        <v>93</v>
      </c>
      <c r="B55" s="4">
        <v>2</v>
      </c>
      <c r="C55" s="4">
        <v>1</v>
      </c>
      <c r="D55" s="4">
        <f t="shared" si="7"/>
        <v>2</v>
      </c>
      <c r="E55" s="4">
        <v>0</v>
      </c>
      <c r="F55" s="4">
        <f t="shared" si="8"/>
        <v>0</v>
      </c>
      <c r="G55" s="4">
        <f t="shared" si="9"/>
        <v>0</v>
      </c>
      <c r="H55" s="4">
        <f t="shared" si="10"/>
        <v>0</v>
      </c>
      <c r="I55" s="11">
        <f t="shared" si="11"/>
        <v>0</v>
      </c>
      <c r="J55" s="38"/>
    </row>
    <row r="56" spans="1:12" ht="28.5" x14ac:dyDescent="0.2">
      <c r="A56" s="66" t="s">
        <v>92</v>
      </c>
      <c r="B56" s="4">
        <v>2</v>
      </c>
      <c r="C56" s="4">
        <v>1</v>
      </c>
      <c r="D56" s="4">
        <f t="shared" si="7"/>
        <v>2</v>
      </c>
      <c r="E56" s="4">
        <v>0</v>
      </c>
      <c r="F56" s="4">
        <f t="shared" si="8"/>
        <v>0</v>
      </c>
      <c r="G56" s="4">
        <f t="shared" si="9"/>
        <v>0</v>
      </c>
      <c r="H56" s="4">
        <f t="shared" si="10"/>
        <v>0</v>
      </c>
      <c r="I56" s="11">
        <f t="shared" si="11"/>
        <v>0</v>
      </c>
      <c r="J56" s="38"/>
    </row>
    <row r="57" spans="1:12" ht="31.5" customHeight="1" x14ac:dyDescent="0.2">
      <c r="A57" s="66" t="s">
        <v>58</v>
      </c>
      <c r="B57" s="4">
        <v>2</v>
      </c>
      <c r="C57" s="4">
        <v>1</v>
      </c>
      <c r="D57" s="4">
        <f t="shared" si="7"/>
        <v>2</v>
      </c>
      <c r="E57" s="4">
        <v>0</v>
      </c>
      <c r="F57" s="4">
        <f t="shared" si="8"/>
        <v>0</v>
      </c>
      <c r="G57" s="4">
        <f t="shared" si="9"/>
        <v>0</v>
      </c>
      <c r="H57" s="4">
        <f t="shared" si="10"/>
        <v>0</v>
      </c>
      <c r="I57" s="12">
        <f t="shared" si="11"/>
        <v>0</v>
      </c>
      <c r="J57" s="15"/>
    </row>
    <row r="58" spans="1:12" ht="28.5" x14ac:dyDescent="0.2">
      <c r="A58" s="66" t="s">
        <v>59</v>
      </c>
      <c r="B58" s="4">
        <v>1</v>
      </c>
      <c r="C58" s="4">
        <v>1</v>
      </c>
      <c r="D58" s="4">
        <f t="shared" si="7"/>
        <v>1</v>
      </c>
      <c r="E58" s="4">
        <v>0</v>
      </c>
      <c r="F58" s="4">
        <f t="shared" si="8"/>
        <v>0</v>
      </c>
      <c r="G58" s="4">
        <f t="shared" si="9"/>
        <v>0</v>
      </c>
      <c r="H58" s="4">
        <f t="shared" si="10"/>
        <v>0</v>
      </c>
      <c r="I58" s="12">
        <f t="shared" si="11"/>
        <v>0</v>
      </c>
      <c r="J58" s="15"/>
    </row>
    <row r="59" spans="1:12" x14ac:dyDescent="0.2">
      <c r="A59" s="2" t="s">
        <v>32</v>
      </c>
      <c r="B59" s="4" t="s">
        <v>2</v>
      </c>
      <c r="C59" s="4"/>
      <c r="D59" s="4"/>
      <c r="E59" s="4"/>
      <c r="F59" s="4"/>
      <c r="G59" s="4"/>
      <c r="H59" s="4"/>
      <c r="I59" s="4"/>
    </row>
    <row r="60" spans="1:12" x14ac:dyDescent="0.2">
      <c r="A60" s="2" t="s">
        <v>162</v>
      </c>
      <c r="B60" s="4">
        <v>8</v>
      </c>
      <c r="C60" s="4">
        <v>1</v>
      </c>
      <c r="D60" s="4">
        <f t="shared" ref="D60" si="12">B60*C60</f>
        <v>8</v>
      </c>
      <c r="E60" s="4">
        <v>2</v>
      </c>
      <c r="F60" s="4">
        <f t="shared" ref="F60" si="13">D60*E60</f>
        <v>16</v>
      </c>
      <c r="G60" s="4">
        <f t="shared" ref="G60" si="14">F60*0.05</f>
        <v>0.8</v>
      </c>
      <c r="H60" s="4">
        <f t="shared" ref="H60" si="15">F60*0.1</f>
        <v>1.6</v>
      </c>
      <c r="I60" s="12">
        <f>F60*L$6+G60*L$5+H60*L$7</f>
        <v>1821.1839999999997</v>
      </c>
    </row>
    <row r="61" spans="1:12" ht="13.5" x14ac:dyDescent="0.2">
      <c r="A61" s="10" t="s">
        <v>41</v>
      </c>
      <c r="B61" s="4"/>
      <c r="C61" s="4"/>
      <c r="D61" s="4"/>
      <c r="E61" s="4"/>
      <c r="F61" s="88">
        <f>ROUND(SUM(F36:H60),0)</f>
        <v>143</v>
      </c>
      <c r="G61" s="89"/>
      <c r="H61" s="90"/>
      <c r="I61" s="25">
        <f>(SUM(I36:I60))</f>
        <v>14114.175999999998</v>
      </c>
    </row>
    <row r="62" spans="1:12" ht="17.25" customHeight="1" x14ac:dyDescent="0.2">
      <c r="A62" s="1" t="s">
        <v>169</v>
      </c>
      <c r="B62" s="4"/>
      <c r="C62" s="4"/>
      <c r="D62" s="4"/>
      <c r="E62" s="4"/>
      <c r="F62" s="94">
        <f>(ROUND(SUM(F61,F35),0))</f>
        <v>176</v>
      </c>
      <c r="G62" s="95"/>
      <c r="H62" s="96"/>
      <c r="I62" s="27">
        <f>(ROUND(SUM(I61,I35),-2))</f>
        <v>17400</v>
      </c>
    </row>
    <row r="63" spans="1:12" ht="15.75" x14ac:dyDescent="0.2">
      <c r="A63" s="24" t="s">
        <v>170</v>
      </c>
      <c r="B63" s="20"/>
      <c r="C63" s="20"/>
      <c r="D63" s="20"/>
      <c r="E63" s="20"/>
      <c r="F63" s="20"/>
      <c r="G63" s="20"/>
      <c r="H63" s="20"/>
      <c r="I63" s="36">
        <f>ROUND(('Additional Tables'!D28/5*2)+('Additional Tables'!G28/5*2),-4)</f>
        <v>1850000</v>
      </c>
      <c r="L63" s="34"/>
    </row>
    <row r="64" spans="1:12" ht="15.75" x14ac:dyDescent="0.2">
      <c r="A64" s="24" t="s">
        <v>171</v>
      </c>
      <c r="B64" s="20"/>
      <c r="C64" s="20"/>
      <c r="D64" s="20"/>
      <c r="E64" s="20"/>
      <c r="F64" s="20"/>
      <c r="G64" s="20"/>
      <c r="H64" s="20"/>
      <c r="I64" s="37">
        <f>ROUND(SUM(I62:I63),-4)</f>
        <v>1870000</v>
      </c>
    </row>
    <row r="66" spans="1:9" x14ac:dyDescent="0.2">
      <c r="A66" s="21" t="s">
        <v>49</v>
      </c>
    </row>
    <row r="67" spans="1:9" ht="42.75" customHeight="1" x14ac:dyDescent="0.2">
      <c r="A67" s="87" t="s">
        <v>199</v>
      </c>
      <c r="B67" s="87"/>
      <c r="C67" s="87"/>
      <c r="D67" s="87"/>
      <c r="E67" s="87"/>
      <c r="F67" s="87"/>
      <c r="G67" s="87"/>
      <c r="H67" s="87"/>
      <c r="I67" s="87"/>
    </row>
    <row r="68" spans="1:9" ht="61.5" customHeight="1" x14ac:dyDescent="0.2">
      <c r="A68" s="87" t="s">
        <v>165</v>
      </c>
      <c r="B68" s="87"/>
      <c r="C68" s="87"/>
      <c r="D68" s="87"/>
      <c r="E68" s="87"/>
      <c r="F68" s="87"/>
      <c r="G68" s="87"/>
      <c r="H68" s="87"/>
      <c r="I68" s="87"/>
    </row>
    <row r="69" spans="1:9" ht="34.5" customHeight="1" x14ac:dyDescent="0.2">
      <c r="A69" s="97" t="s">
        <v>145</v>
      </c>
      <c r="B69" s="97"/>
      <c r="C69" s="97"/>
      <c r="D69" s="97"/>
      <c r="E69" s="97"/>
      <c r="F69" s="97"/>
      <c r="G69" s="97"/>
      <c r="H69" s="97"/>
      <c r="I69" s="97"/>
    </row>
    <row r="70" spans="1:9" ht="46.5" customHeight="1" x14ac:dyDescent="0.2">
      <c r="A70" s="87" t="s">
        <v>200</v>
      </c>
      <c r="B70" s="87"/>
      <c r="C70" s="87"/>
      <c r="D70" s="87"/>
      <c r="E70" s="87"/>
      <c r="F70" s="87"/>
      <c r="G70" s="87"/>
      <c r="H70" s="87"/>
      <c r="I70" s="87"/>
    </row>
    <row r="71" spans="1:9" ht="15.75" x14ac:dyDescent="0.2">
      <c r="A71" s="86" t="s">
        <v>201</v>
      </c>
      <c r="B71" s="86"/>
      <c r="C71" s="86"/>
      <c r="D71" s="86"/>
      <c r="E71" s="86"/>
      <c r="F71" s="86"/>
      <c r="G71" s="86"/>
      <c r="H71" s="86"/>
      <c r="I71" s="86"/>
    </row>
    <row r="72" spans="1:9" ht="15.75" x14ac:dyDescent="0.2">
      <c r="A72" s="86" t="s">
        <v>202</v>
      </c>
      <c r="B72" s="86"/>
      <c r="C72" s="86"/>
      <c r="D72" s="86"/>
      <c r="E72" s="86"/>
      <c r="F72" s="86"/>
      <c r="G72" s="86"/>
      <c r="H72" s="86"/>
      <c r="I72" s="86"/>
    </row>
    <row r="73" spans="1:9" ht="15.75" x14ac:dyDescent="0.2">
      <c r="A73" s="86" t="s">
        <v>203</v>
      </c>
      <c r="B73" s="86"/>
      <c r="C73" s="86"/>
      <c r="D73" s="86"/>
      <c r="E73" s="86"/>
      <c r="F73" s="86"/>
      <c r="G73" s="86"/>
      <c r="H73" s="86"/>
      <c r="I73" s="86"/>
    </row>
    <row r="74" spans="1:9" ht="15.75" x14ac:dyDescent="0.2">
      <c r="A74" s="87" t="s">
        <v>204</v>
      </c>
      <c r="B74" s="87"/>
      <c r="C74" s="87"/>
      <c r="D74" s="87"/>
      <c r="E74" s="87"/>
      <c r="F74" s="87"/>
      <c r="G74" s="87"/>
      <c r="H74" s="87"/>
      <c r="I74" s="87"/>
    </row>
    <row r="75" spans="1:9" ht="15.75" x14ac:dyDescent="0.2">
      <c r="A75" s="86" t="s">
        <v>48</v>
      </c>
      <c r="B75" s="86"/>
      <c r="C75" s="86"/>
      <c r="D75" s="86"/>
      <c r="E75" s="86"/>
      <c r="F75" s="86"/>
      <c r="G75" s="86"/>
      <c r="H75" s="86"/>
      <c r="I75" s="86"/>
    </row>
    <row r="76" spans="1:9" ht="15.75" x14ac:dyDescent="0.2">
      <c r="A76" s="86" t="s">
        <v>205</v>
      </c>
      <c r="B76" s="86"/>
      <c r="C76" s="86"/>
      <c r="D76" s="86"/>
      <c r="E76" s="86"/>
      <c r="F76" s="86"/>
      <c r="G76" s="86"/>
      <c r="H76" s="86"/>
      <c r="I76" s="86"/>
    </row>
    <row r="77" spans="1:9" ht="15.75" customHeight="1" x14ac:dyDescent="0.2">
      <c r="A77" s="87" t="s">
        <v>208</v>
      </c>
      <c r="B77" s="87"/>
      <c r="C77" s="87"/>
      <c r="D77" s="87"/>
      <c r="E77" s="87"/>
      <c r="F77" s="87"/>
      <c r="G77" s="87"/>
      <c r="H77" s="87"/>
      <c r="I77" s="87"/>
    </row>
    <row r="78" spans="1:9" ht="15.75" x14ac:dyDescent="0.2">
      <c r="A78" s="86" t="s">
        <v>206</v>
      </c>
      <c r="B78" s="86"/>
      <c r="C78" s="86"/>
      <c r="D78" s="86"/>
      <c r="E78" s="86"/>
      <c r="F78" s="86"/>
      <c r="G78" s="86"/>
      <c r="H78" s="86"/>
      <c r="I78" s="86"/>
    </row>
    <row r="79" spans="1:9" ht="15.75" x14ac:dyDescent="0.2">
      <c r="A79" s="86" t="s">
        <v>98</v>
      </c>
      <c r="B79" s="86"/>
      <c r="C79" s="86"/>
      <c r="D79" s="86"/>
      <c r="E79" s="86"/>
      <c r="F79" s="86"/>
      <c r="G79" s="86"/>
      <c r="H79" s="86"/>
      <c r="I79" s="86"/>
    </row>
    <row r="80" spans="1:9" ht="15.75" x14ac:dyDescent="0.2">
      <c r="A80" s="86" t="s">
        <v>207</v>
      </c>
      <c r="B80" s="86"/>
      <c r="C80" s="86"/>
      <c r="D80" s="86"/>
      <c r="E80" s="86"/>
      <c r="F80" s="86"/>
      <c r="G80" s="86"/>
      <c r="H80" s="86"/>
      <c r="I80" s="86"/>
    </row>
    <row r="81" spans="1:9" ht="15.75" x14ac:dyDescent="0.2">
      <c r="A81" s="98" t="s">
        <v>95</v>
      </c>
      <c r="B81" s="86"/>
      <c r="C81" s="86"/>
      <c r="D81" s="86"/>
      <c r="E81" s="86"/>
      <c r="F81" s="86"/>
      <c r="G81" s="86"/>
      <c r="H81" s="86"/>
      <c r="I81" s="86"/>
    </row>
    <row r="82" spans="1:9" ht="15.75" x14ac:dyDescent="0.2">
      <c r="A82" s="87" t="s">
        <v>209</v>
      </c>
      <c r="B82" s="87"/>
      <c r="C82" s="87"/>
      <c r="D82" s="87"/>
      <c r="E82" s="87"/>
      <c r="F82" s="87"/>
      <c r="G82" s="87"/>
      <c r="H82" s="87"/>
      <c r="I82" s="87"/>
    </row>
    <row r="83" spans="1:9" ht="15.75" x14ac:dyDescent="0.2">
      <c r="A83" s="87" t="s">
        <v>210</v>
      </c>
      <c r="B83" s="87"/>
      <c r="C83" s="87"/>
      <c r="D83" s="87"/>
      <c r="E83" s="87"/>
      <c r="F83" s="87"/>
      <c r="G83" s="87"/>
      <c r="H83" s="87"/>
      <c r="I83" s="87"/>
    </row>
    <row r="84" spans="1:9" ht="15.75" x14ac:dyDescent="0.2">
      <c r="A84" s="98" t="s">
        <v>167</v>
      </c>
      <c r="B84" s="98"/>
      <c r="C84" s="98"/>
      <c r="D84" s="98"/>
      <c r="E84" s="98"/>
      <c r="F84" s="98"/>
      <c r="G84" s="98"/>
      <c r="H84" s="98"/>
      <c r="I84" s="98"/>
    </row>
    <row r="85" spans="1:9" ht="15.75" x14ac:dyDescent="0.2">
      <c r="A85" s="83" t="s">
        <v>166</v>
      </c>
      <c r="B85" s="83"/>
      <c r="C85" s="83"/>
      <c r="D85" s="83"/>
      <c r="E85" s="83"/>
      <c r="F85" s="83"/>
      <c r="G85" s="83"/>
      <c r="H85" s="83"/>
      <c r="I85" s="83"/>
    </row>
  </sheetData>
  <sheetProtection algorithmName="SHA-512" hashValue="00DjvELYaG8hBh/SbxQoYaTF239AOEGSmpHPskcQJvJF3tRzZT/UeA0itryz5f8ObkJcUjCnpyzuWkfewf/TAw==" saltValue="h872O8X9AJK+da44DJAKtg==" spinCount="100000" sheet="1" objects="1" scenarios="1"/>
  <mergeCells count="24">
    <mergeCell ref="A85:I85"/>
    <mergeCell ref="A84:I84"/>
    <mergeCell ref="A79:I79"/>
    <mergeCell ref="A80:I80"/>
    <mergeCell ref="A81:I81"/>
    <mergeCell ref="A82:I82"/>
    <mergeCell ref="A83:I83"/>
    <mergeCell ref="A78:I78"/>
    <mergeCell ref="A67:I67"/>
    <mergeCell ref="A68:I68"/>
    <mergeCell ref="A69:I69"/>
    <mergeCell ref="A70:I70"/>
    <mergeCell ref="A71:I71"/>
    <mergeCell ref="A72:I72"/>
    <mergeCell ref="A73:I73"/>
    <mergeCell ref="A74:I74"/>
    <mergeCell ref="A75:I75"/>
    <mergeCell ref="A76:I76"/>
    <mergeCell ref="A1:I1"/>
    <mergeCell ref="K4:L4"/>
    <mergeCell ref="F35:H35"/>
    <mergeCell ref="F61:H61"/>
    <mergeCell ref="A77:I77"/>
    <mergeCell ref="F62:H6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66908-D49C-4A7F-B65B-CAEB98053B75}">
  <dimension ref="A1:L85"/>
  <sheetViews>
    <sheetView workbookViewId="0">
      <selection activeCell="A2" sqref="A2"/>
    </sheetView>
  </sheetViews>
  <sheetFormatPr defaultColWidth="9.140625" defaultRowHeight="12.75" x14ac:dyDescent="0.2"/>
  <cols>
    <col min="1" max="1" width="57.28515625" style="14" customWidth="1"/>
    <col min="2" max="2" width="12.7109375" style="14" customWidth="1"/>
    <col min="3" max="3" width="14.5703125" style="14" customWidth="1"/>
    <col min="4" max="4" width="12.7109375" style="14" customWidth="1"/>
    <col min="5" max="5" width="13.28515625" style="14" customWidth="1"/>
    <col min="6" max="6" width="12.7109375" style="14" customWidth="1"/>
    <col min="7" max="7" width="14.28515625" style="14" customWidth="1"/>
    <col min="8" max="8" width="13.85546875" style="14" customWidth="1"/>
    <col min="9" max="9" width="14.28515625" style="14" customWidth="1"/>
    <col min="10" max="10" width="6.28515625" style="14" customWidth="1"/>
    <col min="11" max="11" width="17.42578125" style="18" customWidth="1"/>
    <col min="12" max="16384" width="9.140625" style="14"/>
  </cols>
  <sheetData>
    <row r="1" spans="1:12" ht="39" customHeight="1" x14ac:dyDescent="0.2">
      <c r="A1" s="84" t="s">
        <v>174</v>
      </c>
      <c r="B1" s="84"/>
      <c r="C1" s="84"/>
      <c r="D1" s="84"/>
      <c r="E1" s="84"/>
      <c r="F1" s="84"/>
      <c r="G1" s="84"/>
      <c r="H1" s="84"/>
      <c r="I1" s="84"/>
    </row>
    <row r="3" spans="1:12" s="19" customFormat="1" ht="70.5" customHeight="1" x14ac:dyDescent="0.25">
      <c r="A3" s="3" t="s">
        <v>0</v>
      </c>
      <c r="B3" s="3" t="s">
        <v>70</v>
      </c>
      <c r="C3" s="3" t="s">
        <v>71</v>
      </c>
      <c r="D3" s="3" t="s">
        <v>72</v>
      </c>
      <c r="E3" s="3" t="s">
        <v>77</v>
      </c>
      <c r="F3" s="3" t="s">
        <v>73</v>
      </c>
      <c r="G3" s="3" t="s">
        <v>74</v>
      </c>
      <c r="H3" s="3" t="s">
        <v>75</v>
      </c>
      <c r="I3" s="3" t="s">
        <v>76</v>
      </c>
    </row>
    <row r="4" spans="1:12" x14ac:dyDescent="0.2">
      <c r="A4" s="2" t="s">
        <v>1</v>
      </c>
      <c r="B4" s="4" t="s">
        <v>2</v>
      </c>
      <c r="C4" s="4"/>
      <c r="D4" s="4"/>
      <c r="E4" s="4"/>
      <c r="F4" s="4"/>
      <c r="G4" s="4"/>
      <c r="H4" s="4"/>
      <c r="I4" s="4"/>
      <c r="K4" s="85" t="s">
        <v>60</v>
      </c>
      <c r="L4" s="85"/>
    </row>
    <row r="5" spans="1:12" x14ac:dyDescent="0.2">
      <c r="A5" s="2" t="s">
        <v>3</v>
      </c>
      <c r="B5" s="4" t="s">
        <v>2</v>
      </c>
      <c r="C5" s="4"/>
      <c r="D5" s="4"/>
      <c r="E5" s="4"/>
      <c r="F5" s="4"/>
      <c r="G5" s="4"/>
      <c r="H5" s="4"/>
      <c r="I5" s="4"/>
      <c r="K5" s="16" t="s">
        <v>61</v>
      </c>
      <c r="L5" s="17">
        <v>161.34</v>
      </c>
    </row>
    <row r="6" spans="1:12" x14ac:dyDescent="0.2">
      <c r="A6" s="2" t="s">
        <v>4</v>
      </c>
      <c r="B6" s="4"/>
      <c r="C6" s="4"/>
      <c r="D6" s="4"/>
      <c r="E6" s="4"/>
      <c r="F6" s="4"/>
      <c r="G6" s="4"/>
      <c r="H6" s="4"/>
      <c r="I6" s="4"/>
      <c r="K6" s="16" t="s">
        <v>62</v>
      </c>
      <c r="L6" s="17">
        <v>101.24</v>
      </c>
    </row>
    <row r="7" spans="1:12" ht="15.75" x14ac:dyDescent="0.2">
      <c r="A7" s="2" t="s">
        <v>78</v>
      </c>
      <c r="B7" s="4">
        <v>1</v>
      </c>
      <c r="C7" s="4">
        <v>1</v>
      </c>
      <c r="D7" s="4">
        <f>B7*C7</f>
        <v>1</v>
      </c>
      <c r="E7" s="4">
        <v>5</v>
      </c>
      <c r="F7" s="4">
        <f>D7*E7</f>
        <v>5</v>
      </c>
      <c r="G7" s="55">
        <f>F7*0.05</f>
        <v>0.25</v>
      </c>
      <c r="H7" s="4">
        <f>F7*0.1</f>
        <v>0.5</v>
      </c>
      <c r="I7" s="12">
        <f>F7*L$6+G7*L$5+H7*L$7</f>
        <v>569.12</v>
      </c>
      <c r="K7" s="16" t="s">
        <v>63</v>
      </c>
      <c r="L7" s="17">
        <v>45.17</v>
      </c>
    </row>
    <row r="8" spans="1:12" ht="15.75" x14ac:dyDescent="0.2">
      <c r="A8" s="2" t="s">
        <v>80</v>
      </c>
      <c r="B8" s="4"/>
      <c r="C8" s="4"/>
      <c r="D8" s="4"/>
      <c r="E8" s="4"/>
      <c r="F8" s="4"/>
      <c r="G8" s="4"/>
      <c r="H8" s="4"/>
      <c r="I8" s="56"/>
    </row>
    <row r="9" spans="1:12" x14ac:dyDescent="0.2">
      <c r="A9" s="2" t="s">
        <v>5</v>
      </c>
      <c r="B9" s="57">
        <v>1050</v>
      </c>
      <c r="C9" s="4">
        <v>1</v>
      </c>
      <c r="D9" s="57">
        <f>B9*C9</f>
        <v>1050</v>
      </c>
      <c r="E9" s="4">
        <v>0</v>
      </c>
      <c r="F9" s="4">
        <f>D9*E9</f>
        <v>0</v>
      </c>
      <c r="G9" s="4">
        <f>F9*0.05</f>
        <v>0</v>
      </c>
      <c r="H9" s="4">
        <f>F9*0.1</f>
        <v>0</v>
      </c>
      <c r="I9" s="12">
        <f>F9*L$6+G9*L$5+H9*L$7</f>
        <v>0</v>
      </c>
    </row>
    <row r="10" spans="1:12" x14ac:dyDescent="0.2">
      <c r="A10" s="2" t="s">
        <v>6</v>
      </c>
      <c r="B10" s="57">
        <v>1050</v>
      </c>
      <c r="C10" s="4">
        <v>1</v>
      </c>
      <c r="D10" s="57">
        <f>B10*C10</f>
        <v>1050</v>
      </c>
      <c r="E10" s="4">
        <v>0</v>
      </c>
      <c r="F10" s="4">
        <f>D10*E10</f>
        <v>0</v>
      </c>
      <c r="G10" s="4">
        <f>F10*0.05</f>
        <v>0</v>
      </c>
      <c r="H10" s="4">
        <f>F10*0.1</f>
        <v>0</v>
      </c>
      <c r="I10" s="12">
        <f>F10*L$6+G10*L$5+H10*L$7</f>
        <v>0</v>
      </c>
    </row>
    <row r="11" spans="1:12" x14ac:dyDescent="0.2">
      <c r="A11" s="2" t="s">
        <v>7</v>
      </c>
      <c r="B11" s="4">
        <v>270</v>
      </c>
      <c r="C11" s="4">
        <v>1</v>
      </c>
      <c r="D11" s="4">
        <f>B11*C11</f>
        <v>270</v>
      </c>
      <c r="E11" s="4">
        <v>0</v>
      </c>
      <c r="F11" s="4">
        <f>D11*E11</f>
        <v>0</v>
      </c>
      <c r="G11" s="4">
        <f>F11*0.05</f>
        <v>0</v>
      </c>
      <c r="H11" s="4">
        <f>F11*0.1</f>
        <v>0</v>
      </c>
      <c r="I11" s="12">
        <f>F11*L$6+G11*L$5+H11*L$7</f>
        <v>0</v>
      </c>
    </row>
    <row r="12" spans="1:12" x14ac:dyDescent="0.2">
      <c r="A12" s="2" t="s">
        <v>8</v>
      </c>
      <c r="B12" s="4">
        <v>270</v>
      </c>
      <c r="C12" s="4">
        <v>1</v>
      </c>
      <c r="D12" s="4">
        <f>B12*C12</f>
        <v>270</v>
      </c>
      <c r="E12" s="4">
        <v>0</v>
      </c>
      <c r="F12" s="4">
        <f>D12*E12</f>
        <v>0</v>
      </c>
      <c r="G12" s="4">
        <f>F12*0.05</f>
        <v>0</v>
      </c>
      <c r="H12" s="4">
        <f>F12*0.1</f>
        <v>0</v>
      </c>
      <c r="I12" s="12">
        <f>F12*L$6+G12*L$5+H12*L$7</f>
        <v>0</v>
      </c>
    </row>
    <row r="13" spans="1:12" ht="15.75" x14ac:dyDescent="0.2">
      <c r="A13" s="2" t="s">
        <v>79</v>
      </c>
      <c r="B13" s="4">
        <v>270</v>
      </c>
      <c r="C13" s="4">
        <v>1</v>
      </c>
      <c r="D13" s="4">
        <f>B13*C13</f>
        <v>270</v>
      </c>
      <c r="E13" s="4">
        <v>0</v>
      </c>
      <c r="F13" s="4">
        <f>D13*E13</f>
        <v>0</v>
      </c>
      <c r="G13" s="4">
        <f>F13*0.05</f>
        <v>0</v>
      </c>
      <c r="H13" s="4">
        <f>F13*0.1</f>
        <v>0</v>
      </c>
      <c r="I13" s="12">
        <f>F13*L$6+G13*L$5+H13*L$7</f>
        <v>0</v>
      </c>
    </row>
    <row r="14" spans="1:12" x14ac:dyDescent="0.2">
      <c r="A14" s="2" t="s">
        <v>9</v>
      </c>
      <c r="B14" s="4" t="s">
        <v>10</v>
      </c>
      <c r="C14" s="4"/>
      <c r="D14" s="4"/>
      <c r="E14" s="4"/>
      <c r="F14" s="4"/>
      <c r="G14" s="4"/>
      <c r="H14" s="4"/>
      <c r="I14" s="56"/>
    </row>
    <row r="15" spans="1:12" x14ac:dyDescent="0.2">
      <c r="A15" s="2" t="s">
        <v>11</v>
      </c>
      <c r="B15" s="4" t="s">
        <v>10</v>
      </c>
      <c r="C15" s="4"/>
      <c r="D15" s="4"/>
      <c r="E15" s="4"/>
      <c r="F15" s="4"/>
      <c r="G15" s="4"/>
      <c r="H15" s="4"/>
      <c r="I15" s="56"/>
    </row>
    <row r="16" spans="1:12" x14ac:dyDescent="0.2">
      <c r="A16" s="2" t="s">
        <v>12</v>
      </c>
      <c r="B16" s="4"/>
      <c r="C16" s="4"/>
      <c r="D16" s="4"/>
      <c r="E16" s="4"/>
      <c r="F16" s="4"/>
      <c r="G16" s="4"/>
      <c r="H16" s="4"/>
      <c r="I16" s="56"/>
    </row>
    <row r="17" spans="1:10" ht="15.75" x14ac:dyDescent="0.2">
      <c r="A17" s="2" t="s">
        <v>13</v>
      </c>
      <c r="B17" s="4">
        <v>2</v>
      </c>
      <c r="C17" s="4">
        <v>1</v>
      </c>
      <c r="D17" s="4">
        <f t="shared" ref="D17:D33" si="0">B17*C17</f>
        <v>2</v>
      </c>
      <c r="E17" s="4">
        <v>0</v>
      </c>
      <c r="F17" s="4">
        <f t="shared" ref="F17:F33" si="1">D17*E17</f>
        <v>0</v>
      </c>
      <c r="G17" s="4">
        <f t="shared" ref="G17:G33" si="2">F17*0.05</f>
        <v>0</v>
      </c>
      <c r="H17" s="4">
        <f t="shared" ref="H17:H33" si="3">F17*0.1</f>
        <v>0</v>
      </c>
      <c r="I17" s="12">
        <f t="shared" ref="I17:I34" si="4">F17*L$6+G17*L$5+H17*L$7</f>
        <v>0</v>
      </c>
    </row>
    <row r="18" spans="1:10" ht="15.75" x14ac:dyDescent="0.2">
      <c r="A18" s="2" t="s">
        <v>14</v>
      </c>
      <c r="B18" s="4">
        <v>2</v>
      </c>
      <c r="C18" s="4">
        <v>1</v>
      </c>
      <c r="D18" s="4">
        <f t="shared" si="0"/>
        <v>2</v>
      </c>
      <c r="E18" s="4">
        <v>0</v>
      </c>
      <c r="F18" s="4">
        <f t="shared" si="1"/>
        <v>0</v>
      </c>
      <c r="G18" s="4">
        <f t="shared" si="2"/>
        <v>0</v>
      </c>
      <c r="H18" s="4">
        <f t="shared" si="3"/>
        <v>0</v>
      </c>
      <c r="I18" s="12">
        <f t="shared" si="4"/>
        <v>0</v>
      </c>
    </row>
    <row r="19" spans="1:10" ht="15.75" x14ac:dyDescent="0.2">
      <c r="A19" s="2" t="s">
        <v>15</v>
      </c>
      <c r="B19" s="4">
        <v>2</v>
      </c>
      <c r="C19" s="4">
        <v>1</v>
      </c>
      <c r="D19" s="4">
        <f t="shared" si="0"/>
        <v>2</v>
      </c>
      <c r="E19" s="4">
        <v>0</v>
      </c>
      <c r="F19" s="4">
        <f t="shared" si="1"/>
        <v>0</v>
      </c>
      <c r="G19" s="4">
        <f t="shared" si="2"/>
        <v>0</v>
      </c>
      <c r="H19" s="4">
        <f t="shared" si="3"/>
        <v>0</v>
      </c>
      <c r="I19" s="12">
        <f t="shared" si="4"/>
        <v>0</v>
      </c>
    </row>
    <row r="20" spans="1:10" ht="15.75" x14ac:dyDescent="0.2">
      <c r="A20" s="2" t="s">
        <v>16</v>
      </c>
      <c r="B20" s="4">
        <v>2</v>
      </c>
      <c r="C20" s="4">
        <v>1</v>
      </c>
      <c r="D20" s="4">
        <f t="shared" si="0"/>
        <v>2</v>
      </c>
      <c r="E20" s="4">
        <v>0</v>
      </c>
      <c r="F20" s="4">
        <f t="shared" si="1"/>
        <v>0</v>
      </c>
      <c r="G20" s="4">
        <f t="shared" si="2"/>
        <v>0</v>
      </c>
      <c r="H20" s="4">
        <f t="shared" si="3"/>
        <v>0</v>
      </c>
      <c r="I20" s="12">
        <f t="shared" si="4"/>
        <v>0</v>
      </c>
    </row>
    <row r="21" spans="1:10" ht="15.75" x14ac:dyDescent="0.2">
      <c r="A21" s="58" t="s">
        <v>81</v>
      </c>
      <c r="B21" s="4">
        <v>2</v>
      </c>
      <c r="C21" s="4">
        <v>1</v>
      </c>
      <c r="D21" s="4">
        <f t="shared" si="0"/>
        <v>2</v>
      </c>
      <c r="E21" s="4">
        <v>0</v>
      </c>
      <c r="F21" s="4">
        <f t="shared" si="1"/>
        <v>0</v>
      </c>
      <c r="G21" s="4">
        <f t="shared" si="2"/>
        <v>0</v>
      </c>
      <c r="H21" s="4">
        <f t="shared" si="3"/>
        <v>0</v>
      </c>
      <c r="I21" s="12">
        <f t="shared" si="4"/>
        <v>0</v>
      </c>
    </row>
    <row r="22" spans="1:10" ht="15.75" x14ac:dyDescent="0.2">
      <c r="A22" s="58" t="s">
        <v>82</v>
      </c>
      <c r="B22" s="4">
        <v>2</v>
      </c>
      <c r="C22" s="4">
        <v>1</v>
      </c>
      <c r="D22" s="4">
        <f t="shared" si="0"/>
        <v>2</v>
      </c>
      <c r="E22" s="4">
        <v>0</v>
      </c>
      <c r="F22" s="4">
        <f t="shared" si="1"/>
        <v>0</v>
      </c>
      <c r="G22" s="4">
        <f t="shared" si="2"/>
        <v>0</v>
      </c>
      <c r="H22" s="4">
        <f t="shared" si="3"/>
        <v>0</v>
      </c>
      <c r="I22" s="12">
        <f t="shared" si="4"/>
        <v>0</v>
      </c>
    </row>
    <row r="23" spans="1:10" ht="15.75" x14ac:dyDescent="0.2">
      <c r="A23" s="2" t="s">
        <v>17</v>
      </c>
      <c r="B23" s="4">
        <v>2</v>
      </c>
      <c r="C23" s="4">
        <v>1</v>
      </c>
      <c r="D23" s="4">
        <f t="shared" si="0"/>
        <v>2</v>
      </c>
      <c r="E23" s="4">
        <v>3</v>
      </c>
      <c r="F23" s="4">
        <f>D23*E23</f>
        <v>6</v>
      </c>
      <c r="G23" s="4">
        <f t="shared" si="2"/>
        <v>0.30000000000000004</v>
      </c>
      <c r="H23" s="4">
        <f t="shared" si="3"/>
        <v>0.60000000000000009</v>
      </c>
      <c r="I23" s="12">
        <f t="shared" si="4"/>
        <v>682.94399999999996</v>
      </c>
    </row>
    <row r="24" spans="1:10" ht="28.5" x14ac:dyDescent="0.2">
      <c r="A24" s="58" t="s">
        <v>46</v>
      </c>
      <c r="B24" s="4">
        <v>6</v>
      </c>
      <c r="C24" s="4">
        <v>1</v>
      </c>
      <c r="D24" s="4">
        <f t="shared" si="0"/>
        <v>6</v>
      </c>
      <c r="E24" s="4">
        <v>3</v>
      </c>
      <c r="F24" s="4">
        <f t="shared" si="1"/>
        <v>18</v>
      </c>
      <c r="G24" s="4">
        <f t="shared" si="2"/>
        <v>0.9</v>
      </c>
      <c r="H24" s="4">
        <f t="shared" si="3"/>
        <v>1.8</v>
      </c>
      <c r="I24" s="12">
        <f t="shared" si="4"/>
        <v>2048.8319999999999</v>
      </c>
    </row>
    <row r="25" spans="1:10" ht="15.75" x14ac:dyDescent="0.2">
      <c r="A25" s="2" t="s">
        <v>18</v>
      </c>
      <c r="B25" s="4">
        <v>2</v>
      </c>
      <c r="C25" s="4">
        <v>1</v>
      </c>
      <c r="D25" s="4">
        <f t="shared" si="0"/>
        <v>2</v>
      </c>
      <c r="E25" s="4">
        <v>0</v>
      </c>
      <c r="F25" s="4">
        <f t="shared" si="1"/>
        <v>0</v>
      </c>
      <c r="G25" s="4">
        <f t="shared" si="2"/>
        <v>0</v>
      </c>
      <c r="H25" s="4">
        <f t="shared" si="3"/>
        <v>0</v>
      </c>
      <c r="I25" s="12">
        <f t="shared" si="4"/>
        <v>0</v>
      </c>
    </row>
    <row r="26" spans="1:10" ht="15.75" x14ac:dyDescent="0.2">
      <c r="A26" s="2" t="s">
        <v>83</v>
      </c>
      <c r="B26" s="4">
        <v>2</v>
      </c>
      <c r="C26" s="4">
        <v>1</v>
      </c>
      <c r="D26" s="4">
        <f t="shared" si="0"/>
        <v>2</v>
      </c>
      <c r="E26" s="7">
        <v>0</v>
      </c>
      <c r="F26" s="4">
        <f t="shared" si="1"/>
        <v>0</v>
      </c>
      <c r="G26" s="4">
        <f t="shared" si="2"/>
        <v>0</v>
      </c>
      <c r="H26" s="4">
        <f t="shared" si="3"/>
        <v>0</v>
      </c>
      <c r="I26" s="12">
        <f t="shared" si="4"/>
        <v>0</v>
      </c>
    </row>
    <row r="27" spans="1:10" ht="15.75" x14ac:dyDescent="0.2">
      <c r="A27" s="58" t="s">
        <v>84</v>
      </c>
      <c r="B27" s="4">
        <v>16</v>
      </c>
      <c r="C27" s="4">
        <v>4</v>
      </c>
      <c r="D27" s="4">
        <f t="shared" si="0"/>
        <v>64</v>
      </c>
      <c r="E27" s="4">
        <v>0</v>
      </c>
      <c r="F27" s="4">
        <f t="shared" si="1"/>
        <v>0</v>
      </c>
      <c r="G27" s="4">
        <f t="shared" si="2"/>
        <v>0</v>
      </c>
      <c r="H27" s="4">
        <f t="shared" si="3"/>
        <v>0</v>
      </c>
      <c r="I27" s="11">
        <f t="shared" si="4"/>
        <v>0</v>
      </c>
      <c r="J27" s="38"/>
    </row>
    <row r="28" spans="1:10" ht="15.75" x14ac:dyDescent="0.2">
      <c r="A28" s="2" t="s">
        <v>19</v>
      </c>
      <c r="B28" s="4">
        <v>8</v>
      </c>
      <c r="C28" s="7">
        <v>4</v>
      </c>
      <c r="D28" s="4">
        <f t="shared" si="0"/>
        <v>32</v>
      </c>
      <c r="E28" s="4">
        <v>0</v>
      </c>
      <c r="F28" s="4">
        <f t="shared" si="1"/>
        <v>0</v>
      </c>
      <c r="G28" s="4">
        <f t="shared" si="2"/>
        <v>0</v>
      </c>
      <c r="H28" s="4">
        <f t="shared" si="3"/>
        <v>0</v>
      </c>
      <c r="I28" s="11">
        <f t="shared" si="4"/>
        <v>0</v>
      </c>
    </row>
    <row r="29" spans="1:10" ht="15.75" x14ac:dyDescent="0.2">
      <c r="A29" s="2" t="s">
        <v>20</v>
      </c>
      <c r="B29" s="4">
        <v>6</v>
      </c>
      <c r="C29" s="4">
        <v>1</v>
      </c>
      <c r="D29" s="4">
        <f t="shared" si="0"/>
        <v>6</v>
      </c>
      <c r="E29" s="4">
        <v>0</v>
      </c>
      <c r="F29" s="4">
        <f t="shared" si="1"/>
        <v>0</v>
      </c>
      <c r="G29" s="4">
        <f t="shared" si="2"/>
        <v>0</v>
      </c>
      <c r="H29" s="4">
        <f t="shared" si="3"/>
        <v>0</v>
      </c>
      <c r="I29" s="12">
        <f t="shared" si="4"/>
        <v>0</v>
      </c>
    </row>
    <row r="30" spans="1:10" ht="15.75" x14ac:dyDescent="0.2">
      <c r="A30" s="2" t="s">
        <v>21</v>
      </c>
      <c r="B30" s="4">
        <v>6</v>
      </c>
      <c r="C30" s="4">
        <v>1</v>
      </c>
      <c r="D30" s="4">
        <f t="shared" si="0"/>
        <v>6</v>
      </c>
      <c r="E30" s="4">
        <v>0</v>
      </c>
      <c r="F30" s="4">
        <f t="shared" si="1"/>
        <v>0</v>
      </c>
      <c r="G30" s="4">
        <f t="shared" si="2"/>
        <v>0</v>
      </c>
      <c r="H30" s="4">
        <f t="shared" si="3"/>
        <v>0</v>
      </c>
      <c r="I30" s="11">
        <f t="shared" si="4"/>
        <v>0</v>
      </c>
    </row>
    <row r="31" spans="1:10" ht="15.75" x14ac:dyDescent="0.2">
      <c r="A31" s="2" t="s">
        <v>22</v>
      </c>
      <c r="B31" s="4">
        <v>4</v>
      </c>
      <c r="C31" s="4">
        <v>1</v>
      </c>
      <c r="D31" s="4">
        <f t="shared" si="0"/>
        <v>4</v>
      </c>
      <c r="E31" s="4">
        <v>3</v>
      </c>
      <c r="F31" s="4">
        <f t="shared" si="1"/>
        <v>12</v>
      </c>
      <c r="G31" s="4">
        <f t="shared" si="2"/>
        <v>0.60000000000000009</v>
      </c>
      <c r="H31" s="4">
        <f t="shared" si="3"/>
        <v>1.2000000000000002</v>
      </c>
      <c r="I31" s="12">
        <f t="shared" si="4"/>
        <v>1365.8879999999999</v>
      </c>
    </row>
    <row r="32" spans="1:10" ht="15.75" x14ac:dyDescent="0.2">
      <c r="A32" s="59" t="s">
        <v>88</v>
      </c>
      <c r="B32" s="7">
        <v>2</v>
      </c>
      <c r="C32" s="7">
        <v>2</v>
      </c>
      <c r="D32" s="7">
        <f t="shared" si="0"/>
        <v>4</v>
      </c>
      <c r="E32" s="7">
        <v>0</v>
      </c>
      <c r="F32" s="7">
        <f t="shared" si="1"/>
        <v>0</v>
      </c>
      <c r="G32" s="7">
        <f t="shared" si="2"/>
        <v>0</v>
      </c>
      <c r="H32" s="7">
        <f t="shared" si="3"/>
        <v>0</v>
      </c>
      <c r="I32" s="68">
        <f t="shared" si="4"/>
        <v>0</v>
      </c>
      <c r="J32" s="38"/>
    </row>
    <row r="33" spans="1:10" ht="28.5" x14ac:dyDescent="0.2">
      <c r="A33" s="61" t="s">
        <v>51</v>
      </c>
      <c r="B33" s="7">
        <v>2</v>
      </c>
      <c r="C33" s="7">
        <v>1</v>
      </c>
      <c r="D33" s="7">
        <f t="shared" si="0"/>
        <v>2</v>
      </c>
      <c r="E33" s="7">
        <v>0</v>
      </c>
      <c r="F33" s="7">
        <f t="shared" si="1"/>
        <v>0</v>
      </c>
      <c r="G33" s="7">
        <f t="shared" si="2"/>
        <v>0</v>
      </c>
      <c r="H33" s="7">
        <f t="shared" si="3"/>
        <v>0</v>
      </c>
      <c r="I33" s="68">
        <f t="shared" si="4"/>
        <v>0</v>
      </c>
      <c r="J33" s="38"/>
    </row>
    <row r="34" spans="1:10" ht="28.5" x14ac:dyDescent="0.2">
      <c r="A34" s="61" t="s">
        <v>89</v>
      </c>
      <c r="B34" s="7">
        <v>2</v>
      </c>
      <c r="C34" s="7">
        <v>1</v>
      </c>
      <c r="D34" s="7">
        <f>B34*C34</f>
        <v>2</v>
      </c>
      <c r="E34" s="7">
        <v>0</v>
      </c>
      <c r="F34" s="7">
        <f>D34*E34</f>
        <v>0</v>
      </c>
      <c r="G34" s="7">
        <f>F34*0.05</f>
        <v>0</v>
      </c>
      <c r="H34" s="7">
        <f>F34*0.1</f>
        <v>0</v>
      </c>
      <c r="I34" s="68">
        <f t="shared" si="4"/>
        <v>0</v>
      </c>
      <c r="J34" s="38"/>
    </row>
    <row r="35" spans="1:10" ht="13.5" x14ac:dyDescent="0.2">
      <c r="A35" s="10" t="s">
        <v>23</v>
      </c>
      <c r="B35" s="4"/>
      <c r="C35" s="4"/>
      <c r="D35" s="4"/>
      <c r="E35" s="4"/>
      <c r="F35" s="91">
        <f>SUM(F4:H34)</f>
        <v>47.15</v>
      </c>
      <c r="G35" s="92"/>
      <c r="H35" s="93"/>
      <c r="I35" s="62">
        <f>SUM(I4:I34)</f>
        <v>4666.7839999999997</v>
      </c>
    </row>
    <row r="36" spans="1:10" x14ac:dyDescent="0.2">
      <c r="A36" s="2" t="s">
        <v>24</v>
      </c>
      <c r="B36" s="4"/>
      <c r="C36" s="4"/>
      <c r="D36" s="4"/>
      <c r="E36" s="4"/>
      <c r="F36" s="4"/>
      <c r="G36" s="4"/>
      <c r="H36" s="4"/>
      <c r="I36" s="4"/>
    </row>
    <row r="37" spans="1:10" x14ac:dyDescent="0.2">
      <c r="A37" s="2" t="s">
        <v>144</v>
      </c>
      <c r="B37" s="4" t="s">
        <v>25</v>
      </c>
      <c r="C37" s="4"/>
      <c r="D37" s="4"/>
      <c r="E37" s="4"/>
      <c r="F37" s="4"/>
      <c r="G37" s="4"/>
      <c r="H37" s="4"/>
      <c r="I37" s="4"/>
    </row>
    <row r="38" spans="1:10" x14ac:dyDescent="0.2">
      <c r="A38" s="2" t="s">
        <v>26</v>
      </c>
      <c r="B38" s="4" t="s">
        <v>2</v>
      </c>
      <c r="C38" s="4"/>
      <c r="D38" s="4"/>
      <c r="E38" s="4"/>
      <c r="F38" s="4"/>
      <c r="G38" s="4"/>
      <c r="H38" s="4"/>
      <c r="I38" s="4"/>
    </row>
    <row r="39" spans="1:10" x14ac:dyDescent="0.2">
      <c r="A39" s="2" t="s">
        <v>27</v>
      </c>
      <c r="B39" s="4" t="s">
        <v>28</v>
      </c>
      <c r="C39" s="4"/>
      <c r="D39" s="4"/>
      <c r="E39" s="4"/>
      <c r="F39" s="4"/>
      <c r="G39" s="4"/>
      <c r="H39" s="4"/>
      <c r="I39" s="4"/>
    </row>
    <row r="40" spans="1:10" ht="15.75" x14ac:dyDescent="0.2">
      <c r="A40" s="2" t="s">
        <v>29</v>
      </c>
      <c r="B40" s="4">
        <v>40</v>
      </c>
      <c r="C40" s="4">
        <v>1</v>
      </c>
      <c r="D40" s="4">
        <f>B40*C40</f>
        <v>40</v>
      </c>
      <c r="E40" s="4">
        <v>0</v>
      </c>
      <c r="F40" s="4">
        <f>D40*E40</f>
        <v>0</v>
      </c>
      <c r="G40" s="4">
        <f>F40*0.05</f>
        <v>0</v>
      </c>
      <c r="H40" s="4">
        <f>F40*0.1</f>
        <v>0</v>
      </c>
      <c r="I40" s="63">
        <f>F40*L$6+G40*L$5+H40*L$7</f>
        <v>0</v>
      </c>
    </row>
    <row r="41" spans="1:10" x14ac:dyDescent="0.2">
      <c r="A41" s="2" t="s">
        <v>30</v>
      </c>
      <c r="B41" s="4"/>
      <c r="C41" s="4"/>
      <c r="D41" s="4"/>
      <c r="E41" s="4"/>
      <c r="F41" s="4"/>
      <c r="G41" s="4"/>
      <c r="H41" s="4"/>
      <c r="I41" s="4"/>
    </row>
    <row r="42" spans="1:10" x14ac:dyDescent="0.2">
      <c r="A42" s="64" t="s">
        <v>57</v>
      </c>
      <c r="B42" s="4"/>
      <c r="C42" s="4"/>
      <c r="D42" s="4"/>
      <c r="E42" s="4"/>
      <c r="F42" s="4"/>
      <c r="G42" s="4"/>
      <c r="H42" s="4"/>
      <c r="I42" s="56"/>
    </row>
    <row r="43" spans="1:10" ht="15.75" x14ac:dyDescent="0.2">
      <c r="A43" s="2" t="s">
        <v>90</v>
      </c>
      <c r="B43" s="4">
        <v>12</v>
      </c>
      <c r="C43" s="4">
        <v>52</v>
      </c>
      <c r="D43" s="4">
        <f>B43*C43</f>
        <v>624</v>
      </c>
      <c r="E43" s="4">
        <v>0</v>
      </c>
      <c r="F43" s="57">
        <f>D43*E43</f>
        <v>0</v>
      </c>
      <c r="G43" s="65">
        <f>F43*0.05</f>
        <v>0</v>
      </c>
      <c r="H43" s="65">
        <f>F43*0.1</f>
        <v>0</v>
      </c>
      <c r="I43" s="12">
        <f>F43*L$6+G43*L$5+H43*L$7</f>
        <v>0</v>
      </c>
    </row>
    <row r="44" spans="1:10" ht="15.75" x14ac:dyDescent="0.2">
      <c r="A44" s="58" t="s">
        <v>91</v>
      </c>
      <c r="B44" s="4">
        <v>311</v>
      </c>
      <c r="C44" s="4">
        <v>1</v>
      </c>
      <c r="D44" s="4">
        <f>B44*C44</f>
        <v>311</v>
      </c>
      <c r="E44" s="4">
        <v>0</v>
      </c>
      <c r="F44" s="4">
        <f>D44*E44</f>
        <v>0</v>
      </c>
      <c r="G44" s="65">
        <f>F44*0.05</f>
        <v>0</v>
      </c>
      <c r="H44" s="65">
        <f>F44*0.1</f>
        <v>0</v>
      </c>
      <c r="I44" s="12">
        <f>F44*L$6+G44*L$5+H44*L$7</f>
        <v>0</v>
      </c>
    </row>
    <row r="45" spans="1:10" ht="15.75" x14ac:dyDescent="0.2">
      <c r="A45" s="58" t="s">
        <v>97</v>
      </c>
      <c r="B45" s="4">
        <v>11</v>
      </c>
      <c r="C45" s="4">
        <v>1</v>
      </c>
      <c r="D45" s="4">
        <f>B45*C45</f>
        <v>11</v>
      </c>
      <c r="E45" s="4">
        <v>0</v>
      </c>
      <c r="F45" s="4">
        <f>D45*E45</f>
        <v>0</v>
      </c>
      <c r="G45" s="4">
        <f>F45*0.05</f>
        <v>0</v>
      </c>
      <c r="H45" s="4">
        <f>F45*0.1</f>
        <v>0</v>
      </c>
      <c r="I45" s="12">
        <f>F45*L$6+G45*L$5+H45*L$7</f>
        <v>0</v>
      </c>
    </row>
    <row r="46" spans="1:10" ht="15.75" x14ac:dyDescent="0.2">
      <c r="A46" s="2" t="s">
        <v>96</v>
      </c>
      <c r="B46" s="4">
        <v>2</v>
      </c>
      <c r="C46" s="4">
        <v>12</v>
      </c>
      <c r="D46" s="4">
        <f>B46*C46</f>
        <v>24</v>
      </c>
      <c r="E46" s="4">
        <v>0</v>
      </c>
      <c r="F46" s="4">
        <f>D46*E46</f>
        <v>0</v>
      </c>
      <c r="G46" s="4">
        <f>F46*0.05</f>
        <v>0</v>
      </c>
      <c r="H46" s="4">
        <f>F46*0.1</f>
        <v>0</v>
      </c>
      <c r="I46" s="12">
        <f>F46*L$6+G46*L$5+H46*L$7</f>
        <v>0</v>
      </c>
    </row>
    <row r="47" spans="1:10" x14ac:dyDescent="0.2">
      <c r="A47" s="2" t="s">
        <v>163</v>
      </c>
      <c r="B47" s="4">
        <v>1</v>
      </c>
      <c r="C47" s="4">
        <v>52</v>
      </c>
      <c r="D47" s="4">
        <f>B47*C47</f>
        <v>52</v>
      </c>
      <c r="E47" s="4">
        <v>5</v>
      </c>
      <c r="F47" s="4">
        <f>D47*E47</f>
        <v>260</v>
      </c>
      <c r="G47" s="4">
        <f>F47*0.05</f>
        <v>13</v>
      </c>
      <c r="H47" s="4">
        <f>F47*0.1</f>
        <v>26</v>
      </c>
      <c r="I47" s="11">
        <f>F47*L$6+G47*L$5+H47*L$7</f>
        <v>29594.239999999998</v>
      </c>
    </row>
    <row r="48" spans="1:10" x14ac:dyDescent="0.2">
      <c r="A48" s="64" t="s">
        <v>160</v>
      </c>
      <c r="B48" s="4"/>
      <c r="C48" s="4"/>
      <c r="D48" s="4"/>
      <c r="E48" s="4"/>
      <c r="F48" s="4"/>
      <c r="G48" s="4"/>
      <c r="H48" s="4"/>
      <c r="I48" s="11"/>
    </row>
    <row r="49" spans="1:12" x14ac:dyDescent="0.2">
      <c r="A49" s="2" t="s">
        <v>161</v>
      </c>
      <c r="B49" s="4">
        <v>1</v>
      </c>
      <c r="C49" s="4">
        <v>1</v>
      </c>
      <c r="D49" s="4">
        <f>B49*C49</f>
        <v>1</v>
      </c>
      <c r="E49" s="4">
        <v>5</v>
      </c>
      <c r="F49" s="7">
        <f>D49*E49</f>
        <v>5</v>
      </c>
      <c r="G49" s="7">
        <f t="shared" ref="G49:G51" si="5">F49*0.05</f>
        <v>0.25</v>
      </c>
      <c r="H49" s="7">
        <f t="shared" ref="H49:H51" si="6">F49*0.1</f>
        <v>0.5</v>
      </c>
      <c r="I49" s="60">
        <f>F49*L$6+G49*L$5+H49*L$7</f>
        <v>569.12</v>
      </c>
    </row>
    <row r="50" spans="1:12" ht="15.75" x14ac:dyDescent="0.2">
      <c r="A50" s="2" t="s">
        <v>168</v>
      </c>
      <c r="B50" s="4">
        <v>1</v>
      </c>
      <c r="C50" s="4">
        <v>1</v>
      </c>
      <c r="D50" s="4">
        <f>B50*C50</f>
        <v>1</v>
      </c>
      <c r="E50" s="4">
        <v>0</v>
      </c>
      <c r="F50" s="4">
        <f>D50*E50</f>
        <v>0</v>
      </c>
      <c r="G50" s="4">
        <f t="shared" si="5"/>
        <v>0</v>
      </c>
      <c r="H50" s="4">
        <f t="shared" si="6"/>
        <v>0</v>
      </c>
      <c r="I50" s="12">
        <f>F50*L$6+G50*L$5+H50*L$7</f>
        <v>0</v>
      </c>
    </row>
    <row r="51" spans="1:12" x14ac:dyDescent="0.2">
      <c r="A51" s="2" t="s">
        <v>164</v>
      </c>
      <c r="B51" s="4">
        <v>1</v>
      </c>
      <c r="C51" s="4">
        <v>1</v>
      </c>
      <c r="D51" s="4">
        <f>B51*C51</f>
        <v>1</v>
      </c>
      <c r="E51" s="4">
        <v>5</v>
      </c>
      <c r="F51" s="7">
        <f>D51*E51</f>
        <v>5</v>
      </c>
      <c r="G51" s="7">
        <f t="shared" si="5"/>
        <v>0.25</v>
      </c>
      <c r="H51" s="7">
        <f t="shared" si="6"/>
        <v>0.5</v>
      </c>
      <c r="I51" s="60">
        <f>F51*L$6+G51*L$5+H51*L$7</f>
        <v>569.12</v>
      </c>
    </row>
    <row r="52" spans="1:12" x14ac:dyDescent="0.2">
      <c r="A52" s="2" t="s">
        <v>31</v>
      </c>
      <c r="B52" s="4"/>
      <c r="C52" s="4"/>
      <c r="D52" s="4"/>
      <c r="E52" s="4"/>
      <c r="F52" s="4"/>
      <c r="G52" s="4"/>
      <c r="H52" s="4"/>
      <c r="I52" s="56"/>
    </row>
    <row r="53" spans="1:12" ht="28.5" x14ac:dyDescent="0.2">
      <c r="A53" s="66" t="s">
        <v>94</v>
      </c>
      <c r="B53" s="4">
        <v>2</v>
      </c>
      <c r="C53" s="4">
        <v>8</v>
      </c>
      <c r="D53" s="4">
        <f t="shared" ref="D53:D58" si="7">B53*C53</f>
        <v>16</v>
      </c>
      <c r="E53" s="4">
        <v>0</v>
      </c>
      <c r="F53" s="4">
        <f t="shared" ref="F53:F58" si="8">D53*E53</f>
        <v>0</v>
      </c>
      <c r="G53" s="4">
        <f t="shared" ref="G53:G58" si="9">F53*0.05</f>
        <v>0</v>
      </c>
      <c r="H53" s="65">
        <f t="shared" ref="H53:H58" si="10">F53*0.1</f>
        <v>0</v>
      </c>
      <c r="I53" s="12">
        <f t="shared" ref="I53:I58" si="11">F53*L$6+G53*L$5+H53*L$7</f>
        <v>0</v>
      </c>
      <c r="J53" s="38"/>
    </row>
    <row r="54" spans="1:12" ht="30" customHeight="1" x14ac:dyDescent="0.2">
      <c r="A54" s="66" t="s">
        <v>42</v>
      </c>
      <c r="B54" s="4">
        <v>2</v>
      </c>
      <c r="C54" s="4">
        <v>4</v>
      </c>
      <c r="D54" s="4">
        <f t="shared" si="7"/>
        <v>8</v>
      </c>
      <c r="E54" s="4">
        <v>0</v>
      </c>
      <c r="F54" s="4">
        <f t="shared" si="8"/>
        <v>0</v>
      </c>
      <c r="G54" s="4">
        <f t="shared" si="9"/>
        <v>0</v>
      </c>
      <c r="H54" s="4">
        <f t="shared" si="10"/>
        <v>0</v>
      </c>
      <c r="I54" s="12">
        <f t="shared" si="11"/>
        <v>0</v>
      </c>
    </row>
    <row r="55" spans="1:12" ht="30.75" customHeight="1" x14ac:dyDescent="0.2">
      <c r="A55" s="66" t="s">
        <v>93</v>
      </c>
      <c r="B55" s="4">
        <v>2</v>
      </c>
      <c r="C55" s="4">
        <v>1</v>
      </c>
      <c r="D55" s="4">
        <f t="shared" si="7"/>
        <v>2</v>
      </c>
      <c r="E55" s="4">
        <v>0</v>
      </c>
      <c r="F55" s="4">
        <f t="shared" si="8"/>
        <v>0</v>
      </c>
      <c r="G55" s="4">
        <f t="shared" si="9"/>
        <v>0</v>
      </c>
      <c r="H55" s="4">
        <f t="shared" si="10"/>
        <v>0</v>
      </c>
      <c r="I55" s="12">
        <f t="shared" si="11"/>
        <v>0</v>
      </c>
      <c r="J55" s="38"/>
    </row>
    <row r="56" spans="1:12" ht="28.5" x14ac:dyDescent="0.2">
      <c r="A56" s="66" t="s">
        <v>92</v>
      </c>
      <c r="B56" s="4">
        <v>2</v>
      </c>
      <c r="C56" s="4">
        <v>1</v>
      </c>
      <c r="D56" s="4">
        <f t="shared" si="7"/>
        <v>2</v>
      </c>
      <c r="E56" s="4">
        <v>0</v>
      </c>
      <c r="F56" s="4">
        <f t="shared" si="8"/>
        <v>0</v>
      </c>
      <c r="G56" s="4">
        <f t="shared" si="9"/>
        <v>0</v>
      </c>
      <c r="H56" s="4">
        <f t="shared" si="10"/>
        <v>0</v>
      </c>
      <c r="I56" s="12">
        <f t="shared" si="11"/>
        <v>0</v>
      </c>
      <c r="J56" s="38"/>
    </row>
    <row r="57" spans="1:12" ht="31.5" customHeight="1" x14ac:dyDescent="0.2">
      <c r="A57" s="66" t="s">
        <v>58</v>
      </c>
      <c r="B57" s="4">
        <v>2</v>
      </c>
      <c r="C57" s="4">
        <v>1</v>
      </c>
      <c r="D57" s="4">
        <f t="shared" si="7"/>
        <v>2</v>
      </c>
      <c r="E57" s="4">
        <v>0</v>
      </c>
      <c r="F57" s="4">
        <f t="shared" si="8"/>
        <v>0</v>
      </c>
      <c r="G57" s="4">
        <f t="shared" si="9"/>
        <v>0</v>
      </c>
      <c r="H57" s="4">
        <f t="shared" si="10"/>
        <v>0</v>
      </c>
      <c r="I57" s="12">
        <f t="shared" si="11"/>
        <v>0</v>
      </c>
      <c r="J57" s="15"/>
    </row>
    <row r="58" spans="1:12" ht="28.5" x14ac:dyDescent="0.2">
      <c r="A58" s="66" t="s">
        <v>59</v>
      </c>
      <c r="B58" s="4">
        <v>1</v>
      </c>
      <c r="C58" s="4">
        <v>1</v>
      </c>
      <c r="D58" s="4">
        <f t="shared" si="7"/>
        <v>1</v>
      </c>
      <c r="E58" s="4">
        <v>0</v>
      </c>
      <c r="F58" s="4">
        <f t="shared" si="8"/>
        <v>0</v>
      </c>
      <c r="G58" s="4">
        <f t="shared" si="9"/>
        <v>0</v>
      </c>
      <c r="H58" s="4">
        <f t="shared" si="10"/>
        <v>0</v>
      </c>
      <c r="I58" s="12">
        <f t="shared" si="11"/>
        <v>0</v>
      </c>
      <c r="J58" s="15"/>
    </row>
    <row r="59" spans="1:12" x14ac:dyDescent="0.2">
      <c r="A59" s="2" t="s">
        <v>32</v>
      </c>
      <c r="B59" s="4" t="s">
        <v>2</v>
      </c>
      <c r="C59" s="4"/>
      <c r="D59" s="4"/>
      <c r="E59" s="4"/>
      <c r="F59" s="4"/>
      <c r="G59" s="4"/>
      <c r="H59" s="4"/>
      <c r="I59" s="4"/>
    </row>
    <row r="60" spans="1:12" x14ac:dyDescent="0.2">
      <c r="A60" s="2" t="s">
        <v>162</v>
      </c>
      <c r="B60" s="4">
        <v>8</v>
      </c>
      <c r="C60" s="4">
        <v>1</v>
      </c>
      <c r="D60" s="4">
        <f t="shared" ref="D60" si="12">B60*C60</f>
        <v>8</v>
      </c>
      <c r="E60" s="4">
        <v>3</v>
      </c>
      <c r="F60" s="4">
        <f t="shared" ref="F60" si="13">D60*E60</f>
        <v>24</v>
      </c>
      <c r="G60" s="4">
        <f t="shared" ref="G60" si="14">F60*0.05</f>
        <v>1.2000000000000002</v>
      </c>
      <c r="H60" s="4">
        <f t="shared" ref="H60" si="15">F60*0.1</f>
        <v>2.4000000000000004</v>
      </c>
      <c r="I60" s="12">
        <f>F60*L$6+G60*L$5+H60*L$7</f>
        <v>2731.7759999999998</v>
      </c>
    </row>
    <row r="61" spans="1:12" ht="13.5" x14ac:dyDescent="0.2">
      <c r="A61" s="10" t="s">
        <v>41</v>
      </c>
      <c r="B61" s="4"/>
      <c r="C61" s="4"/>
      <c r="D61" s="4"/>
      <c r="E61" s="4"/>
      <c r="F61" s="88">
        <f>ROUND(SUM(F36:H60),0)</f>
        <v>338</v>
      </c>
      <c r="G61" s="89"/>
      <c r="H61" s="90"/>
      <c r="I61" s="25">
        <f>(SUM(I36:I60))</f>
        <v>33464.255999999994</v>
      </c>
    </row>
    <row r="62" spans="1:12" ht="17.25" customHeight="1" x14ac:dyDescent="0.2">
      <c r="A62" s="1" t="s">
        <v>169</v>
      </c>
      <c r="B62" s="4"/>
      <c r="C62" s="4"/>
      <c r="D62" s="4"/>
      <c r="E62" s="4"/>
      <c r="F62" s="94">
        <f>(ROUND(SUM(F61,F35),0))</f>
        <v>385</v>
      </c>
      <c r="G62" s="95"/>
      <c r="H62" s="96"/>
      <c r="I62" s="27">
        <f>(ROUND(SUM(I61,I35),-2))</f>
        <v>38100</v>
      </c>
    </row>
    <row r="63" spans="1:12" ht="15.75" x14ac:dyDescent="0.2">
      <c r="A63" s="24" t="s">
        <v>170</v>
      </c>
      <c r="B63" s="20"/>
      <c r="C63" s="20"/>
      <c r="D63" s="20"/>
      <c r="E63" s="20"/>
      <c r="F63" s="20"/>
      <c r="G63" s="20"/>
      <c r="H63" s="20"/>
      <c r="I63" s="36">
        <f>ROUND(('Additional Tables'!D28/5*3)+('Additional Tables'!G28),-4)</f>
        <v>3440000</v>
      </c>
      <c r="L63" s="34"/>
    </row>
    <row r="64" spans="1:12" ht="15.75" x14ac:dyDescent="0.2">
      <c r="A64" s="24" t="s">
        <v>171</v>
      </c>
      <c r="B64" s="20"/>
      <c r="C64" s="20"/>
      <c r="D64" s="20"/>
      <c r="E64" s="20"/>
      <c r="F64" s="20"/>
      <c r="G64" s="20"/>
      <c r="H64" s="20"/>
      <c r="I64" s="37">
        <f>ROUND(SUM(I62:I63),-4)</f>
        <v>3480000</v>
      </c>
    </row>
    <row r="66" spans="1:9" x14ac:dyDescent="0.2">
      <c r="A66" s="21" t="s">
        <v>49</v>
      </c>
    </row>
    <row r="67" spans="1:9" ht="44.25" customHeight="1" x14ac:dyDescent="0.2">
      <c r="A67" s="87" t="s">
        <v>199</v>
      </c>
      <c r="B67" s="87"/>
      <c r="C67" s="87"/>
      <c r="D67" s="87"/>
      <c r="E67" s="87"/>
      <c r="F67" s="87"/>
      <c r="G67" s="87"/>
      <c r="H67" s="87"/>
      <c r="I67" s="87"/>
    </row>
    <row r="68" spans="1:9" ht="57.75" customHeight="1" x14ac:dyDescent="0.2">
      <c r="A68" s="87" t="s">
        <v>165</v>
      </c>
      <c r="B68" s="87"/>
      <c r="C68" s="87"/>
      <c r="D68" s="87"/>
      <c r="E68" s="87"/>
      <c r="F68" s="87"/>
      <c r="G68" s="87"/>
      <c r="H68" s="87"/>
      <c r="I68" s="87"/>
    </row>
    <row r="69" spans="1:9" ht="34.5" customHeight="1" x14ac:dyDescent="0.2">
      <c r="A69" s="97" t="s">
        <v>145</v>
      </c>
      <c r="B69" s="97"/>
      <c r="C69" s="97"/>
      <c r="D69" s="97"/>
      <c r="E69" s="97"/>
      <c r="F69" s="97"/>
      <c r="G69" s="97"/>
      <c r="H69" s="97"/>
      <c r="I69" s="97"/>
    </row>
    <row r="70" spans="1:9" ht="46.5" customHeight="1" x14ac:dyDescent="0.2">
      <c r="A70" s="87" t="s">
        <v>200</v>
      </c>
      <c r="B70" s="87"/>
      <c r="C70" s="87"/>
      <c r="D70" s="87"/>
      <c r="E70" s="87"/>
      <c r="F70" s="87"/>
      <c r="G70" s="87"/>
      <c r="H70" s="87"/>
      <c r="I70" s="87"/>
    </row>
    <row r="71" spans="1:9" ht="15.75" x14ac:dyDescent="0.2">
      <c r="A71" s="86" t="s">
        <v>201</v>
      </c>
      <c r="B71" s="86"/>
      <c r="C71" s="86"/>
      <c r="D71" s="86"/>
      <c r="E71" s="86"/>
      <c r="F71" s="86"/>
      <c r="G71" s="86"/>
      <c r="H71" s="86"/>
      <c r="I71" s="86"/>
    </row>
    <row r="72" spans="1:9" ht="15.75" x14ac:dyDescent="0.2">
      <c r="A72" s="86" t="s">
        <v>202</v>
      </c>
      <c r="B72" s="86"/>
      <c r="C72" s="86"/>
      <c r="D72" s="86"/>
      <c r="E72" s="86"/>
      <c r="F72" s="86"/>
      <c r="G72" s="86"/>
      <c r="H72" s="86"/>
      <c r="I72" s="86"/>
    </row>
    <row r="73" spans="1:9" ht="15.75" x14ac:dyDescent="0.2">
      <c r="A73" s="86" t="s">
        <v>203</v>
      </c>
      <c r="B73" s="86"/>
      <c r="C73" s="86"/>
      <c r="D73" s="86"/>
      <c r="E73" s="86"/>
      <c r="F73" s="86"/>
      <c r="G73" s="86"/>
      <c r="H73" s="86"/>
      <c r="I73" s="86"/>
    </row>
    <row r="74" spans="1:9" ht="30.75" customHeight="1" x14ac:dyDescent="0.2">
      <c r="A74" s="87" t="s">
        <v>204</v>
      </c>
      <c r="B74" s="87"/>
      <c r="C74" s="87"/>
      <c r="D74" s="87"/>
      <c r="E74" s="87"/>
      <c r="F74" s="87"/>
      <c r="G74" s="87"/>
      <c r="H74" s="87"/>
      <c r="I74" s="87"/>
    </row>
    <row r="75" spans="1:9" ht="15.75" x14ac:dyDescent="0.2">
      <c r="A75" s="86" t="s">
        <v>48</v>
      </c>
      <c r="B75" s="86"/>
      <c r="C75" s="86"/>
      <c r="D75" s="86"/>
      <c r="E75" s="86"/>
      <c r="F75" s="86"/>
      <c r="G75" s="86"/>
      <c r="H75" s="86"/>
      <c r="I75" s="86"/>
    </row>
    <row r="76" spans="1:9" ht="15.75" x14ac:dyDescent="0.2">
      <c r="A76" s="86" t="s">
        <v>205</v>
      </c>
      <c r="B76" s="86"/>
      <c r="C76" s="86"/>
      <c r="D76" s="86"/>
      <c r="E76" s="86"/>
      <c r="F76" s="86"/>
      <c r="G76" s="86"/>
      <c r="H76" s="86"/>
      <c r="I76" s="86"/>
    </row>
    <row r="77" spans="1:9" ht="45.75" customHeight="1" x14ac:dyDescent="0.2">
      <c r="A77" s="87" t="s">
        <v>208</v>
      </c>
      <c r="B77" s="87"/>
      <c r="C77" s="87"/>
      <c r="D77" s="87"/>
      <c r="E77" s="87"/>
      <c r="F77" s="87"/>
      <c r="G77" s="87"/>
      <c r="H77" s="87"/>
      <c r="I77" s="87"/>
    </row>
    <row r="78" spans="1:9" ht="15.75" x14ac:dyDescent="0.2">
      <c r="A78" s="86" t="s">
        <v>206</v>
      </c>
      <c r="B78" s="86"/>
      <c r="C78" s="86"/>
      <c r="D78" s="86"/>
      <c r="E78" s="86"/>
      <c r="F78" s="86"/>
      <c r="G78" s="86"/>
      <c r="H78" s="86"/>
      <c r="I78" s="86"/>
    </row>
    <row r="79" spans="1:9" ht="15.75" x14ac:dyDescent="0.2">
      <c r="A79" s="86" t="s">
        <v>98</v>
      </c>
      <c r="B79" s="86"/>
      <c r="C79" s="86"/>
      <c r="D79" s="86"/>
      <c r="E79" s="86"/>
      <c r="F79" s="86"/>
      <c r="G79" s="86"/>
      <c r="H79" s="86"/>
      <c r="I79" s="86"/>
    </row>
    <row r="80" spans="1:9" ht="15.75" x14ac:dyDescent="0.2">
      <c r="A80" s="86" t="s">
        <v>207</v>
      </c>
      <c r="B80" s="86"/>
      <c r="C80" s="86"/>
      <c r="D80" s="86"/>
      <c r="E80" s="86"/>
      <c r="F80" s="86"/>
      <c r="G80" s="86"/>
      <c r="H80" s="86"/>
      <c r="I80" s="86"/>
    </row>
    <row r="81" spans="1:9" ht="15.75" x14ac:dyDescent="0.2">
      <c r="A81" s="98" t="s">
        <v>95</v>
      </c>
      <c r="B81" s="86"/>
      <c r="C81" s="86"/>
      <c r="D81" s="86"/>
      <c r="E81" s="86"/>
      <c r="F81" s="86"/>
      <c r="G81" s="86"/>
      <c r="H81" s="86"/>
      <c r="I81" s="86"/>
    </row>
    <row r="82" spans="1:9" ht="29.25" customHeight="1" x14ac:dyDescent="0.2">
      <c r="A82" s="87" t="s">
        <v>209</v>
      </c>
      <c r="B82" s="87"/>
      <c r="C82" s="87"/>
      <c r="D82" s="87"/>
      <c r="E82" s="87"/>
      <c r="F82" s="87"/>
      <c r="G82" s="87"/>
      <c r="H82" s="87"/>
      <c r="I82" s="87"/>
    </row>
    <row r="83" spans="1:9" ht="30" customHeight="1" x14ac:dyDescent="0.2">
      <c r="A83" s="87" t="s">
        <v>210</v>
      </c>
      <c r="B83" s="87"/>
      <c r="C83" s="87"/>
      <c r="D83" s="87"/>
      <c r="E83" s="87"/>
      <c r="F83" s="87"/>
      <c r="G83" s="87"/>
      <c r="H83" s="87"/>
      <c r="I83" s="87"/>
    </row>
    <row r="84" spans="1:9" ht="15.75" x14ac:dyDescent="0.2">
      <c r="A84" s="98" t="s">
        <v>167</v>
      </c>
      <c r="B84" s="98"/>
      <c r="C84" s="98"/>
      <c r="D84" s="98"/>
      <c r="E84" s="98"/>
      <c r="F84" s="98"/>
      <c r="G84" s="98"/>
      <c r="H84" s="98"/>
      <c r="I84" s="98"/>
    </row>
    <row r="85" spans="1:9" ht="15.75" x14ac:dyDescent="0.2">
      <c r="A85" s="83" t="s">
        <v>166</v>
      </c>
      <c r="B85" s="83"/>
      <c r="C85" s="83"/>
      <c r="D85" s="83"/>
      <c r="E85" s="83"/>
      <c r="F85" s="83"/>
      <c r="G85" s="83"/>
      <c r="H85" s="83"/>
      <c r="I85" s="83"/>
    </row>
  </sheetData>
  <sheetProtection algorithmName="SHA-512" hashValue="inKydnYNrKEbduCkw2AtWMOuYrws5KwIC3kTU5IlbpEWnCru1FAgkubp23x2sYJCMbT/eq+m9sOdsIa+lj26yw==" saltValue="KV2Mo0iV+Fkmx7oDzEjrnA==" spinCount="100000" sheet="1" objects="1" scenarios="1"/>
  <mergeCells count="24">
    <mergeCell ref="A85:I85"/>
    <mergeCell ref="A84:I84"/>
    <mergeCell ref="A79:I79"/>
    <mergeCell ref="A80:I80"/>
    <mergeCell ref="A81:I81"/>
    <mergeCell ref="A82:I82"/>
    <mergeCell ref="A83:I83"/>
    <mergeCell ref="A78:I78"/>
    <mergeCell ref="A67:I67"/>
    <mergeCell ref="A68:I68"/>
    <mergeCell ref="A69:I69"/>
    <mergeCell ref="A70:I70"/>
    <mergeCell ref="A71:I71"/>
    <mergeCell ref="A72:I72"/>
    <mergeCell ref="A73:I73"/>
    <mergeCell ref="A74:I74"/>
    <mergeCell ref="A75:I75"/>
    <mergeCell ref="A76:I76"/>
    <mergeCell ref="A1:I1"/>
    <mergeCell ref="K4:L4"/>
    <mergeCell ref="F35:H35"/>
    <mergeCell ref="F61:H61"/>
    <mergeCell ref="A77:I77"/>
    <mergeCell ref="F62:H62"/>
  </mergeCell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C7A1D-CE72-4294-8FFC-23AB7054A568}">
  <dimension ref="A1:I10"/>
  <sheetViews>
    <sheetView tabSelected="1" workbookViewId="0">
      <selection activeCell="A2" sqref="A2"/>
    </sheetView>
  </sheetViews>
  <sheetFormatPr defaultRowHeight="15" x14ac:dyDescent="0.25"/>
  <cols>
    <col min="2" max="2" width="14" customWidth="1"/>
    <col min="4" max="4" width="14.28515625" customWidth="1"/>
    <col min="5" max="5" width="20.42578125" customWidth="1"/>
    <col min="6" max="6" width="19.7109375" customWidth="1"/>
    <col min="7" max="7" width="23" customWidth="1"/>
    <col min="8" max="8" width="30.140625" customWidth="1"/>
  </cols>
  <sheetData>
    <row r="1" spans="1:9" ht="35.25" customHeight="1" x14ac:dyDescent="0.25">
      <c r="A1" s="84" t="s">
        <v>175</v>
      </c>
      <c r="B1" s="84"/>
      <c r="C1" s="84"/>
      <c r="D1" s="84"/>
      <c r="E1" s="84"/>
      <c r="F1" s="84"/>
      <c r="G1" s="84"/>
      <c r="H1" s="84"/>
      <c r="I1" s="84"/>
    </row>
    <row r="3" spans="1:9" ht="39.75" thickBot="1" x14ac:dyDescent="0.3">
      <c r="A3" s="39" t="s">
        <v>121</v>
      </c>
      <c r="B3" s="40" t="s">
        <v>153</v>
      </c>
      <c r="C3" s="40" t="s">
        <v>154</v>
      </c>
      <c r="D3" s="40" t="s">
        <v>155</v>
      </c>
      <c r="E3" s="40" t="s">
        <v>156</v>
      </c>
      <c r="F3" s="40" t="s">
        <v>157</v>
      </c>
      <c r="G3" s="40" t="s">
        <v>158</v>
      </c>
      <c r="H3" s="40" t="s">
        <v>159</v>
      </c>
    </row>
    <row r="4" spans="1:9" ht="15.75" thickTop="1" x14ac:dyDescent="0.25">
      <c r="A4" s="50">
        <v>1</v>
      </c>
      <c r="B4" s="51">
        <f>SUM('Table 1'!$F$4:$F$34,'Table 1'!$F$36:$F$60)</f>
        <v>40</v>
      </c>
      <c r="C4" s="51">
        <f>SUM('Table 1'!$H$4:$H$34,'Table 1'!$H$36:$H$60)</f>
        <v>4</v>
      </c>
      <c r="D4" s="51">
        <f>SUM('Table 1'!$G$4:$G$34,'Table 1'!$G$36:$G$60)</f>
        <v>2</v>
      </c>
      <c r="E4" s="51">
        <f>SUM(B4:D4)</f>
        <v>46</v>
      </c>
      <c r="F4" s="52">
        <f>'Table 1'!I62</f>
        <v>4550</v>
      </c>
      <c r="G4" s="52">
        <f>'Table 1'!I63</f>
        <v>0</v>
      </c>
      <c r="H4" s="52">
        <f>SUM(F4:G4)</f>
        <v>4550</v>
      </c>
    </row>
    <row r="5" spans="1:9" x14ac:dyDescent="0.25">
      <c r="A5" s="44">
        <v>2</v>
      </c>
      <c r="B5" s="42">
        <f>SUM('Table 2'!$F$4:$F$34,'Table 2'!$F$36:$F$60)</f>
        <v>153</v>
      </c>
      <c r="C5" s="42">
        <f>SUM('Table 2'!$H$4:$H$34,'Table 2'!$H$36:$H$60)</f>
        <v>15.299999999999999</v>
      </c>
      <c r="D5" s="42">
        <f>SUM('Table 2'!$G$4:$G$34,'Table 2'!$G$36:$G$60)</f>
        <v>7.6499999999999995</v>
      </c>
      <c r="E5" s="45">
        <f t="shared" ref="E5:E6" si="0">SUM(B5:D5)</f>
        <v>175.95000000000002</v>
      </c>
      <c r="F5" s="46">
        <f>'Table 2'!I62</f>
        <v>17400</v>
      </c>
      <c r="G5" s="46">
        <f>'Table 2'!I63</f>
        <v>1850000</v>
      </c>
      <c r="H5" s="46">
        <f>SUM(F5:G5)</f>
        <v>1867400</v>
      </c>
    </row>
    <row r="6" spans="1:9" ht="15.75" thickBot="1" x14ac:dyDescent="0.3">
      <c r="A6" s="39">
        <v>3</v>
      </c>
      <c r="B6" s="53">
        <f>SUM('Table 3'!$F$4:$F$34,'Table 3'!$F$36:$F$60)</f>
        <v>335</v>
      </c>
      <c r="C6" s="53">
        <f>SUM('Table 3'!$H$4:$H$34,'Table 3'!$H$36:$H$60)</f>
        <v>33.5</v>
      </c>
      <c r="D6" s="53">
        <f>SUM('Table 3'!$G$4:$G$34,'Table 3'!$G$36:$G$60)</f>
        <v>16.75</v>
      </c>
      <c r="E6" s="47">
        <f t="shared" si="0"/>
        <v>385.25</v>
      </c>
      <c r="F6" s="48">
        <f>'Table 3'!I62</f>
        <v>38100</v>
      </c>
      <c r="G6" s="48">
        <f>'Table 3'!I63</f>
        <v>3440000</v>
      </c>
      <c r="H6" s="48">
        <f>SUM(F6:G6)</f>
        <v>3478100</v>
      </c>
    </row>
    <row r="7" spans="1:9" ht="15.75" thickTop="1" x14ac:dyDescent="0.25">
      <c r="A7" s="41" t="s">
        <v>117</v>
      </c>
      <c r="B7" s="42">
        <f t="shared" ref="B7:H7" si="1">SUM(B4:B6)</f>
        <v>528</v>
      </c>
      <c r="C7" s="42">
        <f t="shared" si="1"/>
        <v>52.8</v>
      </c>
      <c r="D7" s="42">
        <f t="shared" si="1"/>
        <v>26.4</v>
      </c>
      <c r="E7" s="42">
        <f>SUM(E4:E6)</f>
        <v>607.20000000000005</v>
      </c>
      <c r="F7" s="43">
        <f t="shared" si="1"/>
        <v>60050</v>
      </c>
      <c r="G7" s="43">
        <f>SUM(G4:G6)</f>
        <v>5290000</v>
      </c>
      <c r="H7" s="43">
        <f t="shared" si="1"/>
        <v>5350050</v>
      </c>
    </row>
    <row r="8" spans="1:9" x14ac:dyDescent="0.25">
      <c r="A8" s="44" t="s">
        <v>126</v>
      </c>
      <c r="B8" s="45">
        <f>AVERAGE(B4:B6)</f>
        <v>176</v>
      </c>
      <c r="C8" s="45">
        <f t="shared" ref="C8:D8" si="2">AVERAGE(C4:C6)</f>
        <v>17.599999999999998</v>
      </c>
      <c r="D8" s="45">
        <f t="shared" si="2"/>
        <v>8.7999999999999989</v>
      </c>
      <c r="E8" s="45">
        <f>AVERAGE(E4:E6)</f>
        <v>202.4</v>
      </c>
      <c r="F8" s="49">
        <f>ROUND(AVERAGE(F4:F6),-2)</f>
        <v>20000</v>
      </c>
      <c r="G8" s="46">
        <f>ROUND(AVERAGE(G4:G6),-4)</f>
        <v>1760000</v>
      </c>
      <c r="H8" s="46">
        <f>ROUND(AVERAGE(H4:H6),-4)</f>
        <v>1780000</v>
      </c>
    </row>
    <row r="10" spans="1:9" x14ac:dyDescent="0.25">
      <c r="G10" s="54"/>
      <c r="H10" s="54"/>
    </row>
  </sheetData>
  <sheetProtection algorithmName="SHA-512" hashValue="H5k1wrV/LPlrUVUq8iZq8k/B2xdbdGP3JC0MRdCeK+cLgnOFPzQcyfbePStdBm86Vi0xOnB+jNSuo+DeckoMqQ==" saltValue="rzOgPCZS7sRNYnCqnm+eDA==" spinCount="100000" sheet="1" objects="1" scenarios="1"/>
  <mergeCells count="1">
    <mergeCell ref="A1:I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1"/>
  <sheetViews>
    <sheetView workbookViewId="0">
      <selection activeCell="A2" sqref="A2"/>
    </sheetView>
  </sheetViews>
  <sheetFormatPr defaultColWidth="9.140625" defaultRowHeight="12.75" x14ac:dyDescent="0.2"/>
  <cols>
    <col min="1" max="1" width="41.28515625" style="14" bestFit="1" customWidth="1"/>
    <col min="2" max="3" width="10.42578125" style="14" customWidth="1"/>
    <col min="4" max="4" width="10.85546875" style="14" customWidth="1"/>
    <col min="5" max="8" width="9.140625" style="14"/>
    <col min="9" max="9" width="13.42578125" style="14" customWidth="1"/>
    <col min="10" max="10" width="4.140625" style="14" customWidth="1"/>
    <col min="11" max="11" width="12.28515625" style="14" customWidth="1"/>
    <col min="12" max="16384" width="9.140625" style="14"/>
  </cols>
  <sheetData>
    <row r="1" spans="1:12" ht="36" customHeight="1" x14ac:dyDescent="0.2">
      <c r="A1" s="84" t="s">
        <v>176</v>
      </c>
      <c r="B1" s="84"/>
      <c r="C1" s="84"/>
      <c r="D1" s="84"/>
      <c r="E1" s="84"/>
      <c r="F1" s="84"/>
      <c r="G1" s="84"/>
      <c r="H1" s="84"/>
      <c r="I1" s="84"/>
    </row>
    <row r="3" spans="1:12" s="15" customFormat="1" ht="76.5" x14ac:dyDescent="0.2">
      <c r="A3" s="3" t="s">
        <v>33</v>
      </c>
      <c r="B3" s="3" t="s">
        <v>64</v>
      </c>
      <c r="C3" s="3" t="s">
        <v>65</v>
      </c>
      <c r="D3" s="3" t="s">
        <v>66</v>
      </c>
      <c r="E3" s="3" t="s">
        <v>86</v>
      </c>
      <c r="F3" s="3" t="s">
        <v>67</v>
      </c>
      <c r="G3" s="3" t="s">
        <v>68</v>
      </c>
      <c r="H3" s="3" t="s">
        <v>69</v>
      </c>
      <c r="I3" s="3" t="s">
        <v>87</v>
      </c>
    </row>
    <row r="4" spans="1:12" x14ac:dyDescent="0.2">
      <c r="A4" s="5" t="s">
        <v>34</v>
      </c>
      <c r="B4" s="4"/>
      <c r="C4" s="4"/>
      <c r="D4" s="4"/>
      <c r="E4" s="4"/>
      <c r="F4" s="4"/>
      <c r="G4" s="4"/>
      <c r="H4" s="4"/>
      <c r="I4" s="4"/>
      <c r="K4" s="102" t="s">
        <v>60</v>
      </c>
      <c r="L4" s="103"/>
    </row>
    <row r="5" spans="1:12" ht="28.5" x14ac:dyDescent="0.2">
      <c r="A5" s="9" t="s">
        <v>45</v>
      </c>
      <c r="B5" s="4">
        <v>2</v>
      </c>
      <c r="C5" s="4">
        <v>1</v>
      </c>
      <c r="D5" s="4">
        <f>B5*C5</f>
        <v>2</v>
      </c>
      <c r="E5" s="7">
        <f>'Table 1'!E17</f>
        <v>0</v>
      </c>
      <c r="F5" s="4">
        <f>D5*E5</f>
        <v>0</v>
      </c>
      <c r="G5" s="4">
        <f>F5*0.05</f>
        <v>0</v>
      </c>
      <c r="H5" s="4">
        <f>F5*0.1</f>
        <v>0</v>
      </c>
      <c r="I5" s="12">
        <f>F5*L$6+G5*L$5+H5*L$7</f>
        <v>0</v>
      </c>
      <c r="K5" s="23" t="s">
        <v>61</v>
      </c>
      <c r="L5" s="17">
        <v>69.040000000000006</v>
      </c>
    </row>
    <row r="6" spans="1:12" ht="15.75" x14ac:dyDescent="0.2">
      <c r="A6" s="5" t="s">
        <v>44</v>
      </c>
      <c r="B6" s="4">
        <v>2</v>
      </c>
      <c r="C6" s="4">
        <v>1</v>
      </c>
      <c r="D6" s="4">
        <f>B6*C6</f>
        <v>2</v>
      </c>
      <c r="E6" s="7">
        <f>'Table 1'!E18</f>
        <v>0</v>
      </c>
      <c r="F6" s="4">
        <f>D6*E6</f>
        <v>0</v>
      </c>
      <c r="G6" s="4">
        <f>F6*0.05</f>
        <v>0</v>
      </c>
      <c r="H6" s="4">
        <f>F6*0.1</f>
        <v>0</v>
      </c>
      <c r="I6" s="12">
        <f t="shared" ref="I6:I20" si="0">F6*L$6+G6*L$5+H6*L$7</f>
        <v>0</v>
      </c>
      <c r="K6" s="22" t="s">
        <v>62</v>
      </c>
      <c r="L6" s="17">
        <v>51.23</v>
      </c>
    </row>
    <row r="7" spans="1:12" ht="15.75" x14ac:dyDescent="0.2">
      <c r="A7" s="5" t="s">
        <v>85</v>
      </c>
      <c r="B7" s="4">
        <v>2</v>
      </c>
      <c r="C7" s="4">
        <v>1</v>
      </c>
      <c r="D7" s="4">
        <f>B7*C7</f>
        <v>2</v>
      </c>
      <c r="E7" s="4">
        <f>'Table 1'!E19</f>
        <v>0</v>
      </c>
      <c r="F7" s="4">
        <f>D7*E7</f>
        <v>0</v>
      </c>
      <c r="G7" s="4">
        <f>F7*0.05</f>
        <v>0</v>
      </c>
      <c r="H7" s="4">
        <f>F7*0.1</f>
        <v>0</v>
      </c>
      <c r="I7" s="12">
        <f t="shared" si="0"/>
        <v>0</v>
      </c>
      <c r="K7" s="23" t="s">
        <v>63</v>
      </c>
      <c r="L7" s="17">
        <v>27.73</v>
      </c>
    </row>
    <row r="8" spans="1:12" ht="15.75" x14ac:dyDescent="0.2">
      <c r="A8" s="5" t="s">
        <v>55</v>
      </c>
      <c r="B8" s="4">
        <v>2</v>
      </c>
      <c r="C8" s="4">
        <v>1</v>
      </c>
      <c r="D8" s="4">
        <f>B8*C8</f>
        <v>2</v>
      </c>
      <c r="E8" s="4">
        <f>'Table 1'!E20</f>
        <v>0</v>
      </c>
      <c r="F8" s="4">
        <f>D8*E8</f>
        <v>0</v>
      </c>
      <c r="G8" s="4">
        <f>F8*0.05</f>
        <v>0</v>
      </c>
      <c r="H8" s="4">
        <f>F8*0.1</f>
        <v>0</v>
      </c>
      <c r="I8" s="12">
        <f t="shared" si="0"/>
        <v>0</v>
      </c>
    </row>
    <row r="9" spans="1:12" ht="28.5" x14ac:dyDescent="0.2">
      <c r="A9" s="9" t="s">
        <v>56</v>
      </c>
      <c r="B9" s="4">
        <v>2</v>
      </c>
      <c r="C9" s="4">
        <v>1</v>
      </c>
      <c r="D9" s="4">
        <f>B9*C9</f>
        <v>2</v>
      </c>
      <c r="E9" s="4">
        <f>'Table 1'!E21</f>
        <v>0</v>
      </c>
      <c r="F9" s="4">
        <f>D9*E9</f>
        <v>0</v>
      </c>
      <c r="G9" s="4">
        <f>F9*0.05</f>
        <v>0</v>
      </c>
      <c r="H9" s="4">
        <f>F9*0.1</f>
        <v>0</v>
      </c>
      <c r="I9" s="12">
        <f t="shared" si="0"/>
        <v>0</v>
      </c>
    </row>
    <row r="10" spans="1:12" ht="15.75" x14ac:dyDescent="0.2">
      <c r="A10" s="5" t="s">
        <v>54</v>
      </c>
      <c r="B10" s="4">
        <v>2</v>
      </c>
      <c r="C10" s="4">
        <v>1</v>
      </c>
      <c r="D10" s="4">
        <f t="shared" ref="D10:D17" si="1">B10*C10</f>
        <v>2</v>
      </c>
      <c r="E10" s="4">
        <f>'Table 1'!E23</f>
        <v>0</v>
      </c>
      <c r="F10" s="4">
        <f t="shared" ref="F10:F17" si="2">D10*E10</f>
        <v>0</v>
      </c>
      <c r="G10" s="4">
        <f t="shared" ref="G10:G17" si="3">F10*0.05</f>
        <v>0</v>
      </c>
      <c r="H10" s="4">
        <f t="shared" ref="H10:H17" si="4">F10*0.1</f>
        <v>0</v>
      </c>
      <c r="I10" s="12">
        <f t="shared" si="0"/>
        <v>0</v>
      </c>
    </row>
    <row r="11" spans="1:12" ht="15.75" x14ac:dyDescent="0.2">
      <c r="A11" s="5" t="s">
        <v>53</v>
      </c>
      <c r="B11" s="4">
        <v>8</v>
      </c>
      <c r="C11" s="4">
        <v>1</v>
      </c>
      <c r="D11" s="4">
        <f t="shared" si="1"/>
        <v>8</v>
      </c>
      <c r="E11" s="4">
        <f>'Table 1'!E24</f>
        <v>0</v>
      </c>
      <c r="F11" s="4">
        <f t="shared" si="2"/>
        <v>0</v>
      </c>
      <c r="G11" s="4">
        <f t="shared" si="3"/>
        <v>0</v>
      </c>
      <c r="H11" s="4">
        <f t="shared" si="4"/>
        <v>0</v>
      </c>
      <c r="I11" s="12">
        <f t="shared" si="0"/>
        <v>0</v>
      </c>
    </row>
    <row r="12" spans="1:12" ht="15.75" x14ac:dyDescent="0.2">
      <c r="A12" s="5" t="s">
        <v>52</v>
      </c>
      <c r="B12" s="4">
        <v>4</v>
      </c>
      <c r="C12" s="4">
        <v>1</v>
      </c>
      <c r="D12" s="4">
        <f t="shared" si="1"/>
        <v>4</v>
      </c>
      <c r="E12" s="4">
        <f>'Table 1'!E26</f>
        <v>0</v>
      </c>
      <c r="F12" s="4">
        <f t="shared" si="2"/>
        <v>0</v>
      </c>
      <c r="G12" s="4">
        <f t="shared" si="3"/>
        <v>0</v>
      </c>
      <c r="H12" s="4">
        <f t="shared" si="4"/>
        <v>0</v>
      </c>
      <c r="I12" s="12">
        <f t="shared" si="0"/>
        <v>0</v>
      </c>
    </row>
    <row r="13" spans="1:12" ht="15.75" x14ac:dyDescent="0.2">
      <c r="A13" s="5" t="s">
        <v>35</v>
      </c>
      <c r="B13" s="4">
        <v>4</v>
      </c>
      <c r="C13" s="4">
        <v>1</v>
      </c>
      <c r="D13" s="4">
        <f t="shared" si="1"/>
        <v>4</v>
      </c>
      <c r="E13" s="4">
        <f>'Table 1'!E25</f>
        <v>0</v>
      </c>
      <c r="F13" s="4">
        <f t="shared" si="2"/>
        <v>0</v>
      </c>
      <c r="G13" s="4">
        <f t="shared" si="3"/>
        <v>0</v>
      </c>
      <c r="H13" s="4">
        <f t="shared" si="4"/>
        <v>0</v>
      </c>
      <c r="I13" s="12">
        <f t="shared" si="0"/>
        <v>0</v>
      </c>
    </row>
    <row r="14" spans="1:12" ht="15.75" x14ac:dyDescent="0.2">
      <c r="A14" s="5" t="s">
        <v>36</v>
      </c>
      <c r="B14" s="4">
        <v>4</v>
      </c>
      <c r="C14" s="4">
        <v>2</v>
      </c>
      <c r="D14" s="4">
        <f t="shared" si="1"/>
        <v>8</v>
      </c>
      <c r="E14" s="7">
        <f>'Table 1'!E32</f>
        <v>0</v>
      </c>
      <c r="F14" s="4">
        <f t="shared" si="2"/>
        <v>0</v>
      </c>
      <c r="G14" s="4">
        <f t="shared" si="3"/>
        <v>0</v>
      </c>
      <c r="H14" s="4">
        <f t="shared" si="4"/>
        <v>0</v>
      </c>
      <c r="I14" s="12">
        <f t="shared" si="0"/>
        <v>0</v>
      </c>
    </row>
    <row r="15" spans="1:12" x14ac:dyDescent="0.2">
      <c r="A15" s="5" t="s">
        <v>37</v>
      </c>
      <c r="B15" s="4">
        <v>4</v>
      </c>
      <c r="C15" s="4">
        <v>1</v>
      </c>
      <c r="D15" s="4">
        <f t="shared" si="1"/>
        <v>4</v>
      </c>
      <c r="E15" s="7">
        <f>'Table 1'!E34</f>
        <v>0</v>
      </c>
      <c r="F15" s="4">
        <f t="shared" si="2"/>
        <v>0</v>
      </c>
      <c r="G15" s="4">
        <f t="shared" si="3"/>
        <v>0</v>
      </c>
      <c r="H15" s="4">
        <f t="shared" si="4"/>
        <v>0</v>
      </c>
      <c r="I15" s="12">
        <f t="shared" si="0"/>
        <v>0</v>
      </c>
    </row>
    <row r="16" spans="1:12" x14ac:dyDescent="0.2">
      <c r="A16" s="13" t="s">
        <v>40</v>
      </c>
      <c r="B16" s="4">
        <v>4</v>
      </c>
      <c r="C16" s="4">
        <v>1</v>
      </c>
      <c r="D16" s="4">
        <f t="shared" si="1"/>
        <v>4</v>
      </c>
      <c r="E16" s="4">
        <f>'Table 1'!E33</f>
        <v>0</v>
      </c>
      <c r="F16" s="4">
        <f t="shared" si="2"/>
        <v>0</v>
      </c>
      <c r="G16" s="4">
        <f t="shared" si="3"/>
        <v>0</v>
      </c>
      <c r="H16" s="4">
        <f t="shared" si="4"/>
        <v>0</v>
      </c>
      <c r="I16" s="12">
        <f t="shared" si="0"/>
        <v>0</v>
      </c>
    </row>
    <row r="17" spans="1:9" ht="28.5" x14ac:dyDescent="0.2">
      <c r="A17" s="9" t="s">
        <v>43</v>
      </c>
      <c r="B17" s="4">
        <v>8</v>
      </c>
      <c r="C17" s="4">
        <v>4</v>
      </c>
      <c r="D17" s="4">
        <f t="shared" si="1"/>
        <v>32</v>
      </c>
      <c r="E17" s="4">
        <f>'Table 1'!E27</f>
        <v>0</v>
      </c>
      <c r="F17" s="4">
        <f t="shared" si="2"/>
        <v>0</v>
      </c>
      <c r="G17" s="4">
        <f t="shared" si="3"/>
        <v>0</v>
      </c>
      <c r="H17" s="4">
        <f t="shared" si="4"/>
        <v>0</v>
      </c>
      <c r="I17" s="12">
        <f t="shared" si="0"/>
        <v>0</v>
      </c>
    </row>
    <row r="18" spans="1:9" x14ac:dyDescent="0.2">
      <c r="A18" s="5" t="s">
        <v>38</v>
      </c>
      <c r="B18" s="4">
        <v>2</v>
      </c>
      <c r="C18" s="7">
        <v>4</v>
      </c>
      <c r="D18" s="4">
        <f>B18*C18</f>
        <v>8</v>
      </c>
      <c r="E18" s="4">
        <f>'Table 1'!E28</f>
        <v>0</v>
      </c>
      <c r="F18" s="4">
        <f>D18*E18</f>
        <v>0</v>
      </c>
      <c r="G18" s="4">
        <f>F18*0.05</f>
        <v>0</v>
      </c>
      <c r="H18" s="4">
        <f>F18*0.1</f>
        <v>0</v>
      </c>
      <c r="I18" s="12">
        <f t="shared" si="0"/>
        <v>0</v>
      </c>
    </row>
    <row r="19" spans="1:9" ht="15.75" x14ac:dyDescent="0.2">
      <c r="A19" s="5" t="s">
        <v>181</v>
      </c>
      <c r="B19" s="4">
        <v>2</v>
      </c>
      <c r="C19" s="7">
        <v>1</v>
      </c>
      <c r="D19" s="4">
        <f>B19*C19</f>
        <v>2</v>
      </c>
      <c r="E19" s="4">
        <f>'Table 1'!E31</f>
        <v>0</v>
      </c>
      <c r="F19" s="4">
        <f>D19*E19</f>
        <v>0</v>
      </c>
      <c r="G19" s="4">
        <f>F19*0.05</f>
        <v>0</v>
      </c>
      <c r="H19" s="4">
        <f>F19*0.1</f>
        <v>0</v>
      </c>
      <c r="I19" s="12">
        <f t="shared" si="0"/>
        <v>0</v>
      </c>
    </row>
    <row r="20" spans="1:9" ht="15.75" x14ac:dyDescent="0.2">
      <c r="A20" s="5" t="s">
        <v>39</v>
      </c>
      <c r="B20" s="4">
        <v>8</v>
      </c>
      <c r="C20" s="4">
        <v>1</v>
      </c>
      <c r="D20" s="4">
        <f>B20*C20</f>
        <v>8</v>
      </c>
      <c r="E20" s="4">
        <f>'Table 1'!E30</f>
        <v>0</v>
      </c>
      <c r="F20" s="4">
        <f>D20*E20</f>
        <v>0</v>
      </c>
      <c r="G20" s="4">
        <f>F20*0.05</f>
        <v>0</v>
      </c>
      <c r="H20" s="4">
        <f>F20*0.1</f>
        <v>0</v>
      </c>
      <c r="I20" s="12">
        <f t="shared" si="0"/>
        <v>0</v>
      </c>
    </row>
    <row r="21" spans="1:9" ht="15.75" x14ac:dyDescent="0.2">
      <c r="A21" s="6" t="s">
        <v>143</v>
      </c>
      <c r="B21" s="4"/>
      <c r="C21" s="4"/>
      <c r="D21" s="4"/>
      <c r="E21" s="4"/>
      <c r="F21" s="99">
        <f>SUM(F4:H20)</f>
        <v>0</v>
      </c>
      <c r="G21" s="100"/>
      <c r="H21" s="101"/>
      <c r="I21" s="28">
        <f>SUM(I4:I20)</f>
        <v>0</v>
      </c>
    </row>
    <row r="22" spans="1:9" ht="22.5" customHeight="1" x14ac:dyDescent="0.2">
      <c r="A22" s="26" t="s">
        <v>49</v>
      </c>
      <c r="I22" s="8"/>
    </row>
    <row r="23" spans="1:9" ht="60.75" customHeight="1" x14ac:dyDescent="0.2">
      <c r="A23" s="87" t="s">
        <v>199</v>
      </c>
      <c r="B23" s="87"/>
      <c r="C23" s="87"/>
      <c r="D23" s="87"/>
      <c r="E23" s="87"/>
      <c r="F23" s="87"/>
      <c r="G23" s="87"/>
      <c r="H23" s="87"/>
      <c r="I23" s="87"/>
    </row>
    <row r="24" spans="1:9" ht="45" customHeight="1" x14ac:dyDescent="0.2">
      <c r="A24" s="87" t="s">
        <v>177</v>
      </c>
      <c r="B24" s="87"/>
      <c r="C24" s="87"/>
      <c r="D24" s="87"/>
      <c r="E24" s="87"/>
      <c r="F24" s="87"/>
      <c r="G24" s="87"/>
      <c r="H24" s="87"/>
      <c r="I24" s="87"/>
    </row>
    <row r="25" spans="1:9" ht="15.75" x14ac:dyDescent="0.2">
      <c r="A25" s="86" t="s">
        <v>47</v>
      </c>
      <c r="B25" s="86"/>
      <c r="C25" s="86"/>
      <c r="D25" s="86"/>
      <c r="E25" s="86"/>
      <c r="F25" s="86"/>
      <c r="G25" s="86"/>
      <c r="H25" s="86"/>
      <c r="I25" s="86"/>
    </row>
    <row r="26" spans="1:9" ht="15.75" x14ac:dyDescent="0.2">
      <c r="A26" s="86" t="s">
        <v>211</v>
      </c>
      <c r="B26" s="86"/>
      <c r="C26" s="86"/>
      <c r="D26" s="86"/>
      <c r="E26" s="86"/>
      <c r="F26" s="86"/>
      <c r="G26" s="86"/>
      <c r="H26" s="86"/>
      <c r="I26" s="86"/>
    </row>
    <row r="27" spans="1:9" ht="15.75" x14ac:dyDescent="0.2">
      <c r="A27" s="86" t="s">
        <v>178</v>
      </c>
      <c r="B27" s="86"/>
      <c r="C27" s="86"/>
      <c r="D27" s="86"/>
      <c r="E27" s="86"/>
      <c r="F27" s="86"/>
      <c r="G27" s="86"/>
      <c r="H27" s="86"/>
      <c r="I27" s="86"/>
    </row>
    <row r="28" spans="1:9" ht="15.75" x14ac:dyDescent="0.2">
      <c r="A28" s="86" t="s">
        <v>99</v>
      </c>
      <c r="B28" s="86"/>
      <c r="C28" s="86"/>
      <c r="D28" s="86"/>
      <c r="E28" s="86"/>
      <c r="F28" s="86"/>
      <c r="G28" s="86"/>
      <c r="H28" s="86"/>
      <c r="I28" s="86"/>
    </row>
    <row r="29" spans="1:9" ht="15.75" x14ac:dyDescent="0.2">
      <c r="A29" s="86" t="s">
        <v>203</v>
      </c>
      <c r="B29" s="86"/>
      <c r="C29" s="86"/>
      <c r="D29" s="86"/>
      <c r="E29" s="86"/>
      <c r="F29" s="86"/>
      <c r="G29" s="86"/>
      <c r="H29" s="86"/>
      <c r="I29" s="86"/>
    </row>
    <row r="30" spans="1:9" ht="15.75" x14ac:dyDescent="0.2">
      <c r="A30" s="86" t="s">
        <v>212</v>
      </c>
      <c r="B30" s="86"/>
      <c r="C30" s="86"/>
      <c r="D30" s="86"/>
      <c r="E30" s="86"/>
      <c r="F30" s="86"/>
      <c r="G30" s="86"/>
      <c r="H30" s="86"/>
      <c r="I30" s="86"/>
    </row>
    <row r="31" spans="1:9" ht="15.75" x14ac:dyDescent="0.2">
      <c r="A31" s="83" t="s">
        <v>50</v>
      </c>
      <c r="B31" s="83"/>
      <c r="C31" s="83"/>
      <c r="D31" s="83"/>
      <c r="E31" s="83"/>
      <c r="F31" s="83"/>
      <c r="G31" s="83"/>
      <c r="H31" s="83"/>
      <c r="I31" s="83"/>
    </row>
  </sheetData>
  <sheetProtection algorithmName="SHA-512" hashValue="zRgOcxyfTh9kuQ0p8vVh7MMZr3wuLTbc+VBKiD7MdQEu3mKxoB31hSCGYbmfhMMfNPLnfU8VbPh+UDFNNwp6Bg==" saltValue="GuWIwNFYjiW0vmpQxvjGZQ==" spinCount="100000" sheet="1" objects="1" scenarios="1"/>
  <mergeCells count="12">
    <mergeCell ref="F21:H21"/>
    <mergeCell ref="A23:I23"/>
    <mergeCell ref="A24:I24"/>
    <mergeCell ref="K4:L4"/>
    <mergeCell ref="A1:I1"/>
    <mergeCell ref="A30:I30"/>
    <mergeCell ref="A31:I31"/>
    <mergeCell ref="A25:I25"/>
    <mergeCell ref="A26:I26"/>
    <mergeCell ref="A27:I27"/>
    <mergeCell ref="A28:I28"/>
    <mergeCell ref="A29:I2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2B2E-1BE3-4E73-AFD8-F911DBD2E627}">
  <dimension ref="A1:L31"/>
  <sheetViews>
    <sheetView workbookViewId="0">
      <selection activeCell="A2" sqref="A2"/>
    </sheetView>
  </sheetViews>
  <sheetFormatPr defaultColWidth="9.140625" defaultRowHeight="12.75" x14ac:dyDescent="0.2"/>
  <cols>
    <col min="1" max="1" width="41.28515625" style="14" bestFit="1" customWidth="1"/>
    <col min="2" max="3" width="10.42578125" style="14" customWidth="1"/>
    <col min="4" max="4" width="10.85546875" style="14" customWidth="1"/>
    <col min="5" max="8" width="9.140625" style="14"/>
    <col min="9" max="9" width="13.42578125" style="14" customWidth="1"/>
    <col min="10" max="10" width="4.140625" style="14" customWidth="1"/>
    <col min="11" max="11" width="12.28515625" style="14" customWidth="1"/>
    <col min="12" max="16384" width="9.140625" style="14"/>
  </cols>
  <sheetData>
    <row r="1" spans="1:12" ht="36" customHeight="1" x14ac:dyDescent="0.2">
      <c r="A1" s="84" t="s">
        <v>179</v>
      </c>
      <c r="B1" s="84"/>
      <c r="C1" s="84"/>
      <c r="D1" s="84"/>
      <c r="E1" s="84"/>
      <c r="F1" s="84"/>
      <c r="G1" s="84"/>
      <c r="H1" s="84"/>
      <c r="I1" s="84"/>
    </row>
    <row r="3" spans="1:12" s="15" customFormat="1" ht="76.5" x14ac:dyDescent="0.2">
      <c r="A3" s="3" t="s">
        <v>33</v>
      </c>
      <c r="B3" s="3" t="s">
        <v>64</v>
      </c>
      <c r="C3" s="3" t="s">
        <v>65</v>
      </c>
      <c r="D3" s="3" t="s">
        <v>66</v>
      </c>
      <c r="E3" s="3" t="s">
        <v>86</v>
      </c>
      <c r="F3" s="3" t="s">
        <v>67</v>
      </c>
      <c r="G3" s="3" t="s">
        <v>68</v>
      </c>
      <c r="H3" s="3" t="s">
        <v>69</v>
      </c>
      <c r="I3" s="3" t="s">
        <v>87</v>
      </c>
    </row>
    <row r="4" spans="1:12" x14ac:dyDescent="0.2">
      <c r="A4" s="5" t="s">
        <v>34</v>
      </c>
      <c r="B4" s="4"/>
      <c r="C4" s="4"/>
      <c r="D4" s="4"/>
      <c r="E4" s="4"/>
      <c r="F4" s="4"/>
      <c r="G4" s="4"/>
      <c r="H4" s="4"/>
      <c r="I4" s="4"/>
      <c r="K4" s="102" t="s">
        <v>60</v>
      </c>
      <c r="L4" s="103"/>
    </row>
    <row r="5" spans="1:12" ht="28.5" x14ac:dyDescent="0.2">
      <c r="A5" s="9" t="s">
        <v>45</v>
      </c>
      <c r="B5" s="4">
        <v>2</v>
      </c>
      <c r="C5" s="4">
        <v>1</v>
      </c>
      <c r="D5" s="4">
        <f>B5*C5</f>
        <v>2</v>
      </c>
      <c r="E5" s="7">
        <f>'Table 2'!E17</f>
        <v>0</v>
      </c>
      <c r="F5" s="4">
        <f>D5*E5</f>
        <v>0</v>
      </c>
      <c r="G5" s="4">
        <f>F5*0.05</f>
        <v>0</v>
      </c>
      <c r="H5" s="4">
        <f>F5*0.1</f>
        <v>0</v>
      </c>
      <c r="I5" s="12">
        <f>F5*L$6+G5*L$5+H5*L$7</f>
        <v>0</v>
      </c>
      <c r="K5" s="23" t="s">
        <v>61</v>
      </c>
      <c r="L5" s="17">
        <v>69.040000000000006</v>
      </c>
    </row>
    <row r="6" spans="1:12" ht="15.75" x14ac:dyDescent="0.2">
      <c r="A6" s="5" t="s">
        <v>44</v>
      </c>
      <c r="B6" s="4">
        <v>2</v>
      </c>
      <c r="C6" s="4">
        <v>1</v>
      </c>
      <c r="D6" s="4">
        <f>B6*C6</f>
        <v>2</v>
      </c>
      <c r="E6" s="7">
        <f>'Table 2'!E18</f>
        <v>0</v>
      </c>
      <c r="F6" s="4">
        <f>D6*E6</f>
        <v>0</v>
      </c>
      <c r="G6" s="4">
        <f>F6*0.05</f>
        <v>0</v>
      </c>
      <c r="H6" s="4">
        <f>F6*0.1</f>
        <v>0</v>
      </c>
      <c r="I6" s="12">
        <f t="shared" ref="I6:I18" si="0">F6*L$6+G6*L$5+H6*L$7</f>
        <v>0</v>
      </c>
      <c r="K6" s="22" t="s">
        <v>62</v>
      </c>
      <c r="L6" s="17">
        <v>51.23</v>
      </c>
    </row>
    <row r="7" spans="1:12" ht="15.75" x14ac:dyDescent="0.2">
      <c r="A7" s="5" t="s">
        <v>85</v>
      </c>
      <c r="B7" s="4">
        <v>2</v>
      </c>
      <c r="C7" s="4">
        <v>1</v>
      </c>
      <c r="D7" s="4">
        <f>B7*C7</f>
        <v>2</v>
      </c>
      <c r="E7" s="4">
        <f>'Table 2'!E19</f>
        <v>0</v>
      </c>
      <c r="F7" s="4">
        <f>D7*E7</f>
        <v>0</v>
      </c>
      <c r="G7" s="4">
        <f>F7*0.05</f>
        <v>0</v>
      </c>
      <c r="H7" s="4">
        <f>F7*0.1</f>
        <v>0</v>
      </c>
      <c r="I7" s="12">
        <f t="shared" si="0"/>
        <v>0</v>
      </c>
      <c r="K7" s="23" t="s">
        <v>63</v>
      </c>
      <c r="L7" s="17">
        <v>27.73</v>
      </c>
    </row>
    <row r="8" spans="1:12" ht="15.75" x14ac:dyDescent="0.2">
      <c r="A8" s="5" t="s">
        <v>55</v>
      </c>
      <c r="B8" s="4">
        <v>2</v>
      </c>
      <c r="C8" s="4">
        <v>1</v>
      </c>
      <c r="D8" s="4">
        <f>B8*C8</f>
        <v>2</v>
      </c>
      <c r="E8" s="4">
        <f>'Table 2'!E20</f>
        <v>0</v>
      </c>
      <c r="F8" s="4">
        <f>D8*E8</f>
        <v>0</v>
      </c>
      <c r="G8" s="4">
        <f>F8*0.05</f>
        <v>0</v>
      </c>
      <c r="H8" s="4">
        <f>F8*0.1</f>
        <v>0</v>
      </c>
      <c r="I8" s="12">
        <f t="shared" si="0"/>
        <v>0</v>
      </c>
    </row>
    <row r="9" spans="1:12" ht="28.5" x14ac:dyDescent="0.2">
      <c r="A9" s="9" t="s">
        <v>56</v>
      </c>
      <c r="B9" s="4">
        <v>2</v>
      </c>
      <c r="C9" s="4">
        <v>1</v>
      </c>
      <c r="D9" s="4">
        <f>B9*C9</f>
        <v>2</v>
      </c>
      <c r="E9" s="4">
        <f>'Table 2'!E21</f>
        <v>0</v>
      </c>
      <c r="F9" s="4">
        <f>D9*E9</f>
        <v>0</v>
      </c>
      <c r="G9" s="4">
        <f>F9*0.05</f>
        <v>0</v>
      </c>
      <c r="H9" s="4">
        <f>F9*0.1</f>
        <v>0</v>
      </c>
      <c r="I9" s="12">
        <f t="shared" si="0"/>
        <v>0</v>
      </c>
    </row>
    <row r="10" spans="1:12" ht="15.75" x14ac:dyDescent="0.2">
      <c r="A10" s="5" t="s">
        <v>54</v>
      </c>
      <c r="B10" s="4">
        <v>2</v>
      </c>
      <c r="C10" s="4">
        <v>1</v>
      </c>
      <c r="D10" s="4">
        <f t="shared" ref="D10:D17" si="1">B10*C10</f>
        <v>2</v>
      </c>
      <c r="E10" s="4">
        <f>'Table 2'!E23</f>
        <v>2</v>
      </c>
      <c r="F10" s="4">
        <f t="shared" ref="F10:F17" si="2">D10*E10</f>
        <v>4</v>
      </c>
      <c r="G10" s="4">
        <f t="shared" ref="G10:G17" si="3">F10*0.05</f>
        <v>0.2</v>
      </c>
      <c r="H10" s="4">
        <f t="shared" ref="H10:H17" si="4">F10*0.1</f>
        <v>0.4</v>
      </c>
      <c r="I10" s="69">
        <f t="shared" si="0"/>
        <v>229.82</v>
      </c>
    </row>
    <row r="11" spans="1:12" ht="15.75" x14ac:dyDescent="0.2">
      <c r="A11" s="5" t="s">
        <v>53</v>
      </c>
      <c r="B11" s="4">
        <v>8</v>
      </c>
      <c r="C11" s="4">
        <v>1</v>
      </c>
      <c r="D11" s="4">
        <f t="shared" si="1"/>
        <v>8</v>
      </c>
      <c r="E11" s="4">
        <f>'Table 2'!E24</f>
        <v>2</v>
      </c>
      <c r="F11" s="4">
        <f t="shared" si="2"/>
        <v>16</v>
      </c>
      <c r="G11" s="4">
        <f t="shared" si="3"/>
        <v>0.8</v>
      </c>
      <c r="H11" s="4">
        <f t="shared" si="4"/>
        <v>1.6</v>
      </c>
      <c r="I11" s="69">
        <f t="shared" si="0"/>
        <v>919.28</v>
      </c>
    </row>
    <row r="12" spans="1:12" ht="15.75" x14ac:dyDescent="0.2">
      <c r="A12" s="5" t="s">
        <v>52</v>
      </c>
      <c r="B12" s="4">
        <v>4</v>
      </c>
      <c r="C12" s="4">
        <v>1</v>
      </c>
      <c r="D12" s="4">
        <f t="shared" si="1"/>
        <v>4</v>
      </c>
      <c r="E12" s="4">
        <f>'Table 2'!E26</f>
        <v>0</v>
      </c>
      <c r="F12" s="4">
        <f t="shared" si="2"/>
        <v>0</v>
      </c>
      <c r="G12" s="4">
        <f t="shared" si="3"/>
        <v>0</v>
      </c>
      <c r="H12" s="4">
        <f t="shared" si="4"/>
        <v>0</v>
      </c>
      <c r="I12" s="12">
        <f t="shared" si="0"/>
        <v>0</v>
      </c>
    </row>
    <row r="13" spans="1:12" ht="15.75" x14ac:dyDescent="0.2">
      <c r="A13" s="5" t="s">
        <v>35</v>
      </c>
      <c r="B13" s="4">
        <v>4</v>
      </c>
      <c r="C13" s="4">
        <v>1</v>
      </c>
      <c r="D13" s="4">
        <f t="shared" si="1"/>
        <v>4</v>
      </c>
      <c r="E13" s="4">
        <f>'Table 2'!E25</f>
        <v>0</v>
      </c>
      <c r="F13" s="4">
        <f t="shared" si="2"/>
        <v>0</v>
      </c>
      <c r="G13" s="4">
        <f t="shared" si="3"/>
        <v>0</v>
      </c>
      <c r="H13" s="4">
        <f t="shared" si="4"/>
        <v>0</v>
      </c>
      <c r="I13" s="12">
        <f t="shared" si="0"/>
        <v>0</v>
      </c>
    </row>
    <row r="14" spans="1:12" ht="15.75" x14ac:dyDescent="0.2">
      <c r="A14" s="5" t="s">
        <v>36</v>
      </c>
      <c r="B14" s="4">
        <v>4</v>
      </c>
      <c r="C14" s="4">
        <v>2</v>
      </c>
      <c r="D14" s="4">
        <f t="shared" si="1"/>
        <v>8</v>
      </c>
      <c r="E14" s="7">
        <f>'Table 2'!E32</f>
        <v>0</v>
      </c>
      <c r="F14" s="4">
        <f t="shared" si="2"/>
        <v>0</v>
      </c>
      <c r="G14" s="4">
        <f t="shared" si="3"/>
        <v>0</v>
      </c>
      <c r="H14" s="4">
        <f t="shared" si="4"/>
        <v>0</v>
      </c>
      <c r="I14" s="12">
        <f t="shared" si="0"/>
        <v>0</v>
      </c>
    </row>
    <row r="15" spans="1:12" x14ac:dyDescent="0.2">
      <c r="A15" s="5" t="s">
        <v>37</v>
      </c>
      <c r="B15" s="4">
        <v>4</v>
      </c>
      <c r="C15" s="4">
        <v>1</v>
      </c>
      <c r="D15" s="4">
        <f t="shared" si="1"/>
        <v>4</v>
      </c>
      <c r="E15" s="7">
        <f>'Table 2'!E34</f>
        <v>0</v>
      </c>
      <c r="F15" s="4">
        <f t="shared" si="2"/>
        <v>0</v>
      </c>
      <c r="G15" s="4">
        <f t="shared" si="3"/>
        <v>0</v>
      </c>
      <c r="H15" s="4">
        <f t="shared" si="4"/>
        <v>0</v>
      </c>
      <c r="I15" s="12">
        <f t="shared" si="0"/>
        <v>0</v>
      </c>
    </row>
    <row r="16" spans="1:12" x14ac:dyDescent="0.2">
      <c r="A16" s="13" t="s">
        <v>40</v>
      </c>
      <c r="B16" s="4">
        <v>4</v>
      </c>
      <c r="C16" s="4">
        <v>1</v>
      </c>
      <c r="D16" s="4">
        <f t="shared" si="1"/>
        <v>4</v>
      </c>
      <c r="E16" s="4">
        <f>'Table 2'!E33</f>
        <v>0</v>
      </c>
      <c r="F16" s="4">
        <f t="shared" si="2"/>
        <v>0</v>
      </c>
      <c r="G16" s="4">
        <f t="shared" si="3"/>
        <v>0</v>
      </c>
      <c r="H16" s="4">
        <f t="shared" si="4"/>
        <v>0</v>
      </c>
      <c r="I16" s="12">
        <f t="shared" si="0"/>
        <v>0</v>
      </c>
    </row>
    <row r="17" spans="1:9" ht="28.5" x14ac:dyDescent="0.2">
      <c r="A17" s="9" t="s">
        <v>43</v>
      </c>
      <c r="B17" s="4">
        <v>8</v>
      </c>
      <c r="C17" s="4">
        <v>4</v>
      </c>
      <c r="D17" s="4">
        <f t="shared" si="1"/>
        <v>32</v>
      </c>
      <c r="E17" s="4">
        <f>'Table 2'!E27</f>
        <v>0</v>
      </c>
      <c r="F17" s="4">
        <f t="shared" si="2"/>
        <v>0</v>
      </c>
      <c r="G17" s="4">
        <f t="shared" si="3"/>
        <v>0</v>
      </c>
      <c r="H17" s="4">
        <f t="shared" si="4"/>
        <v>0</v>
      </c>
      <c r="I17" s="12">
        <f t="shared" si="0"/>
        <v>0</v>
      </c>
    </row>
    <row r="18" spans="1:9" x14ac:dyDescent="0.2">
      <c r="A18" s="5" t="s">
        <v>38</v>
      </c>
      <c r="B18" s="4">
        <v>2</v>
      </c>
      <c r="C18" s="7">
        <v>4</v>
      </c>
      <c r="D18" s="4">
        <f>B18*C18</f>
        <v>8</v>
      </c>
      <c r="E18" s="4">
        <f>'Table 2'!E28</f>
        <v>0</v>
      </c>
      <c r="F18" s="4">
        <f>D18*E18</f>
        <v>0</v>
      </c>
      <c r="G18" s="4">
        <f>F18*0.05</f>
        <v>0</v>
      </c>
      <c r="H18" s="4">
        <f>F18*0.1</f>
        <v>0</v>
      </c>
      <c r="I18" s="12">
        <f t="shared" si="0"/>
        <v>0</v>
      </c>
    </row>
    <row r="19" spans="1:9" ht="15.75" x14ac:dyDescent="0.2">
      <c r="A19" s="5" t="s">
        <v>181</v>
      </c>
      <c r="B19" s="4">
        <v>2</v>
      </c>
      <c r="C19" s="7">
        <v>1</v>
      </c>
      <c r="D19" s="4">
        <f>B19*C19</f>
        <v>2</v>
      </c>
      <c r="E19" s="4">
        <f>'Table 2'!E31</f>
        <v>2</v>
      </c>
      <c r="F19" s="4">
        <f>D19*E19</f>
        <v>4</v>
      </c>
      <c r="G19" s="4">
        <f>F19*0.05</f>
        <v>0.2</v>
      </c>
      <c r="H19" s="4">
        <f>F19*0.1</f>
        <v>0.4</v>
      </c>
      <c r="I19" s="11">
        <f t="shared" ref="I19:I20" si="5">F19*L$6+G19*L$5+H19*L$7</f>
        <v>229.82</v>
      </c>
    </row>
    <row r="20" spans="1:9" ht="15.75" x14ac:dyDescent="0.2">
      <c r="A20" s="5" t="s">
        <v>39</v>
      </c>
      <c r="B20" s="4">
        <v>8</v>
      </c>
      <c r="C20" s="4">
        <v>1</v>
      </c>
      <c r="D20" s="4">
        <f>B20*C20</f>
        <v>8</v>
      </c>
      <c r="E20" s="4">
        <f>'Table 2'!E30</f>
        <v>0</v>
      </c>
      <c r="F20" s="4">
        <f>D20*E20</f>
        <v>0</v>
      </c>
      <c r="G20" s="4">
        <f>F20*0.05</f>
        <v>0</v>
      </c>
      <c r="H20" s="4">
        <f>F20*0.1</f>
        <v>0</v>
      </c>
      <c r="I20" s="11">
        <f t="shared" si="5"/>
        <v>0</v>
      </c>
    </row>
    <row r="21" spans="1:9" ht="15.75" x14ac:dyDescent="0.2">
      <c r="A21" s="6" t="s">
        <v>143</v>
      </c>
      <c r="B21" s="4"/>
      <c r="C21" s="4"/>
      <c r="D21" s="4"/>
      <c r="E21" s="4"/>
      <c r="F21" s="99">
        <f>SUM(F4:H20)</f>
        <v>27.6</v>
      </c>
      <c r="G21" s="100"/>
      <c r="H21" s="101"/>
      <c r="I21" s="28">
        <f>ROUND(SUM(I4:I20),-1)</f>
        <v>1380</v>
      </c>
    </row>
    <row r="22" spans="1:9" ht="22.5" customHeight="1" x14ac:dyDescent="0.2">
      <c r="A22" s="26" t="s">
        <v>49</v>
      </c>
      <c r="I22" s="8"/>
    </row>
    <row r="23" spans="1:9" ht="56.25" customHeight="1" x14ac:dyDescent="0.2">
      <c r="A23" s="87" t="s">
        <v>199</v>
      </c>
      <c r="B23" s="87"/>
      <c r="C23" s="87"/>
      <c r="D23" s="87"/>
      <c r="E23" s="87"/>
      <c r="F23" s="87"/>
      <c r="G23" s="87"/>
      <c r="H23" s="87"/>
      <c r="I23" s="87"/>
    </row>
    <row r="24" spans="1:9" ht="45" customHeight="1" x14ac:dyDescent="0.2">
      <c r="A24" s="87" t="s">
        <v>177</v>
      </c>
      <c r="B24" s="87"/>
      <c r="C24" s="87"/>
      <c r="D24" s="87"/>
      <c r="E24" s="87"/>
      <c r="F24" s="87"/>
      <c r="G24" s="87"/>
      <c r="H24" s="87"/>
      <c r="I24" s="87"/>
    </row>
    <row r="25" spans="1:9" ht="15.75" x14ac:dyDescent="0.2">
      <c r="A25" s="86" t="s">
        <v>47</v>
      </c>
      <c r="B25" s="86"/>
      <c r="C25" s="86"/>
      <c r="D25" s="86"/>
      <c r="E25" s="86"/>
      <c r="F25" s="86"/>
      <c r="G25" s="86"/>
      <c r="H25" s="86"/>
      <c r="I25" s="86"/>
    </row>
    <row r="26" spans="1:9" ht="15.75" x14ac:dyDescent="0.2">
      <c r="A26" s="86" t="s">
        <v>211</v>
      </c>
      <c r="B26" s="86"/>
      <c r="C26" s="86"/>
      <c r="D26" s="86"/>
      <c r="E26" s="86"/>
      <c r="F26" s="86"/>
      <c r="G26" s="86"/>
      <c r="H26" s="86"/>
      <c r="I26" s="86"/>
    </row>
    <row r="27" spans="1:9" ht="15.75" x14ac:dyDescent="0.2">
      <c r="A27" s="86" t="s">
        <v>178</v>
      </c>
      <c r="B27" s="86"/>
      <c r="C27" s="86"/>
      <c r="D27" s="86"/>
      <c r="E27" s="86"/>
      <c r="F27" s="86"/>
      <c r="G27" s="86"/>
      <c r="H27" s="86"/>
      <c r="I27" s="86"/>
    </row>
    <row r="28" spans="1:9" ht="15.75" x14ac:dyDescent="0.2">
      <c r="A28" s="86" t="s">
        <v>99</v>
      </c>
      <c r="B28" s="86"/>
      <c r="C28" s="86"/>
      <c r="D28" s="86"/>
      <c r="E28" s="86"/>
      <c r="F28" s="86"/>
      <c r="G28" s="86"/>
      <c r="H28" s="86"/>
      <c r="I28" s="86"/>
    </row>
    <row r="29" spans="1:9" ht="15.75" x14ac:dyDescent="0.2">
      <c r="A29" s="86" t="s">
        <v>203</v>
      </c>
      <c r="B29" s="86"/>
      <c r="C29" s="86"/>
      <c r="D29" s="86"/>
      <c r="E29" s="86"/>
      <c r="F29" s="86"/>
      <c r="G29" s="86"/>
      <c r="H29" s="86"/>
      <c r="I29" s="86"/>
    </row>
    <row r="30" spans="1:9" ht="15.75" x14ac:dyDescent="0.2">
      <c r="A30" s="86" t="s">
        <v>212</v>
      </c>
      <c r="B30" s="86"/>
      <c r="C30" s="86"/>
      <c r="D30" s="86"/>
      <c r="E30" s="86"/>
      <c r="F30" s="86"/>
      <c r="G30" s="86"/>
      <c r="H30" s="86"/>
      <c r="I30" s="86"/>
    </row>
    <row r="31" spans="1:9" ht="15.75" x14ac:dyDescent="0.2">
      <c r="A31" s="83" t="s">
        <v>50</v>
      </c>
      <c r="B31" s="83"/>
      <c r="C31" s="83"/>
      <c r="D31" s="83"/>
      <c r="E31" s="83"/>
      <c r="F31" s="83"/>
      <c r="G31" s="83"/>
      <c r="H31" s="83"/>
      <c r="I31" s="83"/>
    </row>
  </sheetData>
  <sheetProtection algorithmName="SHA-512" hashValue="bYBxdL/UYURpiDqHN1tfOOY1CLSsKaZbxE1zlgSGKyTIx172D4p9o804IOALiv6OCm+n90CIljAVVAEpyhk4Qg==" saltValue="rcKJBvOct0rACz3MFuHulw==" spinCount="100000" sheet="1" objects="1" scenarios="1"/>
  <mergeCells count="12">
    <mergeCell ref="A31:I31"/>
    <mergeCell ref="A1:I1"/>
    <mergeCell ref="K4:L4"/>
    <mergeCell ref="F21:H21"/>
    <mergeCell ref="A23:I23"/>
    <mergeCell ref="A24:I24"/>
    <mergeCell ref="A25:I25"/>
    <mergeCell ref="A26:I26"/>
    <mergeCell ref="A27:I27"/>
    <mergeCell ref="A28:I28"/>
    <mergeCell ref="A29:I29"/>
    <mergeCell ref="A30:I3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B0FC5-DE0E-4F81-A496-596C0DFFD4D1}">
  <dimension ref="A1:L31"/>
  <sheetViews>
    <sheetView topLeftCell="A24" workbookViewId="0">
      <selection activeCell="A2" sqref="A2"/>
    </sheetView>
  </sheetViews>
  <sheetFormatPr defaultColWidth="9.140625" defaultRowHeight="12.75" x14ac:dyDescent="0.2"/>
  <cols>
    <col min="1" max="1" width="41.28515625" style="14" bestFit="1" customWidth="1"/>
    <col min="2" max="3" width="10.42578125" style="14" customWidth="1"/>
    <col min="4" max="4" width="10.85546875" style="14" customWidth="1"/>
    <col min="5" max="8" width="9.140625" style="14"/>
    <col min="9" max="9" width="13.42578125" style="14" customWidth="1"/>
    <col min="10" max="10" width="4.140625" style="14" customWidth="1"/>
    <col min="11" max="11" width="12.28515625" style="14" customWidth="1"/>
    <col min="12" max="16384" width="9.140625" style="14"/>
  </cols>
  <sheetData>
    <row r="1" spans="1:12" ht="36" customHeight="1" x14ac:dyDescent="0.2">
      <c r="A1" s="84" t="s">
        <v>180</v>
      </c>
      <c r="B1" s="84"/>
      <c r="C1" s="84"/>
      <c r="D1" s="84"/>
      <c r="E1" s="84"/>
      <c r="F1" s="84"/>
      <c r="G1" s="84"/>
      <c r="H1" s="84"/>
      <c r="I1" s="84"/>
    </row>
    <row r="3" spans="1:12" s="15" customFormat="1" ht="76.5" x14ac:dyDescent="0.2">
      <c r="A3" s="3" t="s">
        <v>33</v>
      </c>
      <c r="B3" s="3" t="s">
        <v>64</v>
      </c>
      <c r="C3" s="3" t="s">
        <v>65</v>
      </c>
      <c r="D3" s="3" t="s">
        <v>66</v>
      </c>
      <c r="E3" s="3" t="s">
        <v>86</v>
      </c>
      <c r="F3" s="3" t="s">
        <v>67</v>
      </c>
      <c r="G3" s="3" t="s">
        <v>68</v>
      </c>
      <c r="H3" s="3" t="s">
        <v>69</v>
      </c>
      <c r="I3" s="3" t="s">
        <v>87</v>
      </c>
    </row>
    <row r="4" spans="1:12" x14ac:dyDescent="0.2">
      <c r="A4" s="5" t="s">
        <v>34</v>
      </c>
      <c r="B4" s="4"/>
      <c r="C4" s="4"/>
      <c r="D4" s="4"/>
      <c r="E4" s="4"/>
      <c r="F4" s="4"/>
      <c r="G4" s="4"/>
      <c r="H4" s="4"/>
      <c r="I4" s="4"/>
      <c r="K4" s="102" t="s">
        <v>60</v>
      </c>
      <c r="L4" s="103"/>
    </row>
    <row r="5" spans="1:12" ht="28.5" x14ac:dyDescent="0.2">
      <c r="A5" s="9" t="s">
        <v>45</v>
      </c>
      <c r="B5" s="4">
        <v>2</v>
      </c>
      <c r="C5" s="4">
        <v>1</v>
      </c>
      <c r="D5" s="4">
        <f>B5*C5</f>
        <v>2</v>
      </c>
      <c r="E5" s="7">
        <f>'Table 3'!E17</f>
        <v>0</v>
      </c>
      <c r="F5" s="4">
        <f>D5*E5</f>
        <v>0</v>
      </c>
      <c r="G5" s="4">
        <f>F5*0.05</f>
        <v>0</v>
      </c>
      <c r="H5" s="4">
        <f>F5*0.1</f>
        <v>0</v>
      </c>
      <c r="I5" s="12">
        <f>F5*L$6+G5*L$5+H5*L$7</f>
        <v>0</v>
      </c>
      <c r="K5" s="23" t="s">
        <v>61</v>
      </c>
      <c r="L5" s="17">
        <v>69.040000000000006</v>
      </c>
    </row>
    <row r="6" spans="1:12" ht="15.75" x14ac:dyDescent="0.2">
      <c r="A6" s="5" t="s">
        <v>44</v>
      </c>
      <c r="B6" s="4">
        <v>2</v>
      </c>
      <c r="C6" s="4">
        <v>1</v>
      </c>
      <c r="D6" s="4">
        <f>B6*C6</f>
        <v>2</v>
      </c>
      <c r="E6" s="7">
        <f>'Table 3'!E18</f>
        <v>0</v>
      </c>
      <c r="F6" s="4">
        <f>D6*E6</f>
        <v>0</v>
      </c>
      <c r="G6" s="4">
        <f>F6*0.05</f>
        <v>0</v>
      </c>
      <c r="H6" s="4">
        <f>F6*0.1</f>
        <v>0</v>
      </c>
      <c r="I6" s="12">
        <f t="shared" ref="I6:I18" si="0">F6*L$6+G6*L$5+H6*L$7</f>
        <v>0</v>
      </c>
      <c r="K6" s="22" t="s">
        <v>62</v>
      </c>
      <c r="L6" s="17">
        <v>51.23</v>
      </c>
    </row>
    <row r="7" spans="1:12" ht="15.75" x14ac:dyDescent="0.2">
      <c r="A7" s="5" t="s">
        <v>85</v>
      </c>
      <c r="B7" s="4">
        <v>2</v>
      </c>
      <c r="C7" s="4">
        <v>1</v>
      </c>
      <c r="D7" s="4">
        <f>B7*C7</f>
        <v>2</v>
      </c>
      <c r="E7" s="4">
        <f>'Table 3'!E19</f>
        <v>0</v>
      </c>
      <c r="F7" s="4">
        <f>D7*E7</f>
        <v>0</v>
      </c>
      <c r="G7" s="4">
        <f>F7*0.05</f>
        <v>0</v>
      </c>
      <c r="H7" s="4">
        <f>F7*0.1</f>
        <v>0</v>
      </c>
      <c r="I7" s="12">
        <f t="shared" si="0"/>
        <v>0</v>
      </c>
      <c r="K7" s="23" t="s">
        <v>63</v>
      </c>
      <c r="L7" s="17">
        <v>27.73</v>
      </c>
    </row>
    <row r="8" spans="1:12" ht="15.75" x14ac:dyDescent="0.2">
      <c r="A8" s="5" t="s">
        <v>55</v>
      </c>
      <c r="B8" s="4">
        <v>2</v>
      </c>
      <c r="C8" s="4">
        <v>1</v>
      </c>
      <c r="D8" s="4">
        <f>B8*C8</f>
        <v>2</v>
      </c>
      <c r="E8" s="4">
        <f>'Table 3'!E20</f>
        <v>0</v>
      </c>
      <c r="F8" s="4">
        <f>D8*E8</f>
        <v>0</v>
      </c>
      <c r="G8" s="4">
        <f>F8*0.05</f>
        <v>0</v>
      </c>
      <c r="H8" s="4">
        <f>F8*0.1</f>
        <v>0</v>
      </c>
      <c r="I8" s="12">
        <f t="shared" si="0"/>
        <v>0</v>
      </c>
    </row>
    <row r="9" spans="1:12" ht="28.5" x14ac:dyDescent="0.2">
      <c r="A9" s="9" t="s">
        <v>56</v>
      </c>
      <c r="B9" s="4">
        <v>2</v>
      </c>
      <c r="C9" s="4">
        <v>1</v>
      </c>
      <c r="D9" s="4">
        <f>B9*C9</f>
        <v>2</v>
      </c>
      <c r="E9" s="4">
        <f>'Table 3'!E21</f>
        <v>0</v>
      </c>
      <c r="F9" s="4">
        <f>D9*E9</f>
        <v>0</v>
      </c>
      <c r="G9" s="4">
        <f>F9*0.05</f>
        <v>0</v>
      </c>
      <c r="H9" s="4">
        <f>F9*0.1</f>
        <v>0</v>
      </c>
      <c r="I9" s="12">
        <f t="shared" si="0"/>
        <v>0</v>
      </c>
    </row>
    <row r="10" spans="1:12" ht="15.75" x14ac:dyDescent="0.2">
      <c r="A10" s="5" t="s">
        <v>54</v>
      </c>
      <c r="B10" s="4">
        <v>2</v>
      </c>
      <c r="C10" s="4">
        <v>1</v>
      </c>
      <c r="D10" s="4">
        <f t="shared" ref="D10:D17" si="1">B10*C10</f>
        <v>2</v>
      </c>
      <c r="E10" s="4">
        <f>'Table 3'!E23</f>
        <v>3</v>
      </c>
      <c r="F10" s="4">
        <f t="shared" ref="F10:F17" si="2">D10*E10</f>
        <v>6</v>
      </c>
      <c r="G10" s="4">
        <f t="shared" ref="G10:G17" si="3">F10*0.05</f>
        <v>0.30000000000000004</v>
      </c>
      <c r="H10" s="4">
        <f t="shared" ref="H10:H17" si="4">F10*0.1</f>
        <v>0.60000000000000009</v>
      </c>
      <c r="I10" s="11">
        <f t="shared" si="0"/>
        <v>344.72999999999996</v>
      </c>
    </row>
    <row r="11" spans="1:12" ht="15.75" x14ac:dyDescent="0.2">
      <c r="A11" s="5" t="s">
        <v>53</v>
      </c>
      <c r="B11" s="4">
        <v>8</v>
      </c>
      <c r="C11" s="4">
        <v>1</v>
      </c>
      <c r="D11" s="4">
        <f t="shared" si="1"/>
        <v>8</v>
      </c>
      <c r="E11" s="4">
        <f>'Table 3'!E24</f>
        <v>3</v>
      </c>
      <c r="F11" s="4">
        <f t="shared" si="2"/>
        <v>24</v>
      </c>
      <c r="G11" s="4">
        <f t="shared" si="3"/>
        <v>1.2000000000000002</v>
      </c>
      <c r="H11" s="4">
        <f t="shared" si="4"/>
        <v>2.4000000000000004</v>
      </c>
      <c r="I11" s="11">
        <f t="shared" si="0"/>
        <v>1378.9199999999998</v>
      </c>
    </row>
    <row r="12" spans="1:12" ht="15.75" x14ac:dyDescent="0.2">
      <c r="A12" s="5" t="s">
        <v>52</v>
      </c>
      <c r="B12" s="4">
        <v>4</v>
      </c>
      <c r="C12" s="4">
        <v>1</v>
      </c>
      <c r="D12" s="4">
        <f t="shared" si="1"/>
        <v>4</v>
      </c>
      <c r="E12" s="4">
        <f>'Table 3'!E26</f>
        <v>0</v>
      </c>
      <c r="F12" s="4">
        <f t="shared" si="2"/>
        <v>0</v>
      </c>
      <c r="G12" s="4">
        <f t="shared" si="3"/>
        <v>0</v>
      </c>
      <c r="H12" s="4">
        <f t="shared" si="4"/>
        <v>0</v>
      </c>
      <c r="I12" s="12">
        <f t="shared" si="0"/>
        <v>0</v>
      </c>
    </row>
    <row r="13" spans="1:12" ht="15.75" x14ac:dyDescent="0.2">
      <c r="A13" s="5" t="s">
        <v>35</v>
      </c>
      <c r="B13" s="4">
        <v>4</v>
      </c>
      <c r="C13" s="4">
        <v>1</v>
      </c>
      <c r="D13" s="4">
        <f t="shared" si="1"/>
        <v>4</v>
      </c>
      <c r="E13" s="4">
        <f>'Table 3'!E25</f>
        <v>0</v>
      </c>
      <c r="F13" s="4">
        <f t="shared" si="2"/>
        <v>0</v>
      </c>
      <c r="G13" s="4">
        <f t="shared" si="3"/>
        <v>0</v>
      </c>
      <c r="H13" s="4">
        <f t="shared" si="4"/>
        <v>0</v>
      </c>
      <c r="I13" s="12">
        <f t="shared" si="0"/>
        <v>0</v>
      </c>
    </row>
    <row r="14" spans="1:12" ht="15.75" x14ac:dyDescent="0.2">
      <c r="A14" s="5" t="s">
        <v>36</v>
      </c>
      <c r="B14" s="4">
        <v>4</v>
      </c>
      <c r="C14" s="4">
        <v>2</v>
      </c>
      <c r="D14" s="4">
        <f t="shared" si="1"/>
        <v>8</v>
      </c>
      <c r="E14" s="7">
        <f>'Table 3'!E32</f>
        <v>0</v>
      </c>
      <c r="F14" s="4">
        <f t="shared" si="2"/>
        <v>0</v>
      </c>
      <c r="G14" s="4">
        <f t="shared" si="3"/>
        <v>0</v>
      </c>
      <c r="H14" s="4">
        <f t="shared" si="4"/>
        <v>0</v>
      </c>
      <c r="I14" s="12">
        <f t="shared" si="0"/>
        <v>0</v>
      </c>
    </row>
    <row r="15" spans="1:12" x14ac:dyDescent="0.2">
      <c r="A15" s="5" t="s">
        <v>37</v>
      </c>
      <c r="B15" s="4">
        <v>4</v>
      </c>
      <c r="C15" s="4">
        <v>1</v>
      </c>
      <c r="D15" s="4">
        <f t="shared" si="1"/>
        <v>4</v>
      </c>
      <c r="E15" s="7">
        <f>'Table 3'!E34</f>
        <v>0</v>
      </c>
      <c r="F15" s="4">
        <f t="shared" si="2"/>
        <v>0</v>
      </c>
      <c r="G15" s="4">
        <f t="shared" si="3"/>
        <v>0</v>
      </c>
      <c r="H15" s="4">
        <f t="shared" si="4"/>
        <v>0</v>
      </c>
      <c r="I15" s="12">
        <f t="shared" si="0"/>
        <v>0</v>
      </c>
    </row>
    <row r="16" spans="1:12" x14ac:dyDescent="0.2">
      <c r="A16" s="13" t="s">
        <v>40</v>
      </c>
      <c r="B16" s="4">
        <v>4</v>
      </c>
      <c r="C16" s="4">
        <v>1</v>
      </c>
      <c r="D16" s="4">
        <f t="shared" si="1"/>
        <v>4</v>
      </c>
      <c r="E16" s="4">
        <f>'Table 3'!E33</f>
        <v>0</v>
      </c>
      <c r="F16" s="4">
        <f t="shared" si="2"/>
        <v>0</v>
      </c>
      <c r="G16" s="4">
        <f t="shared" si="3"/>
        <v>0</v>
      </c>
      <c r="H16" s="4">
        <f t="shared" si="4"/>
        <v>0</v>
      </c>
      <c r="I16" s="12">
        <f t="shared" si="0"/>
        <v>0</v>
      </c>
    </row>
    <row r="17" spans="1:9" ht="28.5" x14ac:dyDescent="0.2">
      <c r="A17" s="9" t="s">
        <v>43</v>
      </c>
      <c r="B17" s="4">
        <v>8</v>
      </c>
      <c r="C17" s="4">
        <v>4</v>
      </c>
      <c r="D17" s="4">
        <f t="shared" si="1"/>
        <v>32</v>
      </c>
      <c r="E17" s="4">
        <f>'Table 3'!E27</f>
        <v>0</v>
      </c>
      <c r="F17" s="4">
        <f t="shared" si="2"/>
        <v>0</v>
      </c>
      <c r="G17" s="4">
        <f t="shared" si="3"/>
        <v>0</v>
      </c>
      <c r="H17" s="4">
        <f t="shared" si="4"/>
        <v>0</v>
      </c>
      <c r="I17" s="12">
        <f t="shared" si="0"/>
        <v>0</v>
      </c>
    </row>
    <row r="18" spans="1:9" x14ac:dyDescent="0.2">
      <c r="A18" s="5" t="s">
        <v>38</v>
      </c>
      <c r="B18" s="4">
        <v>2</v>
      </c>
      <c r="C18" s="7">
        <v>4</v>
      </c>
      <c r="D18" s="4">
        <f>B18*C18</f>
        <v>8</v>
      </c>
      <c r="E18" s="4">
        <f>'Table 3'!E28</f>
        <v>0</v>
      </c>
      <c r="F18" s="4">
        <f>D18*E18</f>
        <v>0</v>
      </c>
      <c r="G18" s="4">
        <f>F18*0.05</f>
        <v>0</v>
      </c>
      <c r="H18" s="4">
        <f>F18*0.1</f>
        <v>0</v>
      </c>
      <c r="I18" s="12">
        <f t="shared" si="0"/>
        <v>0</v>
      </c>
    </row>
    <row r="19" spans="1:9" ht="15.75" x14ac:dyDescent="0.2">
      <c r="A19" s="5" t="s">
        <v>181</v>
      </c>
      <c r="B19" s="4">
        <v>2</v>
      </c>
      <c r="C19" s="7">
        <v>1</v>
      </c>
      <c r="D19" s="4">
        <f>B19*C19</f>
        <v>2</v>
      </c>
      <c r="E19" s="4">
        <f>'Table 3'!E31</f>
        <v>3</v>
      </c>
      <c r="F19" s="4">
        <f>D19*E19</f>
        <v>6</v>
      </c>
      <c r="G19" s="4">
        <f>F19*0.05</f>
        <v>0.30000000000000004</v>
      </c>
      <c r="H19" s="4">
        <f>F19*0.1</f>
        <v>0.60000000000000009</v>
      </c>
      <c r="I19" s="11">
        <f t="shared" ref="I19:I20" si="5">F19*L$6+G19*L$5+H19*L$7</f>
        <v>344.72999999999996</v>
      </c>
    </row>
    <row r="20" spans="1:9" ht="15.75" x14ac:dyDescent="0.2">
      <c r="A20" s="5" t="s">
        <v>39</v>
      </c>
      <c r="B20" s="4">
        <v>8</v>
      </c>
      <c r="C20" s="4">
        <v>1</v>
      </c>
      <c r="D20" s="4">
        <f>B20*C20</f>
        <v>8</v>
      </c>
      <c r="E20" s="4">
        <f>'Table 3'!E30</f>
        <v>0</v>
      </c>
      <c r="F20" s="4">
        <f>D20*E20</f>
        <v>0</v>
      </c>
      <c r="G20" s="4">
        <f>F20*0.05</f>
        <v>0</v>
      </c>
      <c r="H20" s="4">
        <f>F20*0.1</f>
        <v>0</v>
      </c>
      <c r="I20" s="12">
        <f t="shared" si="5"/>
        <v>0</v>
      </c>
    </row>
    <row r="21" spans="1:9" ht="15.75" x14ac:dyDescent="0.2">
      <c r="A21" s="6" t="s">
        <v>143</v>
      </c>
      <c r="B21" s="4"/>
      <c r="C21" s="4"/>
      <c r="D21" s="4"/>
      <c r="E21" s="4"/>
      <c r="F21" s="99">
        <f>SUM(F4:H20)</f>
        <v>41.4</v>
      </c>
      <c r="G21" s="100"/>
      <c r="H21" s="101"/>
      <c r="I21" s="28">
        <f>ROUND(SUM(I4:I20),-1)</f>
        <v>2070</v>
      </c>
    </row>
    <row r="22" spans="1:9" ht="22.5" customHeight="1" x14ac:dyDescent="0.2">
      <c r="A22" s="26" t="s">
        <v>49</v>
      </c>
      <c r="I22" s="8"/>
    </row>
    <row r="23" spans="1:9" ht="61.5" customHeight="1" x14ac:dyDescent="0.2">
      <c r="A23" s="87" t="s">
        <v>199</v>
      </c>
      <c r="B23" s="87"/>
      <c r="C23" s="87"/>
      <c r="D23" s="87"/>
      <c r="E23" s="87"/>
      <c r="F23" s="87"/>
      <c r="G23" s="87"/>
      <c r="H23" s="87"/>
      <c r="I23" s="87"/>
    </row>
    <row r="24" spans="1:9" ht="45" customHeight="1" x14ac:dyDescent="0.2">
      <c r="A24" s="87" t="s">
        <v>177</v>
      </c>
      <c r="B24" s="87"/>
      <c r="C24" s="87"/>
      <c r="D24" s="87"/>
      <c r="E24" s="87"/>
      <c r="F24" s="87"/>
      <c r="G24" s="87"/>
      <c r="H24" s="87"/>
      <c r="I24" s="87"/>
    </row>
    <row r="25" spans="1:9" ht="15.75" x14ac:dyDescent="0.2">
      <c r="A25" s="86" t="s">
        <v>47</v>
      </c>
      <c r="B25" s="86"/>
      <c r="C25" s="86"/>
      <c r="D25" s="86"/>
      <c r="E25" s="86"/>
      <c r="F25" s="86"/>
      <c r="G25" s="86"/>
      <c r="H25" s="86"/>
      <c r="I25" s="86"/>
    </row>
    <row r="26" spans="1:9" ht="15.75" x14ac:dyDescent="0.2">
      <c r="A26" s="86" t="s">
        <v>211</v>
      </c>
      <c r="B26" s="86"/>
      <c r="C26" s="86"/>
      <c r="D26" s="86"/>
      <c r="E26" s="86"/>
      <c r="F26" s="86"/>
      <c r="G26" s="86"/>
      <c r="H26" s="86"/>
      <c r="I26" s="86"/>
    </row>
    <row r="27" spans="1:9" ht="15.75" x14ac:dyDescent="0.2">
      <c r="A27" s="86" t="s">
        <v>178</v>
      </c>
      <c r="B27" s="86"/>
      <c r="C27" s="86"/>
      <c r="D27" s="86"/>
      <c r="E27" s="86"/>
      <c r="F27" s="86"/>
      <c r="G27" s="86"/>
      <c r="H27" s="86"/>
      <c r="I27" s="86"/>
    </row>
    <row r="28" spans="1:9" ht="15.75" x14ac:dyDescent="0.2">
      <c r="A28" s="86" t="s">
        <v>99</v>
      </c>
      <c r="B28" s="86"/>
      <c r="C28" s="86"/>
      <c r="D28" s="86"/>
      <c r="E28" s="86"/>
      <c r="F28" s="86"/>
      <c r="G28" s="86"/>
      <c r="H28" s="86"/>
      <c r="I28" s="86"/>
    </row>
    <row r="29" spans="1:9" ht="15.75" x14ac:dyDescent="0.2">
      <c r="A29" s="86" t="s">
        <v>203</v>
      </c>
      <c r="B29" s="86"/>
      <c r="C29" s="86"/>
      <c r="D29" s="86"/>
      <c r="E29" s="86"/>
      <c r="F29" s="86"/>
      <c r="G29" s="86"/>
      <c r="H29" s="86"/>
      <c r="I29" s="86"/>
    </row>
    <row r="30" spans="1:9" ht="15.75" x14ac:dyDescent="0.2">
      <c r="A30" s="86" t="s">
        <v>212</v>
      </c>
      <c r="B30" s="86"/>
      <c r="C30" s="86"/>
      <c r="D30" s="86"/>
      <c r="E30" s="86"/>
      <c r="F30" s="86"/>
      <c r="G30" s="86"/>
      <c r="H30" s="86"/>
      <c r="I30" s="86"/>
    </row>
    <row r="31" spans="1:9" ht="15.75" x14ac:dyDescent="0.2">
      <c r="A31" s="83" t="s">
        <v>50</v>
      </c>
      <c r="B31" s="83"/>
      <c r="C31" s="83"/>
      <c r="D31" s="83"/>
      <c r="E31" s="83"/>
      <c r="F31" s="83"/>
      <c r="G31" s="83"/>
      <c r="H31" s="83"/>
      <c r="I31" s="83"/>
    </row>
  </sheetData>
  <sheetProtection algorithmName="SHA-512" hashValue="/X3OAlbeARumQBApjswe5WcWics+Q9N56JMzzdIRxaNL2Mewzxo9gseYC57nnYPYLf8hzlpZOJVYe6g5+5Qhpg==" saltValue="t3r/4gvp8jMOOkmux+5zmw==" spinCount="100000" sheet="1" objects="1" scenarios="1"/>
  <mergeCells count="12">
    <mergeCell ref="A31:I31"/>
    <mergeCell ref="A1:I1"/>
    <mergeCell ref="K4:L4"/>
    <mergeCell ref="F21:H21"/>
    <mergeCell ref="A23:I23"/>
    <mergeCell ref="A24:I24"/>
    <mergeCell ref="A25:I25"/>
    <mergeCell ref="A26:I26"/>
    <mergeCell ref="A27:I27"/>
    <mergeCell ref="A28:I28"/>
    <mergeCell ref="A29:I29"/>
    <mergeCell ref="A30:I3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F3D8E-568C-49DB-BF02-6C0A9FB42E65}">
  <dimension ref="A1:I8"/>
  <sheetViews>
    <sheetView workbookViewId="0">
      <selection activeCell="A2" sqref="A2"/>
    </sheetView>
  </sheetViews>
  <sheetFormatPr defaultRowHeight="15" x14ac:dyDescent="0.25"/>
  <cols>
    <col min="2" max="2" width="15.85546875" customWidth="1"/>
    <col min="3" max="3" width="15.42578125" customWidth="1"/>
    <col min="4" max="4" width="18" customWidth="1"/>
    <col min="5" max="5" width="15.85546875" customWidth="1"/>
    <col min="6" max="6" width="14.5703125" customWidth="1"/>
    <col min="7" max="7" width="23.42578125" customWidth="1"/>
    <col min="8" max="8" width="12.7109375" customWidth="1"/>
  </cols>
  <sheetData>
    <row r="1" spans="1:9" ht="37.5" customHeight="1" x14ac:dyDescent="0.25">
      <c r="A1" s="84" t="s">
        <v>182</v>
      </c>
      <c r="B1" s="84"/>
      <c r="C1" s="84"/>
      <c r="D1" s="84"/>
      <c r="E1" s="84"/>
      <c r="F1" s="84"/>
      <c r="G1" s="84"/>
      <c r="H1" s="84"/>
      <c r="I1" s="84"/>
    </row>
    <row r="3" spans="1:9" ht="39.75" thickBot="1" x14ac:dyDescent="0.3">
      <c r="A3" s="39" t="s">
        <v>121</v>
      </c>
      <c r="B3" s="40" t="s">
        <v>153</v>
      </c>
      <c r="C3" s="40" t="s">
        <v>154</v>
      </c>
      <c r="D3" s="40" t="s">
        <v>155</v>
      </c>
      <c r="E3" s="40" t="s">
        <v>156</v>
      </c>
      <c r="F3" s="40" t="s">
        <v>157</v>
      </c>
      <c r="G3" s="40" t="s">
        <v>158</v>
      </c>
      <c r="H3" s="40" t="s">
        <v>159</v>
      </c>
    </row>
    <row r="4" spans="1:9" ht="15.75" thickTop="1" x14ac:dyDescent="0.25">
      <c r="A4" s="50">
        <v>1</v>
      </c>
      <c r="B4" s="51">
        <f>SUM('Table 5'!F5:F20)</f>
        <v>0</v>
      </c>
      <c r="C4" s="51">
        <f>SUM('Table 5'!H5:H20)</f>
        <v>0</v>
      </c>
      <c r="D4" s="51">
        <f>SUM('Table 5'!G5:G20)</f>
        <v>0</v>
      </c>
      <c r="E4" s="51">
        <f>SUM(B4:D4)</f>
        <v>0</v>
      </c>
      <c r="F4" s="52">
        <f>'Table 5'!I21</f>
        <v>0</v>
      </c>
      <c r="G4" s="52">
        <v>0</v>
      </c>
      <c r="H4" s="52">
        <f>SUM(F4:G4)</f>
        <v>0</v>
      </c>
    </row>
    <row r="5" spans="1:9" x14ac:dyDescent="0.25">
      <c r="A5" s="44">
        <v>2</v>
      </c>
      <c r="B5" s="42">
        <f>SUM('Table 6'!F5:F20)</f>
        <v>24</v>
      </c>
      <c r="C5" s="42">
        <f>SUM('Table 6'!H5:H20)</f>
        <v>2.4</v>
      </c>
      <c r="D5" s="42">
        <f>SUM('Table 6'!G5:G20)</f>
        <v>1.2</v>
      </c>
      <c r="E5" s="45">
        <f>SUM(B5:D5)</f>
        <v>27.599999999999998</v>
      </c>
      <c r="F5" s="46">
        <f>'Table 6'!I21</f>
        <v>1380</v>
      </c>
      <c r="G5" s="46">
        <v>0</v>
      </c>
      <c r="H5" s="46">
        <f>SUM(F5:G5)</f>
        <v>1380</v>
      </c>
    </row>
    <row r="6" spans="1:9" ht="15.75" thickBot="1" x14ac:dyDescent="0.3">
      <c r="A6" s="39">
        <v>3</v>
      </c>
      <c r="B6" s="53">
        <f>SUM('Table 7'!F5:F20)</f>
        <v>36</v>
      </c>
      <c r="C6" s="53">
        <f>SUM('Table 7'!H5:H20)</f>
        <v>3.6000000000000005</v>
      </c>
      <c r="D6" s="53">
        <f>SUM('Table 7'!G5:G20)</f>
        <v>1.8000000000000003</v>
      </c>
      <c r="E6" s="47">
        <f t="shared" ref="E6" si="0">SUM(B6:D6)</f>
        <v>41.4</v>
      </c>
      <c r="F6" s="48">
        <f>'Table 7'!I21</f>
        <v>2070</v>
      </c>
      <c r="G6" s="48">
        <v>0</v>
      </c>
      <c r="H6" s="48">
        <f>SUM(F6:G6)</f>
        <v>2070</v>
      </c>
    </row>
    <row r="7" spans="1:9" ht="15.75" thickTop="1" x14ac:dyDescent="0.25">
      <c r="A7" s="41" t="s">
        <v>117</v>
      </c>
      <c r="B7" s="42">
        <f t="shared" ref="B7:H7" si="1">SUM(B4:B6)</f>
        <v>60</v>
      </c>
      <c r="C7" s="42">
        <f t="shared" si="1"/>
        <v>6</v>
      </c>
      <c r="D7" s="42">
        <f t="shared" si="1"/>
        <v>3</v>
      </c>
      <c r="E7" s="42">
        <f>SUM(E4:E6)</f>
        <v>69</v>
      </c>
      <c r="F7" s="43">
        <f t="shared" si="1"/>
        <v>3450</v>
      </c>
      <c r="G7" s="43">
        <f>SUM(G4:G6)</f>
        <v>0</v>
      </c>
      <c r="H7" s="43">
        <f t="shared" si="1"/>
        <v>3450</v>
      </c>
    </row>
    <row r="8" spans="1:9" x14ac:dyDescent="0.25">
      <c r="A8" s="44" t="s">
        <v>126</v>
      </c>
      <c r="B8" s="45">
        <f>AVERAGE(B4:B6)</f>
        <v>20</v>
      </c>
      <c r="C8" s="45">
        <f t="shared" ref="C8:D8" si="2">AVERAGE(C4:C6)</f>
        <v>2</v>
      </c>
      <c r="D8" s="45">
        <f t="shared" si="2"/>
        <v>1</v>
      </c>
      <c r="E8" s="45">
        <f>AVERAGE(E4:E6)</f>
        <v>23</v>
      </c>
      <c r="F8" s="49">
        <f>(AVERAGE(F4:F6))</f>
        <v>1150</v>
      </c>
      <c r="G8" s="46">
        <f>(AVERAGE(G4:G6))</f>
        <v>0</v>
      </c>
      <c r="H8" s="46">
        <f>(AVERAGE(H4:H6))</f>
        <v>1150</v>
      </c>
    </row>
  </sheetData>
  <sheetProtection algorithmName="SHA-512" hashValue="Aoh0HnsGCAFyrg0I6I0K9oW+NZRcSvWj3O37Be1h7m2gWpx5S7Lzh2F5Eq1Bq+215dxS7dwes4FeUccPuJepgA==" saltValue="GjT98xxqHXiCZf1MqgxLOA==" spinCount="100000" sheet="1" objects="1" scenarios="1"/>
  <mergeCells count="1">
    <mergeCell ref="A1:I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4BEA793E871741BB5BFC015BE97561" ma:contentTypeVersion="11" ma:contentTypeDescription="Create a new document." ma:contentTypeScope="" ma:versionID="ea566342c01f458e21b9901286ccdea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46a8cd57-5784-4cac-a6bd-5ef783e3d2a5" xmlns:ns6="4d27f04f-83d7-4d75-8ccf-cd2a30d94274" targetNamespace="http://schemas.microsoft.com/office/2006/metadata/properties" ma:root="true" ma:fieldsID="e1398481648e11644d314064f13def64" ns1:_="" ns2:_="" ns3:_="" ns4:_="" ns5:_="" ns6:_="">
    <xsd:import namespace="http://schemas.microsoft.com/sharepoint/v3"/>
    <xsd:import namespace="4ffa91fb-a0ff-4ac5-b2db-65c790d184a4"/>
    <xsd:import namespace="http://schemas.microsoft.com/sharepoint.v3"/>
    <xsd:import namespace="http://schemas.microsoft.com/sharepoint/v3/fields"/>
    <xsd:import namespace="46a8cd57-5784-4cac-a6bd-5ef783e3d2a5"/>
    <xsd:import namespace="4d27f04f-83d7-4d75-8ccf-cd2a30d9427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DateTaken" minOccurs="0"/>
                <xsd:element ref="ns5:MediaLengthInSeconds" minOccurs="0"/>
                <xsd:element ref="ns5:lcf76f155ced4ddcb4097134ff3c332f" minOccurs="0"/>
                <xsd:element ref="ns5:MediaServiceOCR" minOccurs="0"/>
                <xsd:element ref="ns5:MediaServiceGenerationTime" minOccurs="0"/>
                <xsd:element ref="ns5:MediaServiceEventHashCode" minOccurs="0"/>
                <xsd:element ref="ns6:SharedWithUsers" minOccurs="0"/>
                <xsd:element ref="ns6: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47e64720-fcbf-4c31-9123-2c110f2663c7}" ma:internalName="TaxCatchAllLabel" ma:readOnly="true" ma:showField="CatchAllDataLabel" ma:web="4d27f04f-83d7-4d75-8ccf-cd2a30d9427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47e64720-fcbf-4c31-9123-2c110f2663c7}" ma:internalName="TaxCatchAll" ma:showField="CatchAllData" ma:web="4d27f04f-83d7-4d75-8ccf-cd2a30d9427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a8cd57-5784-4cac-a6bd-5ef783e3d2a5"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0" nillable="true" ma:displayName="MediaServiceDateTaken" ma:hidden="true" ma:internalName="MediaServiceDateTaken"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27f04f-83d7-4d75-8ccf-cd2a30d94274" elementFormDefault="qualified">
    <xsd:import namespace="http://schemas.microsoft.com/office/2006/documentManagement/types"/>
    <xsd:import namespace="http://schemas.microsoft.com/office/infopath/2007/PartnerControls"/>
    <xsd:element name="SharedWithUsers" ma:index="3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cord xmlns="4ffa91fb-a0ff-4ac5-b2db-65c790d184a4">Shared</Record>
    <Language xmlns="http://schemas.microsoft.com/sharepoint/v3">English</Language>
    <Document_x0020_Creation_x0020_Date xmlns="4ffa91fb-a0ff-4ac5-b2db-65c790d184a4">2020-09-28T17:14:19+00:00</Document_x0020_Creation_x0020_Date>
    <_Source xmlns="http://schemas.microsoft.com/sharepoint/v3/fields"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ights xmlns="4ffa91fb-a0ff-4ac5-b2db-65c790d184a4" xsi:nil="tru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46a8cd57-5784-4cac-a6bd-5ef783e3d2a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7AF58C0F-4559-4B03-95EC-7C82C2301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46a8cd57-5784-4cac-a6bd-5ef783e3d2a5"/>
    <ds:schemaRef ds:uri="4d27f04f-83d7-4d75-8ccf-cd2a30d942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D273A3-7830-4719-BA7B-014DACDEA4AF}">
  <ds:schemaRefs>
    <ds:schemaRef ds:uri="http://www.w3.org/XML/1998/namespace"/>
    <ds:schemaRef ds:uri="http://schemas.microsoft.com/sharepoint/v3"/>
    <ds:schemaRef ds:uri="http://schemas.microsoft.com/office/infopath/2007/PartnerControls"/>
    <ds:schemaRef ds:uri="http://schemas.openxmlformats.org/package/2006/metadata/core-properties"/>
    <ds:schemaRef ds:uri="http://purl.org/dc/elements/1.1/"/>
    <ds:schemaRef ds:uri="0a649cfe-4b5c-4768-8616-91f3c5fa8351"/>
    <ds:schemaRef ds:uri="80377dfa-2fcc-4c15-9433-ebfcd06defd6"/>
    <ds:schemaRef ds:uri="http://purl.org/dc/dcmitype/"/>
    <ds:schemaRef ds:uri="4ffa91fb-a0ff-4ac5-b2db-65c790d184a4"/>
    <ds:schemaRef ds:uri="http://schemas.microsoft.com/sharepoint/v3/fields"/>
    <ds:schemaRef ds:uri="http://schemas.microsoft.com/office/2006/documentManagement/types"/>
    <ds:schemaRef ds:uri="http://schemas.microsoft.com/sharepoint.v3"/>
    <ds:schemaRef ds:uri="http://schemas.microsoft.com/office/2006/metadata/properties"/>
    <ds:schemaRef ds:uri="http://purl.org/dc/terms/"/>
    <ds:schemaRef ds:uri="46a8cd57-5784-4cac-a6bd-5ef783e3d2a5"/>
  </ds:schemaRefs>
</ds:datastoreItem>
</file>

<file path=customXml/itemProps3.xml><?xml version="1.0" encoding="utf-8"?>
<ds:datastoreItem xmlns:ds="http://schemas.openxmlformats.org/officeDocument/2006/customXml" ds:itemID="{799EA460-1D64-4C84-940F-725C97D50356}">
  <ds:schemaRefs>
    <ds:schemaRef ds:uri="http://schemas.microsoft.com/sharepoint/v3/contenttype/forms"/>
  </ds:schemaRefs>
</ds:datastoreItem>
</file>

<file path=customXml/itemProps4.xml><?xml version="1.0" encoding="utf-8"?>
<ds:datastoreItem xmlns:ds="http://schemas.openxmlformats.org/officeDocument/2006/customXml" ds:itemID="{1D9EE055-6D86-4362-8844-7CD7D50AE389}">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Table 1</vt:lpstr>
      <vt:lpstr>Table 2</vt:lpstr>
      <vt:lpstr>Table 3</vt:lpstr>
      <vt:lpstr>Table 4</vt:lpstr>
      <vt:lpstr>Table 5</vt:lpstr>
      <vt:lpstr>Table 6</vt:lpstr>
      <vt:lpstr>Table 7</vt:lpstr>
      <vt:lpstr>Table 8</vt:lpstr>
      <vt:lpstr>Additional Tables</vt:lpstr>
    </vt:vector>
  </TitlesOfParts>
  <Company>Eastern Research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Sellers</dc:creator>
  <cp:lastModifiedBy>Schultz, Eric</cp:lastModifiedBy>
  <dcterms:created xsi:type="dcterms:W3CDTF">2014-04-09T16:58:22Z</dcterms:created>
  <dcterms:modified xsi:type="dcterms:W3CDTF">2025-02-28T19:18:03Z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0x010100C14BEA793E871741BB5BFC015BE97561</vt:lpwstr>
  </property>
  <property fmtid="{D5CDD505-2E9C-101B-9397-08002B2CF9AE}" pid="3" name="TaxKeyword">
    <vt:lpwstr/>
  </property>
  <property fmtid="{D5CDD505-2E9C-101B-9397-08002B2CF9AE}" pid="4" name="Document Type">
    <vt:lpwstr/>
  </property>
  <property fmtid="{D5CDD505-2E9C-101B-9397-08002B2CF9AE}" pid="5" name="MediaServiceImageTags">
    <vt:lpwstr/>
  </property>
  <property fmtid="{D5CDD505-2E9C-101B-9397-08002B2CF9AE}" pid="6" name="e3f09c3df709400db2417a7161762d62">
    <vt:lpwstr/>
  </property>
  <property fmtid="{D5CDD505-2E9C-101B-9397-08002B2CF9AE}" pid="7" name="EPA_x0020_Subject">
    <vt:lpwstr/>
  </property>
  <property fmtid="{D5CDD505-2E9C-101B-9397-08002B2CF9AE}" pid="8" name="EPA Subject">
    <vt:lpwstr/>
  </property>
</Properties>
</file>