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Showalter\Desktop\Desktop PRA files\LOTO 2020\"/>
    </mc:Choice>
  </mc:AlternateContent>
  <bookViews>
    <workbookView xWindow="0" yWindow="0" windowWidth="19200" windowHeight="7050" firstSheet="1" activeTab="1"/>
  </bookViews>
  <sheets>
    <sheet name="Inputs" sheetId="3" r:id="rId1"/>
    <sheet name="Item 12" sheetId="16" r:id="rId2"/>
    <sheet name="Item 13" sheetId="1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7" l="1"/>
  <c r="E3" i="17" s="1"/>
  <c r="C54" i="16" l="1"/>
  <c r="E52" i="16"/>
  <c r="G52" i="16" s="1"/>
  <c r="I52" i="16" s="1"/>
  <c r="D52" i="16"/>
  <c r="D49" i="16"/>
  <c r="E49" i="16" s="1"/>
  <c r="G49" i="16" s="1"/>
  <c r="I49" i="16" s="1"/>
  <c r="D48" i="16"/>
  <c r="E48" i="16" s="1"/>
  <c r="G48" i="16" s="1"/>
  <c r="I48" i="16" s="1"/>
  <c r="D47" i="16"/>
  <c r="E47" i="16" s="1"/>
  <c r="G47" i="16" s="1"/>
  <c r="G50" i="16" l="1"/>
  <c r="I47" i="16"/>
  <c r="E50" i="16"/>
  <c r="I50" i="16"/>
  <c r="E43" i="16"/>
  <c r="G43" i="16" s="1"/>
  <c r="I43" i="16" s="1"/>
  <c r="E42" i="16"/>
  <c r="G42" i="16" s="1"/>
  <c r="C33" i="16"/>
  <c r="G38" i="16"/>
  <c r="I38" i="16" s="1"/>
  <c r="E38" i="16"/>
  <c r="E37" i="16"/>
  <c r="E39" i="16" s="1"/>
  <c r="E32" i="16"/>
  <c r="G32" i="16" s="1"/>
  <c r="I32" i="16" s="1"/>
  <c r="E31" i="16"/>
  <c r="G31" i="16" s="1"/>
  <c r="I31" i="16" s="1"/>
  <c r="E30" i="16"/>
  <c r="G30" i="16" s="1"/>
  <c r="I30" i="16" s="1"/>
  <c r="E29" i="16"/>
  <c r="G29" i="16" s="1"/>
  <c r="I29" i="16" s="1"/>
  <c r="E28" i="16"/>
  <c r="G28" i="16" s="1"/>
  <c r="I28" i="16" s="1"/>
  <c r="E27" i="16"/>
  <c r="E33" i="16" s="1"/>
  <c r="G23" i="16"/>
  <c r="I23" i="16" s="1"/>
  <c r="E23" i="16"/>
  <c r="E22" i="16"/>
  <c r="G22" i="16" s="1"/>
  <c r="I22" i="16" s="1"/>
  <c r="E21" i="16"/>
  <c r="G21" i="16" s="1"/>
  <c r="I21" i="16" s="1"/>
  <c r="E20" i="16"/>
  <c r="C24" i="16"/>
  <c r="G14" i="16"/>
  <c r="I14" i="16" s="1"/>
  <c r="E16" i="16"/>
  <c r="G16" i="16" s="1"/>
  <c r="I16" i="16" s="1"/>
  <c r="E15" i="16"/>
  <c r="G15" i="16" s="1"/>
  <c r="I15" i="16" s="1"/>
  <c r="E14" i="16"/>
  <c r="E13" i="16"/>
  <c r="G13" i="16" s="1"/>
  <c r="I13" i="16" s="1"/>
  <c r="E12" i="16"/>
  <c r="G12" i="16" s="1"/>
  <c r="I12" i="16" s="1"/>
  <c r="E11" i="16"/>
  <c r="G11" i="16" s="1"/>
  <c r="C17" i="16"/>
  <c r="C8" i="16"/>
  <c r="E7" i="16"/>
  <c r="E6" i="16"/>
  <c r="E5" i="16"/>
  <c r="G5" i="16" s="1"/>
  <c r="I5" i="16" s="1"/>
  <c r="E4" i="16"/>
  <c r="G4" i="16" s="1"/>
  <c r="I4" i="16" s="1"/>
  <c r="G7" i="16"/>
  <c r="I7" i="16" s="1"/>
  <c r="G6" i="16"/>
  <c r="I6" i="16" s="1"/>
  <c r="E8" i="16" l="1"/>
  <c r="E24" i="16"/>
  <c r="G44" i="16"/>
  <c r="I42" i="16"/>
  <c r="I44" i="16" s="1"/>
  <c r="G17" i="16"/>
  <c r="I11" i="16"/>
  <c r="I17" i="16" s="1"/>
  <c r="E17" i="16"/>
  <c r="E34" i="16" s="1"/>
  <c r="G20" i="16"/>
  <c r="G27" i="16"/>
  <c r="E44" i="16"/>
  <c r="G37" i="16"/>
  <c r="I8" i="16"/>
  <c r="G8" i="16"/>
  <c r="E54" i="16" l="1"/>
  <c r="I20" i="16"/>
  <c r="I24" i="16" s="1"/>
  <c r="G24" i="16"/>
  <c r="G39" i="16"/>
  <c r="I37" i="16"/>
  <c r="I39" i="16" s="1"/>
  <c r="G33" i="16"/>
  <c r="G34" i="16" s="1"/>
  <c r="I27" i="16"/>
  <c r="I33" i="16" s="1"/>
  <c r="M9" i="3"/>
  <c r="M8" i="3"/>
  <c r="M7" i="3"/>
  <c r="M6" i="3"/>
  <c r="M4" i="3"/>
  <c r="M3" i="3"/>
  <c r="N7" i="3"/>
  <c r="N3" i="3"/>
  <c r="M5" i="3"/>
  <c r="I34" i="16" l="1"/>
  <c r="I54" i="16"/>
  <c r="G54" i="16"/>
  <c r="N5" i="3"/>
  <c r="N9" i="3"/>
  <c r="N4" i="3"/>
  <c r="N6" i="3"/>
  <c r="N8" i="3"/>
</calcChain>
</file>

<file path=xl/sharedStrings.xml><?xml version="1.0" encoding="utf-8"?>
<sst xmlns="http://schemas.openxmlformats.org/spreadsheetml/2006/main" count="115" uniqueCount="70">
  <si>
    <t xml:space="preserve">Total Burden Hours </t>
  </si>
  <si>
    <t xml:space="preserve">Total Burden Costs </t>
  </si>
  <si>
    <t>(A)  Energy-Control Procedure (paragraph (c)(4)(i))</t>
  </si>
  <si>
    <t>1. High-impact establishments (new procedures)</t>
  </si>
  <si>
    <t>Very Small</t>
  </si>
  <si>
    <t>Small</t>
  </si>
  <si>
    <t>Medium</t>
  </si>
  <si>
    <t>Large</t>
  </si>
  <si>
    <t>Sub-total</t>
  </si>
  <si>
    <t>-</t>
  </si>
  <si>
    <t>2. Low-impact establishments (new procedures)</t>
  </si>
  <si>
    <t>Transportation</t>
  </si>
  <si>
    <t>Communications</t>
  </si>
  <si>
    <t>Utilities</t>
  </si>
  <si>
    <t>Wholesale Trade</t>
  </si>
  <si>
    <t>Food Stores</t>
  </si>
  <si>
    <t>Services</t>
  </si>
  <si>
    <t>3. High-impact establishments (updating procedures)</t>
  </si>
  <si>
    <t>4. Low-impact establishments (updating procedures)</t>
  </si>
  <si>
    <t>Total for (A)</t>
  </si>
  <si>
    <t>(B)  Periodic Inspection (paragraph (c)(6)(ii))</t>
  </si>
  <si>
    <t>High-impact establishments</t>
  </si>
  <si>
    <t>Low-imact establishments</t>
  </si>
  <si>
    <t>(C)  Training Certification Records (paragraph (c)(7)(iv))</t>
  </si>
  <si>
    <t>Establishments with new/retrained workers</t>
  </si>
  <si>
    <t>Establishments with remaining workers</t>
  </si>
  <si>
    <t>Total for (C)</t>
  </si>
  <si>
    <t>(D) Notification of Employees (paragraph (c)(9))</t>
  </si>
  <si>
    <t>High-impact, very small establishments</t>
  </si>
  <si>
    <t>High-impact, other than very small establishments</t>
  </si>
  <si>
    <t>Low-impact establishments</t>
  </si>
  <si>
    <t>Total for (D)</t>
  </si>
  <si>
    <t>(E) Outside Personnel (Contractors, etc.) (paragraph (f)(2)(i))</t>
  </si>
  <si>
    <t>GRAND TOTAL</t>
  </si>
  <si>
    <t> -</t>
  </si>
  <si>
    <t>&lt;20</t>
  </si>
  <si>
    <t>20-99</t>
  </si>
  <si>
    <t>100-249</t>
  </si>
  <si>
    <t>250+</t>
  </si>
  <si>
    <t>Sector No.</t>
  </si>
  <si>
    <t>Sector</t>
  </si>
  <si>
    <t>LOTO Impact</t>
  </si>
  <si>
    <t>Manufacturing</t>
  </si>
  <si>
    <t>High</t>
  </si>
  <si>
    <t>Transporation</t>
  </si>
  <si>
    <t>Low</t>
  </si>
  <si>
    <t>Communication</t>
  </si>
  <si>
    <t>Utilties</t>
  </si>
  <si>
    <t>Retail Trade</t>
  </si>
  <si>
    <t>Source: 2017 County Business Patterns Survey.  U.S. Census Bureau, 2019.</t>
  </si>
  <si>
    <t>Establishments</t>
  </si>
  <si>
    <t>Employees</t>
  </si>
  <si>
    <t>EMP</t>
  </si>
  <si>
    <t>Est</t>
  </si>
  <si>
    <t>Totals</t>
  </si>
  <si>
    <t>Service</t>
  </si>
  <si>
    <t>.</t>
  </si>
  <si>
    <t> Total for (B)</t>
  </si>
  <si>
    <t xml:space="preserve">No of Responses per Respondent </t>
  </si>
  <si>
    <t>Information Collection Requirements</t>
  </si>
  <si>
    <t>No. of Respondents</t>
  </si>
  <si>
    <t>Total Responses</t>
  </si>
  <si>
    <t xml:space="preserve">Avg. Burden (in Hrs.) </t>
  </si>
  <si>
    <t xml:space="preserve">Hourly Wage Rate </t>
  </si>
  <si>
    <t>Item 13 Item/Activity</t>
  </si>
  <si>
    <t>Frequency</t>
  </si>
  <si>
    <t>Cost Per Item/Activity</t>
  </si>
  <si>
    <t>Item 13 Cost</t>
  </si>
  <si>
    <t>REQUESTED COSTS</t>
  </si>
  <si>
    <t>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</si>
</sst>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6" formatCode="&quot;$&quot;#,##0.000"/>
  </numFmts>
  <fonts count="7" x14ac:knownFonts="1"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0" fontId="6" fillId="3" borderId="3" xfId="0" applyFont="1" applyFill="1" applyBorder="1" applyAlignment="1">
      <alignment wrapText="1"/>
    </xf>
    <xf numFmtId="2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3" fillId="0" borderId="3" xfId="0" applyNumberFormat="1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4" fontId="4" fillId="0" borderId="3" xfId="0" applyNumberFormat="1" applyFont="1" applyBorder="1" applyAlignment="1">
      <alignment wrapText="1"/>
    </xf>
    <xf numFmtId="2" fontId="4" fillId="0" borderId="0" xfId="0" applyNumberFormat="1" applyFont="1" applyAlignment="1">
      <alignment wrapText="1"/>
    </xf>
    <xf numFmtId="2" fontId="2" fillId="0" borderId="3" xfId="0" applyNumberFormat="1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3" fillId="2" borderId="3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/>
    <xf numFmtId="4" fontId="6" fillId="3" borderId="2" xfId="0" applyNumberFormat="1" applyFont="1" applyFill="1" applyBorder="1"/>
    <xf numFmtId="2" fontId="6" fillId="3" borderId="2" xfId="0" applyNumberFormat="1" applyFont="1" applyFill="1" applyBorder="1"/>
    <xf numFmtId="1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/>
    <xf numFmtId="4" fontId="6" fillId="3" borderId="1" xfId="0" applyNumberFormat="1" applyFont="1" applyFill="1" applyBorder="1"/>
    <xf numFmtId="4" fontId="5" fillId="0" borderId="0" xfId="0" quotePrefix="1" applyNumberFormat="1" applyFont="1" applyAlignment="1">
      <alignment wrapText="1"/>
    </xf>
    <xf numFmtId="1" fontId="5" fillId="0" borderId="0" xfId="0" quotePrefix="1" applyNumberFormat="1" applyFont="1"/>
    <xf numFmtId="0" fontId="1" fillId="0" borderId="0" xfId="0" applyFont="1" applyBorder="1" applyAlignment="1">
      <alignment vertical="center"/>
    </xf>
    <xf numFmtId="166" fontId="6" fillId="3" borderId="3" xfId="0" applyNumberFormat="1" applyFont="1" applyFill="1" applyBorder="1" applyAlignment="1">
      <alignment wrapText="1"/>
    </xf>
    <xf numFmtId="166" fontId="3" fillId="0" borderId="3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wrapText="1"/>
    </xf>
    <xf numFmtId="166" fontId="2" fillId="0" borderId="3" xfId="0" applyNumberFormat="1" applyFont="1" applyBorder="1" applyAlignment="1">
      <alignment wrapText="1"/>
    </xf>
    <xf numFmtId="166" fontId="3" fillId="0" borderId="0" xfId="0" applyNumberFormat="1" applyFont="1" applyAlignment="1">
      <alignment wrapText="1"/>
    </xf>
    <xf numFmtId="166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nton" id="{06F7819A-DA8E-49B6-BF73-3ADCB73F57FF}" userId="Fento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F14" sqref="F14"/>
    </sheetView>
  </sheetViews>
  <sheetFormatPr defaultRowHeight="12.5" x14ac:dyDescent="0.25"/>
  <cols>
    <col min="2" max="2" width="20.81640625" customWidth="1"/>
    <col min="3" max="3" width="18.1796875" customWidth="1"/>
    <col min="8" max="8" width="10.1796875" bestFit="1" customWidth="1"/>
    <col min="13" max="13" width="10.26953125" customWidth="1"/>
  </cols>
  <sheetData>
    <row r="1" spans="1:14" x14ac:dyDescent="0.25">
      <c r="D1" t="s">
        <v>50</v>
      </c>
      <c r="H1" t="s">
        <v>51</v>
      </c>
      <c r="M1" t="s">
        <v>54</v>
      </c>
    </row>
    <row r="2" spans="1:14" x14ac:dyDescent="0.25">
      <c r="A2" t="s">
        <v>39</v>
      </c>
      <c r="B2" t="s">
        <v>40</v>
      </c>
      <c r="C2" t="s">
        <v>41</v>
      </c>
      <c r="D2" t="s">
        <v>35</v>
      </c>
      <c r="E2" t="s">
        <v>36</v>
      </c>
      <c r="F2" t="s">
        <v>37</v>
      </c>
      <c r="G2" t="s">
        <v>38</v>
      </c>
      <c r="H2" t="s">
        <v>35</v>
      </c>
      <c r="I2" t="s">
        <v>36</v>
      </c>
      <c r="J2" t="s">
        <v>37</v>
      </c>
      <c r="K2" t="s">
        <v>38</v>
      </c>
      <c r="M2" t="s">
        <v>52</v>
      </c>
      <c r="N2" t="s">
        <v>53</v>
      </c>
    </row>
    <row r="3" spans="1:14" x14ac:dyDescent="0.25">
      <c r="A3">
        <v>1</v>
      </c>
      <c r="B3" t="s">
        <v>42</v>
      </c>
      <c r="C3" t="s">
        <v>43</v>
      </c>
      <c r="D3" s="1">
        <v>201909</v>
      </c>
      <c r="E3" s="1">
        <v>63860</v>
      </c>
      <c r="F3" s="1">
        <v>16558</v>
      </c>
      <c r="G3" s="1">
        <v>8233</v>
      </c>
      <c r="H3" s="1">
        <v>1143243</v>
      </c>
      <c r="I3" s="1">
        <v>2808096</v>
      </c>
      <c r="J3" s="1">
        <v>2540984</v>
      </c>
      <c r="K3" s="1">
        <v>2979328</v>
      </c>
      <c r="M3" s="1">
        <f>+SUM(H3:K3)</f>
        <v>9471651</v>
      </c>
      <c r="N3" s="1">
        <f>+SUM(D3:G3)</f>
        <v>290560</v>
      </c>
    </row>
    <row r="4" spans="1:14" x14ac:dyDescent="0.25">
      <c r="A4">
        <v>2</v>
      </c>
      <c r="B4" t="s">
        <v>44</v>
      </c>
      <c r="C4" t="s">
        <v>45</v>
      </c>
      <c r="D4" s="1">
        <v>224226</v>
      </c>
      <c r="E4" s="1">
        <v>33928</v>
      </c>
      <c r="F4" s="1">
        <v>6100</v>
      </c>
      <c r="G4" s="1">
        <v>2927</v>
      </c>
      <c r="H4" s="1">
        <v>886679</v>
      </c>
      <c r="I4" s="1">
        <v>1404666</v>
      </c>
      <c r="J4" s="1">
        <v>926835</v>
      </c>
      <c r="K4" s="1">
        <v>1048670</v>
      </c>
      <c r="L4" s="1"/>
      <c r="M4" s="1">
        <f t="shared" ref="M4:M9" si="0">+SUM(H4:K4)</f>
        <v>4266850</v>
      </c>
      <c r="N4" s="1">
        <f t="shared" ref="N4:N9" si="1">+SUM(D4:G4)</f>
        <v>267181</v>
      </c>
    </row>
    <row r="5" spans="1:14" x14ac:dyDescent="0.25">
      <c r="A5">
        <v>3</v>
      </c>
      <c r="B5" t="s">
        <v>46</v>
      </c>
      <c r="C5" t="s">
        <v>45</v>
      </c>
      <c r="D5" s="1">
        <v>51752</v>
      </c>
      <c r="E5" s="1">
        <v>6933</v>
      </c>
      <c r="F5" s="1">
        <v>1090</v>
      </c>
      <c r="G5" s="1">
        <v>694</v>
      </c>
      <c r="H5" s="1">
        <v>250020</v>
      </c>
      <c r="I5" s="1">
        <v>276466</v>
      </c>
      <c r="J5" s="1">
        <v>165235</v>
      </c>
      <c r="K5" s="1">
        <v>228501</v>
      </c>
      <c r="L5" s="1"/>
      <c r="M5" s="1">
        <f t="shared" si="0"/>
        <v>920222</v>
      </c>
      <c r="N5" s="1">
        <f t="shared" si="1"/>
        <v>60469</v>
      </c>
    </row>
    <row r="6" spans="1:14" x14ac:dyDescent="0.25">
      <c r="A6">
        <v>4</v>
      </c>
      <c r="B6" t="s">
        <v>47</v>
      </c>
      <c r="C6" t="s">
        <v>45</v>
      </c>
      <c r="D6" s="1">
        <v>11085</v>
      </c>
      <c r="E6" s="1">
        <v>1971</v>
      </c>
      <c r="F6" s="1">
        <v>285</v>
      </c>
      <c r="G6" s="1">
        <v>99</v>
      </c>
      <c r="H6" s="1">
        <v>59669</v>
      </c>
      <c r="I6" s="1">
        <v>78508</v>
      </c>
      <c r="J6" s="1">
        <v>43163</v>
      </c>
      <c r="K6" s="1">
        <v>17933</v>
      </c>
      <c r="L6" s="1"/>
      <c r="M6" s="1">
        <f t="shared" si="0"/>
        <v>199273</v>
      </c>
      <c r="N6" s="1">
        <f t="shared" si="1"/>
        <v>13440</v>
      </c>
    </row>
    <row r="7" spans="1:14" x14ac:dyDescent="0.25">
      <c r="A7">
        <v>5</v>
      </c>
      <c r="B7" t="s">
        <v>14</v>
      </c>
      <c r="C7" t="s">
        <v>45</v>
      </c>
      <c r="D7" s="1">
        <v>346815</v>
      </c>
      <c r="E7" s="1">
        <v>53601</v>
      </c>
      <c r="F7" s="1">
        <v>6726</v>
      </c>
      <c r="G7" s="1">
        <v>2451</v>
      </c>
      <c r="H7" s="1">
        <v>1671390</v>
      </c>
      <c r="I7" s="1">
        <v>2114474</v>
      </c>
      <c r="J7" s="1">
        <v>1002262</v>
      </c>
      <c r="K7" s="1">
        <v>649860</v>
      </c>
      <c r="L7" s="1"/>
      <c r="M7" s="1">
        <f t="shared" si="0"/>
        <v>5437986</v>
      </c>
      <c r="N7" s="1">
        <f t="shared" si="1"/>
        <v>409593</v>
      </c>
    </row>
    <row r="8" spans="1:14" x14ac:dyDescent="0.25">
      <c r="A8">
        <v>6</v>
      </c>
      <c r="B8" t="s">
        <v>48</v>
      </c>
      <c r="C8" t="s">
        <v>45</v>
      </c>
      <c r="D8" s="1">
        <v>188204</v>
      </c>
      <c r="E8" s="1">
        <v>27884</v>
      </c>
      <c r="F8" s="1">
        <v>12131</v>
      </c>
      <c r="G8" s="1">
        <v>4450</v>
      </c>
      <c r="H8" s="1">
        <v>1051851</v>
      </c>
      <c r="I8" s="1">
        <v>1303014</v>
      </c>
      <c r="J8" s="1">
        <v>1814944</v>
      </c>
      <c r="K8" s="1">
        <v>60909</v>
      </c>
      <c r="L8" s="1"/>
      <c r="M8" s="1">
        <f t="shared" si="0"/>
        <v>4230718</v>
      </c>
      <c r="N8" s="1">
        <f t="shared" si="1"/>
        <v>232669</v>
      </c>
    </row>
    <row r="9" spans="1:14" x14ac:dyDescent="0.25">
      <c r="A9">
        <v>7</v>
      </c>
      <c r="B9" t="s">
        <v>55</v>
      </c>
      <c r="C9" t="s">
        <v>45</v>
      </c>
      <c r="D9" s="1">
        <v>942685</v>
      </c>
      <c r="E9" s="1">
        <v>83874</v>
      </c>
      <c r="F9" s="1">
        <v>15253</v>
      </c>
      <c r="G9" s="1">
        <v>8598</v>
      </c>
      <c r="H9" s="1">
        <v>3440455</v>
      </c>
      <c r="I9" s="1">
        <v>3449990</v>
      </c>
      <c r="J9" s="1">
        <v>2322868</v>
      </c>
      <c r="K9" s="1">
        <v>5997778</v>
      </c>
      <c r="L9" s="1"/>
      <c r="M9" s="1">
        <f t="shared" si="0"/>
        <v>15211091</v>
      </c>
      <c r="N9" s="1">
        <f t="shared" si="1"/>
        <v>1050410</v>
      </c>
    </row>
    <row r="11" spans="1:14" ht="15.5" x14ac:dyDescent="0.25">
      <c r="B11" s="25" t="s">
        <v>49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4" x14ac:dyDescent="0.25">
      <c r="D12" s="1"/>
    </row>
    <row r="13" spans="1:14" x14ac:dyDescent="0.25">
      <c r="H13" s="1"/>
    </row>
    <row r="14" spans="1:14" x14ac:dyDescent="0.25">
      <c r="F14" s="1"/>
    </row>
    <row r="15" spans="1:14" x14ac:dyDescent="0.25">
      <c r="H15" s="1"/>
    </row>
  </sheetData>
  <mergeCells count="1">
    <mergeCell ref="B11:L1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tabSelected="1" topLeftCell="A46" workbookViewId="0">
      <selection activeCell="I52" sqref="I52"/>
    </sheetView>
  </sheetViews>
  <sheetFormatPr defaultRowHeight="13" x14ac:dyDescent="0.3"/>
  <cols>
    <col min="1" max="1" width="8.7265625" style="3"/>
    <col min="2" max="2" width="14.1796875" style="3" customWidth="1"/>
    <col min="3" max="3" width="11.6328125" style="4" customWidth="1"/>
    <col min="4" max="4" width="11.36328125" style="3" customWidth="1"/>
    <col min="5" max="5" width="12.453125" style="4" bestFit="1" customWidth="1"/>
    <col min="6" max="6" width="8.81640625" style="3" bestFit="1" customWidth="1"/>
    <col min="7" max="7" width="11.6328125" style="4" customWidth="1"/>
    <col min="8" max="8" width="8.81640625" style="3" bestFit="1" customWidth="1"/>
    <col min="9" max="9" width="14.54296875" style="30" bestFit="1" customWidth="1"/>
    <col min="10" max="10" width="8.7265625" style="3"/>
    <col min="11" max="11" width="11.36328125" style="3" bestFit="1" customWidth="1"/>
    <col min="12" max="12" width="8.81640625" style="3" bestFit="1" customWidth="1"/>
    <col min="13" max="13" width="9.36328125" style="3" bestFit="1" customWidth="1"/>
    <col min="14" max="16384" width="8.7265625" style="3"/>
  </cols>
  <sheetData>
    <row r="1" spans="2:9" ht="56.5" thickBot="1" x14ac:dyDescent="0.35">
      <c r="B1" s="2" t="s">
        <v>59</v>
      </c>
      <c r="C1" s="2" t="s">
        <v>60</v>
      </c>
      <c r="D1" s="2" t="s">
        <v>58</v>
      </c>
      <c r="E1" s="2" t="s">
        <v>61</v>
      </c>
      <c r="F1" s="2" t="s">
        <v>62</v>
      </c>
      <c r="G1" s="2" t="s">
        <v>0</v>
      </c>
      <c r="H1" s="2" t="s">
        <v>63</v>
      </c>
      <c r="I1" s="26" t="s">
        <v>1</v>
      </c>
    </row>
    <row r="2" spans="2:9" ht="52.5" thickBot="1" x14ac:dyDescent="0.35">
      <c r="B2" s="6" t="s">
        <v>2</v>
      </c>
      <c r="C2" s="7"/>
      <c r="D2" s="6"/>
      <c r="E2" s="7"/>
      <c r="F2" s="6"/>
      <c r="G2" s="7"/>
      <c r="H2" s="6"/>
      <c r="I2" s="27"/>
    </row>
    <row r="3" spans="2:9" ht="39.5" thickBot="1" x14ac:dyDescent="0.35">
      <c r="B3" s="6" t="s">
        <v>3</v>
      </c>
      <c r="C3" s="7"/>
      <c r="D3" s="6"/>
      <c r="E3" s="7"/>
      <c r="F3" s="6"/>
      <c r="G3" s="7"/>
      <c r="H3" s="6"/>
      <c r="I3" s="27"/>
    </row>
    <row r="4" spans="2:9" ht="13.5" thickBot="1" x14ac:dyDescent="0.35">
      <c r="B4" s="6" t="s">
        <v>4</v>
      </c>
      <c r="C4" s="7">
        <v>18374</v>
      </c>
      <c r="D4" s="6">
        <v>1</v>
      </c>
      <c r="E4" s="7">
        <f>C4*D4</f>
        <v>18374</v>
      </c>
      <c r="F4" s="6">
        <v>2</v>
      </c>
      <c r="G4" s="7">
        <f>E4*F4</f>
        <v>36748</v>
      </c>
      <c r="H4" s="6">
        <v>45.63</v>
      </c>
      <c r="I4" s="27">
        <f>G4*H4</f>
        <v>1676811.24</v>
      </c>
    </row>
    <row r="5" spans="2:9" ht="13.5" thickBot="1" x14ac:dyDescent="0.35">
      <c r="B5" s="6" t="s">
        <v>5</v>
      </c>
      <c r="C5" s="7">
        <v>5064</v>
      </c>
      <c r="D5" s="6">
        <v>1</v>
      </c>
      <c r="E5" s="7">
        <f t="shared" ref="E5:E7" si="0">C5*D5</f>
        <v>5064</v>
      </c>
      <c r="F5" s="6">
        <v>12</v>
      </c>
      <c r="G5" s="7">
        <f t="shared" ref="G5:G7" si="1">E5*F5</f>
        <v>60768</v>
      </c>
      <c r="H5" s="6">
        <v>45.63</v>
      </c>
      <c r="I5" s="27">
        <f t="shared" ref="I5:I7" si="2">G5*H5</f>
        <v>2772843.8400000003</v>
      </c>
    </row>
    <row r="6" spans="2:9" ht="13.5" thickBot="1" x14ac:dyDescent="0.35">
      <c r="B6" s="6" t="s">
        <v>56</v>
      </c>
      <c r="C6" s="7">
        <v>1164</v>
      </c>
      <c r="D6" s="6">
        <v>1</v>
      </c>
      <c r="E6" s="7">
        <f t="shared" si="0"/>
        <v>1164</v>
      </c>
      <c r="F6" s="6">
        <v>40</v>
      </c>
      <c r="G6" s="7">
        <f t="shared" si="1"/>
        <v>46560</v>
      </c>
      <c r="H6" s="6">
        <v>45.63</v>
      </c>
      <c r="I6" s="27">
        <f t="shared" si="2"/>
        <v>2124532.8000000003</v>
      </c>
    </row>
    <row r="7" spans="2:9" ht="13.5" thickBot="1" x14ac:dyDescent="0.35">
      <c r="B7" s="6" t="s">
        <v>7</v>
      </c>
      <c r="C7" s="7">
        <v>490</v>
      </c>
      <c r="D7" s="6">
        <v>1</v>
      </c>
      <c r="E7" s="7">
        <f t="shared" si="0"/>
        <v>490</v>
      </c>
      <c r="F7" s="6">
        <v>80</v>
      </c>
      <c r="G7" s="7">
        <f t="shared" si="1"/>
        <v>39200</v>
      </c>
      <c r="H7" s="6">
        <v>45.63</v>
      </c>
      <c r="I7" s="27">
        <f t="shared" si="2"/>
        <v>1788696</v>
      </c>
    </row>
    <row r="8" spans="2:9" s="10" customFormat="1" ht="13.5" thickBot="1" x14ac:dyDescent="0.35">
      <c r="B8" s="8" t="s">
        <v>8</v>
      </c>
      <c r="C8" s="9">
        <f>SUM(C4:C7)</f>
        <v>25092</v>
      </c>
      <c r="D8" s="8" t="s">
        <v>9</v>
      </c>
      <c r="E8" s="9">
        <f>SUM(E4:E7)</f>
        <v>25092</v>
      </c>
      <c r="F8" s="8" t="s">
        <v>9</v>
      </c>
      <c r="G8" s="9">
        <f>SUM(G4:G7)</f>
        <v>183276</v>
      </c>
      <c r="H8" s="8" t="s">
        <v>9</v>
      </c>
      <c r="I8" s="28">
        <f>SUM(I4:I7)</f>
        <v>8362883.8800000008</v>
      </c>
    </row>
    <row r="9" spans="2:9" s="10" customFormat="1" ht="13.5" thickBot="1" x14ac:dyDescent="0.35">
      <c r="B9" s="8"/>
      <c r="C9" s="9"/>
      <c r="D9" s="8"/>
      <c r="E9" s="9"/>
      <c r="F9" s="8"/>
      <c r="G9" s="9"/>
      <c r="H9" s="8"/>
      <c r="I9" s="28"/>
    </row>
    <row r="10" spans="2:9" ht="39.5" thickBot="1" x14ac:dyDescent="0.35">
      <c r="B10" s="6" t="s">
        <v>10</v>
      </c>
      <c r="C10" s="7"/>
      <c r="D10" s="6"/>
      <c r="E10" s="7"/>
      <c r="F10" s="6"/>
      <c r="G10" s="7"/>
      <c r="H10" s="6"/>
      <c r="I10" s="27"/>
    </row>
    <row r="11" spans="2:9" ht="13.5" thickBot="1" x14ac:dyDescent="0.35">
      <c r="B11" s="6" t="s">
        <v>11</v>
      </c>
      <c r="C11" s="7">
        <v>26718</v>
      </c>
      <c r="D11" s="6">
        <v>1</v>
      </c>
      <c r="E11" s="7">
        <f t="shared" ref="E11:E16" si="3">C11*D11</f>
        <v>26718</v>
      </c>
      <c r="F11" s="6">
        <v>2</v>
      </c>
      <c r="G11" s="7">
        <f t="shared" ref="G11:G16" si="4">E11*F11</f>
        <v>53436</v>
      </c>
      <c r="H11" s="6">
        <v>45.63</v>
      </c>
      <c r="I11" s="27">
        <f t="shared" ref="I11:I16" si="5">G11*H11</f>
        <v>2438284.6800000002</v>
      </c>
    </row>
    <row r="12" spans="2:9" ht="13.5" thickBot="1" x14ac:dyDescent="0.35">
      <c r="B12" s="6" t="s">
        <v>12</v>
      </c>
      <c r="C12" s="7">
        <v>6047</v>
      </c>
      <c r="D12" s="6">
        <v>1</v>
      </c>
      <c r="E12" s="7">
        <f t="shared" si="3"/>
        <v>6047</v>
      </c>
      <c r="F12" s="6">
        <v>2</v>
      </c>
      <c r="G12" s="7">
        <f t="shared" si="4"/>
        <v>12094</v>
      </c>
      <c r="H12" s="6">
        <v>45.63</v>
      </c>
      <c r="I12" s="27">
        <f t="shared" si="5"/>
        <v>551849.22000000009</v>
      </c>
    </row>
    <row r="13" spans="2:9" ht="13.5" thickBot="1" x14ac:dyDescent="0.35">
      <c r="B13" s="6" t="s">
        <v>13</v>
      </c>
      <c r="C13" s="7">
        <v>1344</v>
      </c>
      <c r="D13" s="6">
        <v>1</v>
      </c>
      <c r="E13" s="7">
        <f t="shared" si="3"/>
        <v>1344</v>
      </c>
      <c r="F13" s="6">
        <v>2</v>
      </c>
      <c r="G13" s="7">
        <f t="shared" si="4"/>
        <v>2688</v>
      </c>
      <c r="H13" s="6">
        <v>45.63</v>
      </c>
      <c r="I13" s="27">
        <f t="shared" si="5"/>
        <v>122653.44</v>
      </c>
    </row>
    <row r="14" spans="2:9" ht="13.5" thickBot="1" x14ac:dyDescent="0.35">
      <c r="B14" s="6" t="s">
        <v>14</v>
      </c>
      <c r="C14" s="7">
        <v>3564</v>
      </c>
      <c r="D14" s="6">
        <v>1</v>
      </c>
      <c r="E14" s="7">
        <f t="shared" si="3"/>
        <v>3564</v>
      </c>
      <c r="F14" s="6">
        <v>2</v>
      </c>
      <c r="G14" s="7">
        <f t="shared" si="4"/>
        <v>7128</v>
      </c>
      <c r="H14" s="6">
        <v>45.63</v>
      </c>
      <c r="I14" s="27">
        <f t="shared" si="5"/>
        <v>325250.64</v>
      </c>
    </row>
    <row r="15" spans="2:9" ht="13.5" thickBot="1" x14ac:dyDescent="0.35">
      <c r="B15" s="6" t="s">
        <v>15</v>
      </c>
      <c r="C15" s="7">
        <v>1559</v>
      </c>
      <c r="D15" s="6">
        <v>1</v>
      </c>
      <c r="E15" s="7">
        <f t="shared" si="3"/>
        <v>1559</v>
      </c>
      <c r="F15" s="6">
        <v>2</v>
      </c>
      <c r="G15" s="7">
        <f t="shared" si="4"/>
        <v>3118</v>
      </c>
      <c r="H15" s="6">
        <v>45.63</v>
      </c>
      <c r="I15" s="27">
        <f t="shared" si="5"/>
        <v>142274.34</v>
      </c>
    </row>
    <row r="16" spans="2:9" ht="13.5" thickBot="1" x14ac:dyDescent="0.35">
      <c r="B16" s="6" t="s">
        <v>16</v>
      </c>
      <c r="C16" s="7">
        <v>9034</v>
      </c>
      <c r="D16" s="6">
        <v>1</v>
      </c>
      <c r="E16" s="7">
        <f t="shared" si="3"/>
        <v>9034</v>
      </c>
      <c r="F16" s="6">
        <v>2</v>
      </c>
      <c r="G16" s="7">
        <f t="shared" si="4"/>
        <v>18068</v>
      </c>
      <c r="H16" s="6">
        <v>45.63</v>
      </c>
      <c r="I16" s="27">
        <f t="shared" si="5"/>
        <v>824442.84000000008</v>
      </c>
    </row>
    <row r="17" spans="2:9" s="10" customFormat="1" ht="13.5" thickBot="1" x14ac:dyDescent="0.35">
      <c r="B17" s="8" t="s">
        <v>8</v>
      </c>
      <c r="C17" s="9">
        <f>SUM(C11:C16)</f>
        <v>48266</v>
      </c>
      <c r="D17" s="8" t="s">
        <v>9</v>
      </c>
      <c r="E17" s="9">
        <f>SUM(E11:E16)</f>
        <v>48266</v>
      </c>
      <c r="F17" s="8" t="s">
        <v>9</v>
      </c>
      <c r="G17" s="9">
        <f>SUM(G11:G16)</f>
        <v>96532</v>
      </c>
      <c r="H17" s="8" t="s">
        <v>9</v>
      </c>
      <c r="I17" s="28">
        <f>SUM(I11:I16)</f>
        <v>4404755.16</v>
      </c>
    </row>
    <row r="18" spans="2:9" s="10" customFormat="1" ht="13.5" thickBot="1" x14ac:dyDescent="0.35">
      <c r="B18" s="8"/>
      <c r="C18" s="9"/>
      <c r="D18" s="8"/>
      <c r="E18" s="9"/>
      <c r="F18" s="8"/>
      <c r="G18" s="9"/>
      <c r="H18" s="8"/>
      <c r="I18" s="28"/>
    </row>
    <row r="19" spans="2:9" ht="52.5" thickBot="1" x14ac:dyDescent="0.35">
      <c r="B19" s="6" t="s">
        <v>17</v>
      </c>
      <c r="C19" s="7"/>
      <c r="D19" s="6"/>
      <c r="E19" s="7"/>
      <c r="F19" s="6"/>
      <c r="G19" s="7"/>
      <c r="H19" s="6"/>
      <c r="I19" s="27"/>
    </row>
    <row r="20" spans="2:9" ht="13.5" thickBot="1" x14ac:dyDescent="0.35">
      <c r="B20" s="6" t="s">
        <v>4</v>
      </c>
      <c r="C20" s="7">
        <v>183737</v>
      </c>
      <c r="D20" s="6">
        <v>1</v>
      </c>
      <c r="E20" s="7">
        <f t="shared" ref="E20:E23" si="6">C20*D20</f>
        <v>183737</v>
      </c>
      <c r="F20" s="6">
        <v>0.5</v>
      </c>
      <c r="G20" s="7">
        <f t="shared" ref="G20:I23" si="7">E20*F20</f>
        <v>91868.5</v>
      </c>
      <c r="H20" s="6">
        <v>45.63</v>
      </c>
      <c r="I20" s="27">
        <f t="shared" ref="I20:I22" si="8">G20*H20</f>
        <v>4191959.6550000003</v>
      </c>
    </row>
    <row r="21" spans="2:9" ht="13.5" thickBot="1" x14ac:dyDescent="0.35">
      <c r="B21" s="6" t="s">
        <v>5</v>
      </c>
      <c r="C21" s="7">
        <v>50641</v>
      </c>
      <c r="D21" s="6">
        <v>1</v>
      </c>
      <c r="E21" s="7">
        <f t="shared" si="6"/>
        <v>50641</v>
      </c>
      <c r="F21" s="6">
        <v>4</v>
      </c>
      <c r="G21" s="7">
        <f t="shared" si="7"/>
        <v>202564</v>
      </c>
      <c r="H21" s="6">
        <v>45.63</v>
      </c>
      <c r="I21" s="27">
        <f t="shared" si="8"/>
        <v>9242995.3200000003</v>
      </c>
    </row>
    <row r="22" spans="2:9" ht="13.5" thickBot="1" x14ac:dyDescent="0.35">
      <c r="B22" s="6" t="s">
        <v>6</v>
      </c>
      <c r="C22" s="7">
        <v>11640</v>
      </c>
      <c r="D22" s="6">
        <v>1</v>
      </c>
      <c r="E22" s="7">
        <f t="shared" si="6"/>
        <v>11640</v>
      </c>
      <c r="F22" s="6">
        <v>12</v>
      </c>
      <c r="G22" s="7">
        <f t="shared" si="7"/>
        <v>139680</v>
      </c>
      <c r="H22" s="6">
        <v>45.63</v>
      </c>
      <c r="I22" s="27">
        <f t="shared" si="8"/>
        <v>6373598.4000000004</v>
      </c>
    </row>
    <row r="23" spans="2:9" ht="13.5" thickBot="1" x14ac:dyDescent="0.35">
      <c r="B23" s="6" t="s">
        <v>7</v>
      </c>
      <c r="C23" s="7">
        <v>4899</v>
      </c>
      <c r="D23" s="6">
        <v>1</v>
      </c>
      <c r="E23" s="7">
        <f t="shared" si="6"/>
        <v>4899</v>
      </c>
      <c r="F23" s="6">
        <v>20</v>
      </c>
      <c r="G23" s="7">
        <f t="shared" si="7"/>
        <v>97980</v>
      </c>
      <c r="H23" s="6">
        <v>45.63</v>
      </c>
      <c r="I23" s="27">
        <f t="shared" si="7"/>
        <v>4470827.4000000004</v>
      </c>
    </row>
    <row r="24" spans="2:9" s="10" customFormat="1" ht="13.5" thickBot="1" x14ac:dyDescent="0.35">
      <c r="B24" s="8" t="s">
        <v>8</v>
      </c>
      <c r="C24" s="9">
        <f>SUM(C20:C23)</f>
        <v>250917</v>
      </c>
      <c r="D24" s="8" t="s">
        <v>9</v>
      </c>
      <c r="E24" s="9">
        <f>SUM(E20:E23)</f>
        <v>250917</v>
      </c>
      <c r="F24" s="8" t="s">
        <v>9</v>
      </c>
      <c r="G24" s="9">
        <f>SUM(G20:G23)</f>
        <v>532092.5</v>
      </c>
      <c r="H24" s="8" t="s">
        <v>9</v>
      </c>
      <c r="I24" s="28">
        <f>SUM(I20:I23)</f>
        <v>24279380.774999999</v>
      </c>
    </row>
    <row r="25" spans="2:9" s="10" customFormat="1" ht="13.5" thickBot="1" x14ac:dyDescent="0.35">
      <c r="B25" s="8"/>
      <c r="C25" s="9"/>
      <c r="D25" s="8"/>
      <c r="E25" s="9"/>
      <c r="F25" s="8"/>
      <c r="G25" s="9"/>
      <c r="H25" s="8"/>
      <c r="I25" s="28"/>
    </row>
    <row r="26" spans="2:9" ht="52.5" thickBot="1" x14ac:dyDescent="0.35">
      <c r="B26" s="6" t="s">
        <v>18</v>
      </c>
      <c r="C26" s="7"/>
      <c r="D26" s="6"/>
      <c r="E26" s="7"/>
      <c r="F26" s="6"/>
      <c r="G26" s="7"/>
      <c r="H26" s="6"/>
      <c r="I26" s="27"/>
    </row>
    <row r="27" spans="2:9" ht="13.5" thickBot="1" x14ac:dyDescent="0.35">
      <c r="B27" s="6" t="s">
        <v>11</v>
      </c>
      <c r="C27" s="7">
        <v>267181</v>
      </c>
      <c r="D27" s="6">
        <v>1</v>
      </c>
      <c r="E27" s="7">
        <f t="shared" ref="E27:E32" si="9">C27*D27</f>
        <v>267181</v>
      </c>
      <c r="F27" s="6">
        <v>0.5</v>
      </c>
      <c r="G27" s="7">
        <f t="shared" ref="G27:G32" si="10">E27*F27</f>
        <v>133590.5</v>
      </c>
      <c r="H27" s="6">
        <v>45.63</v>
      </c>
      <c r="I27" s="27">
        <f t="shared" ref="I27:I32" si="11">G27*H27</f>
        <v>6095734.5150000006</v>
      </c>
    </row>
    <row r="28" spans="2:9" ht="13.5" thickBot="1" x14ac:dyDescent="0.35">
      <c r="B28" s="6" t="s">
        <v>12</v>
      </c>
      <c r="C28" s="7">
        <v>60469</v>
      </c>
      <c r="D28" s="6">
        <v>1</v>
      </c>
      <c r="E28" s="7">
        <f t="shared" si="9"/>
        <v>60469</v>
      </c>
      <c r="F28" s="6">
        <v>0.5</v>
      </c>
      <c r="G28" s="7">
        <f t="shared" si="10"/>
        <v>30234.5</v>
      </c>
      <c r="H28" s="6">
        <v>45.63</v>
      </c>
      <c r="I28" s="27">
        <f t="shared" si="11"/>
        <v>1379600.2350000001</v>
      </c>
    </row>
    <row r="29" spans="2:9" ht="13.5" thickBot="1" x14ac:dyDescent="0.35">
      <c r="B29" s="6" t="s">
        <v>13</v>
      </c>
      <c r="C29" s="7">
        <v>13440</v>
      </c>
      <c r="D29" s="6">
        <v>1</v>
      </c>
      <c r="E29" s="7">
        <f t="shared" si="9"/>
        <v>13440</v>
      </c>
      <c r="F29" s="6">
        <v>0.5</v>
      </c>
      <c r="G29" s="7">
        <f t="shared" si="10"/>
        <v>6720</v>
      </c>
      <c r="H29" s="6">
        <v>45.63</v>
      </c>
      <c r="I29" s="27">
        <f t="shared" si="11"/>
        <v>306633.60000000003</v>
      </c>
    </row>
    <row r="30" spans="2:9" ht="13.5" thickBot="1" x14ac:dyDescent="0.35">
      <c r="B30" s="6" t="s">
        <v>14</v>
      </c>
      <c r="C30" s="7">
        <v>35635</v>
      </c>
      <c r="D30" s="6">
        <v>1</v>
      </c>
      <c r="E30" s="7">
        <f t="shared" si="9"/>
        <v>35635</v>
      </c>
      <c r="F30" s="6">
        <v>0.5</v>
      </c>
      <c r="G30" s="7">
        <f t="shared" si="10"/>
        <v>17817.5</v>
      </c>
      <c r="H30" s="6">
        <v>45.63</v>
      </c>
      <c r="I30" s="27">
        <f t="shared" si="11"/>
        <v>813012.52500000002</v>
      </c>
    </row>
    <row r="31" spans="2:9" ht="13.5" thickBot="1" x14ac:dyDescent="0.35">
      <c r="B31" s="6" t="s">
        <v>15</v>
      </c>
      <c r="C31" s="7">
        <v>15589</v>
      </c>
      <c r="D31" s="6">
        <v>1</v>
      </c>
      <c r="E31" s="7">
        <f t="shared" si="9"/>
        <v>15589</v>
      </c>
      <c r="F31" s="6">
        <v>0.5</v>
      </c>
      <c r="G31" s="7">
        <f t="shared" si="10"/>
        <v>7794.5</v>
      </c>
      <c r="H31" s="6">
        <v>45.63</v>
      </c>
      <c r="I31" s="27">
        <f t="shared" si="11"/>
        <v>355663.03500000003</v>
      </c>
    </row>
    <row r="32" spans="2:9" ht="13.5" thickBot="1" x14ac:dyDescent="0.35">
      <c r="B32" s="6" t="s">
        <v>16</v>
      </c>
      <c r="C32" s="7">
        <v>90335</v>
      </c>
      <c r="D32" s="6">
        <v>1</v>
      </c>
      <c r="E32" s="7">
        <f t="shared" si="9"/>
        <v>90335</v>
      </c>
      <c r="F32" s="6">
        <v>0.5</v>
      </c>
      <c r="G32" s="7">
        <f t="shared" si="10"/>
        <v>45167.5</v>
      </c>
      <c r="H32" s="6">
        <v>45.63</v>
      </c>
      <c r="I32" s="27">
        <f t="shared" si="11"/>
        <v>2060993.0250000001</v>
      </c>
    </row>
    <row r="33" spans="2:9" s="10" customFormat="1" ht="13.5" thickBot="1" x14ac:dyDescent="0.35">
      <c r="B33" s="8" t="s">
        <v>8</v>
      </c>
      <c r="C33" s="9">
        <f>SUM(C27:C32)</f>
        <v>482649</v>
      </c>
      <c r="D33" s="8"/>
      <c r="E33" s="9">
        <f>SUM(E27:E32)</f>
        <v>482649</v>
      </c>
      <c r="F33" s="8"/>
      <c r="G33" s="9">
        <f>SUM(G27:G32)</f>
        <v>241324.5</v>
      </c>
      <c r="H33" s="8" t="s">
        <v>9</v>
      </c>
      <c r="I33" s="28">
        <f>SUM(I27:I32)</f>
        <v>11011636.935000001</v>
      </c>
    </row>
    <row r="34" spans="2:9" s="5" customFormat="1" ht="13.5" thickBot="1" x14ac:dyDescent="0.35">
      <c r="B34" s="11" t="s">
        <v>19</v>
      </c>
      <c r="C34" s="12" t="s">
        <v>9</v>
      </c>
      <c r="D34" s="11" t="s">
        <v>9</v>
      </c>
      <c r="E34" s="12">
        <f>E33+E24+E17+E8</f>
        <v>806924</v>
      </c>
      <c r="F34" s="11" t="s">
        <v>9</v>
      </c>
      <c r="G34" s="12">
        <f>G33+G24+G17+G8</f>
        <v>1053225</v>
      </c>
      <c r="H34" s="11" t="s">
        <v>9</v>
      </c>
      <c r="I34" s="29">
        <f>I33+I24+I17+I8</f>
        <v>48058656.750000007</v>
      </c>
    </row>
    <row r="35" spans="2:9" ht="13.5" thickBot="1" x14ac:dyDescent="0.35">
      <c r="B35" s="6"/>
      <c r="C35" s="7"/>
      <c r="D35" s="6"/>
      <c r="E35" s="7"/>
      <c r="F35" s="6"/>
      <c r="G35" s="7"/>
      <c r="H35" s="6"/>
      <c r="I35" s="27"/>
    </row>
    <row r="36" spans="2:9" ht="52.5" thickBot="1" x14ac:dyDescent="0.35">
      <c r="B36" s="6" t="s">
        <v>20</v>
      </c>
      <c r="C36" s="7"/>
      <c r="D36" s="6"/>
      <c r="E36" s="7"/>
      <c r="F36" s="6"/>
      <c r="G36" s="7"/>
      <c r="H36" s="6"/>
      <c r="I36" s="27"/>
    </row>
    <row r="37" spans="2:9" ht="26.5" thickBot="1" x14ac:dyDescent="0.35">
      <c r="B37" s="6" t="s">
        <v>21</v>
      </c>
      <c r="C37" s="7">
        <v>290560</v>
      </c>
      <c r="D37" s="6">
        <v>1</v>
      </c>
      <c r="E37" s="7">
        <f>C37*D37</f>
        <v>290560</v>
      </c>
      <c r="F37" s="6">
        <v>0.33333333333333331</v>
      </c>
      <c r="G37" s="7">
        <f>E37*F37</f>
        <v>96853.333333333328</v>
      </c>
      <c r="H37" s="6">
        <v>45.63</v>
      </c>
      <c r="I37" s="27">
        <f>G37*H37</f>
        <v>4419417.5999999996</v>
      </c>
    </row>
    <row r="38" spans="2:9" ht="26.5" thickBot="1" x14ac:dyDescent="0.35">
      <c r="B38" s="6" t="s">
        <v>22</v>
      </c>
      <c r="C38" s="7">
        <v>482649</v>
      </c>
      <c r="D38" s="6">
        <v>1</v>
      </c>
      <c r="E38" s="7">
        <f>C38*D38</f>
        <v>482649</v>
      </c>
      <c r="F38" s="6">
        <v>0.33333333333333331</v>
      </c>
      <c r="G38" s="7">
        <f>E38*F38</f>
        <v>160883</v>
      </c>
      <c r="H38" s="6">
        <v>45.63</v>
      </c>
      <c r="I38" s="27">
        <f>G38*H38</f>
        <v>7341091.29</v>
      </c>
    </row>
    <row r="39" spans="2:9" ht="13.5" thickBot="1" x14ac:dyDescent="0.35">
      <c r="B39" s="6" t="s">
        <v>57</v>
      </c>
      <c r="C39" s="7" t="s">
        <v>9</v>
      </c>
      <c r="D39" s="6" t="s">
        <v>9</v>
      </c>
      <c r="E39" s="7">
        <f>SUM(E37:E38)</f>
        <v>773209</v>
      </c>
      <c r="F39" s="6" t="s">
        <v>9</v>
      </c>
      <c r="G39" s="7">
        <f>SUM(G37:G38)</f>
        <v>257736.33333333331</v>
      </c>
      <c r="H39" s="6" t="s">
        <v>9</v>
      </c>
      <c r="I39" s="27">
        <f>SUM(I37:I38)</f>
        <v>11760508.890000001</v>
      </c>
    </row>
    <row r="40" spans="2:9" ht="13.5" thickBot="1" x14ac:dyDescent="0.35">
      <c r="B40" s="6"/>
      <c r="C40" s="7"/>
      <c r="D40" s="6"/>
      <c r="E40" s="7"/>
      <c r="F40" s="6"/>
      <c r="G40" s="7"/>
      <c r="H40" s="6"/>
      <c r="I40" s="27"/>
    </row>
    <row r="41" spans="2:9" ht="65.5" thickBot="1" x14ac:dyDescent="0.35">
      <c r="B41" s="6" t="s">
        <v>23</v>
      </c>
      <c r="C41" s="13"/>
      <c r="D41" s="6"/>
      <c r="E41" s="7"/>
      <c r="F41" s="6"/>
      <c r="G41" s="7"/>
      <c r="H41" s="6"/>
      <c r="I41" s="27"/>
    </row>
    <row r="42" spans="2:9" ht="52.5" thickBot="1" x14ac:dyDescent="0.35">
      <c r="B42" s="6" t="s">
        <v>24</v>
      </c>
      <c r="C42" s="7">
        <v>773209</v>
      </c>
      <c r="D42" s="6">
        <v>1.6642874000000001</v>
      </c>
      <c r="E42" s="7">
        <f t="shared" ref="E42:E43" si="12">C42*D42</f>
        <v>1286841.9962666</v>
      </c>
      <c r="F42" s="6">
        <v>0.05</v>
      </c>
      <c r="G42" s="7">
        <f t="shared" ref="G42:G43" si="13">E42*F42</f>
        <v>64342.099813330002</v>
      </c>
      <c r="H42" s="6">
        <v>27.42</v>
      </c>
      <c r="I42" s="27">
        <f>G42*H42</f>
        <v>1764260.3768815089</v>
      </c>
    </row>
    <row r="43" spans="2:9" ht="39.5" thickBot="1" x14ac:dyDescent="0.35">
      <c r="B43" s="6" t="s">
        <v>25</v>
      </c>
      <c r="C43" s="7">
        <v>773209</v>
      </c>
      <c r="D43" s="6">
        <v>5.5717432200000001</v>
      </c>
      <c r="E43" s="7">
        <f t="shared" si="12"/>
        <v>4308122.0033929804</v>
      </c>
      <c r="F43" s="6">
        <v>1.6666666666666666E-2</v>
      </c>
      <c r="G43" s="7">
        <f t="shared" si="13"/>
        <v>71802.033389882999</v>
      </c>
      <c r="H43" s="6">
        <v>27.42</v>
      </c>
      <c r="I43" s="27">
        <f>G43*H43</f>
        <v>1968811.755550592</v>
      </c>
    </row>
    <row r="44" spans="2:9" ht="13.5" thickBot="1" x14ac:dyDescent="0.35">
      <c r="B44" s="6" t="s">
        <v>26</v>
      </c>
      <c r="C44" s="7" t="s">
        <v>9</v>
      </c>
      <c r="D44" s="6" t="s">
        <v>9</v>
      </c>
      <c r="E44" s="7">
        <f>SUM(E42:E43)</f>
        <v>5594963.9996595802</v>
      </c>
      <c r="F44" s="6" t="s">
        <v>9</v>
      </c>
      <c r="G44" s="7">
        <f>SUM(G42:G43)</f>
        <v>136144.13320321299</v>
      </c>
      <c r="H44" s="6" t="s">
        <v>9</v>
      </c>
      <c r="I44" s="27">
        <f>SUM(I42:I43)</f>
        <v>3733072.1324321008</v>
      </c>
    </row>
    <row r="45" spans="2:9" ht="13.5" thickBot="1" x14ac:dyDescent="0.35">
      <c r="B45" s="6"/>
      <c r="C45" s="7"/>
      <c r="D45" s="6"/>
      <c r="E45" s="7"/>
      <c r="F45" s="6"/>
      <c r="G45" s="7"/>
      <c r="H45" s="6"/>
      <c r="I45" s="27"/>
    </row>
    <row r="46" spans="2:9" ht="39.5" thickBot="1" x14ac:dyDescent="0.35">
      <c r="B46" s="6" t="s">
        <v>27</v>
      </c>
      <c r="C46" s="7"/>
      <c r="D46" s="6"/>
      <c r="E46" s="7"/>
      <c r="F46" s="6"/>
      <c r="G46" s="7"/>
      <c r="H46" s="6"/>
      <c r="I46" s="27"/>
    </row>
    <row r="47" spans="2:9" ht="39.5" thickBot="1" x14ac:dyDescent="0.35">
      <c r="B47" s="6" t="s">
        <v>28</v>
      </c>
      <c r="C47" s="7">
        <v>201909</v>
      </c>
      <c r="D47" s="6">
        <f>75*0.45297</f>
        <v>33.972749999999998</v>
      </c>
      <c r="E47" s="7">
        <f>ROUND(C47*D47,0)</f>
        <v>6859404</v>
      </c>
      <c r="F47" s="6">
        <v>4.1666666666666666E-3</v>
      </c>
      <c r="G47" s="7">
        <f t="shared" ref="G47:G49" si="14">E47*F47</f>
        <v>28580.85</v>
      </c>
      <c r="H47" s="6">
        <v>28.09</v>
      </c>
      <c r="I47" s="27">
        <f>G47*H47</f>
        <v>802836.07649999997</v>
      </c>
    </row>
    <row r="48" spans="2:9" ht="52.5" thickBot="1" x14ac:dyDescent="0.35">
      <c r="B48" s="6" t="s">
        <v>29</v>
      </c>
      <c r="C48" s="7">
        <v>88651</v>
      </c>
      <c r="D48" s="6">
        <f>150*3.08144</f>
        <v>462.21600000000001</v>
      </c>
      <c r="E48" s="7">
        <f>ROUND(C48*D48,0)</f>
        <v>40975911</v>
      </c>
      <c r="F48" s="6">
        <v>4.1666666666666701E-3</v>
      </c>
      <c r="G48" s="7">
        <f t="shared" si="14"/>
        <v>170732.96250000014</v>
      </c>
      <c r="H48" s="6">
        <v>28.09</v>
      </c>
      <c r="I48" s="27">
        <f>G48*H48</f>
        <v>4795888.9166250043</v>
      </c>
    </row>
    <row r="49" spans="2:9" ht="26.5" thickBot="1" x14ac:dyDescent="0.35">
      <c r="B49" s="6" t="s">
        <v>30</v>
      </c>
      <c r="C49" s="7">
        <v>482649</v>
      </c>
      <c r="D49" s="6">
        <f>12*1.4854439</f>
        <v>17.825326799999999</v>
      </c>
      <c r="E49" s="7">
        <f>ROUND(C49*D49,0)</f>
        <v>8603376</v>
      </c>
      <c r="F49" s="6">
        <v>4.1666666666666701E-3</v>
      </c>
      <c r="G49" s="7">
        <f t="shared" si="14"/>
        <v>35847.400000000031</v>
      </c>
      <c r="H49" s="6">
        <v>28.09</v>
      </c>
      <c r="I49" s="27">
        <f>G49*H49</f>
        <v>1006953.4660000008</v>
      </c>
    </row>
    <row r="50" spans="2:9" ht="13.5" thickBot="1" x14ac:dyDescent="0.35">
      <c r="B50" s="6" t="s">
        <v>31</v>
      </c>
      <c r="C50" s="7"/>
      <c r="D50" s="6"/>
      <c r="E50" s="7">
        <f>SUM(E47:E49)</f>
        <v>56438691</v>
      </c>
      <c r="F50" s="6"/>
      <c r="G50" s="7">
        <f>SUM(G47:G49)</f>
        <v>235161.21250000017</v>
      </c>
      <c r="H50" s="6"/>
      <c r="I50" s="27">
        <f>SUM(I47:I49)</f>
        <v>6605678.4591250056</v>
      </c>
    </row>
    <row r="51" spans="2:9" ht="13.5" thickBot="1" x14ac:dyDescent="0.35">
      <c r="B51" s="6"/>
      <c r="C51" s="7"/>
      <c r="D51" s="6"/>
      <c r="E51" s="7"/>
      <c r="F51" s="6"/>
      <c r="G51" s="7"/>
      <c r="H51" s="6"/>
      <c r="I51" s="27"/>
    </row>
    <row r="52" spans="2:9" ht="65.5" thickBot="1" x14ac:dyDescent="0.35">
      <c r="B52" s="6" t="s">
        <v>32</v>
      </c>
      <c r="C52" s="7">
        <v>773209</v>
      </c>
      <c r="D52" s="6">
        <f>1*7.29928001</f>
        <v>7.2992800100000004</v>
      </c>
      <c r="E52" s="7">
        <f t="shared" ref="E52" si="15">C52*D52</f>
        <v>5643868.9972520899</v>
      </c>
      <c r="F52" s="6">
        <v>0.16666666666666666</v>
      </c>
      <c r="G52" s="7">
        <f t="shared" ref="G52" si="16">E52*F52</f>
        <v>940644.83287534828</v>
      </c>
      <c r="H52" s="6">
        <v>45.63</v>
      </c>
      <c r="I52" s="27">
        <f>G52*H52</f>
        <v>42921623.724102147</v>
      </c>
    </row>
    <row r="53" spans="2:9" ht="13.5" thickBot="1" x14ac:dyDescent="0.35">
      <c r="B53" s="6"/>
      <c r="C53" s="7"/>
      <c r="D53" s="6"/>
      <c r="E53" s="7"/>
      <c r="F53" s="6"/>
      <c r="G53" s="7"/>
      <c r="H53" s="6"/>
      <c r="I53" s="27"/>
    </row>
    <row r="54" spans="2:9" s="5" customFormat="1" ht="13.5" thickBot="1" x14ac:dyDescent="0.35">
      <c r="B54" s="11" t="s">
        <v>33</v>
      </c>
      <c r="C54" s="12">
        <f>C52</f>
        <v>773209</v>
      </c>
      <c r="D54" s="11" t="s">
        <v>34</v>
      </c>
      <c r="E54" s="12">
        <f>E52+E50+E44+E39+E34</f>
        <v>69257656.996911675</v>
      </c>
      <c r="F54" s="11" t="s">
        <v>34</v>
      </c>
      <c r="G54" s="12">
        <f>G52+G50+G44+G39+G34</f>
        <v>2622911.5119118951</v>
      </c>
      <c r="H54" s="11" t="s">
        <v>34</v>
      </c>
      <c r="I54" s="29">
        <f>I52+I50+I44+I39+I34</f>
        <v>113079539.95565927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" sqref="E2"/>
    </sheetView>
  </sheetViews>
  <sheetFormatPr defaultRowHeight="12.5" x14ac:dyDescent="0.25"/>
  <cols>
    <col min="1" max="1" width="24.453125" customWidth="1"/>
    <col min="3" max="3" width="15.36328125" customWidth="1"/>
    <col min="4" max="4" width="21.90625" customWidth="1"/>
    <col min="5" max="5" width="15.6328125" customWidth="1"/>
  </cols>
  <sheetData>
    <row r="1" spans="1:5" ht="14.5" thickBot="1" x14ac:dyDescent="0.35">
      <c r="A1" s="14" t="s">
        <v>64</v>
      </c>
      <c r="B1" s="15"/>
      <c r="C1" s="15" t="s">
        <v>65</v>
      </c>
      <c r="D1" s="16" t="s">
        <v>66</v>
      </c>
      <c r="E1" s="17" t="s">
        <v>67</v>
      </c>
    </row>
    <row r="2" spans="1:5" ht="14.5" thickBot="1" x14ac:dyDescent="0.35">
      <c r="A2" s="23">
        <v>56438691</v>
      </c>
      <c r="B2" s="18">
        <v>0</v>
      </c>
      <c r="C2" s="24" t="s">
        <v>69</v>
      </c>
      <c r="D2" s="19">
        <v>0.17</v>
      </c>
      <c r="E2" s="31">
        <f>(A2/7)*D2</f>
        <v>1370653.9242857143</v>
      </c>
    </row>
    <row r="3" spans="1:5" ht="14.5" thickBot="1" x14ac:dyDescent="0.35">
      <c r="A3" s="20"/>
      <c r="B3" s="21"/>
      <c r="C3" s="21"/>
      <c r="D3" s="22" t="s">
        <v>68</v>
      </c>
      <c r="E3" s="22">
        <f>SUM(E2:E2)</f>
        <v>1370653.9242857143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Item 12</vt:lpstr>
      <vt:lpstr>Item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Fenton</dc:creator>
  <cp:lastModifiedBy>Showalter, Rachel -OSHA</cp:lastModifiedBy>
  <cp:lastPrinted>2020-09-24T13:34:05Z</cp:lastPrinted>
  <dcterms:created xsi:type="dcterms:W3CDTF">2020-09-16T15:34:47Z</dcterms:created>
  <dcterms:modified xsi:type="dcterms:W3CDTF">2021-04-14T14:45:39Z</dcterms:modified>
</cp:coreProperties>
</file>