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Steven.andrews\Documents\"/>
    </mc:Choice>
  </mc:AlternateContent>
  <xr:revisionPtr revIDLastSave="0" documentId="8_{6635755B-CA1A-480A-9E8D-D818D4C90BD3}" xr6:coauthVersionLast="47" xr6:coauthVersionMax="47" xr10:uidLastSave="{00000000-0000-0000-0000-000000000000}"/>
  <bookViews>
    <workbookView xWindow="-110" yWindow="-110" windowWidth="19420" windowHeight="10420" xr2:uid="{00000000-000D-0000-FFFF-FFFF00000000}"/>
  </bookViews>
  <sheets>
    <sheet name="Sheet1" sheetId="1" r:id="rId1"/>
    <sheet name="Federal Govern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 l="1"/>
  <c r="D57" i="1" s="1"/>
  <c r="F57" i="1"/>
  <c r="F41" i="1"/>
  <c r="E60" i="1" s="1"/>
  <c r="H36" i="1"/>
  <c r="G60" i="1"/>
  <c r="J52" i="1"/>
  <c r="J47" i="1"/>
  <c r="I47" i="1"/>
  <c r="I52" i="1"/>
  <c r="F60" i="1"/>
  <c r="D47" i="1"/>
  <c r="F54" i="1"/>
  <c r="H54" i="1" s="1"/>
  <c r="F53" i="1"/>
  <c r="H53" i="1" s="1"/>
  <c r="H52" i="1" s="1"/>
  <c r="H60" i="1"/>
  <c r="H45" i="1"/>
  <c r="H43" i="1"/>
  <c r="F44" i="1"/>
  <c r="H44" i="1" s="1"/>
  <c r="F42" i="1"/>
  <c r="H42" i="1" s="1"/>
  <c r="H41" i="1" s="1"/>
  <c r="F55" i="1"/>
  <c r="H55" i="1" s="1"/>
  <c r="E64" i="1"/>
  <c r="I39" i="1" s="1"/>
  <c r="D60" i="1" l="1"/>
  <c r="F49" i="1"/>
  <c r="H49" i="1" s="1"/>
  <c r="F48" i="1"/>
  <c r="G52" i="1"/>
  <c r="F39" i="1"/>
  <c r="F36" i="1"/>
  <c r="K57" i="1"/>
  <c r="F47" i="1" l="1"/>
  <c r="H48" i="1"/>
  <c r="H47" i="1" s="1"/>
  <c r="E41" i="1"/>
  <c r="E63" i="1"/>
  <c r="D6" i="2"/>
  <c r="I54" i="1" l="1"/>
  <c r="J54" i="1" s="1"/>
  <c r="I53" i="1"/>
  <c r="J53" i="1" s="1"/>
  <c r="I45" i="1"/>
  <c r="J45" i="1" s="1"/>
  <c r="I43" i="1"/>
  <c r="J43" i="1" s="1"/>
  <c r="I44" i="1"/>
  <c r="J44" i="1" s="1"/>
  <c r="I42" i="1"/>
  <c r="J42" i="1" s="1"/>
  <c r="H57" i="1"/>
  <c r="I36" i="1"/>
  <c r="J36" i="1" s="1"/>
  <c r="I55" i="1"/>
  <c r="J55" i="1" s="1"/>
  <c r="I41" i="1"/>
  <c r="J41" i="1" s="1"/>
  <c r="I49" i="1"/>
  <c r="J49" i="1" s="1"/>
  <c r="I48" i="1"/>
  <c r="J48" i="1" s="1"/>
  <c r="H39" i="1"/>
  <c r="J39" i="1" s="1"/>
  <c r="E4" i="2"/>
  <c r="J57" i="1" l="1"/>
  <c r="E62" i="1"/>
  <c r="I33" i="1" l="1"/>
  <c r="I30" i="1"/>
  <c r="I27" i="1"/>
  <c r="I24" i="1"/>
  <c r="I21" i="1"/>
  <c r="I18" i="1"/>
  <c r="I15" i="1"/>
  <c r="I12" i="1"/>
  <c r="I9" i="1"/>
  <c r="I6" i="1"/>
  <c r="I3" i="1"/>
  <c r="F24" i="1" l="1"/>
  <c r="H24" i="1" s="1"/>
  <c r="F15" i="1"/>
  <c r="H15" i="1" s="1"/>
  <c r="J15" i="1" s="1"/>
  <c r="J24" i="1" l="1"/>
  <c r="F33" i="1"/>
  <c r="H33" i="1" s="1"/>
  <c r="F27" i="1"/>
  <c r="H27" i="1" s="1"/>
  <c r="F30" i="1"/>
  <c r="H30" i="1" s="1"/>
  <c r="F21" i="1"/>
  <c r="H21" i="1" s="1"/>
  <c r="F18" i="1"/>
  <c r="F9" i="1"/>
  <c r="F6" i="1"/>
  <c r="H6" i="1" s="1"/>
  <c r="F3" i="1"/>
  <c r="F12" i="1"/>
  <c r="H12" i="1" s="1"/>
  <c r="J12" i="1" s="1"/>
  <c r="H3" i="1" l="1"/>
  <c r="B4" i="2"/>
  <c r="D4" i="2" s="1"/>
  <c r="F4" i="2" s="1"/>
  <c r="H9" i="1"/>
  <c r="J9" i="1" s="1"/>
  <c r="H18" i="1"/>
  <c r="J18" i="1" s="1"/>
  <c r="J33" i="1"/>
  <c r="J30" i="1"/>
  <c r="J27" i="1"/>
  <c r="J21" i="1"/>
  <c r="J6" i="1"/>
  <c r="J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tc={1BC0DB50-8CA5-42C5-BE20-85C05538D4F5}</author>
  </authors>
  <commentList>
    <comment ref="B41" authorId="0" shapeId="0" xr:uid="{1BC0DB50-8CA5-42C5-BE20-85C05538D4F5}">
      <text>
        <t>[Threaded comment]
Your version of Excel allows you to read this threaded comment; however, any edits to it will get removed if the file is opened in a newer version of Excel. Learn more: https://go.microsoft.com/fwlink/?linkid=870924
Comment:
    #s for First Year</t>
      </text>
    </comment>
  </commentList>
</comments>
</file>

<file path=xl/sharedStrings.xml><?xml version="1.0" encoding="utf-8"?>
<sst xmlns="http://schemas.openxmlformats.org/spreadsheetml/2006/main" count="198" uniqueCount="62">
  <si>
    <t>Information Collection Request</t>
  </si>
  <si>
    <t>Regulation</t>
  </si>
  <si>
    <t>Number of Respondents</t>
  </si>
  <si>
    <t>Annual Number of Responses per Carrier</t>
  </si>
  <si>
    <t>Total Annual Responses</t>
  </si>
  <si>
    <t>Hours per Response</t>
  </si>
  <si>
    <t>Total Burden Hours</t>
  </si>
  <si>
    <t>Salary Cost per Hour</t>
  </si>
  <si>
    <t>Total Salary Cost</t>
  </si>
  <si>
    <t>Annual Burden Costs</t>
  </si>
  <si>
    <t>Section 172.102, special provisions B45, B46, B55, B61, B69, B77, B81</t>
  </si>
  <si>
    <t>Annual Number of Responses per Respondent</t>
  </si>
  <si>
    <t>Minutes per Response</t>
  </si>
  <si>
    <t>Section 173.31(a)(2)</t>
  </si>
  <si>
    <t>Section 173.31(b)(6)(ii)</t>
  </si>
  <si>
    <t>Sections 173.314, 173.319</t>
  </si>
  <si>
    <t>Section 174.20(b)</t>
  </si>
  <si>
    <t>Section 174.50</t>
  </si>
  <si>
    <t>HM-215O Changes</t>
  </si>
  <si>
    <t>Section 174.63</t>
  </si>
  <si>
    <t>Section 174.104(c), (d), (e), (f)</t>
  </si>
  <si>
    <t>Section 174.114</t>
  </si>
  <si>
    <t>Sections 179.22, 180.515, 180.517</t>
  </si>
  <si>
    <t>Sections 179.7, 180.505</t>
  </si>
  <si>
    <t>174.26, 174.28</t>
  </si>
  <si>
    <t>174.28(b)</t>
  </si>
  <si>
    <t>Total Increases as a Result of the HM-263 NPRM</t>
  </si>
  <si>
    <t>Total Number of Respondents</t>
  </si>
  <si>
    <t>Total Number of Responses</t>
  </si>
  <si>
    <t>Total Burden Cost</t>
  </si>
  <si>
    <t>Occupation labor rates based on 2022 Occupational and Employment Statistics Survey (OES) for “Transportation, Storage, and Distribution Managers (11-3071)” in the Transportation and Warehousing industry.  The hourly mean wage for this occupation ($47.39) is adjusted to reflect the total costs of employee compensation based on the BLS Employer Costs for Employee Compensation Summary, which indicates that wages for civilian workers are 68.3 percent of total compensation (total wage = wage rate/wage % of total compensation).</t>
  </si>
  <si>
    <t>Number of Responses</t>
  </si>
  <si>
    <t>Hours per Responses</t>
  </si>
  <si>
    <t>Cost to review and approve approvals PHMSA used annual wage data from the Office of Personnel Management (OPM) to estimate wages for its staff at the 2023 General Schedule (GS) level 13, step 1, wage class for the Washington-Baltimore-Northern Virginia metropolitan area. In accordance with the OMB Circular No. A-76 (M-07-02; 2006), PHMSA included a load factor of 36.45 percent for the Federal wage to account for fringe benefits.</t>
  </si>
  <si>
    <t>174.28(c)</t>
  </si>
  <si>
    <t>Occupation labor rates based on 2023  Statistics Survey (OES) for “53-4011 Locomotive Engineers)” the hourly mean wage for this occupation ($35.87) is adjusted to reflect the total costs of employee compensation based on the BLS Employer Costs for Employee Compensation Summary, which indicates that wages for civilian workers are 68.3 percent of total compensation (total wage = wage rate/wage % of total compensation).</t>
  </si>
  <si>
    <t>Occupation labor rates based on 2022  Statistics Survey (OES) for “43-5030 Locomotive Engineers)” the hourly mean wage for this occupation ($38.30) is adjusted to reflect the total costs of employee compensation based on the BLS Employer Costs for Employee Compensation Summary, which indicates that wages for civilian workers are 68.3 percent of total compensation (total wage = wage rate/wage % of total compensation).</t>
  </si>
  <si>
    <t>1) Tank Car Approvals</t>
  </si>
  <si>
    <t>2) AAR approval required when a tank car is proposed for commodity service other than specified on a certificate of construction</t>
  </si>
  <si>
    <t>3) Annual tank car owner progress report to FRA</t>
  </si>
  <si>
    <t>4) Compressed Gases and Cyrogenic Liquids in Tank Cars and Multi Unit Tank Cars Reporting</t>
  </si>
  <si>
    <t>5) Reporting to the AAR Bureau of Explosives regarding any restrictions over any portion of its lines</t>
  </si>
  <si>
    <t xml:space="preserve">Creation of Test Plan for Emergency System Notification Test (Class I, II) (First Year Only) </t>
  </si>
  <si>
    <t>Creation of Test Plan for Emergency System Notification Test (Class III) (First Year Only)</t>
  </si>
  <si>
    <t xml:space="preserve">Creation of Test Plan for Emergency System Notification Test (Class I, II) (2nd Year and annually thereafter) </t>
  </si>
  <si>
    <t>Creation of Test Plan for Emergency System Notification Test (Class III) (2nd Year and annually thereafter)</t>
  </si>
  <si>
    <t xml:space="preserve"> Retention of Test Records for Emergency System Notifcation Test (Class III) (annually)</t>
  </si>
  <si>
    <t>Retention of Test Records for Emergency System Notifcation Test (Class I, II) (annually)</t>
  </si>
  <si>
    <t>Creation of Class III alternative emergency response information plan (First Year Only)</t>
  </si>
  <si>
    <t xml:space="preserve"> Creation of Class III alternative emergency response information plan (2nd year and annually thereafter)</t>
  </si>
  <si>
    <t xml:space="preserve">6) Hazardous Materials Train Consist Additional Information (Class I, II, III Railroads) - New Collection
</t>
  </si>
  <si>
    <t>7) Notification of Hazardous Materials Accidents or Incidents - Class I, II, II Railroads  - New Collection</t>
  </si>
  <si>
    <t>8) Creation of Test Records for Emergency System Notifcation Test (Class I, II, III)</t>
  </si>
  <si>
    <t>9) Retention of Test Records for Emergency System Notification Test</t>
  </si>
  <si>
    <t>11) Retention of Class III alternative emergency response informaton plan (Retention Only)</t>
  </si>
  <si>
    <t>12) Nonconforming bulk packages must be repaired or approved from movement by the FRA</t>
  </si>
  <si>
    <t>13) FRA Approval for transportation of bulk packages containing a hazardous material in COFC or TOFC service</t>
  </si>
  <si>
    <t>14) Division 1.1 or 1.2 explosive material inspection and Car Certificate requirements</t>
  </si>
  <si>
    <t>15) Record when a car seal is changed when the car is placarded with Division 1.1 or 1.2 explosive materials</t>
  </si>
  <si>
    <t>16) Initial marking, requalification marking, and requalification reporting requirements</t>
  </si>
  <si>
    <t>17) Quality assurance program</t>
  </si>
  <si>
    <t xml:space="preserve">10)  Creation of Class III alternative emergency response information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</si>
</sst>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000"/>
  </numFmts>
  <fonts count="10"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1"/>
      <color theme="10"/>
      <name val="Calibri"/>
      <family val="2"/>
      <scheme val="minor"/>
    </font>
    <font>
      <sz val="12"/>
      <color theme="1"/>
      <name val="Calibri Light"/>
      <family val="2"/>
      <scheme val="major"/>
    </font>
    <font>
      <b/>
      <u/>
      <sz val="12"/>
      <color theme="1"/>
      <name val="Calibri Light"/>
      <family val="2"/>
      <scheme val="major"/>
    </font>
    <font>
      <u/>
      <sz val="12"/>
      <color theme="10"/>
      <name val="Calibri Light"/>
      <family val="2"/>
      <scheme val="major"/>
    </font>
    <font>
      <b/>
      <sz val="12"/>
      <color theme="1"/>
      <name val="Calibri Light"/>
      <family val="2"/>
      <scheme val="major"/>
    </font>
    <font>
      <sz val="12"/>
      <color rgb="FFFF000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right/>
      <top/>
      <bottom style="thin">
        <color theme="2"/>
      </bottom>
      <diagonal/>
    </border>
    <border>
      <left style="thin">
        <color theme="2"/>
      </left>
      <right style="thin">
        <color theme="2"/>
      </right>
      <top/>
      <bottom/>
      <diagonal/>
    </border>
    <border>
      <left style="thin">
        <color theme="2"/>
      </left>
      <right style="thin">
        <color theme="2"/>
      </right>
      <top style="thin">
        <color theme="2"/>
      </top>
      <bottom/>
      <diagonal/>
    </border>
    <border>
      <left style="thin">
        <color theme="2"/>
      </left>
      <right style="thin">
        <color indexed="64"/>
      </right>
      <top style="thin">
        <color indexed="64"/>
      </top>
      <bottom style="thin">
        <color indexed="64"/>
      </bottom>
      <diagonal/>
    </border>
    <border>
      <left style="thin">
        <color theme="2"/>
      </left>
      <right style="thin">
        <color indexed="64"/>
      </right>
      <top style="thin">
        <color indexed="64"/>
      </top>
      <bottom style="thin">
        <color theme="2"/>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ck">
        <color indexed="64"/>
      </left>
      <right style="double">
        <color indexed="64"/>
      </right>
      <top style="thick">
        <color indexed="64"/>
      </top>
      <bottom style="double">
        <color indexed="64"/>
      </bottom>
      <diagonal/>
    </border>
    <border>
      <left style="double">
        <color indexed="64"/>
      </left>
      <right style="double">
        <color indexed="64"/>
      </right>
      <top style="thick">
        <color indexed="64"/>
      </top>
      <bottom style="double">
        <color indexed="64"/>
      </bottom>
      <diagonal/>
    </border>
    <border>
      <left style="double">
        <color indexed="64"/>
      </left>
      <right style="thick">
        <color indexed="64"/>
      </right>
      <top style="thick">
        <color indexed="64"/>
      </top>
      <bottom style="double">
        <color indexed="64"/>
      </bottom>
      <diagonal/>
    </border>
    <border>
      <left style="thick">
        <color indexed="64"/>
      </left>
      <right style="double">
        <color indexed="64"/>
      </right>
      <top style="double">
        <color indexed="64"/>
      </top>
      <bottom style="double">
        <color indexed="64"/>
      </bottom>
      <diagonal/>
    </border>
    <border>
      <left style="double">
        <color indexed="64"/>
      </left>
      <right style="thick">
        <color indexed="64"/>
      </right>
      <top style="double">
        <color indexed="64"/>
      </top>
      <bottom style="double">
        <color indexed="64"/>
      </bottom>
      <diagonal/>
    </border>
    <border>
      <left style="thick">
        <color indexed="64"/>
      </left>
      <right style="double">
        <color indexed="64"/>
      </right>
      <top style="double">
        <color indexed="64"/>
      </top>
      <bottom style="thick">
        <color indexed="64"/>
      </bottom>
      <diagonal/>
    </border>
    <border>
      <left style="double">
        <color indexed="64"/>
      </left>
      <right style="double">
        <color indexed="64"/>
      </right>
      <top style="double">
        <color indexed="64"/>
      </top>
      <bottom style="thick">
        <color indexed="64"/>
      </bottom>
      <diagonal/>
    </border>
    <border>
      <left style="double">
        <color indexed="64"/>
      </left>
      <right style="thick">
        <color indexed="64"/>
      </right>
      <top style="double">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double">
        <color indexed="64"/>
      </right>
      <top style="thick">
        <color indexed="64"/>
      </top>
      <bottom style="thick">
        <color indexed="64"/>
      </bottom>
      <diagonal/>
    </border>
    <border>
      <left style="double">
        <color indexed="64"/>
      </left>
      <right style="double">
        <color indexed="64"/>
      </right>
      <top style="thick">
        <color indexed="64"/>
      </top>
      <bottom style="thick">
        <color indexed="64"/>
      </bottom>
      <diagonal/>
    </border>
    <border>
      <left style="double">
        <color indexed="64"/>
      </left>
      <right style="thick">
        <color indexed="64"/>
      </right>
      <top style="thick">
        <color indexed="64"/>
      </top>
      <bottom style="thick">
        <color indexed="64"/>
      </bottom>
      <diagonal/>
    </border>
    <border>
      <left style="thin">
        <color indexed="64"/>
      </left>
      <right style="double">
        <color indexed="64"/>
      </right>
      <top style="thick">
        <color indexed="64"/>
      </top>
      <bottom style="double">
        <color indexed="64"/>
      </bottom>
      <diagonal/>
    </border>
    <border>
      <left style="thin">
        <color indexed="64"/>
      </left>
      <right style="double">
        <color indexed="64"/>
      </right>
      <top style="double">
        <color indexed="64"/>
      </top>
      <bottom style="thick">
        <color indexed="64"/>
      </bottom>
      <diagonal/>
    </border>
    <border>
      <left style="thick">
        <color theme="1"/>
      </left>
      <right style="double">
        <color theme="1"/>
      </right>
      <top style="thick">
        <color theme="1"/>
      </top>
      <bottom style="double">
        <color theme="1"/>
      </bottom>
      <diagonal/>
    </border>
    <border>
      <left style="double">
        <color theme="1"/>
      </left>
      <right style="double">
        <color theme="1"/>
      </right>
      <top style="thick">
        <color theme="1"/>
      </top>
      <bottom style="double">
        <color theme="1"/>
      </bottom>
      <diagonal/>
    </border>
    <border>
      <left style="double">
        <color theme="1"/>
      </left>
      <right style="thick">
        <color theme="1"/>
      </right>
      <top style="thick">
        <color theme="1"/>
      </top>
      <bottom style="double">
        <color theme="1"/>
      </bottom>
      <diagonal/>
    </border>
    <border>
      <left style="thick">
        <color theme="1"/>
      </left>
      <right style="double">
        <color theme="1"/>
      </right>
      <top style="double">
        <color theme="1"/>
      </top>
      <bottom style="thick">
        <color theme="1"/>
      </bottom>
      <diagonal/>
    </border>
    <border>
      <left style="double">
        <color theme="1"/>
      </left>
      <right style="double">
        <color theme="1"/>
      </right>
      <top style="double">
        <color theme="1"/>
      </top>
      <bottom style="thick">
        <color theme="1"/>
      </bottom>
      <diagonal/>
    </border>
    <border>
      <left style="double">
        <color theme="1"/>
      </left>
      <right style="thick">
        <color theme="1"/>
      </right>
      <top style="double">
        <color theme="1"/>
      </top>
      <bottom style="thick">
        <color theme="1"/>
      </bottom>
      <diagonal/>
    </border>
  </borders>
  <cellStyleXfs count="2">
    <xf numFmtId="0" fontId="0" fillId="0" borderId="0"/>
    <xf numFmtId="0" fontId="4" fillId="0" borderId="0" applyNumberFormat="0" applyFill="0" applyBorder="0" applyAlignment="0" applyProtection="0"/>
  </cellStyleXfs>
  <cellXfs count="226">
    <xf numFmtId="0" fontId="0" fillId="0" borderId="0" xfId="0"/>
    <xf numFmtId="0" fontId="2" fillId="0" borderId="3" xfId="0" applyFont="1" applyBorder="1" applyAlignment="1">
      <alignment horizontal="center" wrapText="1"/>
    </xf>
    <xf numFmtId="0" fontId="2" fillId="0" borderId="3" xfId="0" applyFont="1" applyFill="1" applyBorder="1" applyAlignment="1">
      <alignment horizontal="center" wrapText="1"/>
    </xf>
    <xf numFmtId="0" fontId="1" fillId="0" borderId="0" xfId="0" applyFont="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65" fontId="1" fillId="0" borderId="0" xfId="0" applyNumberFormat="1" applyFont="1" applyAlignment="1">
      <alignment wrapText="1"/>
    </xf>
    <xf numFmtId="0" fontId="1" fillId="2" borderId="3" xfId="0" applyFont="1" applyFill="1" applyBorder="1" applyAlignment="1">
      <alignment horizontal="center"/>
    </xf>
    <xf numFmtId="8" fontId="1" fillId="2" borderId="1" xfId="0" applyNumberFormat="1" applyFont="1" applyFill="1" applyBorder="1" applyAlignment="1">
      <alignment horizontal="center"/>
    </xf>
    <xf numFmtId="6" fontId="1" fillId="2" borderId="3" xfId="0" applyNumberFormat="1" applyFont="1" applyFill="1" applyBorder="1" applyAlignment="1">
      <alignment horizontal="center"/>
    </xf>
    <xf numFmtId="3" fontId="1" fillId="2" borderId="3" xfId="0" applyNumberFormat="1" applyFont="1" applyFill="1" applyBorder="1" applyAlignment="1">
      <alignment horizontal="center"/>
    </xf>
    <xf numFmtId="3" fontId="1" fillId="0" borderId="3" xfId="0" applyNumberFormat="1" applyFont="1" applyFill="1" applyBorder="1" applyAlignment="1">
      <alignment horizont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1" fillId="0" borderId="5" xfId="0" applyFont="1" applyBorder="1" applyAlignment="1">
      <alignment horizontal="center" vertical="center"/>
    </xf>
    <xf numFmtId="0" fontId="1" fillId="2" borderId="2" xfId="0" applyFont="1" applyFill="1" applyBorder="1" applyAlignment="1">
      <alignment horizontal="center" vertical="center" wrapText="1"/>
    </xf>
    <xf numFmtId="166" fontId="1" fillId="0" borderId="5" xfId="0" applyNumberFormat="1" applyFont="1" applyFill="1" applyBorder="1" applyAlignment="1">
      <alignment horizontal="center" vertical="center"/>
    </xf>
    <xf numFmtId="166" fontId="1" fillId="0" borderId="6" xfId="0" applyNumberFormat="1" applyFont="1" applyFill="1" applyBorder="1" applyAlignment="1">
      <alignment horizontal="center" vertical="center"/>
    </xf>
    <xf numFmtId="166" fontId="1" fillId="0" borderId="2" xfId="0" applyNumberFormat="1" applyFont="1" applyFill="1" applyBorder="1" applyAlignment="1">
      <alignment horizontal="center" vertical="center"/>
    </xf>
    <xf numFmtId="166" fontId="1" fillId="0" borderId="5" xfId="0" applyNumberFormat="1" applyFont="1" applyBorder="1" applyAlignment="1">
      <alignment horizontal="center" vertical="center"/>
    </xf>
    <xf numFmtId="166" fontId="1" fillId="0" borderId="2"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166" fontId="5" fillId="0" borderId="0" xfId="0" applyNumberFormat="1" applyFont="1" applyBorder="1" applyAlignment="1">
      <alignment horizontal="center" vertical="center"/>
    </xf>
    <xf numFmtId="166" fontId="5" fillId="0" borderId="0" xfId="0" applyNumberFormat="1" applyFont="1" applyFill="1" applyBorder="1" applyAlignment="1">
      <alignment horizontal="center" vertical="center"/>
    </xf>
    <xf numFmtId="0" fontId="5" fillId="0" borderId="5"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5" fillId="0" borderId="8" xfId="0" applyFont="1" applyBorder="1" applyAlignment="1">
      <alignment horizontal="center" vertical="center"/>
    </xf>
    <xf numFmtId="0" fontId="5"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166" fontId="5" fillId="2" borderId="8" xfId="0" applyNumberFormat="1" applyFont="1" applyFill="1" applyBorder="1" applyAlignment="1">
      <alignment horizontal="center" vertical="center"/>
    </xf>
    <xf numFmtId="2" fontId="5" fillId="2" borderId="8" xfId="0" applyNumberFormat="1" applyFont="1" applyFill="1" applyBorder="1" applyAlignment="1">
      <alignment horizontal="center" vertical="center"/>
    </xf>
    <xf numFmtId="2" fontId="5" fillId="0" borderId="8" xfId="0" applyNumberFormat="1" applyFont="1" applyFill="1" applyBorder="1" applyAlignment="1">
      <alignment horizontal="center" vertical="center"/>
    </xf>
    <xf numFmtId="0" fontId="5" fillId="0" borderId="8" xfId="0" applyFont="1" applyBorder="1" applyAlignment="1">
      <alignment horizontal="center" vertical="center" wrapText="1"/>
    </xf>
    <xf numFmtId="1" fontId="5" fillId="2" borderId="8" xfId="0" applyNumberFormat="1" applyFont="1" applyFill="1" applyBorder="1" applyAlignment="1">
      <alignment horizontal="center" vertical="center"/>
    </xf>
    <xf numFmtId="0" fontId="5" fillId="2" borderId="0" xfId="0" applyFont="1" applyFill="1" applyBorder="1" applyAlignment="1">
      <alignment horizontal="center" vertical="center" wrapText="1"/>
    </xf>
    <xf numFmtId="0" fontId="7" fillId="2" borderId="0" xfId="1" applyFont="1" applyFill="1" applyBorder="1" applyAlignment="1">
      <alignment horizontal="center" vertical="center" wrapText="1"/>
    </xf>
    <xf numFmtId="0" fontId="5" fillId="2" borderId="0" xfId="0" applyFont="1" applyFill="1" applyBorder="1" applyAlignment="1">
      <alignment horizontal="center" vertical="center"/>
    </xf>
    <xf numFmtId="166" fontId="5" fillId="2" borderId="0" xfId="0" applyNumberFormat="1" applyFont="1" applyFill="1" applyBorder="1" applyAlignment="1">
      <alignment horizontal="center" vertical="center"/>
    </xf>
    <xf numFmtId="2" fontId="5" fillId="2"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3" fontId="5" fillId="0" borderId="8" xfId="0" applyNumberFormat="1" applyFont="1" applyBorder="1" applyAlignment="1">
      <alignment horizontal="center" vertical="center"/>
    </xf>
    <xf numFmtId="166" fontId="5" fillId="0" borderId="8" xfId="0" applyNumberFormat="1" applyFont="1" applyBorder="1" applyAlignment="1">
      <alignment horizontal="center" vertical="center"/>
    </xf>
    <xf numFmtId="166" fontId="5" fillId="0" borderId="8" xfId="0" applyNumberFormat="1" applyFont="1" applyBorder="1" applyAlignment="1">
      <alignment horizontal="center" vertical="center" wrapText="1"/>
    </xf>
    <xf numFmtId="2" fontId="5" fillId="0" borderId="1" xfId="0" applyNumberFormat="1" applyFont="1" applyFill="1" applyBorder="1" applyAlignment="1">
      <alignment horizontal="center" vertical="center"/>
    </xf>
    <xf numFmtId="0" fontId="5" fillId="0" borderId="5" xfId="0" applyFont="1" applyBorder="1" applyAlignment="1">
      <alignment horizontal="center" vertical="center" wrapText="1"/>
    </xf>
    <xf numFmtId="166" fontId="5" fillId="0" borderId="8" xfId="0" applyNumberFormat="1" applyFont="1" applyFill="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1"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166" fontId="5" fillId="0" borderId="1" xfId="0" applyNumberFormat="1" applyFont="1" applyFill="1" applyBorder="1" applyAlignment="1">
      <alignment horizontal="center" vertical="center"/>
    </xf>
    <xf numFmtId="0" fontId="5" fillId="6" borderId="1" xfId="0" applyFont="1" applyFill="1" applyBorder="1" applyAlignment="1">
      <alignment horizontal="center" vertical="center" wrapText="1"/>
    </xf>
    <xf numFmtId="2" fontId="5" fillId="6" borderId="1" xfId="0" applyNumberFormat="1" applyFont="1" applyFill="1" applyBorder="1" applyAlignment="1">
      <alignment horizontal="center" vertical="center"/>
    </xf>
    <xf numFmtId="166" fontId="5" fillId="6" borderId="1" xfId="0" applyNumberFormat="1" applyFont="1" applyFill="1" applyBorder="1" applyAlignment="1">
      <alignment horizontal="center" vertical="center"/>
    </xf>
    <xf numFmtId="166" fontId="5" fillId="6" borderId="1" xfId="0" applyNumberFormat="1" applyFont="1" applyFill="1" applyBorder="1" applyAlignment="1">
      <alignment horizontal="center" vertical="center" wrapText="1"/>
    </xf>
    <xf numFmtId="0" fontId="5" fillId="7" borderId="0"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0" borderId="9" xfId="0" applyFont="1" applyBorder="1" applyAlignment="1">
      <alignment horizontal="center" vertical="center" wrapText="1"/>
    </xf>
    <xf numFmtId="166" fontId="1" fillId="0" borderId="9" xfId="0" applyNumberFormat="1" applyFont="1" applyBorder="1" applyAlignment="1">
      <alignment horizontal="center" vertical="center"/>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 fillId="0" borderId="5" xfId="0" applyFont="1" applyBorder="1" applyAlignment="1">
      <alignment horizontal="center" vertical="center" wrapText="1"/>
    </xf>
    <xf numFmtId="2" fontId="1" fillId="3" borderId="13" xfId="0" applyNumberFormat="1" applyFont="1" applyFill="1" applyBorder="1" applyAlignment="1">
      <alignment horizontal="center" vertical="center"/>
    </xf>
    <xf numFmtId="0" fontId="1" fillId="3" borderId="13" xfId="0" applyFont="1" applyFill="1" applyBorder="1" applyAlignment="1">
      <alignment horizontal="center" vertical="center"/>
    </xf>
    <xf numFmtId="0" fontId="5" fillId="5" borderId="12" xfId="0" applyFont="1" applyFill="1" applyBorder="1" applyAlignment="1">
      <alignment horizontal="center" vertical="center" wrapText="1"/>
    </xf>
    <xf numFmtId="2" fontId="5" fillId="5" borderId="13" xfId="0" applyNumberFormat="1" applyFont="1" applyFill="1" applyBorder="1" applyAlignment="1">
      <alignment horizontal="center" vertical="center"/>
    </xf>
    <xf numFmtId="166" fontId="5" fillId="5" borderId="13" xfId="0" applyNumberFormat="1" applyFont="1" applyFill="1" applyBorder="1" applyAlignment="1">
      <alignment horizontal="center" vertical="center"/>
    </xf>
    <xf numFmtId="166" fontId="5" fillId="5" borderId="13"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166" fontId="1" fillId="0" borderId="8" xfId="0" applyNumberFormat="1" applyFont="1" applyBorder="1" applyAlignment="1">
      <alignment horizontal="center" vertical="center"/>
    </xf>
    <xf numFmtId="166" fontId="1" fillId="0" borderId="8" xfId="0" applyNumberFormat="1"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2" fontId="5" fillId="3" borderId="15" xfId="0" applyNumberFormat="1" applyFont="1" applyFill="1" applyBorder="1" applyAlignment="1">
      <alignment horizontal="center" vertical="center"/>
    </xf>
    <xf numFmtId="166" fontId="5" fillId="3" borderId="15" xfId="0" applyNumberFormat="1" applyFont="1" applyFill="1" applyBorder="1" applyAlignment="1">
      <alignment horizontal="center" vertical="center"/>
    </xf>
    <xf numFmtId="166" fontId="5" fillId="3" borderId="15" xfId="0" applyNumberFormat="1" applyFont="1" applyFill="1" applyBorder="1" applyAlignment="1">
      <alignment horizontal="center" vertical="center" wrapText="1"/>
    </xf>
    <xf numFmtId="0" fontId="9" fillId="5" borderId="17"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2" fontId="5" fillId="5" borderId="20" xfId="0" applyNumberFormat="1" applyFont="1" applyFill="1" applyBorder="1" applyAlignment="1">
      <alignment horizontal="center" vertical="center"/>
    </xf>
    <xf numFmtId="166" fontId="5" fillId="5" borderId="20" xfId="0" applyNumberFormat="1" applyFont="1" applyFill="1" applyBorder="1" applyAlignment="1">
      <alignment horizontal="center" vertical="center"/>
    </xf>
    <xf numFmtId="166" fontId="5" fillId="5" borderId="20"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2" fontId="5" fillId="0" borderId="22" xfId="0" applyNumberFormat="1" applyFont="1" applyFill="1" applyBorder="1" applyAlignment="1">
      <alignment horizontal="center" vertical="center"/>
    </xf>
    <xf numFmtId="166" fontId="5" fillId="0" borderId="22" xfId="0" applyNumberFormat="1" applyFont="1" applyFill="1" applyBorder="1" applyAlignment="1">
      <alignment horizontal="center" vertical="center"/>
    </xf>
    <xf numFmtId="166" fontId="5" fillId="0" borderId="22" xfId="0" applyNumberFormat="1"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166" fontId="6" fillId="3" borderId="15" xfId="0" applyNumberFormat="1" applyFont="1" applyFill="1" applyBorder="1" applyAlignment="1">
      <alignment horizontal="center" vertical="center" wrapText="1"/>
    </xf>
    <xf numFmtId="2" fontId="6" fillId="3" borderId="15" xfId="0" applyNumberFormat="1"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2" fontId="5" fillId="3" borderId="20" xfId="0" applyNumberFormat="1" applyFont="1" applyFill="1" applyBorder="1" applyAlignment="1">
      <alignment horizontal="center" vertical="center"/>
    </xf>
    <xf numFmtId="166" fontId="5" fillId="3" borderId="20" xfId="0" applyNumberFormat="1" applyFont="1" applyFill="1" applyBorder="1" applyAlignment="1">
      <alignment horizontal="center" vertical="center"/>
    </xf>
    <xf numFmtId="166" fontId="5" fillId="3" borderId="20" xfId="0" applyNumberFormat="1"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5" fillId="7" borderId="13" xfId="0" applyFont="1" applyFill="1" applyBorder="1" applyAlignment="1">
      <alignment horizontal="center" vertical="center" wrapText="1"/>
    </xf>
    <xf numFmtId="2" fontId="5" fillId="7" borderId="13" xfId="0" applyNumberFormat="1" applyFont="1" applyFill="1" applyBorder="1" applyAlignment="1">
      <alignment horizontal="center" vertical="center"/>
    </xf>
    <xf numFmtId="166" fontId="5" fillId="7" borderId="13" xfId="0" applyNumberFormat="1" applyFont="1" applyFill="1" applyBorder="1" applyAlignment="1">
      <alignment horizontal="center" vertical="center"/>
    </xf>
    <xf numFmtId="166" fontId="5" fillId="7" borderId="13" xfId="0" applyNumberFormat="1" applyFont="1" applyFill="1" applyBorder="1" applyAlignment="1">
      <alignment horizontal="center" vertical="center" wrapText="1"/>
    </xf>
    <xf numFmtId="0" fontId="9" fillId="7"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2" fontId="5" fillId="7" borderId="20" xfId="0" applyNumberFormat="1" applyFont="1" applyFill="1" applyBorder="1" applyAlignment="1">
      <alignment horizontal="center" vertical="center"/>
    </xf>
    <xf numFmtId="166" fontId="5" fillId="7" borderId="20" xfId="0" applyNumberFormat="1" applyFont="1" applyFill="1" applyBorder="1" applyAlignment="1">
      <alignment horizontal="center" vertical="center"/>
    </xf>
    <xf numFmtId="166" fontId="5" fillId="7" borderId="20" xfId="0" applyNumberFormat="1" applyFont="1" applyFill="1" applyBorder="1" applyAlignment="1">
      <alignment horizontal="center" vertical="center" wrapText="1"/>
    </xf>
    <xf numFmtId="0" fontId="5" fillId="0" borderId="23" xfId="0" applyFont="1" applyBorder="1" applyAlignment="1">
      <alignment horizontal="center" vertical="center" wrapText="1"/>
    </xf>
    <xf numFmtId="2" fontId="5" fillId="0" borderId="23" xfId="0" applyNumberFormat="1" applyFont="1" applyBorder="1" applyAlignment="1">
      <alignment horizontal="center" vertical="center"/>
    </xf>
    <xf numFmtId="166" fontId="5" fillId="0" borderId="23" xfId="0" applyNumberFormat="1" applyFont="1" applyBorder="1" applyAlignment="1">
      <alignment horizontal="center" vertical="center"/>
    </xf>
    <xf numFmtId="2" fontId="5" fillId="2" borderId="23" xfId="0" applyNumberFormat="1" applyFont="1" applyFill="1" applyBorder="1" applyAlignment="1">
      <alignment horizontal="center" vertical="center"/>
    </xf>
    <xf numFmtId="166" fontId="5" fillId="0" borderId="23" xfId="0" applyNumberFormat="1" applyFont="1" applyBorder="1" applyAlignment="1">
      <alignment horizontal="center" vertical="center" wrapText="1"/>
    </xf>
    <xf numFmtId="2" fontId="5" fillId="0" borderId="23" xfId="0" applyNumberFormat="1"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2" fontId="5" fillId="3" borderId="25" xfId="0" applyNumberFormat="1" applyFont="1" applyFill="1" applyBorder="1" applyAlignment="1">
      <alignment horizontal="center" vertical="center"/>
    </xf>
    <xf numFmtId="166" fontId="5" fillId="3" borderId="25" xfId="0" applyNumberFormat="1" applyFont="1" applyFill="1" applyBorder="1" applyAlignment="1">
      <alignment horizontal="center" vertical="center"/>
    </xf>
    <xf numFmtId="166" fontId="5" fillId="3" borderId="25" xfId="0" applyNumberFormat="1" applyFont="1" applyFill="1" applyBorder="1" applyAlignment="1">
      <alignment horizontal="center" vertical="center" wrapText="1"/>
    </xf>
    <xf numFmtId="165" fontId="1" fillId="0" borderId="9" xfId="0" applyNumberFormat="1" applyFont="1" applyBorder="1" applyAlignment="1">
      <alignment horizontal="center" vertical="center" wrapText="1"/>
    </xf>
    <xf numFmtId="0" fontId="1" fillId="2" borderId="9" xfId="0" applyFont="1" applyFill="1" applyBorder="1" applyAlignment="1">
      <alignment horizontal="center" vertical="center" wrapText="1"/>
    </xf>
    <xf numFmtId="10" fontId="1" fillId="0" borderId="9" xfId="0" applyNumberFormat="1" applyFont="1" applyBorder="1" applyAlignment="1">
      <alignment horizontal="center" vertical="center"/>
    </xf>
    <xf numFmtId="10" fontId="1" fillId="0" borderId="8" xfId="0" applyNumberFormat="1" applyFont="1" applyBorder="1" applyAlignment="1">
      <alignment horizontal="center" vertical="center"/>
    </xf>
    <xf numFmtId="10" fontId="1" fillId="0" borderId="5" xfId="0" applyNumberFormat="1" applyFont="1" applyBorder="1" applyAlignment="1">
      <alignment horizontal="center" vertical="center"/>
    </xf>
    <xf numFmtId="0" fontId="5" fillId="3" borderId="27" xfId="0" applyFont="1" applyFill="1" applyBorder="1" applyAlignment="1">
      <alignment horizontal="center" vertical="center" wrapText="1"/>
    </xf>
    <xf numFmtId="2" fontId="1" fillId="3" borderId="15" xfId="0" applyNumberFormat="1" applyFont="1" applyFill="1" applyBorder="1" applyAlignment="1">
      <alignment horizontal="center" vertical="center"/>
    </xf>
    <xf numFmtId="166" fontId="1" fillId="3" borderId="15" xfId="0" applyNumberFormat="1" applyFont="1" applyFill="1" applyBorder="1" applyAlignment="1">
      <alignment horizontal="center" vertical="center"/>
    </xf>
    <xf numFmtId="0" fontId="5" fillId="5" borderId="28"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166" fontId="6" fillId="4" borderId="15" xfId="0" applyNumberFormat="1" applyFont="1" applyFill="1" applyBorder="1" applyAlignment="1">
      <alignment horizontal="center" vertical="center" wrapText="1"/>
    </xf>
    <xf numFmtId="2" fontId="6" fillId="4" borderId="15" xfId="0" applyNumberFormat="1" applyFont="1" applyFill="1" applyBorder="1" applyAlignment="1">
      <alignment horizontal="center" vertical="center" wrapText="1"/>
    </xf>
    <xf numFmtId="0" fontId="5" fillId="4" borderId="19" xfId="0" applyFont="1" applyFill="1" applyBorder="1" applyAlignment="1">
      <alignment horizontal="center" vertical="center" wrapText="1"/>
    </xf>
    <xf numFmtId="0" fontId="7" fillId="4" borderId="20" xfId="1" applyFont="1" applyFill="1" applyBorder="1" applyAlignment="1">
      <alignment horizontal="center" vertical="center" wrapText="1"/>
    </xf>
    <xf numFmtId="0" fontId="5" fillId="4" borderId="20" xfId="0" applyFont="1" applyFill="1" applyBorder="1" applyAlignment="1">
      <alignment horizontal="center" vertical="center"/>
    </xf>
    <xf numFmtId="166" fontId="5" fillId="4" borderId="20" xfId="0" applyNumberFormat="1" applyFont="1" applyFill="1" applyBorder="1" applyAlignment="1">
      <alignment horizontal="center" vertical="center"/>
    </xf>
    <xf numFmtId="2" fontId="5" fillId="4" borderId="20" xfId="0" applyNumberFormat="1" applyFont="1" applyFill="1" applyBorder="1" applyAlignment="1">
      <alignment horizontal="center" vertical="center"/>
    </xf>
    <xf numFmtId="165" fontId="1" fillId="3" borderId="13" xfId="0" applyNumberFormat="1" applyFont="1" applyFill="1" applyBorder="1" applyAlignment="1">
      <alignment horizontal="center" vertical="center"/>
    </xf>
    <xf numFmtId="165" fontId="5" fillId="7" borderId="13" xfId="0" applyNumberFormat="1" applyFont="1" applyFill="1" applyBorder="1" applyAlignment="1">
      <alignment horizontal="center" vertical="center"/>
    </xf>
    <xf numFmtId="165" fontId="5" fillId="7" borderId="20" xfId="0" applyNumberFormat="1" applyFont="1" applyFill="1" applyBorder="1" applyAlignment="1">
      <alignment horizontal="center" vertical="center"/>
    </xf>
    <xf numFmtId="165" fontId="5" fillId="3" borderId="25" xfId="0" applyNumberFormat="1" applyFont="1" applyFill="1" applyBorder="1" applyAlignment="1">
      <alignment horizontal="center" vertical="center"/>
    </xf>
    <xf numFmtId="165" fontId="1" fillId="3" borderId="15" xfId="0" applyNumberFormat="1" applyFont="1" applyFill="1" applyBorder="1" applyAlignment="1">
      <alignment horizontal="center" vertical="center"/>
    </xf>
    <xf numFmtId="165" fontId="5" fillId="5" borderId="13" xfId="0" applyNumberFormat="1" applyFont="1" applyFill="1" applyBorder="1" applyAlignment="1">
      <alignment horizontal="center" vertical="center"/>
    </xf>
    <xf numFmtId="165" fontId="5" fillId="5" borderId="20" xfId="0" applyNumberFormat="1" applyFont="1" applyFill="1" applyBorder="1" applyAlignment="1">
      <alignment horizontal="center" vertical="center"/>
    </xf>
    <xf numFmtId="165" fontId="5" fillId="0" borderId="0" xfId="0" applyNumberFormat="1" applyFont="1" applyBorder="1" applyAlignment="1">
      <alignment horizontal="center" vertical="center"/>
    </xf>
    <xf numFmtId="165" fontId="5" fillId="2" borderId="8" xfId="0" applyNumberFormat="1" applyFont="1" applyFill="1" applyBorder="1" applyAlignment="1">
      <alignment horizontal="center" vertical="center"/>
    </xf>
    <xf numFmtId="165" fontId="6" fillId="4" borderId="15" xfId="0" applyNumberFormat="1" applyFont="1" applyFill="1" applyBorder="1" applyAlignment="1">
      <alignment horizontal="center" vertical="center" wrapText="1"/>
    </xf>
    <xf numFmtId="165" fontId="6" fillId="4" borderId="16" xfId="0" applyNumberFormat="1" applyFont="1" applyFill="1" applyBorder="1" applyAlignment="1">
      <alignment horizontal="center" vertical="center" wrapText="1"/>
    </xf>
    <xf numFmtId="165" fontId="5" fillId="4" borderId="20" xfId="0" applyNumberFormat="1" applyFont="1" applyFill="1" applyBorder="1" applyAlignment="1">
      <alignment horizontal="center" vertical="center"/>
    </xf>
    <xf numFmtId="165" fontId="5" fillId="4" borderId="21" xfId="0" applyNumberFormat="1" applyFont="1" applyFill="1" applyBorder="1" applyAlignment="1">
      <alignment horizontal="center" vertical="center"/>
    </xf>
    <xf numFmtId="165" fontId="5" fillId="2" borderId="0" xfId="0" applyNumberFormat="1" applyFont="1" applyFill="1" applyBorder="1" applyAlignment="1">
      <alignment horizontal="center" vertical="center"/>
    </xf>
    <xf numFmtId="165" fontId="6" fillId="3" borderId="15" xfId="0" applyNumberFormat="1" applyFont="1" applyFill="1" applyBorder="1" applyAlignment="1">
      <alignment horizontal="center" vertical="center" wrapText="1"/>
    </xf>
    <xf numFmtId="165" fontId="6" fillId="3" borderId="16" xfId="0" applyNumberFormat="1" applyFont="1" applyFill="1" applyBorder="1" applyAlignment="1">
      <alignment horizontal="center" vertical="center" wrapText="1"/>
    </xf>
    <xf numFmtId="165" fontId="5" fillId="3" borderId="20" xfId="0" applyNumberFormat="1" applyFont="1" applyFill="1" applyBorder="1" applyAlignment="1">
      <alignment horizontal="center" vertical="center"/>
    </xf>
    <xf numFmtId="165" fontId="5" fillId="3" borderId="21"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165" fontId="5" fillId="0" borderId="22" xfId="0" applyNumberFormat="1" applyFont="1" applyFill="1" applyBorder="1" applyAlignment="1">
      <alignment horizontal="center" vertical="center"/>
    </xf>
    <xf numFmtId="165" fontId="5" fillId="0" borderId="0" xfId="0" applyNumberFormat="1" applyFont="1" applyFill="1" applyBorder="1" applyAlignment="1">
      <alignment horizontal="center" vertical="center"/>
    </xf>
    <xf numFmtId="165" fontId="5" fillId="3" borderId="15"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165" fontId="1" fillId="0" borderId="8" xfId="0" applyNumberFormat="1" applyFont="1" applyBorder="1" applyAlignment="1">
      <alignment horizontal="center" vertical="center"/>
    </xf>
    <xf numFmtId="165" fontId="5" fillId="5" borderId="18" xfId="0" applyNumberFormat="1" applyFont="1" applyFill="1" applyBorder="1" applyAlignment="1">
      <alignment horizontal="center" vertical="center"/>
    </xf>
    <xf numFmtId="165" fontId="5" fillId="5" borderId="21" xfId="0" applyNumberFormat="1" applyFont="1" applyFill="1" applyBorder="1" applyAlignment="1">
      <alignment horizontal="center" vertical="center"/>
    </xf>
    <xf numFmtId="165" fontId="5" fillId="3" borderId="26" xfId="0" applyNumberFormat="1" applyFont="1" applyFill="1" applyBorder="1" applyAlignment="1">
      <alignment horizontal="center" vertical="center"/>
    </xf>
    <xf numFmtId="165" fontId="5" fillId="0" borderId="23" xfId="0" applyNumberFormat="1" applyFont="1" applyBorder="1" applyAlignment="1">
      <alignment horizontal="center" vertical="center"/>
    </xf>
    <xf numFmtId="165" fontId="5" fillId="6" borderId="1" xfId="0" applyNumberFormat="1" applyFont="1" applyFill="1" applyBorder="1" applyAlignment="1">
      <alignment horizontal="center" vertical="center"/>
    </xf>
    <xf numFmtId="165" fontId="5" fillId="0" borderId="5" xfId="0" applyNumberFormat="1" applyFont="1" applyBorder="1" applyAlignment="1">
      <alignment horizontal="center" vertical="center"/>
    </xf>
    <xf numFmtId="165" fontId="5" fillId="2" borderId="2" xfId="0" applyNumberFormat="1" applyFont="1" applyFill="1" applyBorder="1" applyAlignment="1">
      <alignment horizontal="center" vertical="center"/>
    </xf>
    <xf numFmtId="165" fontId="6" fillId="0" borderId="0"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165" fontId="5" fillId="0" borderId="7" xfId="0" applyNumberFormat="1" applyFont="1" applyBorder="1" applyAlignment="1">
      <alignment horizontal="center" vertical="center" wrapText="1"/>
    </xf>
    <xf numFmtId="165" fontId="1" fillId="2" borderId="2" xfId="0" applyNumberFormat="1" applyFont="1" applyFill="1" applyBorder="1" applyAlignment="1">
      <alignment horizontal="center" vertical="center"/>
    </xf>
    <xf numFmtId="165" fontId="1" fillId="0" borderId="2" xfId="0" applyNumberFormat="1" applyFont="1" applyBorder="1" applyAlignment="1">
      <alignment horizontal="center" vertical="center"/>
    </xf>
    <xf numFmtId="165" fontId="1" fillId="0" borderId="0" xfId="0" applyNumberFormat="1" applyFont="1" applyBorder="1" applyAlignment="1">
      <alignment horizontal="center" vertical="center"/>
    </xf>
    <xf numFmtId="165" fontId="1" fillId="0" borderId="5" xfId="0"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166" fontId="6" fillId="0" borderId="30" xfId="0" applyNumberFormat="1" applyFont="1" applyBorder="1" applyAlignment="1">
      <alignment horizontal="center" vertical="center" wrapText="1"/>
    </xf>
    <xf numFmtId="166" fontId="6" fillId="0" borderId="30" xfId="0" applyNumberFormat="1" applyFont="1" applyFill="1" applyBorder="1" applyAlignment="1">
      <alignment horizontal="center" vertical="center" wrapText="1"/>
    </xf>
    <xf numFmtId="165" fontId="6" fillId="0" borderId="30" xfId="0" applyNumberFormat="1" applyFont="1" applyBorder="1" applyAlignment="1">
      <alignment horizontal="center" vertical="center" wrapText="1"/>
    </xf>
    <xf numFmtId="165" fontId="6" fillId="0" borderId="31"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7" fillId="2" borderId="33" xfId="1" applyFont="1" applyFill="1" applyBorder="1" applyAlignment="1">
      <alignment horizontal="center" vertical="center" wrapText="1"/>
    </xf>
    <xf numFmtId="1" fontId="5" fillId="2" borderId="33" xfId="0" applyNumberFormat="1" applyFont="1" applyFill="1" applyBorder="1" applyAlignment="1">
      <alignment horizontal="center" vertical="center"/>
    </xf>
    <xf numFmtId="166" fontId="5" fillId="2" borderId="33" xfId="0" applyNumberFormat="1" applyFont="1" applyFill="1" applyBorder="1" applyAlignment="1">
      <alignment horizontal="center" vertical="center"/>
    </xf>
    <xf numFmtId="2" fontId="5" fillId="2" borderId="33" xfId="0" applyNumberFormat="1" applyFont="1" applyFill="1" applyBorder="1" applyAlignment="1">
      <alignment horizontal="center" vertical="center"/>
    </xf>
    <xf numFmtId="2" fontId="5" fillId="0" borderId="33" xfId="0" applyNumberFormat="1" applyFont="1" applyFill="1" applyBorder="1" applyAlignment="1">
      <alignment horizontal="center" vertical="center"/>
    </xf>
    <xf numFmtId="165" fontId="5" fillId="2" borderId="33" xfId="0" applyNumberFormat="1" applyFont="1" applyFill="1" applyBorder="1" applyAlignment="1">
      <alignment horizontal="center" vertical="center"/>
    </xf>
    <xf numFmtId="165" fontId="5" fillId="2" borderId="34" xfId="0" applyNumberFormat="1" applyFont="1" applyFill="1" applyBorder="1" applyAlignment="1">
      <alignment horizontal="center" vertical="center"/>
    </xf>
    <xf numFmtId="2" fontId="6" fillId="0" borderId="30" xfId="0" applyNumberFormat="1" applyFont="1" applyBorder="1" applyAlignment="1">
      <alignment horizontal="center" vertical="center" wrapText="1"/>
    </xf>
    <xf numFmtId="2" fontId="6" fillId="0" borderId="30" xfId="0" applyNumberFormat="1" applyFont="1" applyFill="1" applyBorder="1" applyAlignment="1">
      <alignment horizontal="center" vertical="center" wrapText="1"/>
    </xf>
    <xf numFmtId="0" fontId="5" fillId="2" borderId="33" xfId="0" applyFont="1" applyFill="1" applyBorder="1" applyAlignment="1">
      <alignment horizontal="center" vertical="center"/>
    </xf>
    <xf numFmtId="1" fontId="5" fillId="4" borderId="20" xfId="0" applyNumberFormat="1" applyFont="1" applyFill="1" applyBorder="1" applyAlignment="1">
      <alignment horizontal="center" vertical="center"/>
    </xf>
    <xf numFmtId="0" fontId="5" fillId="0" borderId="29" xfId="0" applyFont="1" applyBorder="1" applyAlignment="1">
      <alignment horizontal="center" vertical="center"/>
    </xf>
    <xf numFmtId="0" fontId="6" fillId="4" borderId="30" xfId="0" applyFont="1" applyFill="1" applyBorder="1" applyAlignment="1">
      <alignment horizontal="center" vertical="center" wrapText="1"/>
    </xf>
    <xf numFmtId="166" fontId="6" fillId="4" borderId="30" xfId="0" applyNumberFormat="1" applyFont="1" applyFill="1" applyBorder="1" applyAlignment="1">
      <alignment horizontal="center" vertical="center" wrapText="1"/>
    </xf>
    <xf numFmtId="2" fontId="6" fillId="4" borderId="30" xfId="0" applyNumberFormat="1" applyFont="1" applyFill="1" applyBorder="1" applyAlignment="1">
      <alignment horizontal="center" vertical="center" wrapText="1"/>
    </xf>
    <xf numFmtId="165" fontId="6" fillId="4" borderId="30" xfId="0" applyNumberFormat="1" applyFont="1" applyFill="1" applyBorder="1" applyAlignment="1">
      <alignment horizontal="center" vertical="center" wrapText="1"/>
    </xf>
    <xf numFmtId="165" fontId="6" fillId="4" borderId="31" xfId="0" applyNumberFormat="1" applyFont="1" applyFill="1" applyBorder="1" applyAlignment="1">
      <alignment horizontal="center" vertical="center" wrapText="1"/>
    </xf>
    <xf numFmtId="0" fontId="5" fillId="0" borderId="32" xfId="0" applyFont="1" applyBorder="1" applyAlignment="1">
      <alignment horizontal="center" vertical="center"/>
    </xf>
    <xf numFmtId="0" fontId="5" fillId="4" borderId="33" xfId="0" applyFont="1" applyFill="1" applyBorder="1" applyAlignment="1">
      <alignment horizontal="center" vertical="center" wrapText="1"/>
    </xf>
    <xf numFmtId="0" fontId="7" fillId="4" borderId="33" xfId="1" applyFont="1" applyFill="1" applyBorder="1" applyAlignment="1">
      <alignment horizontal="center" vertical="center" wrapText="1"/>
    </xf>
    <xf numFmtId="0" fontId="5" fillId="4" borderId="33" xfId="0" applyFont="1" applyFill="1" applyBorder="1" applyAlignment="1">
      <alignment horizontal="center" vertical="center"/>
    </xf>
    <xf numFmtId="166" fontId="5" fillId="4" borderId="33" xfId="0" applyNumberFormat="1" applyFont="1" applyFill="1" applyBorder="1" applyAlignment="1">
      <alignment horizontal="center" vertical="center"/>
    </xf>
    <xf numFmtId="2" fontId="5" fillId="4" borderId="33" xfId="0" applyNumberFormat="1" applyFont="1" applyFill="1" applyBorder="1" applyAlignment="1">
      <alignment horizontal="center" vertical="center"/>
    </xf>
    <xf numFmtId="165" fontId="5" fillId="4" borderId="33" xfId="0" applyNumberFormat="1" applyFont="1" applyFill="1" applyBorder="1" applyAlignment="1">
      <alignment horizontal="center" vertical="center"/>
    </xf>
    <xf numFmtId="165" fontId="5" fillId="4" borderId="34" xfId="0" applyNumberFormat="1" applyFont="1" applyFill="1" applyBorder="1" applyAlignment="1">
      <alignment horizontal="center" vertical="center"/>
    </xf>
    <xf numFmtId="0" fontId="6" fillId="4" borderId="29" xfId="0" applyFont="1" applyFill="1" applyBorder="1" applyAlignment="1">
      <alignment horizontal="center" vertical="center" wrapText="1"/>
    </xf>
    <xf numFmtId="0" fontId="5" fillId="4" borderId="32" xfId="0" applyFont="1" applyFill="1" applyBorder="1" applyAlignment="1">
      <alignment horizontal="center" vertical="center" wrapText="1"/>
    </xf>
    <xf numFmtId="165" fontId="5" fillId="3" borderId="18"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Patrick, Eamonn (PHMSA)" id="{DEF05570-E95B-4C67-9ED8-DF32C80C5F3A}" userId="S::eamonn.patrick@ad.dot.gov::9154c828-1d9d-4702-a78a-d7880ae683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4-04-23T14:22:07.55" personId="{DEF05570-E95B-4C67-9ED8-DF32C80C5F3A}" id="{1BC0DB50-8CA5-42C5-BE20-85C05538D4F5}">
    <text>#s for First Year</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0DD4C18-A802-4A6B-B91B-C55F95B884B9}">
  <we:reference id="f4c77554-b580-40d0-9fb3-a47e0a5d1d60" version="6.0.0.2" store="EXCatalog" storeType="EXCatalog"/>
  <we:alternateReferences>
    <we:reference id="WA200000176" version="6.0.0.2"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49/subtitle-B/chapter-I/subchapter-C/part-174/subpart-E/section-174.104" TargetMode="External"/><Relationship Id="rId13" Type="http://schemas.openxmlformats.org/officeDocument/2006/relationships/vmlDrawing" Target="../drawings/vmlDrawing1.vml"/><Relationship Id="rId3" Type="http://schemas.openxmlformats.org/officeDocument/2006/relationships/hyperlink" Target="https://www.ecfr.gov/current/title-49/subtitle-B/chapter-I/subchapter-C/part-173/subpart-B/section-173.31" TargetMode="External"/><Relationship Id="rId7" Type="http://schemas.openxmlformats.org/officeDocument/2006/relationships/hyperlink" Target="https://www.ecfr.gov/current/title-49/subtitle-B/chapter-I/subchapter-C/part-174/subpart-C/section-174.63" TargetMode="External"/><Relationship Id="rId12" Type="http://schemas.openxmlformats.org/officeDocument/2006/relationships/printerSettings" Target="../printerSettings/printerSettings1.bin"/><Relationship Id="rId2" Type="http://schemas.openxmlformats.org/officeDocument/2006/relationships/hyperlink" Target="https://www.ecfr.gov/current/title-49/subtitle-B/chapter-I/subchapter-C/part-173/subpart-B/section-173.31" TargetMode="External"/><Relationship Id="rId1" Type="http://schemas.openxmlformats.org/officeDocument/2006/relationships/hyperlink" Target="https://www.ecfr.gov/current/title-49/subtitle-B/chapter-I/subchapter-C/part-172/subpart-B/section-172.102" TargetMode="External"/><Relationship Id="rId6" Type="http://schemas.openxmlformats.org/officeDocument/2006/relationships/hyperlink" Target="https://www.ecfr.gov/current/title-49/subtitle-B/chapter-I/subchapter-C/part-174/subpart-B/section-174.50" TargetMode="External"/><Relationship Id="rId11" Type="http://schemas.openxmlformats.org/officeDocument/2006/relationships/hyperlink" Target="https://www.ecfr.gov/current/title-49/subtitle-B/chapter-I/subchapter-C/part-179/subpart-B/section-179.22" TargetMode="External"/><Relationship Id="rId5" Type="http://schemas.openxmlformats.org/officeDocument/2006/relationships/hyperlink" Target="https://www.ecfr.gov/current/title-49/subtitle-B/chapter-I/subchapter-C/part-174/subpart-A/section-174.20" TargetMode="External"/><Relationship Id="rId15" Type="http://schemas.microsoft.com/office/2017/10/relationships/threadedComment" Target="../threadedComments/threadedComment1.xml"/><Relationship Id="rId10" Type="http://schemas.openxmlformats.org/officeDocument/2006/relationships/hyperlink" Target="https://www.ecfr.gov/current/title-49/subtitle-B/chapter-I/subchapter-C/part-179/subpart-A/section-179.7" TargetMode="External"/><Relationship Id="rId4" Type="http://schemas.openxmlformats.org/officeDocument/2006/relationships/hyperlink" Target="https://www.ecfr.gov/current/title-49/subtitle-B/chapter-I/subchapter-C/part-173/subpart-G/section-173.314" TargetMode="External"/><Relationship Id="rId9" Type="http://schemas.openxmlformats.org/officeDocument/2006/relationships/hyperlink" Target="https://www.ecfr.gov/current/title-49/subtitle-B/chapter-I/subchapter-C/part-174/subpart-E/section-174.114"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3"/>
  <sheetViews>
    <sheetView tabSelected="1" topLeftCell="B62" zoomScale="76" zoomScaleNormal="115" workbookViewId="0">
      <selection activeCell="H41" sqref="H41"/>
    </sheetView>
  </sheetViews>
  <sheetFormatPr defaultColWidth="0" defaultRowHeight="15.75" customHeight="1" x14ac:dyDescent="0.35"/>
  <cols>
    <col min="1" max="1" width="0" style="13" hidden="1" customWidth="1"/>
    <col min="2" max="2" width="35" style="15" bestFit="1" customWidth="1"/>
    <col min="3" max="3" width="34.81640625" style="15" bestFit="1" customWidth="1"/>
    <col min="4" max="4" width="16.81640625" style="13" bestFit="1" customWidth="1"/>
    <col min="5" max="5" width="14.453125" style="27" bestFit="1" customWidth="1"/>
    <col min="6" max="6" width="13.7265625" style="13" bestFit="1" customWidth="1"/>
    <col min="7" max="7" width="20.54296875" style="27" customWidth="1"/>
    <col min="8" max="8" width="21" style="25" bestFit="1" customWidth="1"/>
    <col min="9" max="9" width="16.1796875" style="188" bestFit="1" customWidth="1"/>
    <col min="10" max="10" width="14.26953125" style="188" bestFit="1" customWidth="1"/>
    <col min="11" max="11" width="19.7265625" style="188" customWidth="1"/>
    <col min="12" max="16383" width="0" style="13" hidden="1"/>
    <col min="16384" max="16384" width="0.1796875" style="13" hidden="1" customWidth="1"/>
  </cols>
  <sheetData>
    <row r="1" spans="1:12" ht="16" thickBot="1" x14ac:dyDescent="0.4">
      <c r="A1" s="28"/>
      <c r="B1" s="29"/>
      <c r="C1" s="29"/>
      <c r="D1" s="28"/>
      <c r="E1" s="30"/>
      <c r="F1" s="28"/>
      <c r="G1" s="30"/>
      <c r="H1" s="31"/>
      <c r="I1" s="160"/>
      <c r="J1" s="160"/>
      <c r="K1" s="160"/>
      <c r="L1" s="12"/>
    </row>
    <row r="2" spans="1:12" s="15" customFormat="1" ht="63" thickTop="1" thickBot="1" x14ac:dyDescent="0.4">
      <c r="A2" s="29"/>
      <c r="B2" s="191" t="s">
        <v>0</v>
      </c>
      <c r="C2" s="192" t="s">
        <v>1</v>
      </c>
      <c r="D2" s="192" t="s">
        <v>2</v>
      </c>
      <c r="E2" s="193" t="s">
        <v>3</v>
      </c>
      <c r="F2" s="192" t="s">
        <v>4</v>
      </c>
      <c r="G2" s="193" t="s">
        <v>5</v>
      </c>
      <c r="H2" s="194" t="s">
        <v>6</v>
      </c>
      <c r="I2" s="195" t="s">
        <v>7</v>
      </c>
      <c r="J2" s="195" t="s">
        <v>8</v>
      </c>
      <c r="K2" s="196" t="s">
        <v>9</v>
      </c>
      <c r="L2" s="14"/>
    </row>
    <row r="3" spans="1:12" ht="32" thickTop="1" thickBot="1" x14ac:dyDescent="0.4">
      <c r="A3" s="28"/>
      <c r="B3" s="197" t="s">
        <v>37</v>
      </c>
      <c r="C3" s="198" t="s">
        <v>10</v>
      </c>
      <c r="D3" s="199">
        <v>2</v>
      </c>
      <c r="E3" s="200">
        <v>1</v>
      </c>
      <c r="F3" s="201">
        <f t="shared" ref="F3:F33" si="0">D3*E3</f>
        <v>2</v>
      </c>
      <c r="G3" s="200">
        <v>6.5</v>
      </c>
      <c r="H3" s="202">
        <f>ROUND(F3*G3, 0)</f>
        <v>13</v>
      </c>
      <c r="I3" s="203">
        <f>$E$62</f>
        <v>69.385065885797943</v>
      </c>
      <c r="J3" s="203">
        <f>H3*I3</f>
        <v>902.00585651537324</v>
      </c>
      <c r="K3" s="204">
        <v>0</v>
      </c>
      <c r="L3" s="16"/>
    </row>
    <row r="4" spans="1:12" ht="16.5" thickTop="1" thickBot="1" x14ac:dyDescent="0.4">
      <c r="A4" s="32"/>
      <c r="B4" s="36"/>
      <c r="C4" s="37"/>
      <c r="D4" s="43"/>
      <c r="E4" s="39"/>
      <c r="F4" s="40"/>
      <c r="G4" s="39"/>
      <c r="H4" s="41"/>
      <c r="I4" s="161"/>
      <c r="J4" s="161"/>
      <c r="K4" s="161"/>
      <c r="L4" s="17"/>
    </row>
    <row r="5" spans="1:12" ht="78.5" thickTop="1" thickBot="1" x14ac:dyDescent="0.4">
      <c r="A5" s="28"/>
      <c r="B5" s="191" t="s">
        <v>0</v>
      </c>
      <c r="C5" s="192" t="s">
        <v>1</v>
      </c>
      <c r="D5" s="192" t="s">
        <v>2</v>
      </c>
      <c r="E5" s="193" t="s">
        <v>11</v>
      </c>
      <c r="F5" s="205" t="s">
        <v>4</v>
      </c>
      <c r="G5" s="193" t="s">
        <v>12</v>
      </c>
      <c r="H5" s="206" t="s">
        <v>6</v>
      </c>
      <c r="I5" s="195" t="s">
        <v>7</v>
      </c>
      <c r="J5" s="195" t="s">
        <v>8</v>
      </c>
      <c r="K5" s="196" t="s">
        <v>9</v>
      </c>
      <c r="L5" s="16"/>
    </row>
    <row r="6" spans="1:12" s="19" customFormat="1" ht="63" thickTop="1" thickBot="1" x14ac:dyDescent="0.4">
      <c r="A6" s="33"/>
      <c r="B6" s="197" t="s">
        <v>38</v>
      </c>
      <c r="C6" s="198" t="s">
        <v>13</v>
      </c>
      <c r="D6" s="207">
        <v>25</v>
      </c>
      <c r="E6" s="200">
        <v>48</v>
      </c>
      <c r="F6" s="201">
        <f t="shared" si="0"/>
        <v>1200</v>
      </c>
      <c r="G6" s="200">
        <v>10</v>
      </c>
      <c r="H6" s="202">
        <f>ROUND(F6*(G6/60), 0)</f>
        <v>200</v>
      </c>
      <c r="I6" s="203">
        <f>$E$62</f>
        <v>69.385065885797943</v>
      </c>
      <c r="J6" s="203">
        <f>H6*I6</f>
        <v>13877.013177159588</v>
      </c>
      <c r="K6" s="204">
        <v>0</v>
      </c>
      <c r="L6" s="18"/>
    </row>
    <row r="7" spans="1:12" s="19" customFormat="1" ht="16.5" thickTop="1" thickBot="1" x14ac:dyDescent="0.4">
      <c r="A7" s="34"/>
      <c r="B7" s="36"/>
      <c r="C7" s="37"/>
      <c r="D7" s="38"/>
      <c r="E7" s="39"/>
      <c r="F7" s="40"/>
      <c r="G7" s="39"/>
      <c r="H7" s="41"/>
      <c r="I7" s="161"/>
      <c r="J7" s="161"/>
      <c r="K7" s="161"/>
      <c r="L7" s="20"/>
    </row>
    <row r="8" spans="1:12" s="19" customFormat="1" ht="78.5" thickTop="1" thickBot="1" x14ac:dyDescent="0.4">
      <c r="A8" s="33"/>
      <c r="B8" s="191" t="s">
        <v>0</v>
      </c>
      <c r="C8" s="192" t="s">
        <v>1</v>
      </c>
      <c r="D8" s="192" t="s">
        <v>2</v>
      </c>
      <c r="E8" s="193" t="s">
        <v>11</v>
      </c>
      <c r="F8" s="205" t="s">
        <v>4</v>
      </c>
      <c r="G8" s="193" t="s">
        <v>5</v>
      </c>
      <c r="H8" s="206" t="s">
        <v>6</v>
      </c>
      <c r="I8" s="195" t="s">
        <v>7</v>
      </c>
      <c r="J8" s="195" t="s">
        <v>8</v>
      </c>
      <c r="K8" s="196" t="s">
        <v>9</v>
      </c>
      <c r="L8" s="18"/>
    </row>
    <row r="9" spans="1:12" ht="32" thickTop="1" thickBot="1" x14ac:dyDescent="0.4">
      <c r="A9" s="28"/>
      <c r="B9" s="197" t="s">
        <v>39</v>
      </c>
      <c r="C9" s="198" t="s">
        <v>14</v>
      </c>
      <c r="D9" s="199">
        <v>100</v>
      </c>
      <c r="E9" s="200">
        <v>1</v>
      </c>
      <c r="F9" s="201">
        <f t="shared" si="0"/>
        <v>100</v>
      </c>
      <c r="G9" s="200">
        <v>1</v>
      </c>
      <c r="H9" s="202">
        <f>ROUND(F9*G9, 0)</f>
        <v>100</v>
      </c>
      <c r="I9" s="203">
        <f>$E$62</f>
        <v>69.385065885797943</v>
      </c>
      <c r="J9" s="203">
        <f>H9*I9</f>
        <v>6938.506588579794</v>
      </c>
      <c r="K9" s="204">
        <v>0</v>
      </c>
      <c r="L9" s="16"/>
    </row>
    <row r="10" spans="1:12" ht="16.5" thickTop="1" thickBot="1" x14ac:dyDescent="0.4">
      <c r="A10" s="35"/>
      <c r="B10" s="36"/>
      <c r="C10" s="37"/>
      <c r="D10" s="38"/>
      <c r="E10" s="39"/>
      <c r="F10" s="40"/>
      <c r="G10" s="39"/>
      <c r="H10" s="41"/>
      <c r="I10" s="161"/>
      <c r="J10" s="161"/>
      <c r="K10" s="161"/>
      <c r="L10" s="16"/>
    </row>
    <row r="11" spans="1:12" ht="78.5" thickTop="1" thickBot="1" x14ac:dyDescent="0.4">
      <c r="A11" s="28"/>
      <c r="B11" s="144" t="s">
        <v>0</v>
      </c>
      <c r="C11" s="145" t="s">
        <v>1</v>
      </c>
      <c r="D11" s="145" t="s">
        <v>2</v>
      </c>
      <c r="E11" s="146" t="s">
        <v>11</v>
      </c>
      <c r="F11" s="147" t="s">
        <v>4</v>
      </c>
      <c r="G11" s="146" t="s">
        <v>12</v>
      </c>
      <c r="H11" s="147" t="s">
        <v>6</v>
      </c>
      <c r="I11" s="162" t="s">
        <v>7</v>
      </c>
      <c r="J11" s="162" t="s">
        <v>8</v>
      </c>
      <c r="K11" s="163" t="s">
        <v>9</v>
      </c>
      <c r="L11" s="16"/>
    </row>
    <row r="12" spans="1:12" ht="47.5" thickTop="1" thickBot="1" x14ac:dyDescent="0.4">
      <c r="A12" s="28"/>
      <c r="B12" s="148" t="s">
        <v>40</v>
      </c>
      <c r="C12" s="149" t="s">
        <v>15</v>
      </c>
      <c r="D12" s="208">
        <v>6</v>
      </c>
      <c r="E12" s="151">
        <v>23.5</v>
      </c>
      <c r="F12" s="152">
        <f>D12*E12</f>
        <v>141</v>
      </c>
      <c r="G12" s="151">
        <v>15</v>
      </c>
      <c r="H12" s="152">
        <f>ROUND(F12*(G12/60), 0)</f>
        <v>35</v>
      </c>
      <c r="I12" s="164">
        <f>$E$62</f>
        <v>69.385065885797943</v>
      </c>
      <c r="J12" s="164">
        <f>H12*I12</f>
        <v>2428.4773060029279</v>
      </c>
      <c r="K12" s="165">
        <v>0</v>
      </c>
      <c r="L12" s="16"/>
    </row>
    <row r="13" spans="1:12" ht="16.5" thickTop="1" thickBot="1" x14ac:dyDescent="0.4">
      <c r="A13" s="35"/>
      <c r="B13" s="42"/>
      <c r="C13" s="37"/>
      <c r="D13" s="43"/>
      <c r="E13" s="39"/>
      <c r="F13" s="40"/>
      <c r="G13" s="39"/>
      <c r="H13" s="41"/>
      <c r="I13" s="161"/>
      <c r="J13" s="161"/>
      <c r="K13" s="161"/>
      <c r="L13" s="17"/>
    </row>
    <row r="14" spans="1:12" ht="63" thickTop="1" thickBot="1" x14ac:dyDescent="0.4">
      <c r="A14" s="209"/>
      <c r="B14" s="210" t="s">
        <v>0</v>
      </c>
      <c r="C14" s="210" t="s">
        <v>1</v>
      </c>
      <c r="D14" s="210" t="s">
        <v>2</v>
      </c>
      <c r="E14" s="211" t="s">
        <v>3</v>
      </c>
      <c r="F14" s="212" t="s">
        <v>4</v>
      </c>
      <c r="G14" s="211" t="s">
        <v>12</v>
      </c>
      <c r="H14" s="212" t="s">
        <v>6</v>
      </c>
      <c r="I14" s="213" t="s">
        <v>7</v>
      </c>
      <c r="J14" s="213" t="s">
        <v>8</v>
      </c>
      <c r="K14" s="214" t="s">
        <v>9</v>
      </c>
      <c r="L14" s="16"/>
    </row>
    <row r="15" spans="1:12" ht="47.5" thickTop="1" thickBot="1" x14ac:dyDescent="0.4">
      <c r="A15" s="215"/>
      <c r="B15" s="216" t="s">
        <v>41</v>
      </c>
      <c r="C15" s="217" t="s">
        <v>16</v>
      </c>
      <c r="D15" s="218">
        <v>34</v>
      </c>
      <c r="E15" s="219">
        <v>1.5</v>
      </c>
      <c r="F15" s="220">
        <f t="shared" si="0"/>
        <v>51</v>
      </c>
      <c r="G15" s="219">
        <v>20</v>
      </c>
      <c r="H15" s="220">
        <f>ROUND(F15*(G15/60), 0)</f>
        <v>17</v>
      </c>
      <c r="I15" s="221">
        <f>$E$62</f>
        <v>69.385065885797943</v>
      </c>
      <c r="J15" s="221">
        <f>H15*I15</f>
        <v>1179.5461200585651</v>
      </c>
      <c r="K15" s="222">
        <v>0</v>
      </c>
      <c r="L15" s="16"/>
    </row>
    <row r="16" spans="1:12" ht="16.5" thickTop="1" thickBot="1" x14ac:dyDescent="0.4">
      <c r="A16" s="35"/>
      <c r="B16" s="42"/>
      <c r="C16" s="37"/>
      <c r="D16" s="38"/>
      <c r="E16" s="39"/>
      <c r="F16" s="40"/>
      <c r="G16" s="39"/>
      <c r="H16" s="41"/>
      <c r="I16" s="161"/>
      <c r="J16" s="161"/>
      <c r="K16" s="161"/>
      <c r="L16" s="17"/>
    </row>
    <row r="17" spans="1:13" ht="63" thickTop="1" thickBot="1" x14ac:dyDescent="0.4">
      <c r="A17" s="28"/>
      <c r="B17" s="223" t="s">
        <v>0</v>
      </c>
      <c r="C17" s="210" t="s">
        <v>1</v>
      </c>
      <c r="D17" s="210" t="s">
        <v>2</v>
      </c>
      <c r="E17" s="211" t="s">
        <v>3</v>
      </c>
      <c r="F17" s="212" t="s">
        <v>4</v>
      </c>
      <c r="G17" s="211" t="s">
        <v>12</v>
      </c>
      <c r="H17" s="212" t="s">
        <v>6</v>
      </c>
      <c r="I17" s="213" t="s">
        <v>7</v>
      </c>
      <c r="J17" s="213" t="s">
        <v>8</v>
      </c>
      <c r="K17" s="214" t="s">
        <v>9</v>
      </c>
      <c r="L17" s="16"/>
    </row>
    <row r="18" spans="1:13" ht="47.5" thickTop="1" thickBot="1" x14ac:dyDescent="0.4">
      <c r="A18" s="28"/>
      <c r="B18" s="224" t="s">
        <v>55</v>
      </c>
      <c r="C18" s="217" t="s">
        <v>17</v>
      </c>
      <c r="D18" s="218">
        <v>388</v>
      </c>
      <c r="E18" s="219">
        <v>11.103</v>
      </c>
      <c r="F18" s="220">
        <f t="shared" si="0"/>
        <v>4307.9639999999999</v>
      </c>
      <c r="G18" s="219">
        <v>23.606999999999999</v>
      </c>
      <c r="H18" s="220">
        <f>ROUND(F18*(G18/60), 0)</f>
        <v>1695</v>
      </c>
      <c r="I18" s="221">
        <f>$E$62</f>
        <v>69.385065885797943</v>
      </c>
      <c r="J18" s="221">
        <f>H18*I18</f>
        <v>117607.68667642752</v>
      </c>
      <c r="K18" s="222">
        <v>0</v>
      </c>
      <c r="L18" s="16"/>
      <c r="M18" s="13" t="s">
        <v>18</v>
      </c>
    </row>
    <row r="19" spans="1:13" ht="16.5" thickTop="1" thickBot="1" x14ac:dyDescent="0.4">
      <c r="A19" s="35"/>
      <c r="B19" s="42"/>
      <c r="C19" s="37"/>
      <c r="D19" s="38"/>
      <c r="E19" s="39"/>
      <c r="F19" s="40"/>
      <c r="G19" s="39"/>
      <c r="H19" s="41"/>
      <c r="I19" s="161"/>
      <c r="J19" s="161"/>
      <c r="K19" s="161"/>
      <c r="L19" s="17"/>
    </row>
    <row r="20" spans="1:13" ht="63" thickTop="1" thickBot="1" x14ac:dyDescent="0.4">
      <c r="A20" s="28"/>
      <c r="B20" s="223" t="s">
        <v>0</v>
      </c>
      <c r="C20" s="210" t="s">
        <v>1</v>
      </c>
      <c r="D20" s="210" t="s">
        <v>2</v>
      </c>
      <c r="E20" s="211" t="s">
        <v>3</v>
      </c>
      <c r="F20" s="212" t="s">
        <v>4</v>
      </c>
      <c r="G20" s="211" t="s">
        <v>12</v>
      </c>
      <c r="H20" s="212" t="s">
        <v>6</v>
      </c>
      <c r="I20" s="213" t="s">
        <v>7</v>
      </c>
      <c r="J20" s="213" t="s">
        <v>8</v>
      </c>
      <c r="K20" s="214" t="s">
        <v>9</v>
      </c>
      <c r="L20" s="16"/>
    </row>
    <row r="21" spans="1:13" ht="60.75" customHeight="1" thickTop="1" thickBot="1" x14ac:dyDescent="0.4">
      <c r="A21" s="28"/>
      <c r="B21" s="224" t="s">
        <v>56</v>
      </c>
      <c r="C21" s="217" t="s">
        <v>19</v>
      </c>
      <c r="D21" s="218">
        <v>6</v>
      </c>
      <c r="E21" s="219">
        <v>1</v>
      </c>
      <c r="F21" s="220">
        <f t="shared" si="0"/>
        <v>6</v>
      </c>
      <c r="G21" s="219">
        <v>30</v>
      </c>
      <c r="H21" s="220">
        <f>F21*(G21/60)</f>
        <v>3</v>
      </c>
      <c r="I21" s="221">
        <f>$E$62</f>
        <v>69.385065885797943</v>
      </c>
      <c r="J21" s="221">
        <f>H21*I21</f>
        <v>208.15519765739384</v>
      </c>
      <c r="K21" s="222">
        <v>0</v>
      </c>
      <c r="L21" s="16"/>
    </row>
    <row r="22" spans="1:13" ht="16.5" thickTop="1" thickBot="1" x14ac:dyDescent="0.4">
      <c r="A22" s="35"/>
      <c r="B22" s="42"/>
      <c r="C22" s="37"/>
      <c r="D22" s="38"/>
      <c r="E22" s="39"/>
      <c r="F22" s="40"/>
      <c r="G22" s="39"/>
      <c r="H22" s="41"/>
      <c r="I22" s="161"/>
      <c r="J22" s="161"/>
      <c r="K22" s="161"/>
      <c r="L22" s="17"/>
    </row>
    <row r="23" spans="1:13" ht="63" thickTop="1" thickBot="1" x14ac:dyDescent="0.4">
      <c r="A23" s="28"/>
      <c r="B23" s="144" t="s">
        <v>0</v>
      </c>
      <c r="C23" s="145" t="s">
        <v>1</v>
      </c>
      <c r="D23" s="145" t="s">
        <v>2</v>
      </c>
      <c r="E23" s="146" t="s">
        <v>3</v>
      </c>
      <c r="F23" s="147" t="s">
        <v>4</v>
      </c>
      <c r="G23" s="146" t="s">
        <v>12</v>
      </c>
      <c r="H23" s="147" t="s">
        <v>6</v>
      </c>
      <c r="I23" s="162" t="s">
        <v>7</v>
      </c>
      <c r="J23" s="162" t="s">
        <v>8</v>
      </c>
      <c r="K23" s="163" t="s">
        <v>9</v>
      </c>
      <c r="L23" s="16"/>
    </row>
    <row r="24" spans="1:13" ht="47.5" thickTop="1" thickBot="1" x14ac:dyDescent="0.4">
      <c r="A24" s="28"/>
      <c r="B24" s="148" t="s">
        <v>57</v>
      </c>
      <c r="C24" s="149" t="s">
        <v>20</v>
      </c>
      <c r="D24" s="150">
        <v>25</v>
      </c>
      <c r="E24" s="151">
        <v>24</v>
      </c>
      <c r="F24" s="152">
        <f t="shared" si="0"/>
        <v>600</v>
      </c>
      <c r="G24" s="151">
        <v>20</v>
      </c>
      <c r="H24" s="152">
        <f>F24*(G24/60)</f>
        <v>200</v>
      </c>
      <c r="I24" s="164">
        <f>$E$62</f>
        <v>69.385065885797943</v>
      </c>
      <c r="J24" s="164">
        <f>H24*I24</f>
        <v>13877.013177159588</v>
      </c>
      <c r="K24" s="165">
        <v>0</v>
      </c>
      <c r="L24" s="16"/>
    </row>
    <row r="25" spans="1:13" ht="16.5" thickTop="1" thickBot="1" x14ac:dyDescent="0.4">
      <c r="A25" s="35"/>
      <c r="B25" s="36"/>
      <c r="C25" s="37"/>
      <c r="D25" s="38"/>
      <c r="E25" s="39"/>
      <c r="F25" s="40"/>
      <c r="G25" s="39"/>
      <c r="H25" s="41"/>
      <c r="I25" s="161"/>
      <c r="J25" s="161"/>
      <c r="K25" s="161"/>
      <c r="L25" s="17"/>
    </row>
    <row r="26" spans="1:13" ht="63" thickTop="1" thickBot="1" x14ac:dyDescent="0.4">
      <c r="A26" s="28"/>
      <c r="B26" s="144" t="s">
        <v>0</v>
      </c>
      <c r="C26" s="145" t="s">
        <v>1</v>
      </c>
      <c r="D26" s="145" t="s">
        <v>2</v>
      </c>
      <c r="E26" s="146" t="s">
        <v>3</v>
      </c>
      <c r="F26" s="147" t="s">
        <v>4</v>
      </c>
      <c r="G26" s="146" t="s">
        <v>12</v>
      </c>
      <c r="H26" s="147" t="s">
        <v>6</v>
      </c>
      <c r="I26" s="162" t="s">
        <v>7</v>
      </c>
      <c r="J26" s="162" t="s">
        <v>8</v>
      </c>
      <c r="K26" s="163" t="s">
        <v>9</v>
      </c>
      <c r="L26" s="16"/>
    </row>
    <row r="27" spans="1:13" ht="47.5" thickTop="1" thickBot="1" x14ac:dyDescent="0.4">
      <c r="A27" s="28"/>
      <c r="B27" s="148" t="s">
        <v>58</v>
      </c>
      <c r="C27" s="149" t="s">
        <v>21</v>
      </c>
      <c r="D27" s="150">
        <v>34</v>
      </c>
      <c r="E27" s="151">
        <v>5</v>
      </c>
      <c r="F27" s="152">
        <f t="shared" si="0"/>
        <v>170</v>
      </c>
      <c r="G27" s="151">
        <v>10</v>
      </c>
      <c r="H27" s="152">
        <f>F27*(G27/60)</f>
        <v>28.333333333333332</v>
      </c>
      <c r="I27" s="164">
        <f>$E$62</f>
        <v>69.385065885797943</v>
      </c>
      <c r="J27" s="164">
        <f>H27*I27</f>
        <v>1965.9102000976084</v>
      </c>
      <c r="K27" s="165">
        <v>0</v>
      </c>
      <c r="L27" s="16"/>
    </row>
    <row r="28" spans="1:13" ht="16.5" thickTop="1" thickBot="1" x14ac:dyDescent="0.4">
      <c r="A28" s="35"/>
      <c r="B28" s="36"/>
      <c r="C28" s="37"/>
      <c r="D28" s="38"/>
      <c r="E28" s="39"/>
      <c r="F28" s="40"/>
      <c r="G28" s="39"/>
      <c r="H28" s="41"/>
      <c r="I28" s="161"/>
      <c r="J28" s="161"/>
      <c r="K28" s="161"/>
      <c r="L28" s="17"/>
    </row>
    <row r="29" spans="1:13" ht="63" thickTop="1" thickBot="1" x14ac:dyDescent="0.4">
      <c r="A29" s="28"/>
      <c r="B29" s="144" t="s">
        <v>0</v>
      </c>
      <c r="C29" s="145" t="s">
        <v>1</v>
      </c>
      <c r="D29" s="145" t="s">
        <v>2</v>
      </c>
      <c r="E29" s="146" t="s">
        <v>3</v>
      </c>
      <c r="F29" s="147" t="s">
        <v>4</v>
      </c>
      <c r="G29" s="146" t="s">
        <v>12</v>
      </c>
      <c r="H29" s="147" t="s">
        <v>6</v>
      </c>
      <c r="I29" s="162" t="s">
        <v>7</v>
      </c>
      <c r="J29" s="162" t="s">
        <v>8</v>
      </c>
      <c r="K29" s="163" t="s">
        <v>9</v>
      </c>
      <c r="L29" s="16"/>
    </row>
    <row r="30" spans="1:13" ht="47.5" thickTop="1" thickBot="1" x14ac:dyDescent="0.4">
      <c r="A30" s="28"/>
      <c r="B30" s="148" t="s">
        <v>59</v>
      </c>
      <c r="C30" s="149" t="s">
        <v>22</v>
      </c>
      <c r="D30" s="150">
        <v>100</v>
      </c>
      <c r="E30" s="151">
        <v>150</v>
      </c>
      <c r="F30" s="152">
        <f t="shared" si="0"/>
        <v>15000</v>
      </c>
      <c r="G30" s="151">
        <v>7.07</v>
      </c>
      <c r="H30" s="152">
        <f>F30*(G30/60)</f>
        <v>1767.5</v>
      </c>
      <c r="I30" s="164">
        <f>$E$62</f>
        <v>69.385065885797943</v>
      </c>
      <c r="J30" s="164">
        <f>H30*I30</f>
        <v>122638.10395314786</v>
      </c>
      <c r="K30" s="165">
        <v>0</v>
      </c>
      <c r="L30" s="16"/>
    </row>
    <row r="31" spans="1:13" ht="16.5" thickTop="1" thickBot="1" x14ac:dyDescent="0.4">
      <c r="A31" s="35"/>
      <c r="B31" s="36"/>
      <c r="C31" s="37"/>
      <c r="D31" s="38"/>
      <c r="E31" s="39"/>
      <c r="F31" s="40"/>
      <c r="G31" s="39"/>
      <c r="H31" s="41"/>
      <c r="I31" s="161"/>
      <c r="J31" s="161"/>
      <c r="K31" s="161"/>
      <c r="L31" s="17"/>
    </row>
    <row r="32" spans="1:13" ht="63" thickTop="1" thickBot="1" x14ac:dyDescent="0.4">
      <c r="A32" s="28"/>
      <c r="B32" s="144" t="s">
        <v>0</v>
      </c>
      <c r="C32" s="145" t="s">
        <v>1</v>
      </c>
      <c r="D32" s="145" t="s">
        <v>2</v>
      </c>
      <c r="E32" s="146" t="s">
        <v>3</v>
      </c>
      <c r="F32" s="147" t="s">
        <v>4</v>
      </c>
      <c r="G32" s="146" t="s">
        <v>5</v>
      </c>
      <c r="H32" s="147" t="s">
        <v>6</v>
      </c>
      <c r="I32" s="162" t="s">
        <v>7</v>
      </c>
      <c r="J32" s="162" t="s">
        <v>8</v>
      </c>
      <c r="K32" s="163" t="s">
        <v>9</v>
      </c>
      <c r="L32" s="16"/>
    </row>
    <row r="33" spans="1:12" ht="16.5" thickTop="1" thickBot="1" x14ac:dyDescent="0.4">
      <c r="A33" s="28"/>
      <c r="B33" s="148" t="s">
        <v>60</v>
      </c>
      <c r="C33" s="149" t="s">
        <v>23</v>
      </c>
      <c r="D33" s="150">
        <v>75</v>
      </c>
      <c r="E33" s="151">
        <v>1</v>
      </c>
      <c r="F33" s="152">
        <f t="shared" si="0"/>
        <v>75</v>
      </c>
      <c r="G33" s="151">
        <v>5.5</v>
      </c>
      <c r="H33" s="152">
        <f>F33*G33</f>
        <v>412.5</v>
      </c>
      <c r="I33" s="164">
        <f>$E$62</f>
        <v>69.385065885797943</v>
      </c>
      <c r="J33" s="164">
        <f>H33*I33</f>
        <v>28621.33967789165</v>
      </c>
      <c r="K33" s="165">
        <v>0</v>
      </c>
      <c r="L33" s="16"/>
    </row>
    <row r="34" spans="1:12" ht="16.5" thickTop="1" thickBot="1" x14ac:dyDescent="0.4">
      <c r="A34" s="28"/>
      <c r="B34" s="44"/>
      <c r="C34" s="45"/>
      <c r="D34" s="46"/>
      <c r="E34" s="47"/>
      <c r="F34" s="48"/>
      <c r="G34" s="47"/>
      <c r="H34" s="49"/>
      <c r="I34" s="166"/>
      <c r="J34" s="166"/>
      <c r="K34" s="166"/>
      <c r="L34" s="16"/>
    </row>
    <row r="35" spans="1:12" ht="63" thickTop="1" thickBot="1" x14ac:dyDescent="0.4">
      <c r="A35" s="28"/>
      <c r="B35" s="103" t="s">
        <v>0</v>
      </c>
      <c r="C35" s="104" t="s">
        <v>1</v>
      </c>
      <c r="D35" s="104" t="s">
        <v>2</v>
      </c>
      <c r="E35" s="105" t="s">
        <v>3</v>
      </c>
      <c r="F35" s="106" t="s">
        <v>4</v>
      </c>
      <c r="G35" s="105" t="s">
        <v>5</v>
      </c>
      <c r="H35" s="106" t="s">
        <v>6</v>
      </c>
      <c r="I35" s="167" t="s">
        <v>7</v>
      </c>
      <c r="J35" s="167" t="s">
        <v>8</v>
      </c>
      <c r="K35" s="168" t="s">
        <v>9</v>
      </c>
      <c r="L35" s="12"/>
    </row>
    <row r="36" spans="1:12" ht="63" thickTop="1" thickBot="1" x14ac:dyDescent="0.4">
      <c r="A36" s="28"/>
      <c r="B36" s="107" t="s">
        <v>50</v>
      </c>
      <c r="C36" s="108" t="s">
        <v>24</v>
      </c>
      <c r="D36" s="109">
        <v>658</v>
      </c>
      <c r="E36" s="109">
        <v>199.15299999999999</v>
      </c>
      <c r="F36" s="109">
        <f>D36*E36</f>
        <v>131042.674</v>
      </c>
      <c r="G36" s="111">
        <v>8.3000000000000004E-2</v>
      </c>
      <c r="H36" s="109">
        <f>(F36*G36)</f>
        <v>10876.541942</v>
      </c>
      <c r="I36" s="169">
        <f>E63</f>
        <v>56.076134699853576</v>
      </c>
      <c r="J36" s="169">
        <f>H36*I36</f>
        <v>609914.431008199</v>
      </c>
      <c r="K36" s="170">
        <v>500000</v>
      </c>
      <c r="L36" s="12"/>
    </row>
    <row r="37" spans="1:12" ht="16.5" thickTop="1" thickBot="1" x14ac:dyDescent="0.4">
      <c r="A37" s="35"/>
      <c r="B37" s="42"/>
      <c r="C37" s="42"/>
      <c r="D37" s="50"/>
      <c r="E37" s="51"/>
      <c r="F37" s="48"/>
      <c r="G37" s="52"/>
      <c r="H37" s="49"/>
      <c r="I37" s="171"/>
      <c r="J37" s="171"/>
      <c r="K37" s="171"/>
    </row>
    <row r="38" spans="1:12" ht="63" thickTop="1" thickBot="1" x14ac:dyDescent="0.4">
      <c r="A38" s="28"/>
      <c r="B38" s="103" t="s">
        <v>0</v>
      </c>
      <c r="C38" s="104" t="s">
        <v>1</v>
      </c>
      <c r="D38" s="104" t="s">
        <v>2</v>
      </c>
      <c r="E38" s="105" t="s">
        <v>3</v>
      </c>
      <c r="F38" s="106" t="s">
        <v>4</v>
      </c>
      <c r="G38" s="105" t="s">
        <v>5</v>
      </c>
      <c r="H38" s="106" t="s">
        <v>6</v>
      </c>
      <c r="I38" s="167" t="s">
        <v>7</v>
      </c>
      <c r="J38" s="167" t="s">
        <v>8</v>
      </c>
      <c r="K38" s="168" t="s">
        <v>9</v>
      </c>
      <c r="L38" s="12"/>
    </row>
    <row r="39" spans="1:12" ht="47.5" thickTop="1" thickBot="1" x14ac:dyDescent="0.4">
      <c r="A39" s="28"/>
      <c r="B39" s="107" t="s">
        <v>51</v>
      </c>
      <c r="C39" s="108" t="s">
        <v>25</v>
      </c>
      <c r="D39" s="109">
        <v>658</v>
      </c>
      <c r="E39" s="110">
        <v>0.74619999999999997</v>
      </c>
      <c r="F39" s="109">
        <f t="shared" ref="F39:F49" si="1">D39*E39</f>
        <v>490.99959999999999</v>
      </c>
      <c r="G39" s="111">
        <v>0.25</v>
      </c>
      <c r="H39" s="109">
        <f>F39*G39</f>
        <v>122.7499</v>
      </c>
      <c r="I39" s="169">
        <f>E64</f>
        <v>52.635431918008784</v>
      </c>
      <c r="J39" s="169">
        <f>H39*I39</f>
        <v>6460.9940043923862</v>
      </c>
      <c r="K39" s="170">
        <v>0</v>
      </c>
      <c r="L39" s="12"/>
    </row>
    <row r="40" spans="1:12" ht="16.5" thickTop="1" thickBot="1" x14ac:dyDescent="0.4">
      <c r="A40" s="28"/>
      <c r="B40" s="99"/>
      <c r="C40" s="99"/>
      <c r="D40" s="100"/>
      <c r="E40" s="101"/>
      <c r="F40" s="100"/>
      <c r="G40" s="102"/>
      <c r="H40" s="100"/>
      <c r="I40" s="172"/>
      <c r="J40" s="173"/>
      <c r="K40" s="173"/>
    </row>
    <row r="41" spans="1:12" s="17" customFormat="1" ht="47.5" thickTop="1" thickBot="1" x14ac:dyDescent="0.4">
      <c r="A41" s="46"/>
      <c r="B41" s="87" t="s">
        <v>52</v>
      </c>
      <c r="C41" s="88" t="s">
        <v>25</v>
      </c>
      <c r="D41" s="89">
        <f>SUM(D42,D44)</f>
        <v>658</v>
      </c>
      <c r="E41" s="90">
        <f>F41/D41</f>
        <v>1</v>
      </c>
      <c r="F41" s="89">
        <f>SUM(F42,F44)</f>
        <v>658</v>
      </c>
      <c r="G41" s="91">
        <v>2.1854</v>
      </c>
      <c r="H41" s="89">
        <f>SUM(H42,H44)</f>
        <v>1438</v>
      </c>
      <c r="I41" s="174">
        <f>E63</f>
        <v>56.076134699853576</v>
      </c>
      <c r="J41" s="174">
        <f>H41*I41</f>
        <v>80637.481698389442</v>
      </c>
      <c r="K41" s="175">
        <v>0</v>
      </c>
      <c r="L41" s="16"/>
    </row>
    <row r="42" spans="1:12" ht="47.5" thickTop="1" thickBot="1" x14ac:dyDescent="0.4">
      <c r="A42" s="28"/>
      <c r="B42" s="92" t="s">
        <v>42</v>
      </c>
      <c r="C42" s="93"/>
      <c r="D42" s="80">
        <v>20</v>
      </c>
      <c r="E42" s="81">
        <v>1</v>
      </c>
      <c r="F42" s="80">
        <f>(D42*E42)</f>
        <v>20</v>
      </c>
      <c r="G42" s="82">
        <v>40</v>
      </c>
      <c r="H42" s="80">
        <f>F42*G42</f>
        <v>800</v>
      </c>
      <c r="I42" s="158">
        <f>E63</f>
        <v>56.076134699853576</v>
      </c>
      <c r="J42" s="158">
        <f>(I42*H42)</f>
        <v>44860.907759882859</v>
      </c>
      <c r="K42" s="177">
        <v>0</v>
      </c>
      <c r="L42" s="12"/>
    </row>
    <row r="43" spans="1:12" ht="47.5" thickTop="1" thickBot="1" x14ac:dyDescent="0.4">
      <c r="A43" s="28"/>
      <c r="B43" s="92" t="s">
        <v>44</v>
      </c>
      <c r="C43" s="93"/>
      <c r="D43" s="80">
        <v>20</v>
      </c>
      <c r="E43" s="81">
        <v>1</v>
      </c>
      <c r="F43" s="80">
        <v>20</v>
      </c>
      <c r="G43" s="82">
        <v>1</v>
      </c>
      <c r="H43" s="80">
        <f>F43*G43</f>
        <v>20</v>
      </c>
      <c r="I43" s="158">
        <f>E63</f>
        <v>56.076134699853576</v>
      </c>
      <c r="J43" s="158">
        <f>(I43*H43)</f>
        <v>1121.5226939970714</v>
      </c>
      <c r="K43" s="177">
        <v>0</v>
      </c>
      <c r="L43" s="12"/>
    </row>
    <row r="44" spans="1:12" ht="47.5" thickTop="1" thickBot="1" x14ac:dyDescent="0.4">
      <c r="A44" s="28"/>
      <c r="B44" s="92" t="s">
        <v>43</v>
      </c>
      <c r="C44" s="93"/>
      <c r="D44" s="80">
        <v>638</v>
      </c>
      <c r="E44" s="81">
        <v>1</v>
      </c>
      <c r="F44" s="80">
        <f>D44*E44</f>
        <v>638</v>
      </c>
      <c r="G44" s="82">
        <v>1</v>
      </c>
      <c r="H44" s="80">
        <f>F44*G44</f>
        <v>638</v>
      </c>
      <c r="I44" s="158">
        <f>E63</f>
        <v>56.076134699853576</v>
      </c>
      <c r="J44" s="158">
        <f>(I44*H44)</f>
        <v>35776.573938506583</v>
      </c>
      <c r="K44" s="177">
        <v>0</v>
      </c>
      <c r="L44" s="12"/>
    </row>
    <row r="45" spans="1:12" ht="47.5" thickTop="1" thickBot="1" x14ac:dyDescent="0.4">
      <c r="A45" s="28"/>
      <c r="B45" s="94" t="s">
        <v>45</v>
      </c>
      <c r="C45" s="95"/>
      <c r="D45" s="96">
        <v>638</v>
      </c>
      <c r="E45" s="97">
        <v>1</v>
      </c>
      <c r="F45" s="96">
        <v>638</v>
      </c>
      <c r="G45" s="98">
        <v>1</v>
      </c>
      <c r="H45" s="96">
        <f>F45*G45</f>
        <v>638</v>
      </c>
      <c r="I45" s="159">
        <f>E63</f>
        <v>56.076134699853576</v>
      </c>
      <c r="J45" s="159">
        <f>(I45*H45)</f>
        <v>35776.573938506583</v>
      </c>
      <c r="K45" s="178">
        <v>0</v>
      </c>
      <c r="L45" s="12"/>
    </row>
    <row r="46" spans="1:12" ht="16.5" thickTop="1" thickBot="1" x14ac:dyDescent="0.4">
      <c r="A46" s="28"/>
      <c r="B46" s="83"/>
      <c r="C46" s="83"/>
      <c r="D46" s="84"/>
      <c r="E46" s="85"/>
      <c r="F46" s="84"/>
      <c r="G46" s="85"/>
      <c r="H46" s="86"/>
      <c r="I46" s="176"/>
      <c r="J46" s="176"/>
      <c r="K46" s="176"/>
      <c r="L46" s="12"/>
    </row>
    <row r="47" spans="1:12" ht="32" thickTop="1" thickBot="1" x14ac:dyDescent="0.4">
      <c r="A47" s="28"/>
      <c r="B47" s="71" t="s">
        <v>53</v>
      </c>
      <c r="C47" s="140" t="s">
        <v>25</v>
      </c>
      <c r="D47" s="141">
        <f>SUM(D48:D49)</f>
        <v>658</v>
      </c>
      <c r="E47" s="142">
        <v>1.1518999999999999</v>
      </c>
      <c r="F47" s="141">
        <f>SUM(F48:F49)</f>
        <v>758</v>
      </c>
      <c r="G47" s="142">
        <v>8.3000000000000004E-2</v>
      </c>
      <c r="H47" s="142">
        <f>SUM(H48:H49)</f>
        <v>62.914000000000001</v>
      </c>
      <c r="I47" s="157">
        <f>E63</f>
        <v>56.076134699853576</v>
      </c>
      <c r="J47" s="157">
        <f>SUM(J48,J49)</f>
        <v>3527.9739385065877</v>
      </c>
      <c r="K47" s="225">
        <v>0</v>
      </c>
      <c r="L47" s="12"/>
    </row>
    <row r="48" spans="1:12" ht="47.5" thickTop="1" thickBot="1" x14ac:dyDescent="0.4">
      <c r="A48" s="28"/>
      <c r="B48" s="74" t="s">
        <v>47</v>
      </c>
      <c r="C48" s="79"/>
      <c r="D48" s="80">
        <v>20</v>
      </c>
      <c r="E48" s="81">
        <v>6</v>
      </c>
      <c r="F48" s="80">
        <f>D48*E48</f>
        <v>120</v>
      </c>
      <c r="G48" s="82">
        <v>8.3000000000000004E-2</v>
      </c>
      <c r="H48" s="80">
        <f>F48*G48</f>
        <v>9.9600000000000009</v>
      </c>
      <c r="I48" s="158">
        <f>E63</f>
        <v>56.076134699853576</v>
      </c>
      <c r="J48" s="158">
        <f>H48*I48</f>
        <v>558.5183016105417</v>
      </c>
      <c r="K48" s="177">
        <v>0</v>
      </c>
      <c r="L48" s="12"/>
    </row>
    <row r="49" spans="1:12" ht="47.5" thickTop="1" thickBot="1" x14ac:dyDescent="0.4">
      <c r="A49" s="28"/>
      <c r="B49" s="75" t="s">
        <v>46</v>
      </c>
      <c r="C49" s="143"/>
      <c r="D49" s="96">
        <v>638</v>
      </c>
      <c r="E49" s="97">
        <v>1</v>
      </c>
      <c r="F49" s="96">
        <f t="shared" si="1"/>
        <v>638</v>
      </c>
      <c r="G49" s="98">
        <v>8.3000000000000004E-2</v>
      </c>
      <c r="H49" s="96">
        <f>F49*G49</f>
        <v>52.954000000000001</v>
      </c>
      <c r="I49" s="159">
        <f>E63</f>
        <v>56.076134699853576</v>
      </c>
      <c r="J49" s="159">
        <f>H49*I49</f>
        <v>2969.4556368960461</v>
      </c>
      <c r="K49" s="178">
        <v>0</v>
      </c>
      <c r="L49" s="12"/>
    </row>
    <row r="50" spans="1:12" ht="16.5" thickTop="1" thickBot="1" x14ac:dyDescent="0.4">
      <c r="A50" s="28"/>
      <c r="B50" s="72"/>
      <c r="C50" s="83"/>
      <c r="D50" s="84"/>
      <c r="E50" s="85"/>
      <c r="F50" s="84"/>
      <c r="G50" s="85"/>
      <c r="H50" s="86"/>
      <c r="I50" s="176"/>
      <c r="J50" s="176"/>
      <c r="K50" s="176"/>
      <c r="L50" s="12"/>
    </row>
    <row r="51" spans="1:12" ht="63" thickTop="1" thickBot="1" x14ac:dyDescent="0.4">
      <c r="A51" s="46"/>
      <c r="B51" s="103" t="s">
        <v>0</v>
      </c>
      <c r="C51" s="104" t="s">
        <v>1</v>
      </c>
      <c r="D51" s="104" t="s">
        <v>2</v>
      </c>
      <c r="E51" s="105" t="s">
        <v>3</v>
      </c>
      <c r="F51" s="106" t="s">
        <v>4</v>
      </c>
      <c r="G51" s="105" t="s">
        <v>5</v>
      </c>
      <c r="H51" s="106" t="s">
        <v>6</v>
      </c>
      <c r="I51" s="167" t="s">
        <v>7</v>
      </c>
      <c r="J51" s="167" t="s">
        <v>8</v>
      </c>
      <c r="K51" s="168" t="s">
        <v>9</v>
      </c>
      <c r="L51" s="12"/>
    </row>
    <row r="52" spans="1:12" ht="32" thickTop="1" thickBot="1" x14ac:dyDescent="0.4">
      <c r="A52" s="28"/>
      <c r="B52" s="112" t="s">
        <v>61</v>
      </c>
      <c r="C52" s="113" t="s">
        <v>34</v>
      </c>
      <c r="D52" s="78">
        <v>388</v>
      </c>
      <c r="E52" s="78">
        <v>1</v>
      </c>
      <c r="F52" s="78">
        <v>388</v>
      </c>
      <c r="G52" s="78">
        <f>H52/F52</f>
        <v>4</v>
      </c>
      <c r="H52" s="77">
        <f>SUM(H53)</f>
        <v>1552</v>
      </c>
      <c r="I52" s="153">
        <f>E63</f>
        <v>56.076134699853576</v>
      </c>
      <c r="J52" s="153">
        <f>(H52*I52)</f>
        <v>87030.161054172742</v>
      </c>
      <c r="K52" s="225">
        <v>0</v>
      </c>
      <c r="L52" s="12"/>
    </row>
    <row r="53" spans="1:12" ht="47.5" thickTop="1" thickBot="1" x14ac:dyDescent="0.4">
      <c r="A53" s="28"/>
      <c r="B53" s="114" t="s">
        <v>48</v>
      </c>
      <c r="C53" s="115"/>
      <c r="D53" s="116">
        <v>388</v>
      </c>
      <c r="E53" s="117">
        <v>1</v>
      </c>
      <c r="F53" s="116">
        <f t="shared" ref="F53:F54" si="2">D53*E53</f>
        <v>388</v>
      </c>
      <c r="G53" s="118">
        <v>4</v>
      </c>
      <c r="H53" s="116">
        <f>F53*G53</f>
        <v>1552</v>
      </c>
      <c r="I53" s="154">
        <f>E63</f>
        <v>56.076134699853576</v>
      </c>
      <c r="J53" s="154">
        <f>(I53*H53)</f>
        <v>87030.161054172742</v>
      </c>
      <c r="K53" s="177">
        <v>0</v>
      </c>
      <c r="L53" s="12"/>
    </row>
    <row r="54" spans="1:12" s="70" customFormat="1" ht="47.5" thickTop="1" thickBot="1" x14ac:dyDescent="0.4">
      <c r="A54" s="68"/>
      <c r="B54" s="119" t="s">
        <v>49</v>
      </c>
      <c r="C54" s="120"/>
      <c r="D54" s="121">
        <v>388</v>
      </c>
      <c r="E54" s="122">
        <v>1</v>
      </c>
      <c r="F54" s="121">
        <f t="shared" si="2"/>
        <v>388</v>
      </c>
      <c r="G54" s="123">
        <v>1</v>
      </c>
      <c r="H54" s="121">
        <f>F54*G54</f>
        <v>388</v>
      </c>
      <c r="I54" s="155">
        <f>E63</f>
        <v>56.076134699853576</v>
      </c>
      <c r="J54" s="155">
        <f>(I54*H54)</f>
        <v>21757.540263543186</v>
      </c>
      <c r="K54" s="177">
        <v>0</v>
      </c>
      <c r="L54" s="69"/>
    </row>
    <row r="55" spans="1:12" s="70" customFormat="1" ht="47.5" thickTop="1" thickBot="1" x14ac:dyDescent="0.4">
      <c r="A55" s="68"/>
      <c r="B55" s="130" t="s">
        <v>54</v>
      </c>
      <c r="C55" s="131" t="s">
        <v>34</v>
      </c>
      <c r="D55" s="132">
        <v>388</v>
      </c>
      <c r="E55" s="133">
        <v>1</v>
      </c>
      <c r="F55" s="132">
        <f>D55*E55</f>
        <v>388</v>
      </c>
      <c r="G55" s="134">
        <v>8.3000000000000004E-2</v>
      </c>
      <c r="H55" s="132">
        <f>F55*G55</f>
        <v>32.204000000000001</v>
      </c>
      <c r="I55" s="156">
        <f>E63</f>
        <v>56.076134699853576</v>
      </c>
      <c r="J55" s="156">
        <f>H55*I55</f>
        <v>1805.8758418740847</v>
      </c>
      <c r="K55" s="179">
        <v>0</v>
      </c>
      <c r="L55" s="69"/>
    </row>
    <row r="56" spans="1:12" ht="16" thickTop="1" x14ac:dyDescent="0.35">
      <c r="A56" s="28"/>
      <c r="B56" s="124"/>
      <c r="C56" s="124"/>
      <c r="D56" s="125"/>
      <c r="E56" s="126"/>
      <c r="F56" s="127"/>
      <c r="G56" s="128"/>
      <c r="H56" s="129"/>
      <c r="I56" s="180"/>
      <c r="J56" s="180"/>
      <c r="K56" s="180"/>
      <c r="L56" s="16"/>
    </row>
    <row r="57" spans="1:12" ht="31" x14ac:dyDescent="0.35">
      <c r="A57" s="28"/>
      <c r="B57" s="64" t="s">
        <v>26</v>
      </c>
      <c r="C57" s="64"/>
      <c r="D57" s="65">
        <f>SUM(D36+D39+D41+D55+D52+D47)</f>
        <v>3408</v>
      </c>
      <c r="E57" s="66"/>
      <c r="F57" s="65">
        <f>SUM(F36+F39+F41+F55+F52+F47)</f>
        <v>133725.67360000001</v>
      </c>
      <c r="G57" s="67"/>
      <c r="H57" s="65">
        <f>SUM(H36+H39+H41+H52+H55+H47)</f>
        <v>14084.409842000001</v>
      </c>
      <c r="I57" s="181"/>
      <c r="J57" s="181">
        <f>SUM(J36:J56)</f>
        <v>1019228.1711326496</v>
      </c>
      <c r="K57" s="181">
        <f>SUM(K36:K56)</f>
        <v>500000</v>
      </c>
      <c r="L57" s="12"/>
    </row>
    <row r="58" spans="1:12" ht="15.5" x14ac:dyDescent="0.35">
      <c r="A58" s="32"/>
      <c r="B58" s="54"/>
      <c r="C58" s="54"/>
      <c r="D58" s="35"/>
      <c r="E58" s="51"/>
      <c r="F58" s="35"/>
      <c r="G58" s="51"/>
      <c r="H58" s="55"/>
      <c r="I58" s="171"/>
      <c r="J58" s="182"/>
      <c r="K58" s="183"/>
    </row>
    <row r="59" spans="1:12" ht="51.75" customHeight="1" x14ac:dyDescent="0.35">
      <c r="A59" s="56"/>
      <c r="B59" s="57"/>
      <c r="C59" s="58"/>
      <c r="D59" s="59" t="s">
        <v>27</v>
      </c>
      <c r="E59" s="60" t="s">
        <v>28</v>
      </c>
      <c r="F59" s="59" t="s">
        <v>6</v>
      </c>
      <c r="G59" s="60" t="s">
        <v>8</v>
      </c>
      <c r="H59" s="60" t="s">
        <v>29</v>
      </c>
      <c r="I59" s="184"/>
      <c r="J59" s="185"/>
      <c r="K59" s="185"/>
    </row>
    <row r="60" spans="1:12" ht="15.5" x14ac:dyDescent="0.35">
      <c r="A60" s="56"/>
      <c r="B60" s="57"/>
      <c r="C60" s="58"/>
      <c r="D60" s="61">
        <f>SUM(D3:D39)+D41+D55+D52+D47</f>
        <v>4203</v>
      </c>
      <c r="E60" s="53">
        <f>SUM(F3:F39)+F41+F55+F52+F47</f>
        <v>155378.63760000002</v>
      </c>
      <c r="F60" s="62">
        <f>SUM(H3:H39)+H41+H52+H55+H47</f>
        <v>18555.743175333337</v>
      </c>
      <c r="G60" s="63">
        <f>SUM(J3:J39)+J41+J55+J52+J47</f>
        <v>1099620.6754762321</v>
      </c>
      <c r="H60" s="53">
        <f>SUM(K3:K36)+K41+K55</f>
        <v>500000</v>
      </c>
      <c r="I60" s="186"/>
      <c r="J60" s="185"/>
      <c r="K60" s="185"/>
    </row>
    <row r="61" spans="1:12" ht="15.5" x14ac:dyDescent="0.35">
      <c r="B61" s="22"/>
      <c r="D61" s="21"/>
      <c r="E61" s="26"/>
      <c r="F61" s="21"/>
      <c r="G61" s="26"/>
      <c r="H61" s="23"/>
      <c r="I61" s="187"/>
      <c r="J61" s="187"/>
    </row>
    <row r="62" spans="1:12" ht="275.25" customHeight="1" x14ac:dyDescent="0.35">
      <c r="B62" s="135">
        <v>47.39</v>
      </c>
      <c r="C62" s="136" t="s">
        <v>30</v>
      </c>
      <c r="D62" s="137">
        <v>0.68300000000000005</v>
      </c>
      <c r="E62" s="73">
        <f>B62/D62</f>
        <v>69.385065885797943</v>
      </c>
      <c r="H62" s="24"/>
      <c r="I62" s="189"/>
    </row>
    <row r="63" spans="1:12" ht="186" x14ac:dyDescent="0.35">
      <c r="B63" s="83">
        <v>38.299999999999997</v>
      </c>
      <c r="C63" s="83" t="s">
        <v>36</v>
      </c>
      <c r="D63" s="138">
        <v>0.68300000000000005</v>
      </c>
      <c r="E63" s="85">
        <f>B63/D63</f>
        <v>56.076134699853576</v>
      </c>
      <c r="H63" s="24"/>
      <c r="I63" s="189"/>
    </row>
    <row r="64" spans="1:12" ht="186" x14ac:dyDescent="0.35">
      <c r="B64" s="76">
        <v>35.950000000000003</v>
      </c>
      <c r="C64" s="76" t="s">
        <v>35</v>
      </c>
      <c r="D64" s="139">
        <v>0.68300000000000005</v>
      </c>
      <c r="E64" s="26">
        <f>B64/D64</f>
        <v>52.635431918008784</v>
      </c>
      <c r="I64" s="190"/>
    </row>
    <row r="67" ht="15.5" x14ac:dyDescent="0.35"/>
    <row r="80" ht="15.5" x14ac:dyDescent="0.35"/>
    <row r="83" spans="6:6" ht="15.75" customHeight="1" x14ac:dyDescent="0.35">
      <c r="F83" s="13">
        <v>8</v>
      </c>
    </row>
  </sheetData>
  <hyperlinks>
    <hyperlink ref="C3" r:id="rId1" xr:uid="{7078ADA7-71DF-4AD1-BC7A-133ADD1EEC66}"/>
    <hyperlink ref="C6" r:id="rId2" xr:uid="{AA8D9082-03E9-46D5-A575-A4AD9D1A513E}"/>
    <hyperlink ref="C9" r:id="rId3" xr:uid="{67E5EF1D-DCBF-44ED-B51B-01A3AFC846C6}"/>
    <hyperlink ref="C12" r:id="rId4" xr:uid="{0917BC0B-59DE-4489-93E7-D31891494970}"/>
    <hyperlink ref="C15" r:id="rId5" xr:uid="{0D8F298B-90E0-4F9A-AB8C-EA1AC55AEBE3}"/>
    <hyperlink ref="C18" r:id="rId6" xr:uid="{505234C0-4078-4DCE-9C14-BD40377A3BAB}"/>
    <hyperlink ref="C21" r:id="rId7" xr:uid="{16C09911-67E3-4945-8FB9-E4AEE2400620}"/>
    <hyperlink ref="C24" r:id="rId8" xr:uid="{2F70F09C-D2D9-4B0C-A6D2-78BA37E4ADD3}"/>
    <hyperlink ref="C27" r:id="rId9" xr:uid="{CFB1E4D7-2314-480D-B99D-3AF67E56FA81}"/>
    <hyperlink ref="C33" r:id="rId10" xr:uid="{585E1785-236D-4517-9CE1-681DF6DB0C7D}"/>
    <hyperlink ref="C30" r:id="rId11" xr:uid="{B3389CC7-4849-4BB1-9E95-DDD4D112EE37}"/>
  </hyperlinks>
  <pageMargins left="0.7" right="0.7" top="0.75" bottom="0.75" header="0.3" footer="0.3"/>
  <pageSetup scale="70" orientation="landscape" horizontalDpi="300" verticalDpi="300" r:id="rId12"/>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election activeCell="D6" sqref="D6"/>
    </sheetView>
  </sheetViews>
  <sheetFormatPr defaultRowHeight="14.5" x14ac:dyDescent="0.35"/>
  <cols>
    <col min="1" max="1" width="51.7265625" customWidth="1"/>
    <col min="2" max="2" width="12.54296875" customWidth="1"/>
    <col min="3" max="3" width="13.453125" customWidth="1"/>
    <col min="4" max="4" width="15.26953125" customWidth="1"/>
    <col min="5" max="5" width="16.81640625" customWidth="1"/>
    <col min="6" max="6" width="17.1796875" customWidth="1"/>
  </cols>
  <sheetData>
    <row r="3" spans="1:6" ht="30.5" x14ac:dyDescent="0.35">
      <c r="B3" s="1" t="s">
        <v>31</v>
      </c>
      <c r="C3" s="1" t="s">
        <v>32</v>
      </c>
      <c r="D3" s="2" t="s">
        <v>6</v>
      </c>
      <c r="E3" s="1" t="s">
        <v>7</v>
      </c>
      <c r="F3" s="1" t="s">
        <v>8</v>
      </c>
    </row>
    <row r="4" spans="1:6" ht="15.5" x14ac:dyDescent="0.35">
      <c r="B4" s="10">
        <f>Sheet1!F3+Sheet1!F9+Sheet1!F12+Sheet1!F15+Sheet1!F18+Sheet1!F21</f>
        <v>4607.9639999999999</v>
      </c>
      <c r="C4" s="7">
        <v>3</v>
      </c>
      <c r="D4" s="11">
        <f>B4*(C4)</f>
        <v>13823.892</v>
      </c>
      <c r="E4" s="8">
        <f>D6</f>
        <v>73.683000000000007</v>
      </c>
      <c r="F4" s="9">
        <f>D4*E4</f>
        <v>1018585.8342360001</v>
      </c>
    </row>
    <row r="6" spans="1:6" ht="139.5" x14ac:dyDescent="0.35">
      <c r="A6" s="3" t="s">
        <v>33</v>
      </c>
      <c r="B6" s="4">
        <v>54</v>
      </c>
      <c r="C6" s="5">
        <v>0.36449999999999999</v>
      </c>
      <c r="D6" s="6">
        <f>B6*(100%+C6)</f>
        <v>73.683000000000007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SharedWithUsers xmlns="b3ce6949-99fe-4549-b75a-2322037c47c1">
      <UserInfo>
        <DisplayName>Patrick, Eamonn (PHMSA)</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2" ma:contentTypeDescription="Create a new document." ma:contentTypeScope="" ma:versionID="83c6d62e951650439386f207a325cff1">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f86e92fa91e4cc2fc0b36fe727b7fc0e"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F7A35E-5AD1-441C-8D39-191293E16204}">
  <ds:schemaRefs>
    <ds:schemaRef ds:uri="http://purl.org/dc/elements/1.1/"/>
    <ds:schemaRef ds:uri="http://schemas.microsoft.com/office/2006/metadata/properties"/>
    <ds:schemaRef ds:uri="b3ce6949-99fe-4549-b75a-2322037c47c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63ed583d-7590-47b9-98bc-2af72f9646ac"/>
    <ds:schemaRef ds:uri="http://www.w3.org/XML/1998/namespace"/>
    <ds:schemaRef ds:uri="http://purl.org/dc/dcmitype/"/>
  </ds:schemaRefs>
</ds:datastoreItem>
</file>

<file path=customXml/itemProps2.xml><?xml version="1.0" encoding="utf-8"?>
<ds:datastoreItem xmlns:ds="http://schemas.openxmlformats.org/officeDocument/2006/customXml" ds:itemID="{BD20B88A-1A7B-4502-9763-5C428CACD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EC5E54-438D-4B72-A26E-67516F3004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Government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2024-06-24T14:30:08Z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