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nsva\office\SNAP\PAAD\PAAD WORKGROUPS\SAB\State Administration\Forms &amp; ICRs\0584-0492 (Repayment Demand &amp; DQ)\FY24 0492 Supporting Statement\"/>
    </mc:Choice>
  </mc:AlternateContent>
  <xr:revisionPtr revIDLastSave="0" documentId="8_{FCA42C16-037C-4283-A55D-32AFB888D8E9}" xr6:coauthVersionLast="47" xr6:coauthVersionMax="47" xr10:uidLastSave="{00000000-0000-0000-0000-000000000000}"/>
  <bookViews>
    <workbookView xWindow="-108" yWindow="-108" windowWidth="23256" windowHeight="12576" xr2:uid="{769E1C73-67D2-4D7C-8A35-1F77A21D1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P26" i="1"/>
  <c r="O26" i="1"/>
  <c r="N26" i="1"/>
  <c r="M26" i="1"/>
  <c r="L26" i="1"/>
  <c r="K26" i="1"/>
  <c r="P20" i="1"/>
  <c r="O20" i="1"/>
  <c r="N20" i="1"/>
  <c r="M20" i="1"/>
  <c r="L20" i="1"/>
  <c r="K20" i="1"/>
  <c r="O23" i="1"/>
  <c r="O24" i="1"/>
  <c r="P23" i="1"/>
  <c r="P24" i="1"/>
  <c r="P22" i="1"/>
  <c r="O22" i="1"/>
  <c r="P14" i="1"/>
  <c r="P15" i="1"/>
  <c r="P16" i="1"/>
  <c r="P17" i="1"/>
  <c r="P18" i="1"/>
  <c r="P19" i="1"/>
  <c r="P13" i="1"/>
  <c r="O14" i="1"/>
  <c r="O15" i="1"/>
  <c r="O16" i="1"/>
  <c r="O17" i="1"/>
  <c r="O18" i="1"/>
  <c r="O19" i="1"/>
  <c r="O13" i="1"/>
  <c r="N11" i="1"/>
  <c r="P10" i="1"/>
  <c r="P9" i="1"/>
  <c r="P8" i="1"/>
  <c r="P7" i="1"/>
  <c r="P6" i="1"/>
  <c r="P5" i="1"/>
  <c r="P4" i="1"/>
  <c r="O10" i="1"/>
  <c r="O9" i="1"/>
  <c r="O8" i="1"/>
  <c r="O7" i="1"/>
  <c r="O6" i="1"/>
  <c r="O5" i="1"/>
  <c r="O4" i="1"/>
  <c r="K19" i="1"/>
  <c r="L19" i="1" s="1"/>
  <c r="K18" i="1"/>
  <c r="K17" i="1"/>
  <c r="K16" i="1"/>
  <c r="K15" i="1"/>
  <c r="K14" i="1"/>
  <c r="K13" i="1"/>
  <c r="K24" i="1"/>
  <c r="L24" i="1" s="1"/>
  <c r="K23" i="1"/>
  <c r="L23" i="1" s="1"/>
  <c r="L22" i="1"/>
  <c r="K22" i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O11" i="1" l="1"/>
  <c r="P11" i="1"/>
  <c r="G15" i="1" l="1"/>
  <c r="G9" i="1"/>
  <c r="G6" i="1"/>
  <c r="E19" i="1" l="1"/>
  <c r="G23" i="1"/>
  <c r="G22" i="1"/>
  <c r="G14" i="1"/>
  <c r="G16" i="1"/>
  <c r="G17" i="1"/>
  <c r="G18" i="1"/>
  <c r="G13" i="1"/>
  <c r="G10" i="1"/>
  <c r="I10" i="1" s="1"/>
  <c r="G5" i="1" l="1"/>
  <c r="G7" i="1"/>
  <c r="G8" i="1"/>
  <c r="G4" i="1"/>
  <c r="I18" i="1" l="1"/>
  <c r="I17" i="1"/>
  <c r="I16" i="1"/>
  <c r="I15" i="1"/>
  <c r="I9" i="1"/>
  <c r="I8" i="1"/>
  <c r="I7" i="1"/>
  <c r="I6" i="1"/>
  <c r="I11" i="1" l="1"/>
  <c r="I22" i="1"/>
  <c r="I13" i="1"/>
  <c r="I4" i="1"/>
  <c r="I5" i="1"/>
  <c r="F11" i="1"/>
  <c r="G11" i="1" s="1"/>
  <c r="G19" i="1"/>
  <c r="F24" i="1" l="1"/>
  <c r="G20" i="1"/>
  <c r="I23" i="1"/>
  <c r="I24" i="1" s="1"/>
  <c r="E20" i="1"/>
  <c r="E26" i="1" s="1"/>
  <c r="I14" i="1"/>
  <c r="I19" i="1" s="1"/>
  <c r="H19" i="1" s="1"/>
  <c r="G24" i="1"/>
  <c r="H11" i="1"/>
  <c r="F19" i="1" l="1"/>
  <c r="F20" i="1" s="1"/>
  <c r="I20" i="1"/>
  <c r="I26" i="1" s="1"/>
  <c r="G26" i="1"/>
  <c r="F26" i="1" s="1"/>
  <c r="H24" i="1"/>
  <c r="H20" i="1" l="1"/>
  <c r="H26" i="1"/>
</calcChain>
</file>

<file path=xl/sharedStrings.xml><?xml version="1.0" encoding="utf-8"?>
<sst xmlns="http://schemas.openxmlformats.org/spreadsheetml/2006/main" count="67" uniqueCount="55">
  <si>
    <t>Respondent Category
 (Affected Public)</t>
  </si>
  <si>
    <t xml:space="preserve">Type of respondents </t>
  </si>
  <si>
    <t>Burden Activity</t>
  </si>
  <si>
    <t>CFR Section of Regulations</t>
  </si>
  <si>
    <t>Estimated # Respondents</t>
  </si>
  <si>
    <t>Responses Per Respondent</t>
  </si>
  <si>
    <t>Estimated Avg. # of Hours Per Response</t>
  </si>
  <si>
    <t>REPORTING</t>
  </si>
  <si>
    <t>State Government</t>
  </si>
  <si>
    <t>Demand Letter for Overissuance</t>
  </si>
  <si>
    <t>273.18(a)(2)</t>
  </si>
  <si>
    <t>Notice for Hearing or Prosecution</t>
  </si>
  <si>
    <t>273.16(e)(3)</t>
  </si>
  <si>
    <t>273.16(e)(9)</t>
  </si>
  <si>
    <r>
      <t xml:space="preserve">Action Taken on Hearing or Court Decision: </t>
    </r>
    <r>
      <rPr>
        <sz val="10"/>
        <rFont val="Arial"/>
        <family val="2"/>
      </rPr>
      <t xml:space="preserve"> 
For No IPV Findings</t>
    </r>
  </si>
  <si>
    <t>Electronic Disqualified Recipient System Breakout:  
For eDRS Reporting</t>
  </si>
  <si>
    <t>273.16(i)(2)(i)</t>
  </si>
  <si>
    <t>Electronic Disqualified Recipient System Breakout:  
For Editing and Resubmission</t>
  </si>
  <si>
    <t>272.1(f)(3)</t>
  </si>
  <si>
    <t>Electronic Disqualified Recipient System Breakout:  
For Penalty Checks using Mainframe</t>
  </si>
  <si>
    <t>273.16(i)(4)</t>
  </si>
  <si>
    <t>State Agency Reporting Sub-Total</t>
  </si>
  <si>
    <t>Individuals/Household Reporting</t>
  </si>
  <si>
    <t>Individuals/
Household</t>
  </si>
  <si>
    <t>SNAP Households</t>
  </si>
  <si>
    <t>Administrative Disqualification Hearing Waiver</t>
  </si>
  <si>
    <t>273.16(i)(2)</t>
  </si>
  <si>
    <t>Disqualification Consent Agreement</t>
  </si>
  <si>
    <t>Action Taken on Hearing or Court Decision:  
For IPV Findings</t>
  </si>
  <si>
    <t>Action Taken on Hearing or Court Decision: 
For No IPV Findings</t>
  </si>
  <si>
    <t>Individuals/Household Reporting Sub-Total</t>
  </si>
  <si>
    <t>Total Reporting</t>
  </si>
  <si>
    <t>Recordkeeping Breakout: 
For initiating Collection Action</t>
  </si>
  <si>
    <t>272.1(f)</t>
  </si>
  <si>
    <t>Recordkeeping Breakout: 
For IPVs</t>
  </si>
  <si>
    <t>Total Recordkeeping</t>
  </si>
  <si>
    <t>TOTAL BURDEN</t>
  </si>
  <si>
    <t>Grand Total Reporting and Recordkeeping</t>
  </si>
  <si>
    <t>State 
Agency</t>
  </si>
  <si>
    <t>Estimated Total Hours   
(Col. GxH)</t>
  </si>
  <si>
    <t>Total Annual Responses  
(Col. ExF)</t>
  </si>
  <si>
    <t>Hourly Cost to Respondent</t>
  </si>
  <si>
    <t>Estimated Cost to Respondent</t>
  </si>
  <si>
    <t>Fully Loaded Wages</t>
  </si>
  <si>
    <t>RECORDKEEPING</t>
  </si>
  <si>
    <t>Previously Approved</t>
  </si>
  <si>
    <t>Due to Program Change</t>
  </si>
  <si>
    <t>Due to an Adjustment</t>
  </si>
  <si>
    <t>Total Difference</t>
  </si>
  <si>
    <t xml:space="preserve">GS-12 </t>
  </si>
  <si>
    <t>GS-14</t>
  </si>
  <si>
    <t>Federal Staff Cost</t>
  </si>
  <si>
    <t>Pay Rate</t>
  </si>
  <si>
    <t>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</si>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</sst>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#,##0.0000"/>
    <numFmt numFmtId="166" formatCode="#,##0.000"/>
    <numFmt numFmtId="167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7" fillId="4" borderId="6" xfId="1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7" fillId="4" borderId="8" xfId="1" applyNumberFormat="1" applyFont="1" applyFill="1" applyBorder="1" applyAlignment="1">
      <alignment horizontal="center" vertical="center"/>
    </xf>
    <xf numFmtId="1" fontId="7" fillId="4" borderId="6" xfId="1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44" fontId="7" fillId="4" borderId="8" xfId="2" applyFont="1" applyFill="1" applyBorder="1" applyAlignment="1">
      <alignment horizontal="center" vertical="center"/>
    </xf>
    <xf numFmtId="44" fontId="3" fillId="2" borderId="8" xfId="2" applyFont="1" applyFill="1" applyBorder="1" applyAlignment="1">
      <alignment horizontal="center" vertical="center"/>
    </xf>
    <xf numFmtId="44" fontId="7" fillId="4" borderId="8" xfId="0" applyNumberFormat="1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166" fontId="7" fillId="4" borderId="12" xfId="4" applyNumberFormat="1" applyFont="1" applyFill="1" applyBorder="1" applyAlignment="1">
      <alignment horizontal="center" vertical="center"/>
    </xf>
    <xf numFmtId="167" fontId="3" fillId="2" borderId="13" xfId="4" applyNumberFormat="1" applyFont="1" applyFill="1" applyBorder="1" applyAlignment="1">
      <alignment horizontal="center" vertical="center"/>
    </xf>
    <xf numFmtId="166" fontId="7" fillId="4" borderId="8" xfId="3" applyNumberFormat="1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3" fontId="7" fillId="4" borderId="8" xfId="1" applyNumberFormat="1" applyFont="1" applyFill="1" applyBorder="1" applyAlignment="1">
      <alignment horizontal="center" vertical="center"/>
    </xf>
    <xf numFmtId="166" fontId="7" fillId="4" borderId="8" xfId="4" applyNumberFormat="1" applyFont="1" applyFill="1" applyBorder="1" applyAlignment="1">
      <alignment horizontal="center" vertical="center"/>
    </xf>
    <xf numFmtId="167" fontId="3" fillId="2" borderId="8" xfId="4" applyNumberFormat="1" applyFont="1" applyFill="1" applyBorder="1" applyAlignment="1">
      <alignment horizontal="center" vertical="center"/>
    </xf>
    <xf numFmtId="166" fontId="3" fillId="2" borderId="8" xfId="3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66" fontId="7" fillId="4" borderId="8" xfId="6" applyNumberFormat="1" applyFill="1" applyBorder="1" applyAlignment="1">
      <alignment horizontal="center" vertical="center"/>
    </xf>
    <xf numFmtId="166" fontId="3" fillId="2" borderId="8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7" fillId="4" borderId="9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44" fontId="10" fillId="2" borderId="8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3" fontId="12" fillId="2" borderId="8" xfId="0" applyNumberFormat="1" applyFont="1" applyFill="1" applyBorder="1" applyAlignment="1">
      <alignment horizontal="center" vertical="center"/>
    </xf>
    <xf numFmtId="166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4" fontId="12" fillId="2" borderId="8" xfId="0" applyNumberFormat="1" applyFont="1" applyFill="1" applyBorder="1" applyAlignment="1">
      <alignment horizontal="center" vertical="center"/>
    </xf>
    <xf numFmtId="165" fontId="12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8">
    <cellStyle name="Comma" xfId="1" builtinId="3"/>
    <cellStyle name="Comma 2" xfId="4" xr:uid="{B0300313-6CBC-4E2C-B4CD-4CAD0072FFD7}"/>
    <cellStyle name="Currency" xfId="2" builtinId="4"/>
    <cellStyle name="Currency 2" xfId="5" xr:uid="{FE2113ED-2FD3-421C-8CD1-56F8EAC76BBA}"/>
    <cellStyle name="Currency 3" xfId="7" xr:uid="{3A8CDF77-ADB3-4131-AF79-9FDF98582573}"/>
    <cellStyle name="Normal" xfId="0" builtinId="0"/>
    <cellStyle name="Normal 2" xfId="3" xr:uid="{A17481BA-3F9E-4C93-8164-38A5063F87BC}"/>
    <cellStyle name="Normal 3" xfId="6" xr:uid="{C3BAD43B-556B-490B-BDCE-B7F620BAF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69EF-0113-4333-9F1D-657D7AEE437E}">
  <dimension ref="A1:P32"/>
  <sheetViews>
    <sheetView tabSelected="1" topLeftCell="C1" zoomScale="120" zoomScaleNormal="120" workbookViewId="0">
      <pane ySplit="1" topLeftCell="A18" activePane="bottomLeft" state="frozen"/>
      <selection pane="bottomLeft" activeCell="F30" sqref="F30"/>
    </sheetView>
  </sheetViews>
  <sheetFormatPr defaultRowHeight="14.4" x14ac:dyDescent="0.3"/>
  <cols>
    <col min="1" max="1" width="11.88671875" customWidth="1"/>
    <col min="2" max="2" width="12.6640625" customWidth="1"/>
    <col min="3" max="3" width="29.109375" customWidth="1"/>
    <col min="4" max="4" width="12.21875" customWidth="1"/>
    <col min="5" max="5" width="13.109375" customWidth="1"/>
    <col min="6" max="6" width="12.77734375" customWidth="1"/>
    <col min="7" max="7" width="17.44140625" customWidth="1"/>
    <col min="8" max="8" width="12.109375" customWidth="1"/>
    <col min="9" max="9" width="12.5546875" customWidth="1"/>
    <col min="10" max="10" width="11.5546875" customWidth="1"/>
    <col min="11" max="11" width="17" customWidth="1"/>
    <col min="12" max="12" width="16.109375" customWidth="1"/>
    <col min="13" max="13" width="13.88671875" customWidth="1"/>
    <col min="14" max="14" width="12.109375" customWidth="1"/>
    <col min="15" max="15" width="16.33203125" customWidth="1"/>
    <col min="16" max="16" width="16.5546875" customWidth="1"/>
  </cols>
  <sheetData>
    <row r="1" spans="1:16" ht="76.8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40</v>
      </c>
      <c r="H1" s="3" t="s">
        <v>6</v>
      </c>
      <c r="I1" s="4" t="s">
        <v>39</v>
      </c>
      <c r="J1" s="4" t="s">
        <v>41</v>
      </c>
      <c r="K1" s="4" t="s">
        <v>42</v>
      </c>
      <c r="L1" s="4" t="s">
        <v>43</v>
      </c>
      <c r="M1" s="4" t="s">
        <v>45</v>
      </c>
      <c r="N1" s="4" t="s">
        <v>46</v>
      </c>
      <c r="O1" s="4" t="s">
        <v>47</v>
      </c>
      <c r="P1" s="4" t="s">
        <v>48</v>
      </c>
    </row>
    <row r="2" spans="1:16" ht="15.6" customHeight="1" x14ac:dyDescent="0.3">
      <c r="A2" s="59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x14ac:dyDescent="0.3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3">
      <c r="A4" s="56" t="s">
        <v>8</v>
      </c>
      <c r="B4" s="56" t="s">
        <v>38</v>
      </c>
      <c r="C4" s="5" t="s">
        <v>9</v>
      </c>
      <c r="D4" s="5" t="s">
        <v>10</v>
      </c>
      <c r="E4" s="12">
        <v>53</v>
      </c>
      <c r="F4" s="9">
        <v>7339.2641509433961</v>
      </c>
      <c r="G4" s="9">
        <f>E4*F4</f>
        <v>388981</v>
      </c>
      <c r="H4" s="9">
        <v>0.1336</v>
      </c>
      <c r="I4" s="9">
        <f>SUM(G4*H4)</f>
        <v>51967.861599999997</v>
      </c>
      <c r="J4" s="15">
        <v>11.33</v>
      </c>
      <c r="K4" s="15">
        <f>J4*I4</f>
        <v>588795.87192800001</v>
      </c>
      <c r="L4" s="15">
        <f>1.33*K4</f>
        <v>783098.50966424006</v>
      </c>
      <c r="M4" s="19">
        <v>74787.275999999998</v>
      </c>
      <c r="N4" s="32">
        <v>0</v>
      </c>
      <c r="O4" s="32">
        <f t="shared" ref="O4:O9" si="0">SUM(I4-M4)</f>
        <v>-22819.414400000001</v>
      </c>
      <c r="P4" s="32">
        <f t="shared" ref="P4:P10" si="1">SUM(I4-M4)</f>
        <v>-22819.414400000001</v>
      </c>
    </row>
    <row r="5" spans="1:16" x14ac:dyDescent="0.3">
      <c r="A5" s="57"/>
      <c r="B5" s="57"/>
      <c r="C5" s="8" t="s">
        <v>11</v>
      </c>
      <c r="D5" s="6" t="s">
        <v>12</v>
      </c>
      <c r="E5" s="12">
        <v>53</v>
      </c>
      <c r="F5" s="9">
        <v>745.33333333333326</v>
      </c>
      <c r="G5" s="9">
        <f t="shared" ref="G5:G9" si="2">E5*F5</f>
        <v>39502.666666666664</v>
      </c>
      <c r="H5" s="9">
        <v>0.1336</v>
      </c>
      <c r="I5" s="9">
        <f t="shared" ref="I5:I7" si="3">SUM(G5*H5)</f>
        <v>5277.5562666666665</v>
      </c>
      <c r="J5" s="15">
        <v>11.33</v>
      </c>
      <c r="K5" s="15">
        <f t="shared" ref="K5:K11" si="4">J5*I5</f>
        <v>59794.712501333335</v>
      </c>
      <c r="L5" s="15">
        <f t="shared" ref="L5:L11" si="5">1.33*K5</f>
        <v>79526.967626773345</v>
      </c>
      <c r="M5" s="19">
        <v>5716.6103999999996</v>
      </c>
      <c r="N5" s="33">
        <v>0</v>
      </c>
      <c r="O5" s="32">
        <f t="shared" si="0"/>
        <v>-439.05413333333308</v>
      </c>
      <c r="P5" s="32">
        <f t="shared" si="1"/>
        <v>-439.05413333333308</v>
      </c>
    </row>
    <row r="6" spans="1:16" ht="39.6" x14ac:dyDescent="0.3">
      <c r="A6" s="57"/>
      <c r="B6" s="57"/>
      <c r="C6" s="5" t="s">
        <v>28</v>
      </c>
      <c r="D6" s="6" t="s">
        <v>13</v>
      </c>
      <c r="E6" s="12">
        <v>53</v>
      </c>
      <c r="F6" s="9">
        <v>690.25157232704407</v>
      </c>
      <c r="G6" s="9">
        <f t="shared" si="2"/>
        <v>36583.333333333336</v>
      </c>
      <c r="H6" s="9">
        <v>0.16700000000000001</v>
      </c>
      <c r="I6" s="9">
        <f t="shared" si="3"/>
        <v>6109.416666666667</v>
      </c>
      <c r="J6" s="15">
        <v>11.33</v>
      </c>
      <c r="K6" s="15">
        <f t="shared" si="4"/>
        <v>69219.690833333341</v>
      </c>
      <c r="L6" s="15">
        <f t="shared" si="5"/>
        <v>92062.188808333347</v>
      </c>
      <c r="M6" s="19">
        <v>6529.1990000000005</v>
      </c>
      <c r="N6" s="33">
        <v>0</v>
      </c>
      <c r="O6" s="32">
        <f t="shared" si="0"/>
        <v>-419.78233333333355</v>
      </c>
      <c r="P6" s="32">
        <f t="shared" si="1"/>
        <v>-419.78233333333355</v>
      </c>
    </row>
    <row r="7" spans="1:16" ht="39.6" x14ac:dyDescent="0.3">
      <c r="A7" s="57"/>
      <c r="B7" s="57"/>
      <c r="C7" s="28" t="s">
        <v>14</v>
      </c>
      <c r="D7" s="6" t="s">
        <v>13</v>
      </c>
      <c r="E7" s="12">
        <v>53</v>
      </c>
      <c r="F7" s="9">
        <v>83.125786792452828</v>
      </c>
      <c r="G7" s="9">
        <f t="shared" si="2"/>
        <v>4405.6666999999998</v>
      </c>
      <c r="H7" s="9">
        <v>8.3500000000000005E-2</v>
      </c>
      <c r="I7" s="9">
        <f t="shared" si="3"/>
        <v>367.87316944999998</v>
      </c>
      <c r="J7" s="15">
        <v>11.33</v>
      </c>
      <c r="K7" s="15">
        <f t="shared" si="4"/>
        <v>4168.0030098685002</v>
      </c>
      <c r="L7" s="15">
        <f t="shared" si="5"/>
        <v>5543.4440031251052</v>
      </c>
      <c r="M7" s="19">
        <v>308.28200000000004</v>
      </c>
      <c r="N7" s="33">
        <v>0</v>
      </c>
      <c r="O7" s="32">
        <f t="shared" si="0"/>
        <v>59.591169449999938</v>
      </c>
      <c r="P7" s="32">
        <f t="shared" si="1"/>
        <v>59.591169449999938</v>
      </c>
    </row>
    <row r="8" spans="1:16" ht="39.6" x14ac:dyDescent="0.3">
      <c r="A8" s="57"/>
      <c r="B8" s="57"/>
      <c r="C8" s="7" t="s">
        <v>15</v>
      </c>
      <c r="D8" s="6" t="s">
        <v>16</v>
      </c>
      <c r="E8" s="12">
        <v>53</v>
      </c>
      <c r="F8" s="9">
        <v>690.25157169811314</v>
      </c>
      <c r="G8" s="9">
        <f t="shared" si="2"/>
        <v>36583.333299999998</v>
      </c>
      <c r="H8" s="9">
        <v>8.3500000000000005E-2</v>
      </c>
      <c r="I8" s="9">
        <f>G8*H8</f>
        <v>3054.70833055</v>
      </c>
      <c r="J8" s="15">
        <v>11.33</v>
      </c>
      <c r="K8" s="15">
        <f t="shared" si="4"/>
        <v>34609.845385131499</v>
      </c>
      <c r="L8" s="15">
        <f t="shared" si="5"/>
        <v>46031.094362224896</v>
      </c>
      <c r="M8" s="19">
        <v>3264.5995000000003</v>
      </c>
      <c r="N8" s="33">
        <v>0</v>
      </c>
      <c r="O8" s="32">
        <f t="shared" si="0"/>
        <v>-209.89116945000023</v>
      </c>
      <c r="P8" s="32">
        <f t="shared" si="1"/>
        <v>-209.89116945000023</v>
      </c>
    </row>
    <row r="9" spans="1:16" ht="39.6" x14ac:dyDescent="0.3">
      <c r="A9" s="57"/>
      <c r="B9" s="57"/>
      <c r="C9" s="7" t="s">
        <v>17</v>
      </c>
      <c r="D9" s="6" t="s">
        <v>18</v>
      </c>
      <c r="E9" s="12">
        <v>53</v>
      </c>
      <c r="F9" s="9">
        <v>82.830188679245282</v>
      </c>
      <c r="G9" s="9">
        <f t="shared" si="2"/>
        <v>4390</v>
      </c>
      <c r="H9" s="9">
        <v>0.16700000000000001</v>
      </c>
      <c r="I9" s="9">
        <f>SUM(G9*H9)</f>
        <v>733.13</v>
      </c>
      <c r="J9" s="15">
        <v>11.33</v>
      </c>
      <c r="K9" s="15">
        <f t="shared" si="4"/>
        <v>8306.3629000000001</v>
      </c>
      <c r="L9" s="15">
        <f t="shared" si="5"/>
        <v>11047.462657</v>
      </c>
      <c r="M9" s="19">
        <v>783.50387999999998</v>
      </c>
      <c r="N9" s="33">
        <v>0</v>
      </c>
      <c r="O9" s="32">
        <f t="shared" si="0"/>
        <v>-50.373879999999986</v>
      </c>
      <c r="P9" s="32">
        <f t="shared" si="1"/>
        <v>-50.373879999999986</v>
      </c>
    </row>
    <row r="10" spans="1:16" ht="61.2" customHeight="1" thickBot="1" x14ac:dyDescent="0.35">
      <c r="A10" s="58"/>
      <c r="B10" s="58"/>
      <c r="C10" s="5" t="s">
        <v>19</v>
      </c>
      <c r="D10" s="6" t="s">
        <v>20</v>
      </c>
      <c r="E10" s="12">
        <v>53</v>
      </c>
      <c r="F10" s="9">
        <v>690.25157169811314</v>
      </c>
      <c r="G10" s="9">
        <f t="shared" ref="G10" si="6">E10*F10</f>
        <v>36583.333299999998</v>
      </c>
      <c r="H10" s="9">
        <v>5.0099999999999999E-2</v>
      </c>
      <c r="I10" s="9">
        <f>G10*H10</f>
        <v>1832.82499833</v>
      </c>
      <c r="J10" s="15">
        <v>11.33</v>
      </c>
      <c r="K10" s="15">
        <f t="shared" si="4"/>
        <v>20765.907231078902</v>
      </c>
      <c r="L10" s="15">
        <f t="shared" si="5"/>
        <v>27618.656617334942</v>
      </c>
      <c r="M10" s="19">
        <v>1958.7596999999998</v>
      </c>
      <c r="N10" s="32">
        <v>0</v>
      </c>
      <c r="O10" s="33">
        <f>SUM(I10-M10)</f>
        <v>-125.93470166999987</v>
      </c>
      <c r="P10" s="32">
        <f t="shared" si="1"/>
        <v>-125.93470166999987</v>
      </c>
    </row>
    <row r="11" spans="1:16" ht="15" thickBot="1" x14ac:dyDescent="0.35">
      <c r="A11" s="45" t="s">
        <v>21</v>
      </c>
      <c r="B11" s="46"/>
      <c r="C11" s="46"/>
      <c r="D11" s="47"/>
      <c r="E11" s="13">
        <v>53</v>
      </c>
      <c r="F11" s="10">
        <f>SUM(F4:F10)</f>
        <v>10321.308175471695</v>
      </c>
      <c r="G11" s="10">
        <f>SUM(E11*F11)</f>
        <v>547029.33329999982</v>
      </c>
      <c r="H11" s="10">
        <f>SUM(I11/G11)</f>
        <v>0.12676353316072411</v>
      </c>
      <c r="I11" s="10">
        <f>SUM(I4:I10)</f>
        <v>69343.371031663337</v>
      </c>
      <c r="J11" s="16">
        <v>11.33</v>
      </c>
      <c r="K11" s="16">
        <f t="shared" si="4"/>
        <v>785660.39378874563</v>
      </c>
      <c r="L11" s="16">
        <f t="shared" si="5"/>
        <v>1044928.3237390318</v>
      </c>
      <c r="M11" s="20">
        <v>93348.230480000013</v>
      </c>
      <c r="N11" s="35">
        <f>SUM(N4:N10)</f>
        <v>0</v>
      </c>
      <c r="O11" s="35">
        <f>SUM(O4:O10)</f>
        <v>-24004.859448336665</v>
      </c>
      <c r="P11" s="35">
        <f>SUM(P4:P10)</f>
        <v>-24004.859448336665</v>
      </c>
    </row>
    <row r="12" spans="1:16" x14ac:dyDescent="0.3">
      <c r="A12" s="52" t="s">
        <v>22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x14ac:dyDescent="0.3">
      <c r="A13" s="48" t="s">
        <v>23</v>
      </c>
      <c r="B13" s="48" t="s">
        <v>24</v>
      </c>
      <c r="C13" s="8" t="s">
        <v>9</v>
      </c>
      <c r="D13" s="8" t="s">
        <v>10</v>
      </c>
      <c r="E13" s="11">
        <v>388981</v>
      </c>
      <c r="F13" s="24">
        <v>1</v>
      </c>
      <c r="G13" s="11">
        <f>E13*F13</f>
        <v>388981</v>
      </c>
      <c r="H13" s="11">
        <v>3.3399999999999999E-2</v>
      </c>
      <c r="I13" s="11">
        <f t="shared" ref="I13:I18" si="7">SUM(G13*H13)</f>
        <v>12991.965399999999</v>
      </c>
      <c r="J13" s="15">
        <v>7.25</v>
      </c>
      <c r="K13" s="15">
        <f>J13*I13</f>
        <v>94191.749149999989</v>
      </c>
      <c r="L13" s="15"/>
      <c r="M13" s="25">
        <v>18696.819</v>
      </c>
      <c r="N13" s="21">
        <v>0</v>
      </c>
      <c r="O13" s="25">
        <f>I13-M13</f>
        <v>-5704.8536000000004</v>
      </c>
      <c r="P13" s="36">
        <f>I13-M13</f>
        <v>-5704.8536000000004</v>
      </c>
    </row>
    <row r="14" spans="1:16" x14ac:dyDescent="0.3">
      <c r="A14" s="48"/>
      <c r="B14" s="48"/>
      <c r="C14" s="8" t="s">
        <v>11</v>
      </c>
      <c r="D14" s="8" t="s">
        <v>12</v>
      </c>
      <c r="E14" s="11">
        <v>39502.666666666664</v>
      </c>
      <c r="F14" s="24">
        <v>1</v>
      </c>
      <c r="G14" s="11">
        <f t="shared" ref="G14:G18" si="8">E14*F14</f>
        <v>39502.666666666664</v>
      </c>
      <c r="H14" s="11">
        <v>1.67E-2</v>
      </c>
      <c r="I14" s="11">
        <f t="shared" si="7"/>
        <v>659.69453333333331</v>
      </c>
      <c r="J14" s="15">
        <v>7.25</v>
      </c>
      <c r="K14" s="15">
        <f t="shared" ref="K14:K19" si="9">J14*I14</f>
        <v>4782.785366666667</v>
      </c>
      <c r="L14" s="15"/>
      <c r="M14" s="25">
        <v>714.57629999999995</v>
      </c>
      <c r="N14" s="21">
        <v>0</v>
      </c>
      <c r="O14" s="25">
        <f t="shared" ref="O14:O19" si="10">I14-M14</f>
        <v>-54.881766666666636</v>
      </c>
      <c r="P14" s="36">
        <f t="shared" ref="P14:P19" si="11">I14-M14</f>
        <v>-54.881766666666636</v>
      </c>
    </row>
    <row r="15" spans="1:16" ht="31.2" customHeight="1" x14ac:dyDescent="0.3">
      <c r="A15" s="48"/>
      <c r="B15" s="48"/>
      <c r="C15" s="8" t="s">
        <v>25</v>
      </c>
      <c r="D15" s="8" t="s">
        <v>26</v>
      </c>
      <c r="E15" s="11">
        <v>14542.666666666666</v>
      </c>
      <c r="F15" s="24">
        <v>1</v>
      </c>
      <c r="G15" s="11">
        <f t="shared" si="8"/>
        <v>14542.666666666666</v>
      </c>
      <c r="H15" s="11">
        <v>3.3399999999999999E-2</v>
      </c>
      <c r="I15" s="11">
        <f t="shared" si="7"/>
        <v>485.72506666666663</v>
      </c>
      <c r="J15" s="15">
        <v>7.25</v>
      </c>
      <c r="K15" s="15">
        <f t="shared" si="9"/>
        <v>3521.5067333333332</v>
      </c>
      <c r="L15" s="15"/>
      <c r="M15" s="25">
        <v>523.17759999999998</v>
      </c>
      <c r="N15" s="21">
        <v>0</v>
      </c>
      <c r="O15" s="25">
        <f t="shared" si="10"/>
        <v>-37.452533333333349</v>
      </c>
      <c r="P15" s="36">
        <f t="shared" si="11"/>
        <v>-37.452533333333349</v>
      </c>
    </row>
    <row r="16" spans="1:16" ht="37.200000000000003" customHeight="1" x14ac:dyDescent="0.3">
      <c r="A16" s="48"/>
      <c r="B16" s="48"/>
      <c r="C16" s="8" t="s">
        <v>27</v>
      </c>
      <c r="D16" s="8" t="s">
        <v>26</v>
      </c>
      <c r="E16" s="11">
        <v>2648.3333333333335</v>
      </c>
      <c r="F16" s="24">
        <v>1</v>
      </c>
      <c r="G16" s="11">
        <f t="shared" si="8"/>
        <v>2648.3333333333335</v>
      </c>
      <c r="H16" s="11">
        <v>3.3399999999999999E-2</v>
      </c>
      <c r="I16" s="11">
        <f t="shared" si="7"/>
        <v>88.454333333333338</v>
      </c>
      <c r="J16" s="15">
        <v>7.25</v>
      </c>
      <c r="K16" s="15">
        <f t="shared" si="9"/>
        <v>641.29391666666675</v>
      </c>
      <c r="L16" s="15"/>
      <c r="M16" s="25">
        <v>96.793199999999999</v>
      </c>
      <c r="N16" s="21">
        <v>0</v>
      </c>
      <c r="O16" s="25">
        <f t="shared" si="10"/>
        <v>-8.3388666666666609</v>
      </c>
      <c r="P16" s="36">
        <f t="shared" si="11"/>
        <v>-8.3388666666666609</v>
      </c>
    </row>
    <row r="17" spans="1:16" ht="39.6" x14ac:dyDescent="0.3">
      <c r="A17" s="48"/>
      <c r="B17" s="48"/>
      <c r="C17" s="8" t="s">
        <v>28</v>
      </c>
      <c r="D17" s="8" t="s">
        <v>13</v>
      </c>
      <c r="E17" s="11">
        <v>36583.333333333336</v>
      </c>
      <c r="F17" s="24">
        <v>1</v>
      </c>
      <c r="G17" s="11">
        <f t="shared" si="8"/>
        <v>36583.333333333336</v>
      </c>
      <c r="H17" s="11">
        <v>1.67E-2</v>
      </c>
      <c r="I17" s="11">
        <f t="shared" si="7"/>
        <v>610.94166666666672</v>
      </c>
      <c r="J17" s="15">
        <v>7.25</v>
      </c>
      <c r="K17" s="15">
        <f t="shared" si="9"/>
        <v>4429.3270833333336</v>
      </c>
      <c r="L17" s="15"/>
      <c r="M17" s="25">
        <v>652.91989999999998</v>
      </c>
      <c r="N17" s="21">
        <v>0</v>
      </c>
      <c r="O17" s="25">
        <f t="shared" si="10"/>
        <v>-41.978233333333264</v>
      </c>
      <c r="P17" s="36">
        <f t="shared" si="11"/>
        <v>-41.978233333333264</v>
      </c>
    </row>
    <row r="18" spans="1:16" ht="39.6" x14ac:dyDescent="0.3">
      <c r="A18" s="48"/>
      <c r="B18" s="48"/>
      <c r="C18" s="8" t="s">
        <v>29</v>
      </c>
      <c r="D18" s="8" t="s">
        <v>13</v>
      </c>
      <c r="E18" s="11">
        <v>4405.6666999999998</v>
      </c>
      <c r="F18" s="24">
        <v>1</v>
      </c>
      <c r="G18" s="11">
        <f t="shared" si="8"/>
        <v>4405.6666999999998</v>
      </c>
      <c r="H18" s="11">
        <v>1.67E-2</v>
      </c>
      <c r="I18" s="11">
        <f t="shared" si="7"/>
        <v>73.574633890000001</v>
      </c>
      <c r="J18" s="15">
        <v>7.25</v>
      </c>
      <c r="K18" s="15">
        <f t="shared" si="9"/>
        <v>533.4160957025</v>
      </c>
      <c r="L18" s="15"/>
      <c r="M18" s="25">
        <v>61.656399999999998</v>
      </c>
      <c r="N18" s="21">
        <v>0</v>
      </c>
      <c r="O18" s="25">
        <f t="shared" si="10"/>
        <v>11.918233890000003</v>
      </c>
      <c r="P18" s="36">
        <f t="shared" si="11"/>
        <v>11.918233890000003</v>
      </c>
    </row>
    <row r="19" spans="1:16" x14ac:dyDescent="0.3">
      <c r="A19" s="44" t="s">
        <v>30</v>
      </c>
      <c r="B19" s="44"/>
      <c r="C19" s="44"/>
      <c r="D19" s="44"/>
      <c r="E19" s="10">
        <f>SUM(E13:E18)</f>
        <v>486663.6667</v>
      </c>
      <c r="F19" s="14">
        <f>SUM(G19/E19)</f>
        <v>1</v>
      </c>
      <c r="G19" s="10">
        <f>SUM(G13:G18)</f>
        <v>486663.6667</v>
      </c>
      <c r="H19" s="10">
        <f>SUM(I19/G19)</f>
        <v>3.0637905917643472E-2</v>
      </c>
      <c r="I19" s="10">
        <f>SUM(I13:I18)</f>
        <v>14910.35563389</v>
      </c>
      <c r="J19" s="16">
        <v>7.25</v>
      </c>
      <c r="K19" s="16">
        <f t="shared" si="9"/>
        <v>108100.0783457025</v>
      </c>
      <c r="L19" s="16">
        <f>1.33*K19</f>
        <v>143773.10419978431</v>
      </c>
      <c r="M19" s="26">
        <v>20745.9424</v>
      </c>
      <c r="N19" s="27">
        <v>0</v>
      </c>
      <c r="O19" s="37">
        <f t="shared" si="10"/>
        <v>-5835.5867661100001</v>
      </c>
      <c r="P19" s="37">
        <f t="shared" si="11"/>
        <v>-5835.5867661100001</v>
      </c>
    </row>
    <row r="20" spans="1:16" x14ac:dyDescent="0.3">
      <c r="A20" s="49" t="s">
        <v>31</v>
      </c>
      <c r="B20" s="50"/>
      <c r="C20" s="50"/>
      <c r="D20" s="51"/>
      <c r="E20" s="22">
        <f>E11+E19</f>
        <v>486716.6667</v>
      </c>
      <c r="F20" s="23">
        <f>F11+F19</f>
        <v>10322.308175471695</v>
      </c>
      <c r="G20" s="23">
        <f>G11+G19</f>
        <v>1033692.9999999998</v>
      </c>
      <c r="H20" s="23">
        <f>I20/G20</f>
        <v>8.1507494648365958E-2</v>
      </c>
      <c r="I20" s="23">
        <f>I11+I19</f>
        <v>84253.726665553331</v>
      </c>
      <c r="J20" s="38"/>
      <c r="K20" s="34">
        <f t="shared" ref="K20:P20" si="12">K11+K19</f>
        <v>893760.47213444812</v>
      </c>
      <c r="L20" s="34">
        <f t="shared" si="12"/>
        <v>1188701.4279388161</v>
      </c>
      <c r="M20" s="39">
        <f t="shared" si="12"/>
        <v>114094.17288000001</v>
      </c>
      <c r="N20" s="40">
        <f t="shared" si="12"/>
        <v>0</v>
      </c>
      <c r="O20" s="37">
        <f t="shared" si="12"/>
        <v>-29840.446214446667</v>
      </c>
      <c r="P20" s="37">
        <f t="shared" si="12"/>
        <v>-29840.446214446667</v>
      </c>
    </row>
    <row r="21" spans="1:16" x14ac:dyDescent="0.3">
      <c r="A21" s="52" t="s">
        <v>44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ht="26.4" x14ac:dyDescent="0.3">
      <c r="A22" s="48" t="s">
        <v>8</v>
      </c>
      <c r="B22" s="48" t="s">
        <v>38</v>
      </c>
      <c r="C22" s="8" t="s">
        <v>32</v>
      </c>
      <c r="D22" s="28" t="s">
        <v>33</v>
      </c>
      <c r="E22" s="24">
        <v>53</v>
      </c>
      <c r="F22" s="11">
        <v>7339.2641509433961</v>
      </c>
      <c r="G22" s="11">
        <f>E22*F22</f>
        <v>388981</v>
      </c>
      <c r="H22" s="11">
        <v>3.3399999999999999E-2</v>
      </c>
      <c r="I22" s="11">
        <f>SUM(G22*H22)</f>
        <v>12991.965399999999</v>
      </c>
      <c r="J22" s="15">
        <v>11.33</v>
      </c>
      <c r="K22" s="17">
        <f>J22*I22</f>
        <v>147198.967982</v>
      </c>
      <c r="L22" s="17">
        <f>1.33*K22</f>
        <v>195774.62741606002</v>
      </c>
      <c r="M22" s="25">
        <v>18696.819</v>
      </c>
      <c r="N22" s="29">
        <v>0</v>
      </c>
      <c r="O22" s="36">
        <f>I22-M22</f>
        <v>-5704.8536000000004</v>
      </c>
      <c r="P22" s="36">
        <f>I22-M22</f>
        <v>-5704.8536000000004</v>
      </c>
    </row>
    <row r="23" spans="1:16" ht="26.4" x14ac:dyDescent="0.3">
      <c r="A23" s="48"/>
      <c r="B23" s="48"/>
      <c r="C23" s="8" t="s">
        <v>34</v>
      </c>
      <c r="D23" s="28" t="s">
        <v>33</v>
      </c>
      <c r="E23" s="24">
        <v>53</v>
      </c>
      <c r="F23" s="11">
        <v>1435.5848333333333</v>
      </c>
      <c r="G23" s="11">
        <f>E23*F23</f>
        <v>76085.996166666664</v>
      </c>
      <c r="H23" s="11">
        <v>3.3399999999999999E-2</v>
      </c>
      <c r="I23" s="11">
        <f>SUM(G23*H23)</f>
        <v>2541.2722719666667</v>
      </c>
      <c r="J23" s="15">
        <v>11.33</v>
      </c>
      <c r="K23" s="17">
        <f t="shared" ref="K23:K24" si="13">J23*I23</f>
        <v>28792.614841382336</v>
      </c>
      <c r="L23" s="17">
        <f t="shared" ref="L23:L24" si="14">1.33*K23</f>
        <v>38294.17773903851</v>
      </c>
      <c r="M23" s="25">
        <v>2734.9924000000001</v>
      </c>
      <c r="N23" s="29">
        <v>0</v>
      </c>
      <c r="O23" s="36">
        <f t="shared" ref="O23:O24" si="15">I23-M23</f>
        <v>-193.72012803333337</v>
      </c>
      <c r="P23" s="36">
        <f t="shared" ref="P23:P24" si="16">I23-M23</f>
        <v>-193.72012803333337</v>
      </c>
    </row>
    <row r="24" spans="1:16" x14ac:dyDescent="0.3">
      <c r="A24" s="44" t="s">
        <v>35</v>
      </c>
      <c r="B24" s="44"/>
      <c r="C24" s="44"/>
      <c r="D24" s="44"/>
      <c r="E24" s="14">
        <v>53</v>
      </c>
      <c r="F24" s="10">
        <f>SUM(F22:F23)</f>
        <v>8774.8489842767303</v>
      </c>
      <c r="G24" s="10">
        <f>SUM(G22:G23)</f>
        <v>465066.99616666668</v>
      </c>
      <c r="H24" s="10">
        <f>SUM(I24/G24)</f>
        <v>3.3399999999999999E-2</v>
      </c>
      <c r="I24" s="10">
        <f>SUM(I22:I23)</f>
        <v>15533.237671966666</v>
      </c>
      <c r="J24" s="16">
        <v>11.33</v>
      </c>
      <c r="K24" s="18">
        <f t="shared" si="13"/>
        <v>175991.58282338234</v>
      </c>
      <c r="L24" s="18">
        <f t="shared" si="14"/>
        <v>234068.80515509853</v>
      </c>
      <c r="M24" s="26">
        <v>21431.811399999999</v>
      </c>
      <c r="N24" s="30">
        <v>0</v>
      </c>
      <c r="O24" s="37">
        <f t="shared" si="15"/>
        <v>-5898.5737280333324</v>
      </c>
      <c r="P24" s="37">
        <f t="shared" si="16"/>
        <v>-5898.5737280333324</v>
      </c>
    </row>
    <row r="25" spans="1:16" x14ac:dyDescent="0.3">
      <c r="A25" s="54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x14ac:dyDescent="0.3">
      <c r="A26" s="45" t="s">
        <v>37</v>
      </c>
      <c r="B26" s="46"/>
      <c r="C26" s="46"/>
      <c r="D26" s="47"/>
      <c r="E26" s="10">
        <f>E24+E20</f>
        <v>486769.6667</v>
      </c>
      <c r="F26" s="10">
        <f>G26/E26</f>
        <v>3.0789921778144902</v>
      </c>
      <c r="G26" s="10">
        <f>G20+G24</f>
        <v>1498759.9961666665</v>
      </c>
      <c r="H26" s="10">
        <f>I26/G26</f>
        <v>6.6579682265834508E-2</v>
      </c>
      <c r="I26" s="10">
        <f>I24+I20</f>
        <v>99786.964337519996</v>
      </c>
      <c r="J26" s="41"/>
      <c r="K26" s="42">
        <f>K20+K24</f>
        <v>1069752.0549578303</v>
      </c>
      <c r="L26" s="42">
        <f>L20+L24</f>
        <v>1422770.2330939146</v>
      </c>
      <c r="M26" s="39">
        <f>M20</f>
        <v>114094.17288000001</v>
      </c>
      <c r="N26" s="40">
        <f>N20+N24</f>
        <v>0</v>
      </c>
      <c r="O26" s="43">
        <f>O20+O24</f>
        <v>-35739.019942480001</v>
      </c>
      <c r="P26" s="43">
        <f>P20+P24</f>
        <v>-35739.019942480001</v>
      </c>
    </row>
    <row r="27" spans="1:16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9" spans="1:16" x14ac:dyDescent="0.3">
      <c r="C29" t="s">
        <v>51</v>
      </c>
      <c r="D29" t="s">
        <v>52</v>
      </c>
      <c r="E29" t="s">
        <v>53</v>
      </c>
      <c r="F29" t="s">
        <v>54</v>
      </c>
    </row>
    <row r="30" spans="1:16" x14ac:dyDescent="0.3">
      <c r="C30" t="s">
        <v>49</v>
      </c>
      <c r="D30">
        <v>47.53</v>
      </c>
      <c r="E30">
        <v>20</v>
      </c>
      <c r="F30">
        <f>D30*E30</f>
        <v>950.6</v>
      </c>
    </row>
    <row r="31" spans="1:16" x14ac:dyDescent="0.3">
      <c r="C31" t="s">
        <v>50</v>
      </c>
      <c r="D31">
        <v>66.790000000000006</v>
      </c>
      <c r="E31">
        <v>40</v>
      </c>
      <c r="F31">
        <f>D31*E31</f>
        <v>2671.6000000000004</v>
      </c>
    </row>
    <row r="32" spans="1:16" x14ac:dyDescent="0.3">
      <c r="F32">
        <f>SUM(F30:F31)</f>
        <v>3622.2000000000003</v>
      </c>
    </row>
  </sheetData>
  <mergeCells count="15">
    <mergeCell ref="A4:A10"/>
    <mergeCell ref="B4:B10"/>
    <mergeCell ref="A11:D11"/>
    <mergeCell ref="A2:P3"/>
    <mergeCell ref="A12:P12"/>
    <mergeCell ref="A24:D24"/>
    <mergeCell ref="A26:D26"/>
    <mergeCell ref="A13:A18"/>
    <mergeCell ref="B13:B18"/>
    <mergeCell ref="A19:D19"/>
    <mergeCell ref="A20:D20"/>
    <mergeCell ref="A22:A23"/>
    <mergeCell ref="B22:B23"/>
    <mergeCell ref="A21:P21"/>
    <mergeCell ref="A25:P25"/>
  </mergeCells>
  <pageMargins left="0.7" right="0.7" top="0.75" bottom="0.75" header="0.3" footer="0.3"/>
  <ignoredErrors>
    <ignoredError sqref="G26 H24 H20 H11 F19 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Ragan, Jennifer - FNS</dc:creator>
  <cp:lastModifiedBy>Ragan, Jennifer - FNS</cp:lastModifiedBy>
  <dcterms:created xsi:type="dcterms:W3CDTF">2024-04-12T18:51:40Z</dcterms:created>
  <dcterms:modified xsi:type="dcterms:W3CDTF">2024-07-09T17:32:26Z</dcterms:modified>
</cp:coreProperties>
</file>