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rd_ic/Innovation_Center/Regulations/Paperwork Reduction Act/RUS - 0572/Burden/0572-0139 WEP DWS Program/2024-2025 update/04 For ROCIS/"/>
    </mc:Choice>
  </mc:AlternateContent>
  <xr:revisionPtr revIDLastSave="33" documentId="8_{502A9ED4-64CF-48FE-ACC7-9E3C3E91D4DA}" xr6:coauthVersionLast="47" xr6:coauthVersionMax="47" xr10:uidLastSave="{7BC5332F-FE01-43D6-BC87-8039C266BDD4}"/>
  <bookViews>
    <workbookView xWindow="28680" yWindow="60" windowWidth="29040" windowHeight="15720" xr2:uid="{00000000-000D-0000-FFFF-FFFF00000000}"/>
  </bookViews>
  <sheets>
    <sheet name="12 Burden Hours Collection" sheetId="4" r:id="rId1"/>
    <sheet name="12 Not Inc in Burden Hours" sheetId="8" r:id="rId2"/>
    <sheet name="12 Est Prof Wage Rate" sheetId="11" r:id="rId3"/>
    <sheet name="14 Annual Cost to Fed Gov Est" sheetId="10" r:id="rId4"/>
  </sheets>
  <definedNames>
    <definedName name="_xlnm.Print_Area" localSheetId="0">'12 Burden Hours Collection'!$A$13:$K$25</definedName>
    <definedName name="_xlnm.Print_Area" localSheetId="2">'12 Est Prof Wage Rate'!$A$1:$J$37</definedName>
    <definedName name="_xlnm.Print_Area" localSheetId="1">'12 Not Inc in Burden Hours'!#REF!</definedName>
    <definedName name="_xlnm.Print_Area" localSheetId="3">'14 Annual Cost to Fed Gov Est'!$A$14:$K$24</definedName>
    <definedName name="_xlnm.Print_Titles" localSheetId="0">'12 Burden Hours Collection'!$1:$12</definedName>
    <definedName name="_xlnm.Print_Titles" localSheetId="2">'12 Est Prof Wage Rate'!$1:$37</definedName>
    <definedName name="_xlnm.Print_Titles" localSheetId="1">'12 Not Inc in Burden Hours'!$1:$12</definedName>
    <definedName name="_xlnm.Print_Titles" localSheetId="3">'14 Annual Cost to Fed Gov Est'!$1:$13</definedName>
    <definedName name="Z_15C0669A_31B7_4E8C_B264_C157DFCC7314_.wvu.PrintArea" localSheetId="0" hidden="1">'12 Burden Hours Collection'!$A$1:$K$25</definedName>
    <definedName name="Z_15C0669A_31B7_4E8C_B264_C157DFCC7314_.wvu.PrintArea" localSheetId="2" hidden="1">'12 Est Prof Wage Rate'!$A$1:$L$37</definedName>
    <definedName name="Z_15C0669A_31B7_4E8C_B264_C157DFCC7314_.wvu.PrintArea" localSheetId="1" hidden="1">'12 Not Inc in Burden Hours'!$A$1:$K$12</definedName>
    <definedName name="Z_15C0669A_31B7_4E8C_B264_C157DFCC7314_.wvu.PrintTitles" localSheetId="0" hidden="1">'12 Burden Hours Collection'!$1:$12</definedName>
    <definedName name="Z_15C0669A_31B7_4E8C_B264_C157DFCC7314_.wvu.PrintTitles" localSheetId="2" hidden="1">'12 Est Prof Wage Rate'!$1:$37</definedName>
    <definedName name="Z_15C0669A_31B7_4E8C_B264_C157DFCC7314_.wvu.PrintTitles" localSheetId="1" hidden="1">'12 Not Inc in Burden Hours'!$1:$12</definedName>
    <definedName name="Z_37AA95CC_33E3_448E_A246_6D7C1E55B132_.wvu.PrintArea" localSheetId="0" hidden="1">'12 Burden Hours Collection'!$A$1:$K$25</definedName>
    <definedName name="Z_37AA95CC_33E3_448E_A246_6D7C1E55B132_.wvu.PrintArea" localSheetId="2" hidden="1">'12 Est Prof Wage Rate'!$A$1:$L$37</definedName>
    <definedName name="Z_37AA95CC_33E3_448E_A246_6D7C1E55B132_.wvu.PrintArea" localSheetId="1" hidden="1">'12 Not Inc in Burden Hours'!$A$1:$K$12</definedName>
    <definedName name="Z_50551261_C85F_41F5_AFE5_A65BD7C7846A_.wvu.PrintArea" localSheetId="0" hidden="1">'12 Burden Hours Collection'!$A$1:$K$25</definedName>
    <definedName name="Z_50551261_C85F_41F5_AFE5_A65BD7C7846A_.wvu.PrintArea" localSheetId="2" hidden="1">'12 Est Prof Wage Rate'!$A$1:$L$37</definedName>
    <definedName name="Z_50551261_C85F_41F5_AFE5_A65BD7C7846A_.wvu.PrintArea" localSheetId="1" hidden="1">'12 Not Inc in Burden Hours'!$A$1:$K$12</definedName>
    <definedName name="Z_50551261_C85F_41F5_AFE5_A65BD7C7846A_.wvu.PrintTitles" localSheetId="0" hidden="1">'12 Burden Hours Collection'!$1:$12</definedName>
    <definedName name="Z_50551261_C85F_41F5_AFE5_A65BD7C7846A_.wvu.PrintTitles" localSheetId="2" hidden="1">'12 Est Prof Wage Rate'!$1:$37</definedName>
    <definedName name="Z_50551261_C85F_41F5_AFE5_A65BD7C7846A_.wvu.PrintTitles" localSheetId="1" hidden="1">'12 Not Inc in Burden Hours'!$1:$12</definedName>
    <definedName name="Z_6AFC65E8_BA66_4C26_93D4_B10CF5B31ABD_.wvu.PrintArea" localSheetId="0" hidden="1">'12 Burden Hours Collection'!$A$1:$K$25</definedName>
    <definedName name="Z_6AFC65E8_BA66_4C26_93D4_B10CF5B31ABD_.wvu.PrintArea" localSheetId="2" hidden="1">'12 Est Prof Wage Rate'!$A$1:$L$37</definedName>
    <definedName name="Z_6AFC65E8_BA66_4C26_93D4_B10CF5B31ABD_.wvu.PrintArea" localSheetId="1" hidden="1">'12 Not Inc in Burden Hours'!$A$1:$K$12</definedName>
    <definedName name="Z_6AFC65E8_BA66_4C26_93D4_B10CF5B31ABD_.wvu.PrintTitles" localSheetId="0" hidden="1">'12 Burden Hours Collection'!$1:$12</definedName>
    <definedName name="Z_6AFC65E8_BA66_4C26_93D4_B10CF5B31ABD_.wvu.PrintTitles" localSheetId="2" hidden="1">'12 Est Prof Wage Rate'!$1:$37</definedName>
    <definedName name="Z_6AFC65E8_BA66_4C26_93D4_B10CF5B31ABD_.wvu.PrintTitles" localSheetId="1" hidden="1">'12 Not Inc in Burden Hours'!$1:$12</definedName>
    <definedName name="Z_6AFC65E8_BA66_4C26_93D4_B10CF5B31ABD_.wvu.Rows" localSheetId="0" hidden="1">'12 Burden Hours Collection'!#REF!</definedName>
    <definedName name="Z_6AFC65E8_BA66_4C26_93D4_B10CF5B31ABD_.wvu.Rows" localSheetId="2" hidden="1">'12 Est Prof Wage Rate'!#REF!</definedName>
    <definedName name="Z_6AFC65E8_BA66_4C26_93D4_B10CF5B31ABD_.wvu.Rows" localSheetId="1" hidden="1">'12 Not Inc in Burden Hours'!#REF!</definedName>
    <definedName name="Z_6D408708_B60D_4677_A8AE_FDB2202DA023_.wvu.PrintArea" localSheetId="0" hidden="1">'12 Burden Hours Collection'!$A$1:$K$25</definedName>
    <definedName name="Z_6D408708_B60D_4677_A8AE_FDB2202DA023_.wvu.PrintArea" localSheetId="2" hidden="1">'12 Est Prof Wage Rate'!$A$1:$L$37</definedName>
    <definedName name="Z_6D408708_B60D_4677_A8AE_FDB2202DA023_.wvu.PrintArea" localSheetId="1" hidden="1">'12 Not Inc in Burden Hours'!$A$1:$K$12</definedName>
    <definedName name="Z_6D408708_B60D_4677_A8AE_FDB2202DA023_.wvu.PrintTitles" localSheetId="0" hidden="1">'12 Burden Hours Collection'!$1:$12</definedName>
    <definedName name="Z_6D408708_B60D_4677_A8AE_FDB2202DA023_.wvu.PrintTitles" localSheetId="2" hidden="1">'12 Est Prof Wage Rate'!$1:$37</definedName>
    <definedName name="Z_6D408708_B60D_4677_A8AE_FDB2202DA023_.wvu.PrintTitles" localSheetId="1" hidden="1">'12 Not Inc in Burden Hours'!$1:$12</definedName>
    <definedName name="Z_6D408708_B60D_4677_A8AE_FDB2202DA023_.wvu.Rows" localSheetId="0" hidden="1">'12 Burden Hours Collection'!#REF!</definedName>
    <definedName name="Z_6D408708_B60D_4677_A8AE_FDB2202DA023_.wvu.Rows" localSheetId="2" hidden="1">'12 Est Prof Wage Rate'!#REF!</definedName>
    <definedName name="Z_6D408708_B60D_4677_A8AE_FDB2202DA023_.wvu.Rows" localSheetId="1" hidden="1">'12 Not Inc in Burden Hours'!#REF!</definedName>
    <definedName name="Z_6D91BC3E_AAD1_45FF_B665_9358F89A956A_.wvu.PrintArea" localSheetId="0" hidden="1">'12 Burden Hours Collection'!$A$1:$K$25</definedName>
    <definedName name="Z_6D91BC3E_AAD1_45FF_B665_9358F89A956A_.wvu.PrintArea" localSheetId="2" hidden="1">'12 Est Prof Wage Rate'!$A$1:$L$37</definedName>
    <definedName name="Z_6D91BC3E_AAD1_45FF_B665_9358F89A956A_.wvu.PrintArea" localSheetId="1" hidden="1">'12 Not Inc in Burden Hours'!$A$1:$K$12</definedName>
    <definedName name="Z_6D91BC3E_AAD1_45FF_B665_9358F89A956A_.wvu.PrintTitles" localSheetId="0" hidden="1">'12 Burden Hours Collection'!$1:$12</definedName>
    <definedName name="Z_6D91BC3E_AAD1_45FF_B665_9358F89A956A_.wvu.PrintTitles" localSheetId="2" hidden="1">'12 Est Prof Wage Rate'!$1:$37</definedName>
    <definedName name="Z_6D91BC3E_AAD1_45FF_B665_9358F89A956A_.wvu.PrintTitles" localSheetId="1" hidden="1">'12 Not Inc in Burden Hours'!$1:$12</definedName>
    <definedName name="Z_6D91BC3E_AAD1_45FF_B665_9358F89A956A_.wvu.Rows" localSheetId="0" hidden="1">'12 Burden Hours Collection'!#REF!</definedName>
    <definedName name="Z_6D91BC3E_AAD1_45FF_B665_9358F89A956A_.wvu.Rows" localSheetId="2" hidden="1">'12 Est Prof Wage Rate'!#REF!</definedName>
    <definedName name="Z_6D91BC3E_AAD1_45FF_B665_9358F89A956A_.wvu.Rows" localSheetId="1" hidden="1">'12 Not Inc in Burden Hours'!#REF!</definedName>
    <definedName name="Z_824B90F9_415C_4796_9E3D_A1CDA185FF5F_.wvu.PrintArea" localSheetId="0" hidden="1">'12 Burden Hours Collection'!$A$1:$K$25</definedName>
    <definedName name="Z_824B90F9_415C_4796_9E3D_A1CDA185FF5F_.wvu.PrintArea" localSheetId="2" hidden="1">'12 Est Prof Wage Rate'!$A$1:$L$37</definedName>
    <definedName name="Z_824B90F9_415C_4796_9E3D_A1CDA185FF5F_.wvu.PrintArea" localSheetId="1" hidden="1">'12 Not Inc in Burden Hours'!$A$1:$K$12</definedName>
    <definedName name="Z_824B90F9_415C_4796_9E3D_A1CDA185FF5F_.wvu.PrintTitles" localSheetId="0" hidden="1">'12 Burden Hours Collection'!$1:$12</definedName>
    <definedName name="Z_824B90F9_415C_4796_9E3D_A1CDA185FF5F_.wvu.PrintTitles" localSheetId="2" hidden="1">'12 Est Prof Wage Rate'!$1:$37</definedName>
    <definedName name="Z_824B90F9_415C_4796_9E3D_A1CDA185FF5F_.wvu.PrintTitles" localSheetId="1" hidden="1">'12 Not Inc in Burden Hours'!$1:$12</definedName>
    <definedName name="Z_824B90F9_415C_4796_9E3D_A1CDA185FF5F_.wvu.Rows" localSheetId="0" hidden="1">'12 Burden Hours Collection'!#REF!</definedName>
    <definedName name="Z_824B90F9_415C_4796_9E3D_A1CDA185FF5F_.wvu.Rows" localSheetId="2" hidden="1">'12 Est Prof Wage Rate'!#REF!</definedName>
    <definedName name="Z_824B90F9_415C_4796_9E3D_A1CDA185FF5F_.wvu.Rows" localSheetId="1" hidden="1">'12 Not Inc in Burden Hours'!#REF!</definedName>
    <definedName name="Z_9C915AD1_207C_4784_8563_74210CE5FEE1_.wvu.PrintArea" localSheetId="0" hidden="1">'12 Burden Hours Collection'!$A$1:$K$25</definedName>
    <definedName name="Z_9C915AD1_207C_4784_8563_74210CE5FEE1_.wvu.PrintArea" localSheetId="2" hidden="1">'12 Est Prof Wage Rate'!$A$1:$L$37</definedName>
    <definedName name="Z_9C915AD1_207C_4784_8563_74210CE5FEE1_.wvu.PrintArea" localSheetId="1" hidden="1">'12 Not Inc in Burden Hours'!$A$1:$K$12</definedName>
    <definedName name="Z_9C915AD1_207C_4784_8563_74210CE5FEE1_.wvu.PrintTitles" localSheetId="0" hidden="1">'12 Burden Hours Collection'!$1:$12</definedName>
    <definedName name="Z_9C915AD1_207C_4784_8563_74210CE5FEE1_.wvu.PrintTitles" localSheetId="2" hidden="1">'12 Est Prof Wage Rate'!$1:$37</definedName>
    <definedName name="Z_9C915AD1_207C_4784_8563_74210CE5FEE1_.wvu.PrintTitles" localSheetId="1" hidden="1">'12 Not Inc in Burden Hours'!$1:$12</definedName>
    <definedName name="Z_9C915AD1_207C_4784_8563_74210CE5FEE1_.wvu.Rows" localSheetId="0" hidden="1">'12 Burden Hours Collection'!#REF!</definedName>
    <definedName name="Z_9C915AD1_207C_4784_8563_74210CE5FEE1_.wvu.Rows" localSheetId="2" hidden="1">'12 Est Prof Wage Rate'!#REF!</definedName>
    <definedName name="Z_9C915AD1_207C_4784_8563_74210CE5FEE1_.wvu.Rows" localSheetId="1" hidden="1">'12 Not Inc in Burden Hours'!#REF!</definedName>
    <definedName name="Z_B1FFA0E4_DD65_453A_A78C_020A45C50C30_.wvu.PrintArea" localSheetId="0" hidden="1">'12 Burden Hours Collection'!$A$1:$K$25</definedName>
    <definedName name="Z_B1FFA0E4_DD65_453A_A78C_020A45C50C30_.wvu.PrintArea" localSheetId="2" hidden="1">'12 Est Prof Wage Rate'!$A$1:$L$37</definedName>
    <definedName name="Z_B1FFA0E4_DD65_453A_A78C_020A45C50C30_.wvu.PrintArea" localSheetId="1" hidden="1">'12 Not Inc in Burden Hours'!$A$1:$K$12</definedName>
    <definedName name="Z_BE69EC80_9217_49AB_A7C2_EDB5A6CB45B8_.wvu.PrintArea" localSheetId="0" hidden="1">'12 Burden Hours Collection'!$A$1:$K$25</definedName>
    <definedName name="Z_BE69EC80_9217_49AB_A7C2_EDB5A6CB45B8_.wvu.PrintArea" localSheetId="2" hidden="1">'12 Est Prof Wage Rate'!$A$1:$L$37</definedName>
    <definedName name="Z_BE69EC80_9217_49AB_A7C2_EDB5A6CB45B8_.wvu.PrintArea" localSheetId="1" hidden="1">'12 Not Inc in Burden Hours'!$A$1:$K$12</definedName>
    <definedName name="Z_BE69EC80_9217_49AB_A7C2_EDB5A6CB45B8_.wvu.PrintTitles" localSheetId="0" hidden="1">'12 Burden Hours Collection'!$1:$12</definedName>
    <definedName name="Z_BE69EC80_9217_49AB_A7C2_EDB5A6CB45B8_.wvu.PrintTitles" localSheetId="2" hidden="1">'12 Est Prof Wage Rate'!$1:$37</definedName>
    <definedName name="Z_BE69EC80_9217_49AB_A7C2_EDB5A6CB45B8_.wvu.PrintTitles" localSheetId="1" hidden="1">'12 Not Inc in Burden Hours'!$1:$12</definedName>
    <definedName name="Z_BE69EC80_9217_49AB_A7C2_EDB5A6CB45B8_.wvu.Rows" localSheetId="0" hidden="1">'12 Burden Hours Collection'!#REF!</definedName>
    <definedName name="Z_BE69EC80_9217_49AB_A7C2_EDB5A6CB45B8_.wvu.Rows" localSheetId="2" hidden="1">'12 Est Prof Wage Rate'!#REF!</definedName>
    <definedName name="Z_BE69EC80_9217_49AB_A7C2_EDB5A6CB45B8_.wvu.Rows" localSheetId="1" hidden="1">'12 Not Inc in Burden Hours'!#REF!</definedName>
    <definedName name="Z_E59731A6_E487_4216_B709_360885DF0B67_.wvu.PrintArea" localSheetId="0" hidden="1">'12 Burden Hours Collection'!$A$1:$K$25</definedName>
    <definedName name="Z_E59731A6_E487_4216_B709_360885DF0B67_.wvu.PrintArea" localSheetId="2" hidden="1">'12 Est Prof Wage Rate'!$A$1:$L$37</definedName>
    <definedName name="Z_E59731A6_E487_4216_B709_360885DF0B67_.wvu.PrintArea" localSheetId="1" hidden="1">'12 Not Inc in Burden Hours'!$A$1:$K$12</definedName>
    <definedName name="Z_E59731A6_E487_4216_B709_360885DF0B67_.wvu.PrintTitles" localSheetId="0" hidden="1">'12 Burden Hours Collection'!$1:$12</definedName>
    <definedName name="Z_E59731A6_E487_4216_B709_360885DF0B67_.wvu.PrintTitles" localSheetId="2" hidden="1">'12 Est Prof Wage Rate'!$1:$37</definedName>
    <definedName name="Z_E59731A6_E487_4216_B709_360885DF0B67_.wvu.PrintTitles" localSheetId="1" hidden="1">'12 Not Inc in Burden Hours'!$1:$12</definedName>
    <definedName name="Z_F24F5730_C53C_4042_AFE4_F4859FDE2519_.wvu.PrintArea" localSheetId="0" hidden="1">'12 Burden Hours Collection'!$A$1:$K$25</definedName>
    <definedName name="Z_F24F5730_C53C_4042_AFE4_F4859FDE2519_.wvu.PrintArea" localSheetId="2" hidden="1">'12 Est Prof Wage Rate'!$A$1:$L$37</definedName>
    <definedName name="Z_F24F5730_C53C_4042_AFE4_F4859FDE2519_.wvu.PrintArea" localSheetId="1" hidden="1">'12 Not Inc in Burden Hours'!$A$1:$K$12</definedName>
    <definedName name="Z_F24F5730_C53C_4042_AFE4_F4859FDE2519_.wvu.PrintTitles" localSheetId="0" hidden="1">'12 Burden Hours Collection'!$1:$12</definedName>
    <definedName name="Z_F24F5730_C53C_4042_AFE4_F4859FDE2519_.wvu.PrintTitles" localSheetId="2" hidden="1">'12 Est Prof Wage Rate'!$1:$37</definedName>
    <definedName name="Z_F24F5730_C53C_4042_AFE4_F4859FDE2519_.wvu.PrintTitles" localSheetId="1" hidden="1">'12 Not Inc in Burden Hours'!$1:$12</definedName>
  </definedNames>
  <calcPr calcId="191028"/>
  <customWorkbookViews>
    <customWorkbookView name="Bennett, Pamela - RD, Washington, DC - Personal View" guid="{BE69EC80-9217-49AB-A7C2-EDB5A6CB45B8}" mergeInterval="0" personalView="1" maximized="1" xWindow="-11" yWindow="-11" windowWidth="1942" windowHeight="1042" activeSheetId="1"/>
    <customWorkbookView name="Coates, Robert - RD, Washington, DC - Personal View" guid="{6D91BC3E-AAD1-45FF-B665-9358F89A956A}" mergeInterval="0" personalView="1" maximized="1" xWindow="-9" yWindow="-9" windowWidth="1938" windowHeight="1048" activeSheetId="1"/>
    <customWorkbookView name="thomas.dickson - Personal View" guid="{50551261-C85F-41F5-AFE5-A65BD7C7846A}" mergeInterval="0" personalView="1" maximized="1" xWindow="1" yWindow="1" windowWidth="1235" windowHeight="433" activeSheetId="1"/>
    <customWorkbookView name="lou.riggs - Personal View" guid="{15C0669A-31B7-4E8C-B264-C157DFCC7314}" mergeInterval="0" personalView="1" maximized="1" xWindow="1" yWindow="1" windowWidth="1250" windowHeight="804" activeSheetId="1"/>
    <customWorkbookView name="joyce.mcneil - Personal View" guid="{B1FFA0E4-DD65-453A-A78C-020A45C50C30}" mergeInterval="0" personalView="1" maximized="1" windowWidth="973" windowHeight="570" activeSheetId="1"/>
    <customWorkbookView name="doris.nolte - Personal View" guid="{37AA95CC-33E3-448E-A246-6D7C1E55B132}" mergeInterval="0" personalView="1" maximized="1" windowWidth="1020" windowHeight="605" activeSheetId="1"/>
    <customWorkbookView name="susan.richardson - Personal View" guid="{E59731A6-E487-4216-B709-360885DF0B67}" mergeInterval="0" personalView="1" maximized="1" xWindow="1" yWindow="1" windowWidth="930" windowHeight="524" activeSheetId="1"/>
    <customWorkbookView name="cparker - Personal View" guid="{F24F5730-C53C-4042-AFE4-F4859FDE2519}" mergeInterval="0" personalView="1" maximized="1" xWindow="1" yWindow="1" windowWidth="989" windowHeight="509" activeSheetId="1"/>
    <customWorkbookView name="Parker, Charlene - OCIO - Personal View" guid="{9C915AD1-207C-4784-8563-74210CE5FEE1}" mergeInterval="0" personalView="1" maximized="1" xWindow="-9" yWindow="-9" windowWidth="1298" windowHeight="994" activeSheetId="1"/>
    <customWorkbookView name="Hunt, Rebecca - RD, Washington, DC - Personal View" guid="{824B90F9-415C-4796-9E3D-A1CDA185FF5F}" mergeInterval="0" personalView="1" maximized="1" xWindow="-11" yWindow="-11" windowWidth="1942" windowHeight="1166" activeSheetId="1"/>
    <customWorkbookView name="Daskal, MaryPat - RD, Washington, DC - Personal View" guid="{6D408708-B60D-4677-A8AE-FDB2202DA023}" mergeInterval="0" personalView="1" maximized="1" xWindow="-11" yWindow="-11" windowWidth="1942" windowHeight="1042" activeSheetId="1" showComments="commIndAndComment"/>
    <customWorkbookView name="Solano, Alexis - RD, Washington, DC - Personal View" guid="{6AFC65E8-BA66-4C26-93D4-B10CF5B31AB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4" l="1"/>
  <c r="I30" i="4"/>
  <c r="G30" i="4"/>
  <c r="E16" i="4"/>
  <c r="G16" i="4" s="1"/>
  <c r="I16" i="4" s="1"/>
  <c r="E17" i="4"/>
  <c r="G17" i="4" s="1"/>
  <c r="I17" i="4" s="1"/>
  <c r="E18" i="4"/>
  <c r="G18" i="4" s="1"/>
  <c r="I18" i="4" s="1"/>
  <c r="E19" i="4"/>
  <c r="G19" i="4" s="1"/>
  <c r="I19" i="4" s="1"/>
  <c r="E20" i="4"/>
  <c r="G20" i="4" s="1"/>
  <c r="I20" i="4" s="1"/>
  <c r="E21" i="4"/>
  <c r="G21" i="4" s="1"/>
  <c r="I21" i="4" s="1"/>
  <c r="E22" i="4"/>
  <c r="G22" i="4" s="1"/>
  <c r="I22" i="4" s="1"/>
  <c r="E23" i="4"/>
  <c r="G23" i="4" s="1"/>
  <c r="I23" i="4" s="1"/>
  <c r="E24" i="4"/>
  <c r="G24" i="4" s="1"/>
  <c r="I24" i="4" s="1"/>
  <c r="E33" i="10"/>
  <c r="E30" i="10"/>
  <c r="E27" i="10"/>
  <c r="H32" i="10"/>
  <c r="H29" i="10"/>
  <c r="H26" i="10"/>
  <c r="E25" i="4"/>
  <c r="G25" i="4" s="1"/>
  <c r="I25" i="4" s="1"/>
  <c r="K8" i="8"/>
  <c r="E19" i="8" s="1"/>
  <c r="G19" i="8" s="1"/>
  <c r="I19" i="8" s="1"/>
  <c r="C8" i="8"/>
  <c r="E15" i="8" s="1"/>
  <c r="G15" i="8" s="1"/>
  <c r="I15" i="8" s="1"/>
  <c r="A6" i="10"/>
  <c r="A5" i="10"/>
  <c r="A4" i="10"/>
  <c r="A3" i="10"/>
  <c r="A2" i="10"/>
  <c r="A6" i="11"/>
  <c r="A5" i="11"/>
  <c r="A4" i="11"/>
  <c r="A3" i="11"/>
  <c r="A2" i="11"/>
  <c r="A6" i="8"/>
  <c r="A5" i="8"/>
  <c r="A4" i="8"/>
  <c r="A3" i="8"/>
  <c r="A2" i="8"/>
  <c r="F33" i="10" l="1"/>
  <c r="G33" i="10" s="1"/>
  <c r="I33" i="10" s="1"/>
  <c r="I32" i="10" s="1"/>
  <c r="K32" i="10" s="1"/>
  <c r="F30" i="10"/>
  <c r="G30" i="10" s="1"/>
  <c r="I30" i="10" s="1"/>
  <c r="I29" i="10" s="1"/>
  <c r="K29" i="10" s="1"/>
  <c r="F27" i="10"/>
  <c r="G27" i="10" s="1"/>
  <c r="I27" i="10" s="1"/>
  <c r="I26" i="10" s="1"/>
  <c r="K26" i="10" s="1"/>
  <c r="E25" i="8"/>
  <c r="G25" i="8" s="1"/>
  <c r="I25" i="8" s="1"/>
  <c r="E26" i="8"/>
  <c r="G26" i="8" s="1"/>
  <c r="I26" i="8" s="1"/>
  <c r="E28" i="8"/>
  <c r="G28" i="8" s="1"/>
  <c r="I28" i="8" s="1"/>
  <c r="E29" i="8"/>
  <c r="G29" i="8" s="1"/>
  <c r="I29" i="8" s="1"/>
  <c r="E22" i="8"/>
  <c r="G22" i="8" s="1"/>
  <c r="I22" i="8" s="1"/>
  <c r="E23" i="8"/>
  <c r="G23" i="8" s="1"/>
  <c r="I23" i="8" s="1"/>
  <c r="E17" i="8"/>
  <c r="G17" i="8" s="1"/>
  <c r="I17" i="8" s="1"/>
  <c r="E20" i="8"/>
  <c r="G20" i="8" s="1"/>
  <c r="E16" i="8"/>
  <c r="G16" i="8" s="1"/>
  <c r="I16" i="8" s="1"/>
  <c r="G10" i="8" l="1"/>
  <c r="K9" i="8" s="1"/>
  <c r="I20" i="8"/>
  <c r="I10" i="8" s="1"/>
  <c r="E40" i="4"/>
  <c r="G40" i="4" s="1"/>
  <c r="I40" i="4" s="1"/>
  <c r="E39" i="4"/>
  <c r="G39" i="4" s="1"/>
  <c r="I39" i="4" s="1"/>
  <c r="E38" i="4"/>
  <c r="G38" i="4" s="1"/>
  <c r="I38" i="4" s="1"/>
  <c r="E37" i="4"/>
  <c r="G37" i="4" s="1"/>
  <c r="I37" i="4" s="1"/>
  <c r="E36" i="4"/>
  <c r="G36" i="4" s="1"/>
  <c r="I36" i="4" s="1"/>
  <c r="E35" i="4"/>
  <c r="G35" i="4" s="1"/>
  <c r="I35" i="4" s="1"/>
  <c r="E34" i="4"/>
  <c r="G34" i="4" s="1"/>
  <c r="I34" i="4" s="1"/>
  <c r="E33" i="4"/>
  <c r="G33" i="4" s="1"/>
  <c r="I33" i="4" s="1"/>
  <c r="E31" i="4"/>
  <c r="G31" i="4" s="1"/>
  <c r="I31" i="4" s="1"/>
  <c r="E29" i="4"/>
  <c r="G29" i="4" s="1"/>
  <c r="I29" i="4" s="1"/>
  <c r="C9" i="8" l="1"/>
  <c r="F37" i="11"/>
  <c r="D37" i="11"/>
  <c r="D29" i="11"/>
  <c r="E29" i="11" s="1"/>
  <c r="G29" i="11" s="1"/>
  <c r="D28" i="11"/>
  <c r="E28" i="11" s="1"/>
  <c r="G28" i="11" s="1"/>
  <c r="D27" i="11"/>
  <c r="E27" i="11" s="1"/>
  <c r="G27" i="11" s="1"/>
  <c r="D26" i="11"/>
  <c r="E26" i="11" s="1"/>
  <c r="G26" i="11" s="1"/>
  <c r="E26" i="4"/>
  <c r="G26" i="4" s="1"/>
  <c r="I26" i="4" s="1"/>
  <c r="G15" i="4"/>
  <c r="I15" i="4" s="1"/>
  <c r="G37" i="11" l="1"/>
  <c r="J37" i="4" l="1"/>
  <c r="K37" i="4" s="1"/>
  <c r="J29" i="8"/>
  <c r="K29" i="8" s="1"/>
  <c r="J21" i="4"/>
  <c r="K21" i="4" s="1"/>
  <c r="J25" i="4"/>
  <c r="K25" i="4" s="1"/>
  <c r="J17" i="4"/>
  <c r="K17" i="4" s="1"/>
  <c r="J16" i="4"/>
  <c r="K16" i="4" s="1"/>
  <c r="J25" i="8"/>
  <c r="K25" i="8" s="1"/>
  <c r="J22" i="4"/>
  <c r="K22" i="4" s="1"/>
  <c r="J28" i="8"/>
  <c r="K28" i="8" s="1"/>
  <c r="J20" i="4"/>
  <c r="K20" i="4" s="1"/>
  <c r="J19" i="4"/>
  <c r="K19" i="4" s="1"/>
  <c r="J18" i="4"/>
  <c r="K18" i="4" s="1"/>
  <c r="J23" i="8"/>
  <c r="K23" i="8" s="1"/>
  <c r="J26" i="8"/>
  <c r="K26" i="8" s="1"/>
  <c r="J24" i="4"/>
  <c r="K24" i="4" s="1"/>
  <c r="J23" i="4"/>
  <c r="K23" i="4" s="1"/>
  <c r="J22" i="8"/>
  <c r="K22" i="8" s="1"/>
  <c r="J19" i="8"/>
  <c r="K19" i="8" s="1"/>
  <c r="J33" i="4"/>
  <c r="K33" i="4" s="1"/>
  <c r="J15" i="8"/>
  <c r="K15" i="8" s="1"/>
  <c r="J31" i="4"/>
  <c r="K31" i="4" s="1"/>
  <c r="J38" i="4"/>
  <c r="K38" i="4" s="1"/>
  <c r="J35" i="4"/>
  <c r="K35" i="4" s="1"/>
  <c r="J39" i="4"/>
  <c r="K39" i="4" s="1"/>
  <c r="J26" i="4"/>
  <c r="K26" i="4" s="1"/>
  <c r="J40" i="4"/>
  <c r="K40" i="4" s="1"/>
  <c r="J15" i="4"/>
  <c r="K15" i="4" s="1"/>
  <c r="J36" i="4"/>
  <c r="K36" i="4" s="1"/>
  <c r="J20" i="8"/>
  <c r="K20" i="8" s="1"/>
  <c r="J16" i="8"/>
  <c r="K16" i="8" s="1"/>
  <c r="J17" i="8"/>
  <c r="K17" i="8" s="1"/>
  <c r="J29" i="4"/>
  <c r="K29" i="4" s="1"/>
  <c r="J34" i="4"/>
  <c r="K34" i="4" s="1"/>
  <c r="K10" i="8" l="1"/>
  <c r="G10" i="4" l="1"/>
  <c r="I10" i="4"/>
  <c r="H14" i="10"/>
  <c r="H17" i="10"/>
  <c r="H20" i="10"/>
  <c r="H23" i="10"/>
  <c r="E24" i="10"/>
  <c r="F24" i="10" s="1"/>
  <c r="E22" i="10"/>
  <c r="F22" i="10" s="1"/>
  <c r="E21" i="10"/>
  <c r="F21" i="10" s="1"/>
  <c r="E19" i="10"/>
  <c r="F19" i="10" s="1"/>
  <c r="E18" i="10"/>
  <c r="F18" i="10" s="1"/>
  <c r="E16" i="10"/>
  <c r="F16" i="10" s="1"/>
  <c r="E15" i="10"/>
  <c r="F15" i="10" s="1"/>
  <c r="A1" i="11"/>
  <c r="C9" i="4" l="1"/>
  <c r="G19" i="10"/>
  <c r="I19" i="10" s="1"/>
  <c r="H12" i="10"/>
  <c r="G24" i="10"/>
  <c r="I24" i="10" s="1"/>
  <c r="G22" i="10"/>
  <c r="I22" i="10" s="1"/>
  <c r="G21" i="10"/>
  <c r="I21" i="10" s="1"/>
  <c r="G18" i="10"/>
  <c r="I18" i="10" s="1"/>
  <c r="G15" i="10"/>
  <c r="I15" i="10" s="1"/>
  <c r="G16" i="10"/>
  <c r="I16" i="10" s="1"/>
  <c r="I17" i="10" l="1"/>
  <c r="K17" i="10" s="1"/>
  <c r="I20" i="10"/>
  <c r="K20" i="10" s="1"/>
  <c r="I14" i="10"/>
  <c r="K14" i="10" s="1"/>
  <c r="I23" i="10"/>
  <c r="K23" i="10" s="1"/>
  <c r="K12" i="10" l="1"/>
  <c r="I12" i="10"/>
  <c r="K10" i="4" l="1"/>
  <c r="A1" i="10"/>
  <c r="A1" i="8"/>
  <c r="K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tc={668EB15C-B00F-4FE8-BDAD-45116E44DEF2}</author>
    <author>tc={65F82BBD-411D-4B3E-827B-E497570F9160}</author>
  </authors>
  <commentList>
    <comment ref="B10" authorId="0" shapeId="0" xr:uid="{668EB15C-B00F-4FE8-BDAD-45116E44DEF2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to navigate to obtain Prof. Wage Rate:
1) Click the website
2) Under the latest Month Year choose Occupation Profiles
3) Select 11-0000 Management Occupations
4) Select 11-1021 General Operations Managers 
5) Use the Mean Hourly Wage</t>
      </text>
    </comment>
    <comment ref="B16" authorId="1" shapeId="0" xr:uid="{65F82BBD-411D-4B3E-827B-E497570F9160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to obtain the Benefits %:
1) Click the website
2) Choose "The PDF version of the news release"
3) The current release is dated March 2023 and the reported % is in the 3rd paragraph on page 1 and it is 29.5%</t>
      </text>
    </comment>
  </commentList>
</comments>
</file>

<file path=xl/sharedStrings.xml><?xml version="1.0" encoding="utf-8"?>
<sst xmlns="http://schemas.openxmlformats.org/spreadsheetml/2006/main" count="203" uniqueCount="142">
  <si>
    <t>USDA</t>
  </si>
  <si>
    <t>RURAL UTILITIES SERVICE</t>
  </si>
  <si>
    <t>RURAL DECENTRALIZED WATER SYSTEMS</t>
  </si>
  <si>
    <t>INFORMATION COLLECTION BURDEN HOURS</t>
  </si>
  <si>
    <t>0572 - 0139</t>
  </si>
  <si>
    <t>May 2024</t>
  </si>
  <si>
    <t>Estimated No. of Total Respondents (Applicants)</t>
  </si>
  <si>
    <t>Estimated No. of Total Awards (Awardees)</t>
  </si>
  <si>
    <t>Average hours per response</t>
  </si>
  <si>
    <t>Number of responses per respondent</t>
  </si>
  <si>
    <t xml:space="preserve">Gray Columns have automatic formulas.  DO NOT input numbers in these columns.  </t>
  </si>
  <si>
    <t>TOTAL</t>
  </si>
  <si>
    <t xml:space="preserve">(A) </t>
  </si>
  <si>
    <t>(B)</t>
  </si>
  <si>
    <t xml:space="preserve">(C)  </t>
  </si>
  <si>
    <t>(D)</t>
  </si>
  <si>
    <t xml:space="preserve">(E)  </t>
  </si>
  <si>
    <t>(F)</t>
  </si>
  <si>
    <t>(G)</t>
  </si>
  <si>
    <t>(H)</t>
  </si>
  <si>
    <t>(I)</t>
  </si>
  <si>
    <t>(J)</t>
  </si>
  <si>
    <t>(K)</t>
  </si>
  <si>
    <t>Regulation Reference</t>
  </si>
  <si>
    <t>Title</t>
  </si>
  <si>
    <t>Form No. 
(If Any)</t>
  </si>
  <si>
    <t>% of Respondents Line Item is Applicable To</t>
  </si>
  <si>
    <t>Estimated # of Respondents</t>
  </si>
  <si>
    <t xml:space="preserve">Reports Filed Annually </t>
  </si>
  <si>
    <t xml:space="preserve">Total Responses 
(E) x (F)  </t>
  </si>
  <si>
    <t xml:space="preserve">Estimated # of Hours Per Response </t>
  </si>
  <si>
    <t>Estimated Total Hours 
(G) x (H)</t>
  </si>
  <si>
    <t>Prof. Wage Rate</t>
  </si>
  <si>
    <t>Total Cost
(I) x (J)</t>
  </si>
  <si>
    <t>APPLICATION</t>
  </si>
  <si>
    <t>SAM Registration</t>
  </si>
  <si>
    <t>SAM.gov</t>
  </si>
  <si>
    <t>1776.2 and RD Inst. 1900-D</t>
  </si>
  <si>
    <t>Identify Employee Relationship</t>
  </si>
  <si>
    <t>Written</t>
  </si>
  <si>
    <t>Organizational Documents-Evidence of Legal Existence and Authority</t>
  </si>
  <si>
    <t>List of Directors and Officers</t>
  </si>
  <si>
    <t>Evidence of Tax Exempt Status</t>
  </si>
  <si>
    <t>1776.7 (b)</t>
  </si>
  <si>
    <t>Work Plan (Project Proposal, Work Plan, and Budget Justification)</t>
  </si>
  <si>
    <t>1776.7(c)</t>
  </si>
  <si>
    <t>Statement of Experience</t>
  </si>
  <si>
    <t>1776.9 (d) (1)</t>
  </si>
  <si>
    <t>Pro-forma Balance Sheet</t>
  </si>
  <si>
    <t>1776.7 (d) (2)</t>
  </si>
  <si>
    <t>Prior year Audit / Financial Statement</t>
  </si>
  <si>
    <t>1776.7 (d) (3)</t>
  </si>
  <si>
    <t xml:space="preserve">Pro-forma Income Statement and Cash Flow </t>
  </si>
  <si>
    <t>AWARD CLOSING, SERVICING, AND REPORTING</t>
  </si>
  <si>
    <t>SAM Maintenance</t>
  </si>
  <si>
    <t>1776.2, 3019.26 and 3052</t>
  </si>
  <si>
    <t>Annual Audit / Financial Statement</t>
  </si>
  <si>
    <t>1776.2 and 3019.51</t>
  </si>
  <si>
    <t>Project Performance Report</t>
  </si>
  <si>
    <t>Initial</t>
  </si>
  <si>
    <t>Extension</t>
  </si>
  <si>
    <t>1776.2 and 3019.25</t>
  </si>
  <si>
    <t>Request written approval of workplan changes</t>
  </si>
  <si>
    <t>Grant Agreement</t>
  </si>
  <si>
    <t>Equal Opportunity Agreement (Cleared under 0575-0201)</t>
  </si>
  <si>
    <t>RD 400-1</t>
  </si>
  <si>
    <t>Assurance Agreement (Cleared under 0575-0201)</t>
  </si>
  <si>
    <t>RD 400-4</t>
  </si>
  <si>
    <t>1776.2 and 3018.11</t>
  </si>
  <si>
    <t>Disclosure of Lobbying Activities-(Cleared under 4040-0013)</t>
  </si>
  <si>
    <t>SF-LLL</t>
  </si>
  <si>
    <t>1776.2 and 3019.22</t>
  </si>
  <si>
    <t>Request for Advance or Reimbursement - (Cleared under 4040-0012)</t>
  </si>
  <si>
    <t>SF 270</t>
  </si>
  <si>
    <t>1776.7 (a)(1)</t>
  </si>
  <si>
    <t>Application for Federal Assistance (Cleared under 4040-0004)</t>
  </si>
  <si>
    <t>SF-424</t>
  </si>
  <si>
    <t>Revised</t>
  </si>
  <si>
    <t>1776.9(a)(2)</t>
  </si>
  <si>
    <t>Budget Information  -  (Cleared under 4040-0006)</t>
  </si>
  <si>
    <t>SF-424A</t>
  </si>
  <si>
    <t>1776.2 and 3019.52</t>
  </si>
  <si>
    <t>Federal Financial  Report - (Cleared under 4040-0014)</t>
  </si>
  <si>
    <t>SF-425</t>
  </si>
  <si>
    <t xml:space="preserve">Request for Obligation of Funds </t>
  </si>
  <si>
    <t>1940-1</t>
  </si>
  <si>
    <t>Instructions:</t>
  </si>
  <si>
    <t>1.  Use the U.S. Bureau of Labor Statistics Occupational Emplyment and Wage Statistics Link below to complete Columns A, B, C for the table below.</t>
  </si>
  <si>
    <t xml:space="preserve">     a.  Click the link:</t>
  </si>
  <si>
    <t xml:space="preserve">https://www.bls.gov/oes/tables.htm </t>
  </si>
  <si>
    <t xml:space="preserve">     b.  Under the latest Month Year (May 2022) click Occupation Profiles </t>
  </si>
  <si>
    <t xml:space="preserve">     c.  Use the Occupational Titles to choose which professions (A) need to be added to the table below.  You can more than one occupation or just one.</t>
  </si>
  <si>
    <t xml:space="preserve">     d.  The code in front of each Occupational Title is the Occupation Code that goes in (B) for the table below.</t>
  </si>
  <si>
    <t xml:space="preserve">     e.  When you click on each Occupational Titles, choose the Mean Hourly Wage to input in (C) for the table below.  </t>
  </si>
  <si>
    <t xml:space="preserve">2.  Use the U.S. Bureau of Labor Economic News Release, Employer Costs for Employee Compension to complete Column D for the table below.  </t>
  </si>
  <si>
    <t xml:space="preserve">https://www.bls.gov/news.release/ecec.toc.htm </t>
  </si>
  <si>
    <t xml:space="preserve">     b.  Choose "The PDF verison of the news release" link</t>
  </si>
  <si>
    <t xml:space="preserve">     c.  The latest (September 12, 2023) News Release for Employer Costs for Employee Compensation - Juner 2023 opens in separate tab.</t>
  </si>
  <si>
    <t xml:space="preserve">     d.  On first page, second paragraph use the benefit costs % of: </t>
  </si>
  <si>
    <t xml:space="preserve">3.  For each profession fill in the % for (F).  The total for the column should be 100%.  </t>
  </si>
  <si>
    <t xml:space="preserve">     a.  Note that if there is only one profession then (F) would be 100%. </t>
  </si>
  <si>
    <t>(A)</t>
  </si>
  <si>
    <t>(C)</t>
  </si>
  <si>
    <t>(E)</t>
  </si>
  <si>
    <t>Profession</t>
  </si>
  <si>
    <r>
      <t xml:space="preserve">Bureau of Labor Occupation Code </t>
    </r>
    <r>
      <rPr>
        <b/>
        <vertAlign val="superscript"/>
        <sz val="12"/>
        <rFont val="Times New Roman"/>
        <family val="1"/>
      </rPr>
      <t>1.d</t>
    </r>
  </si>
  <si>
    <r>
      <t xml:space="preserve">Mean Wage </t>
    </r>
    <r>
      <rPr>
        <b/>
        <vertAlign val="superscript"/>
        <sz val="12"/>
        <rFont val="Times New Roman"/>
        <family val="1"/>
      </rPr>
      <t>1.e</t>
    </r>
  </si>
  <si>
    <r>
      <t xml:space="preserve">Benefits 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
(C) * (2.d)</t>
    </r>
  </si>
  <si>
    <t>Total Hourly Wage
(C ) + (D)</t>
  </si>
  <si>
    <t>% Time Spent on Burden</t>
  </si>
  <si>
    <t>Weighted Hourly Salary
(E) * (F)</t>
  </si>
  <si>
    <t>Business and Financial Operations Occupations</t>
  </si>
  <si>
    <t>13-0000</t>
  </si>
  <si>
    <t>OPM GS Pay Tables - Table 2023 DCB</t>
  </si>
  <si>
    <t xml:space="preserve">https://www.opm.gov/policy-data-oversight/pay-leave/salaries-wages/2024/general-schedule  </t>
  </si>
  <si>
    <t>OPM SES Schedules - Table 2023-ES</t>
  </si>
  <si>
    <t>Executive Senior Level (opm.gov)</t>
  </si>
  <si>
    <t>Benefit % (OMB Memo M-08 13)</t>
  </si>
  <si>
    <t xml:space="preserve">https://www.whitehouse.gov/wp-content/uploads/legacy_drupal_files/omb/memoranda/2008/m08-13.pdf </t>
  </si>
  <si>
    <t>Gray &amp; Blue Columns have automatic formulas.  DO NOT input numbers in these columns.</t>
  </si>
  <si>
    <t xml:space="preserve">Total  </t>
  </si>
  <si>
    <t>Staff 
Position</t>
  </si>
  <si>
    <t>GS Grade</t>
  </si>
  <si>
    <t>GS Step</t>
  </si>
  <si>
    <t>GS 
Salary</t>
  </si>
  <si>
    <t>Hourly Rate Calc</t>
  </si>
  <si>
    <t>Benefits Calc</t>
  </si>
  <si>
    <t>Total Salary Rate Calc</t>
  </si>
  <si>
    <t>Hours Required</t>
  </si>
  <si>
    <t>Cost Subtotals</t>
  </si>
  <si>
    <t># of Responses</t>
  </si>
  <si>
    <t>Total Costs</t>
  </si>
  <si>
    <t>Application</t>
  </si>
  <si>
    <t>Community Program Specialist</t>
  </si>
  <si>
    <t>First Administrative Phase</t>
  </si>
  <si>
    <t>Second Administrative Phase</t>
  </si>
  <si>
    <t>Servicing per Quarter (initial)</t>
  </si>
  <si>
    <t>Servicing per Quarter (Extended)</t>
  </si>
  <si>
    <t>4 qrts x 4 borrowers</t>
  </si>
  <si>
    <t>End of Grant period</t>
  </si>
  <si>
    <t>Closeout</t>
  </si>
  <si>
    <t xml:space="preserve">Community Program Specialist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</si>
</sst>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_)"/>
    <numFmt numFmtId="165" formatCode="[$-409]mmmm\ d\,\ yyyy;@"/>
    <numFmt numFmtId="166" formatCode="&quot;$&quot;#,##0.00"/>
    <numFmt numFmtId="167" formatCode="&quot;$&quot;#,##0"/>
    <numFmt numFmtId="168" formatCode="#,##0.0000"/>
    <numFmt numFmtId="169" formatCode="#,##0.000_);\(#,##0.000\)"/>
  </numFmts>
  <fonts count="11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223">
    <xf numFmtId="0" fontId="0" fillId="0" borderId="0" xfId="0"/>
    <xf numFmtId="0" fontId="1" fillId="0" borderId="0" xfId="0" applyFont="1"/>
    <xf numFmtId="37" fontId="2" fillId="0" borderId="0" xfId="0" applyNumberFormat="1" applyFont="1" applyAlignment="1">
      <alignment horizontal="centerContinuous" vertical="center"/>
    </xf>
    <xf numFmtId="37" fontId="1" fillId="0" borderId="0" xfId="0" applyNumberFormat="1" applyFont="1" applyAlignment="1">
      <alignment horizontal="centerContinuous" vertical="center"/>
    </xf>
    <xf numFmtId="165" fontId="2" fillId="0" borderId="0" xfId="0" applyNumberFormat="1" applyFont="1" applyAlignment="1">
      <alignment horizontal="centerContinuous" vertical="center"/>
    </xf>
    <xf numFmtId="1" fontId="1" fillId="0" borderId="0" xfId="0" applyNumberFormat="1" applyFont="1" applyAlignment="1">
      <alignment horizontal="centerContinuous" vertical="center"/>
    </xf>
    <xf numFmtId="164" fontId="1" fillId="0" borderId="0" xfId="0" applyNumberFormat="1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9" fontId="1" fillId="0" borderId="0" xfId="0" applyNumberFormat="1" applyFont="1" applyAlignment="1">
      <alignment horizontal="centerContinuous" vertical="center"/>
    </xf>
    <xf numFmtId="9" fontId="2" fillId="0" borderId="0" xfId="0" applyNumberFormat="1" applyFont="1" applyAlignment="1">
      <alignment horizontal="centerContinuous" vertical="center"/>
    </xf>
    <xf numFmtId="9" fontId="1" fillId="0" borderId="1" xfId="0" applyNumberFormat="1" applyFont="1" applyBorder="1"/>
    <xf numFmtId="9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Continuous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0" fontId="6" fillId="0" borderId="0" xfId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66" fontId="1" fillId="2" borderId="1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37" fontId="0" fillId="0" borderId="0" xfId="0" applyNumberFormat="1" applyAlignment="1">
      <alignment horizontal="left" vertical="center"/>
    </xf>
    <xf numFmtId="0" fontId="0" fillId="0" borderId="2" xfId="0" applyBorder="1" applyAlignment="1">
      <alignment horizontal="center" vertical="center"/>
    </xf>
    <xf numFmtId="37" fontId="4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6" fontId="0" fillId="2" borderId="1" xfId="0" applyNumberFormat="1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37" fontId="6" fillId="0" borderId="0" xfId="1" applyNumberFormat="1" applyBorder="1" applyAlignment="1" applyProtection="1">
      <alignment horizontal="left" vertical="center"/>
    </xf>
    <xf numFmtId="166" fontId="1" fillId="0" borderId="0" xfId="0" applyNumberFormat="1" applyFont="1" applyAlignment="1">
      <alignment horizontal="centerContinuous" vertical="center"/>
    </xf>
    <xf numFmtId="166" fontId="2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centerContinuous" vertical="center"/>
    </xf>
    <xf numFmtId="167" fontId="2" fillId="0" borderId="0" xfId="0" applyNumberFormat="1" applyFont="1" applyAlignment="1">
      <alignment horizontal="centerContinuous" vertical="center"/>
    </xf>
    <xf numFmtId="167" fontId="1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Continuous" vertical="center"/>
    </xf>
    <xf numFmtId="166" fontId="0" fillId="0" borderId="0" xfId="0" applyNumberFormat="1" applyAlignment="1">
      <alignment horizontal="center" vertical="center"/>
    </xf>
    <xf numFmtId="166" fontId="4" fillId="0" borderId="2" xfId="0" applyNumberFormat="1" applyFont="1" applyBorder="1" applyAlignment="1">
      <alignment horizontal="right" vertical="center"/>
    </xf>
    <xf numFmtId="37" fontId="8" fillId="0" borderId="0" xfId="0" applyNumberFormat="1" applyFont="1" applyAlignment="1">
      <alignment horizontal="centerContinuous" vertical="center" wrapText="1"/>
    </xf>
    <xf numFmtId="37" fontId="3" fillId="0" borderId="0" xfId="0" applyNumberFormat="1" applyFont="1" applyAlignment="1">
      <alignment horizontal="centerContinuous" vertical="center"/>
    </xf>
    <xf numFmtId="9" fontId="3" fillId="0" borderId="0" xfId="0" applyNumberFormat="1" applyFont="1" applyAlignment="1">
      <alignment horizontal="centerContinuous" vertical="center"/>
    </xf>
    <xf numFmtId="167" fontId="3" fillId="0" borderId="0" xfId="0" applyNumberFormat="1" applyFont="1" applyAlignment="1">
      <alignment horizontal="centerContinuous" vertical="center"/>
    </xf>
    <xf numFmtId="37" fontId="8" fillId="0" borderId="0" xfId="0" applyNumberFormat="1" applyFont="1" applyAlignment="1">
      <alignment horizontal="centerContinuous" vertical="center"/>
    </xf>
    <xf numFmtId="9" fontId="8" fillId="0" borderId="0" xfId="0" applyNumberFormat="1" applyFont="1" applyAlignment="1">
      <alignment horizontal="centerContinuous" vertical="center"/>
    </xf>
    <xf numFmtId="165" fontId="8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vertical="center"/>
    </xf>
    <xf numFmtId="9" fontId="3" fillId="0" borderId="0" xfId="0" applyNumberFormat="1" applyFont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left" vertical="center"/>
    </xf>
    <xf numFmtId="166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9" fontId="3" fillId="0" borderId="4" xfId="2" applyFont="1" applyBorder="1" applyAlignment="1">
      <alignment horizontal="center" vertical="center"/>
    </xf>
    <xf numFmtId="9" fontId="6" fillId="0" borderId="0" xfId="1" applyNumberFormat="1" applyBorder="1" applyAlignment="1" applyProtection="1">
      <alignment horizontal="left" vertical="center"/>
    </xf>
    <xf numFmtId="37" fontId="6" fillId="0" borderId="0" xfId="1" applyNumberFormat="1" applyFill="1" applyBorder="1" applyAlignment="1" applyProtection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9" fontId="8" fillId="0" borderId="4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6" fillId="0" borderId="0" xfId="1"/>
    <xf numFmtId="0" fontId="0" fillId="0" borderId="4" xfId="0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Continuous" vertical="center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166" fontId="0" fillId="2" borderId="4" xfId="0" applyNumberFormat="1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right" vertical="center"/>
    </xf>
    <xf numFmtId="37" fontId="1" fillId="0" borderId="4" xfId="0" applyNumberFormat="1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0" fontId="1" fillId="0" borderId="4" xfId="0" applyFont="1" applyBorder="1" applyAlignment="1">
      <alignment horizontal="left" vertical="center"/>
    </xf>
    <xf numFmtId="169" fontId="2" fillId="2" borderId="0" xfId="0" applyNumberFormat="1" applyFont="1" applyFill="1" applyAlignment="1">
      <alignment horizontal="center" vertical="center"/>
    </xf>
    <xf numFmtId="16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Continuous" vertical="center"/>
    </xf>
    <xf numFmtId="37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centerContinuous" vertical="center" wrapText="1"/>
    </xf>
    <xf numFmtId="0" fontId="1" fillId="3" borderId="4" xfId="0" applyFont="1" applyFill="1" applyBorder="1" applyAlignment="1">
      <alignment horizontal="centerContinuous" vertical="center"/>
    </xf>
    <xf numFmtId="9" fontId="1" fillId="3" borderId="4" xfId="0" applyNumberFormat="1" applyFont="1" applyFill="1" applyBorder="1" applyAlignment="1">
      <alignment horizontal="centerContinuous" vertical="center"/>
    </xf>
    <xf numFmtId="37" fontId="1" fillId="3" borderId="4" xfId="0" applyNumberFormat="1" applyFont="1" applyFill="1" applyBorder="1" applyAlignment="1">
      <alignment horizontal="centerContinuous" vertical="center"/>
    </xf>
    <xf numFmtId="1" fontId="1" fillId="3" borderId="4" xfId="0" applyNumberFormat="1" applyFont="1" applyFill="1" applyBorder="1" applyAlignment="1">
      <alignment horizontal="centerContinuous" vertical="center"/>
    </xf>
    <xf numFmtId="2" fontId="1" fillId="3" borderId="4" xfId="0" applyNumberFormat="1" applyFont="1" applyFill="1" applyBorder="1" applyAlignment="1">
      <alignment horizontal="centerContinuous" vertical="center"/>
    </xf>
    <xf numFmtId="3" fontId="1" fillId="3" borderId="4" xfId="0" applyNumberFormat="1" applyFont="1" applyFill="1" applyBorder="1" applyAlignment="1">
      <alignment horizontal="centerContinuous" vertical="center"/>
    </xf>
    <xf numFmtId="166" fontId="1" fillId="3" borderId="4" xfId="0" applyNumberFormat="1" applyFont="1" applyFill="1" applyBorder="1" applyAlignment="1">
      <alignment horizontal="centerContinuous" vertical="center"/>
    </xf>
    <xf numFmtId="167" fontId="1" fillId="3" borderId="4" xfId="0" applyNumberFormat="1" applyFont="1" applyFill="1" applyBorder="1" applyAlignment="1">
      <alignment horizontal="centerContinuous" vertical="center"/>
    </xf>
    <xf numFmtId="0" fontId="2" fillId="0" borderId="0" xfId="0" applyFont="1" applyAlignment="1">
      <alignment horizontal="right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7" fontId="3" fillId="0" borderId="0" xfId="0" applyNumberFormat="1" applyFont="1" applyAlignment="1">
      <alignment horizontal="left" vertical="center"/>
    </xf>
    <xf numFmtId="37" fontId="8" fillId="0" borderId="0" xfId="0" applyNumberFormat="1" applyFont="1" applyAlignment="1">
      <alignment horizontal="left" vertical="center"/>
    </xf>
    <xf numFmtId="9" fontId="8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horizontal="left" vertical="center"/>
    </xf>
    <xf numFmtId="167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 wrapText="1"/>
    </xf>
    <xf numFmtId="37" fontId="8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9" fontId="8" fillId="2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5" fontId="2" fillId="0" borderId="4" xfId="0" applyNumberFormat="1" applyFont="1" applyBorder="1" applyAlignment="1">
      <alignment horizontal="center" vertical="center" wrapText="1"/>
    </xf>
    <xf numFmtId="37" fontId="2" fillId="0" borderId="4" xfId="0" applyNumberFormat="1" applyFont="1" applyBorder="1" applyAlignment="1">
      <alignment horizontal="center" vertical="center" wrapText="1"/>
    </xf>
    <xf numFmtId="37" fontId="2" fillId="2" borderId="4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167" fontId="2" fillId="2" borderId="4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66" fontId="1" fillId="2" borderId="4" xfId="0" applyNumberFormat="1" applyFont="1" applyFill="1" applyBorder="1" applyAlignment="1">
      <alignment horizontal="center" vertical="center"/>
    </xf>
    <xf numFmtId="167" fontId="1" fillId="2" borderId="4" xfId="0" applyNumberFormat="1" applyFont="1" applyFill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7" fontId="4" fillId="0" borderId="4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Continuous" vertical="center" wrapText="1"/>
    </xf>
    <xf numFmtId="0" fontId="0" fillId="3" borderId="4" xfId="0" applyFill="1" applyBorder="1" applyAlignment="1">
      <alignment horizontal="centerContinuous" vertical="center"/>
    </xf>
    <xf numFmtId="167" fontId="0" fillId="3" borderId="4" xfId="0" applyNumberFormat="1" applyFill="1" applyBorder="1" applyAlignment="1">
      <alignment horizontal="centerContinuous" vertical="center"/>
    </xf>
    <xf numFmtId="166" fontId="0" fillId="3" borderId="4" xfId="0" applyNumberFormat="1" applyFill="1" applyBorder="1" applyAlignment="1">
      <alignment horizontal="centerContinuous" vertical="center"/>
    </xf>
    <xf numFmtId="0" fontId="5" fillId="0" borderId="4" xfId="0" applyFont="1" applyBorder="1" applyAlignment="1">
      <alignment horizontal="left" vertical="center" wrapText="1"/>
    </xf>
    <xf numFmtId="167" fontId="0" fillId="0" borderId="4" xfId="0" applyNumberFormat="1" applyBorder="1" applyAlignment="1">
      <alignment horizontal="center" vertical="center"/>
    </xf>
    <xf numFmtId="37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9" fontId="1" fillId="0" borderId="5" xfId="0" applyNumberFormat="1" applyFont="1" applyBorder="1" applyAlignment="1">
      <alignment horizontal="center" vertical="center"/>
    </xf>
    <xf numFmtId="37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 wrapText="1"/>
    </xf>
    <xf numFmtId="0" fontId="1" fillId="0" borderId="4" xfId="0" applyFont="1" applyBorder="1" applyAlignment="1">
      <alignment horizontal="centerContinuous" vertical="center"/>
    </xf>
    <xf numFmtId="9" fontId="1" fillId="0" borderId="4" xfId="0" applyNumberFormat="1" applyFont="1" applyBorder="1" applyAlignment="1">
      <alignment horizontal="centerContinuous" vertical="center"/>
    </xf>
    <xf numFmtId="37" fontId="1" fillId="0" borderId="4" xfId="0" applyNumberFormat="1" applyFont="1" applyBorder="1" applyAlignment="1">
      <alignment horizontal="centerContinuous" vertical="center"/>
    </xf>
    <xf numFmtId="1" fontId="1" fillId="0" borderId="4" xfId="0" applyNumberFormat="1" applyFont="1" applyBorder="1" applyAlignment="1">
      <alignment horizontal="centerContinuous" vertical="center"/>
    </xf>
    <xf numFmtId="2" fontId="1" fillId="0" borderId="4" xfId="0" applyNumberFormat="1" applyFont="1" applyBorder="1" applyAlignment="1">
      <alignment horizontal="centerContinuous" vertical="center"/>
    </xf>
    <xf numFmtId="3" fontId="1" fillId="0" borderId="4" xfId="0" applyNumberFormat="1" applyFont="1" applyBorder="1" applyAlignment="1">
      <alignment horizontal="centerContinuous" vertical="center"/>
    </xf>
    <xf numFmtId="166" fontId="1" fillId="0" borderId="4" xfId="0" applyNumberFormat="1" applyFont="1" applyBorder="1" applyAlignment="1">
      <alignment horizontal="centerContinuous" vertical="center"/>
    </xf>
    <xf numFmtId="167" fontId="1" fillId="0" borderId="4" xfId="0" applyNumberFormat="1" applyFont="1" applyBorder="1" applyAlignment="1">
      <alignment horizontal="centerContinuous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5" fillId="0" borderId="0" xfId="0" applyFont="1"/>
    <xf numFmtId="0" fontId="2" fillId="0" borderId="0" xfId="0" quotePrefix="1" applyFont="1" applyAlignment="1">
      <alignment horizontal="centerContinuous" vertical="center"/>
    </xf>
    <xf numFmtId="0" fontId="10" fillId="0" borderId="0" xfId="0" applyFont="1"/>
    <xf numFmtId="165" fontId="2" fillId="0" borderId="5" xfId="0" applyNumberFormat="1" applyFont="1" applyBorder="1" applyAlignment="1">
      <alignment horizontal="center" vertical="center" wrapText="1"/>
    </xf>
    <xf numFmtId="37" fontId="2" fillId="0" borderId="5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37" fontId="2" fillId="2" borderId="5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Continuous" vertical="center"/>
    </xf>
    <xf numFmtId="9" fontId="1" fillId="0" borderId="5" xfId="0" applyNumberFormat="1" applyFont="1" applyBorder="1" applyAlignment="1">
      <alignment horizontal="centerContinuous" vertical="center"/>
    </xf>
    <xf numFmtId="37" fontId="1" fillId="0" borderId="5" xfId="0" applyNumberFormat="1" applyFont="1" applyBorder="1" applyAlignment="1">
      <alignment horizontal="centerContinuous" vertical="center"/>
    </xf>
    <xf numFmtId="1" fontId="1" fillId="0" borderId="5" xfId="0" applyNumberFormat="1" applyFont="1" applyBorder="1" applyAlignment="1">
      <alignment horizontal="centerContinuous" vertical="center"/>
    </xf>
    <xf numFmtId="2" fontId="1" fillId="0" borderId="5" xfId="0" applyNumberFormat="1" applyFont="1" applyBorder="1" applyAlignment="1">
      <alignment horizontal="centerContinuous" vertical="center"/>
    </xf>
    <xf numFmtId="3" fontId="1" fillId="0" borderId="5" xfId="0" applyNumberFormat="1" applyFont="1" applyBorder="1" applyAlignment="1">
      <alignment horizontal="centerContinuous" vertical="center"/>
    </xf>
    <xf numFmtId="166" fontId="1" fillId="0" borderId="5" xfId="0" applyNumberFormat="1" applyFont="1" applyBorder="1" applyAlignment="1">
      <alignment horizontal="centerContinuous" vertical="center"/>
    </xf>
    <xf numFmtId="167" fontId="1" fillId="0" borderId="5" xfId="0" applyNumberFormat="1" applyFont="1" applyBorder="1" applyAlignment="1">
      <alignment horizontal="centerContinuous" vertical="center"/>
    </xf>
    <xf numFmtId="1" fontId="1" fillId="2" borderId="5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/>
    </xf>
    <xf numFmtId="167" fontId="1" fillId="2" borderId="5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9" fontId="1" fillId="0" borderId="4" xfId="0" applyNumberFormat="1" applyFont="1" applyBorder="1"/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vertical="center"/>
    </xf>
    <xf numFmtId="2" fontId="4" fillId="0" borderId="6" xfId="0" applyNumberFormat="1" applyFont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Continuous" vertical="center"/>
    </xf>
    <xf numFmtId="2" fontId="0" fillId="0" borderId="6" xfId="0" applyNumberFormat="1" applyBorder="1" applyAlignment="1">
      <alignment horizontal="center" vertical="center"/>
    </xf>
    <xf numFmtId="167" fontId="4" fillId="3" borderId="4" xfId="0" applyNumberFormat="1" applyFont="1" applyFill="1" applyBorder="1" applyAlignment="1">
      <alignment horizontal="centerContinuous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this, Katherine - RD, SC" id="{6745844A-B8C0-4CBC-B7D6-A0DC802F7AC3}" userId="S::katherine.mathis@usda.gov::d0fdaca6-6e92-4a3a-b635-2830ef91f93f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3-03-10T16:10:48.13" personId="{6745844A-B8C0-4CBC-B7D6-A0DC802F7AC3}" id="{668EB15C-B00F-4FE8-BDAD-45116E44DEF2}">
    <text>How to navigate to obtain Prof. Wage Rate:
1) Click the website
2) Under the latest Month Year choose Occupation Profiles
3) Select 11-0000 Management Occupations
4) Select 11-1021 General Operations Managers 
5) Use the Mean Hourly Wage</text>
  </threadedComment>
  <threadedComment ref="B16" dT="2023-03-10T16:21:55.50" personId="{6745844A-B8C0-4CBC-B7D6-A0DC802F7AC3}" id="{65F82BBD-411D-4B3E-827B-E497570F9160}">
    <text>How to obtain the Benefits %:
1) Click the website
2) Choose "The PDF version of the news release"
3) The current release is dated March 2023 and the reported % is in the 3rd paragraph on page 1 and it is 29.5%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bls.gov/news.release/ecec.toc.htm" TargetMode="External"/><Relationship Id="rId1" Type="http://schemas.openxmlformats.org/officeDocument/2006/relationships/hyperlink" Target="https://www.bls.gov/oes/tables.htm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hitehouse.gov/wp-content/uploads/legacy_drupal_files/omb/memoranda/2008/m08-13.pdf" TargetMode="External"/><Relationship Id="rId2" Type="http://schemas.openxmlformats.org/officeDocument/2006/relationships/hyperlink" Target="https://www.opm.gov/policy-data-oversight/pay-leave/salaries-wages/2023/executive-senior-level" TargetMode="External"/><Relationship Id="rId1" Type="http://schemas.openxmlformats.org/officeDocument/2006/relationships/hyperlink" Target="https://www.opm.gov/policy-data-oversight/pay-leave/salaries-wages/2024/general-schedule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C05E8-5166-4CF6-A4C0-B5C4713BC87C}">
  <sheetPr>
    <pageSetUpPr fitToPage="1"/>
  </sheetPr>
  <dimension ref="A1:M40"/>
  <sheetViews>
    <sheetView tabSelected="1" zoomScaleNormal="100" workbookViewId="0">
      <pane ySplit="12" topLeftCell="A13" activePane="bottomLeft" state="frozen"/>
      <selection pane="bottomLeft" activeCell="H19" sqref="H19:H22"/>
    </sheetView>
  </sheetViews>
  <sheetFormatPr defaultColWidth="9.453125" defaultRowHeight="13" x14ac:dyDescent="0.3"/>
  <cols>
    <col min="1" max="1" width="12.54296875" style="10" customWidth="1"/>
    <col min="2" max="2" width="45.453125" style="12" customWidth="1"/>
    <col min="3" max="3" width="11.453125" style="20" customWidth="1"/>
    <col min="4" max="4" width="12.1796875" style="17" customWidth="1"/>
    <col min="5" max="5" width="12.1796875" style="104" customWidth="1"/>
    <col min="6" max="6" width="11.453125" style="10" customWidth="1"/>
    <col min="7" max="7" width="12.54296875" style="19" customWidth="1"/>
    <col min="8" max="8" width="16.81640625" style="10" bestFit="1" customWidth="1"/>
    <col min="9" max="9" width="12.453125" style="23" customWidth="1"/>
    <col min="10" max="10" width="9.453125" style="24"/>
    <col min="11" max="11" width="11.453125" style="46" bestFit="1" customWidth="1"/>
    <col min="12" max="16384" width="9.453125" style="1"/>
  </cols>
  <sheetData>
    <row r="1" spans="1:13" x14ac:dyDescent="0.3">
      <c r="A1" s="2" t="s">
        <v>0</v>
      </c>
      <c r="B1" s="3"/>
      <c r="C1" s="3"/>
      <c r="D1" s="14"/>
      <c r="E1" s="3"/>
      <c r="F1" s="3"/>
      <c r="G1" s="5"/>
      <c r="H1" s="3"/>
      <c r="I1" s="21"/>
      <c r="J1" s="41"/>
      <c r="K1" s="44"/>
    </row>
    <row r="2" spans="1:13" x14ac:dyDescent="0.3">
      <c r="A2" s="2" t="s">
        <v>1</v>
      </c>
      <c r="B2" s="3"/>
      <c r="C2" s="3"/>
      <c r="D2" s="14"/>
      <c r="E2" s="3"/>
      <c r="F2" s="3"/>
      <c r="G2" s="5"/>
      <c r="H2" s="3"/>
      <c r="I2" s="21"/>
      <c r="J2" s="41"/>
      <c r="K2" s="44"/>
    </row>
    <row r="3" spans="1:13" x14ac:dyDescent="0.3">
      <c r="A3" s="2" t="s">
        <v>2</v>
      </c>
      <c r="B3" s="3"/>
      <c r="C3" s="2"/>
      <c r="D3" s="15"/>
      <c r="E3" s="3"/>
      <c r="F3" s="3"/>
      <c r="G3" s="5"/>
      <c r="H3" s="3"/>
      <c r="I3" s="21"/>
      <c r="J3" s="41"/>
      <c r="K3" s="45"/>
    </row>
    <row r="4" spans="1:13" x14ac:dyDescent="0.3">
      <c r="A4" s="2" t="s">
        <v>3</v>
      </c>
      <c r="B4" s="3"/>
      <c r="C4" s="2"/>
      <c r="D4" s="15"/>
      <c r="E4" s="3"/>
      <c r="F4" s="3"/>
      <c r="G4" s="5"/>
      <c r="H4" s="3"/>
      <c r="I4" s="21"/>
      <c r="J4" s="41"/>
      <c r="K4" s="44"/>
    </row>
    <row r="5" spans="1:13" x14ac:dyDescent="0.3">
      <c r="A5" s="2" t="s">
        <v>4</v>
      </c>
      <c r="B5" s="3"/>
      <c r="C5" s="2"/>
      <c r="D5" s="15"/>
      <c r="E5" s="3"/>
      <c r="F5" s="3"/>
      <c r="G5" s="5"/>
      <c r="H5" s="3"/>
      <c r="I5" s="21"/>
      <c r="J5" s="41"/>
      <c r="K5" s="44"/>
    </row>
    <row r="6" spans="1:13" x14ac:dyDescent="0.3">
      <c r="A6" s="187" t="s">
        <v>5</v>
      </c>
      <c r="B6" s="3"/>
      <c r="C6" s="2"/>
      <c r="D6" s="15"/>
      <c r="E6" s="3"/>
      <c r="F6" s="3"/>
      <c r="G6" s="5"/>
      <c r="H6" s="3"/>
      <c r="I6" s="21"/>
      <c r="J6" s="41"/>
      <c r="K6" s="44"/>
    </row>
    <row r="7" spans="1:13" x14ac:dyDescent="0.3">
      <c r="A7" s="4"/>
      <c r="B7" s="3"/>
      <c r="C7" s="2"/>
      <c r="D7" s="15"/>
      <c r="E7" s="3"/>
      <c r="F7" s="3"/>
      <c r="G7" s="5"/>
      <c r="H7" s="3"/>
      <c r="I7" s="21"/>
      <c r="J7" s="41"/>
      <c r="K7" s="44"/>
    </row>
    <row r="8" spans="1:13" x14ac:dyDescent="0.3">
      <c r="A8" s="26" t="s">
        <v>6</v>
      </c>
      <c r="B8" s="3"/>
      <c r="C8" s="138">
        <v>7</v>
      </c>
      <c r="D8" s="26"/>
      <c r="E8" s="3"/>
      <c r="F8" s="40"/>
      <c r="G8" s="1"/>
      <c r="H8" s="43"/>
      <c r="I8" s="97"/>
      <c r="J8" s="117" t="s">
        <v>7</v>
      </c>
      <c r="K8" s="139">
        <v>6</v>
      </c>
      <c r="M8" s="188"/>
    </row>
    <row r="9" spans="1:13" x14ac:dyDescent="0.3">
      <c r="A9" s="26" t="s">
        <v>8</v>
      </c>
      <c r="B9" s="3"/>
      <c r="C9" s="99">
        <f>I10/G10</f>
        <v>4.4637036022462668</v>
      </c>
      <c r="D9" s="26"/>
      <c r="E9" s="3"/>
      <c r="F9" s="43"/>
      <c r="G9" s="1"/>
      <c r="H9" s="43"/>
      <c r="I9" s="97"/>
      <c r="J9" s="43" t="s">
        <v>9</v>
      </c>
      <c r="K9" s="102">
        <f>G10/C8</f>
        <v>20.860000000000003</v>
      </c>
    </row>
    <row r="10" spans="1:13" x14ac:dyDescent="0.3">
      <c r="A10" s="26" t="s">
        <v>10</v>
      </c>
      <c r="B10" s="3"/>
      <c r="C10" s="2"/>
      <c r="D10" s="15"/>
      <c r="E10" s="3"/>
      <c r="F10" s="43" t="s">
        <v>11</v>
      </c>
      <c r="G10" s="101">
        <f>SUM(G15:G40)</f>
        <v>146.02000000000001</v>
      </c>
      <c r="H10" s="43"/>
      <c r="I10" s="101">
        <f>SUM(I15:I40)</f>
        <v>651.79</v>
      </c>
      <c r="J10" s="42"/>
      <c r="K10" s="100">
        <f>SUM(K15:K40)</f>
        <v>34962.952017600001</v>
      </c>
    </row>
    <row r="11" spans="1:13" x14ac:dyDescent="0.3">
      <c r="A11" s="140" t="s">
        <v>12</v>
      </c>
      <c r="B11" s="141" t="s">
        <v>13</v>
      </c>
      <c r="C11" s="141" t="s">
        <v>14</v>
      </c>
      <c r="D11" s="141" t="s">
        <v>15</v>
      </c>
      <c r="E11" s="142" t="s">
        <v>16</v>
      </c>
      <c r="F11" s="143" t="s">
        <v>17</v>
      </c>
      <c r="G11" s="142" t="s">
        <v>18</v>
      </c>
      <c r="H11" s="144" t="s">
        <v>19</v>
      </c>
      <c r="I11" s="145" t="s">
        <v>20</v>
      </c>
      <c r="J11" s="146" t="s">
        <v>21</v>
      </c>
      <c r="K11" s="146" t="s">
        <v>22</v>
      </c>
    </row>
    <row r="12" spans="1:13" ht="52" x14ac:dyDescent="0.3">
      <c r="A12" s="189" t="s">
        <v>23</v>
      </c>
      <c r="B12" s="190" t="s">
        <v>24</v>
      </c>
      <c r="C12" s="190" t="s">
        <v>25</v>
      </c>
      <c r="D12" s="191" t="s">
        <v>26</v>
      </c>
      <c r="E12" s="192" t="s">
        <v>27</v>
      </c>
      <c r="F12" s="190" t="s">
        <v>28</v>
      </c>
      <c r="G12" s="193" t="s">
        <v>29</v>
      </c>
      <c r="H12" s="190" t="s">
        <v>30</v>
      </c>
      <c r="I12" s="194" t="s">
        <v>31</v>
      </c>
      <c r="J12" s="195" t="s">
        <v>32</v>
      </c>
      <c r="K12" s="196" t="s">
        <v>33</v>
      </c>
    </row>
    <row r="13" spans="1:13" x14ac:dyDescent="0.3">
      <c r="A13" s="184"/>
      <c r="B13" s="184" t="s">
        <v>34</v>
      </c>
      <c r="C13" s="109"/>
      <c r="D13" s="110"/>
      <c r="E13" s="111"/>
      <c r="F13" s="111"/>
      <c r="G13" s="112"/>
      <c r="H13" s="113"/>
      <c r="I13" s="114"/>
      <c r="J13" s="115"/>
      <c r="K13" s="116"/>
    </row>
    <row r="14" spans="1:13" x14ac:dyDescent="0.3">
      <c r="A14" s="197"/>
      <c r="B14" s="198"/>
      <c r="C14" s="199"/>
      <c r="D14" s="200"/>
      <c r="E14" s="178"/>
      <c r="F14" s="201"/>
      <c r="G14" s="202"/>
      <c r="H14" s="203"/>
      <c r="I14" s="204"/>
      <c r="J14" s="205"/>
      <c r="K14" s="206"/>
    </row>
    <row r="15" spans="1:13" x14ac:dyDescent="0.3">
      <c r="A15" s="167"/>
      <c r="B15" s="168" t="s">
        <v>35</v>
      </c>
      <c r="C15" s="167" t="s">
        <v>36</v>
      </c>
      <c r="D15" s="169">
        <v>1</v>
      </c>
      <c r="E15" s="103">
        <v>7</v>
      </c>
      <c r="F15" s="170">
        <v>1</v>
      </c>
      <c r="G15" s="207">
        <f>E15*F15</f>
        <v>7</v>
      </c>
      <c r="H15" s="171">
        <v>2</v>
      </c>
      <c r="I15" s="208">
        <f t="shared" ref="I15:I26" si="0">IF((H15*G15)="","",(H15*G15))</f>
        <v>14</v>
      </c>
      <c r="J15" s="209">
        <f>'12 Est Prof Wage Rate'!$G$37</f>
        <v>53.641440000000003</v>
      </c>
      <c r="K15" s="210">
        <f t="shared" ref="K15:K26" si="1">IF((J15*I15)="","",(J15*I15))</f>
        <v>750.98016000000007</v>
      </c>
    </row>
    <row r="16" spans="1:13" ht="26" x14ac:dyDescent="0.3">
      <c r="A16" s="172" t="s">
        <v>37</v>
      </c>
      <c r="B16" s="168" t="s">
        <v>38</v>
      </c>
      <c r="C16" s="167" t="s">
        <v>39</v>
      </c>
      <c r="D16" s="169">
        <v>1</v>
      </c>
      <c r="E16" s="103">
        <f t="shared" ref="E16:E22" si="2">$C$8*D16</f>
        <v>7</v>
      </c>
      <c r="F16" s="170">
        <v>1</v>
      </c>
      <c r="G16" s="207">
        <f t="shared" ref="G16:G22" si="3">E16*F16</f>
        <v>7</v>
      </c>
      <c r="H16" s="171">
        <v>0.25</v>
      </c>
      <c r="I16" s="208">
        <f t="shared" ref="I16:I25" si="4">IF((H16*G16)="","",(H16*G16))</f>
        <v>1.75</v>
      </c>
      <c r="J16" s="209">
        <f>'12 Est Prof Wage Rate'!$G$37</f>
        <v>53.641440000000003</v>
      </c>
      <c r="K16" s="210">
        <f t="shared" ref="K16:K25" si="5">IF((J16*I16)="","",(J16*I16))</f>
        <v>93.872520000000009</v>
      </c>
    </row>
    <row r="17" spans="1:13" ht="26" x14ac:dyDescent="0.3">
      <c r="A17" s="167">
        <v>1776.5</v>
      </c>
      <c r="B17" s="168" t="s">
        <v>40</v>
      </c>
      <c r="C17" s="167" t="s">
        <v>39</v>
      </c>
      <c r="D17" s="169">
        <v>1</v>
      </c>
      <c r="E17" s="103">
        <f t="shared" si="2"/>
        <v>7</v>
      </c>
      <c r="F17" s="170">
        <v>1</v>
      </c>
      <c r="G17" s="207">
        <f t="shared" si="3"/>
        <v>7</v>
      </c>
      <c r="H17" s="171">
        <v>0.25</v>
      </c>
      <c r="I17" s="208">
        <f t="shared" si="4"/>
        <v>1.75</v>
      </c>
      <c r="J17" s="209">
        <f>'12 Est Prof Wage Rate'!$G$37</f>
        <v>53.641440000000003</v>
      </c>
      <c r="K17" s="210">
        <f t="shared" si="5"/>
        <v>93.872520000000009</v>
      </c>
    </row>
    <row r="18" spans="1:13" x14ac:dyDescent="0.3">
      <c r="A18" s="167">
        <v>1776.5</v>
      </c>
      <c r="B18" s="168" t="s">
        <v>41</v>
      </c>
      <c r="C18" s="167" t="s">
        <v>39</v>
      </c>
      <c r="D18" s="169">
        <v>1</v>
      </c>
      <c r="E18" s="103">
        <f t="shared" si="2"/>
        <v>7</v>
      </c>
      <c r="F18" s="170">
        <v>1</v>
      </c>
      <c r="G18" s="207">
        <f t="shared" si="3"/>
        <v>7</v>
      </c>
      <c r="H18" s="171">
        <v>0.25</v>
      </c>
      <c r="I18" s="208">
        <f t="shared" si="4"/>
        <v>1.75</v>
      </c>
      <c r="J18" s="209">
        <f>'12 Est Prof Wage Rate'!$G$37</f>
        <v>53.641440000000003</v>
      </c>
      <c r="K18" s="210">
        <f t="shared" si="5"/>
        <v>93.872520000000009</v>
      </c>
    </row>
    <row r="19" spans="1:13" x14ac:dyDescent="0.3">
      <c r="A19" s="167">
        <v>1776.5</v>
      </c>
      <c r="B19" s="168" t="s">
        <v>42</v>
      </c>
      <c r="C19" s="167" t="s">
        <v>39</v>
      </c>
      <c r="D19" s="169">
        <v>1</v>
      </c>
      <c r="E19" s="103">
        <f t="shared" si="2"/>
        <v>7</v>
      </c>
      <c r="F19" s="170">
        <v>1</v>
      </c>
      <c r="G19" s="207">
        <f t="shared" si="3"/>
        <v>7</v>
      </c>
      <c r="H19" s="222">
        <v>0.25</v>
      </c>
      <c r="I19" s="208">
        <f t="shared" si="4"/>
        <v>1.75</v>
      </c>
      <c r="J19" s="209">
        <f>'12 Est Prof Wage Rate'!$G$37</f>
        <v>53.641440000000003</v>
      </c>
      <c r="K19" s="210">
        <f t="shared" si="5"/>
        <v>93.872520000000009</v>
      </c>
    </row>
    <row r="20" spans="1:13" ht="26" x14ac:dyDescent="0.3">
      <c r="A20" s="167" t="s">
        <v>43</v>
      </c>
      <c r="B20" s="168" t="s">
        <v>44</v>
      </c>
      <c r="C20" s="167" t="s">
        <v>39</v>
      </c>
      <c r="D20" s="169">
        <v>1</v>
      </c>
      <c r="E20" s="103">
        <f t="shared" si="2"/>
        <v>7</v>
      </c>
      <c r="F20" s="170">
        <v>1</v>
      </c>
      <c r="G20" s="207">
        <f t="shared" si="3"/>
        <v>7</v>
      </c>
      <c r="H20" s="222">
        <v>60</v>
      </c>
      <c r="I20" s="208">
        <f t="shared" si="4"/>
        <v>420</v>
      </c>
      <c r="J20" s="209">
        <f>'12 Est Prof Wage Rate'!$G$37</f>
        <v>53.641440000000003</v>
      </c>
      <c r="K20" s="210">
        <f t="shared" si="5"/>
        <v>22529.4048</v>
      </c>
      <c r="M20" s="188"/>
    </row>
    <row r="21" spans="1:13" x14ac:dyDescent="0.3">
      <c r="A21" s="167" t="s">
        <v>45</v>
      </c>
      <c r="B21" s="168" t="s">
        <v>46</v>
      </c>
      <c r="C21" s="167" t="s">
        <v>39</v>
      </c>
      <c r="D21" s="169">
        <v>1</v>
      </c>
      <c r="E21" s="103">
        <f t="shared" si="2"/>
        <v>7</v>
      </c>
      <c r="F21" s="170">
        <v>1</v>
      </c>
      <c r="G21" s="207">
        <f t="shared" si="3"/>
        <v>7</v>
      </c>
      <c r="H21" s="222">
        <v>4</v>
      </c>
      <c r="I21" s="208">
        <f t="shared" si="4"/>
        <v>28</v>
      </c>
      <c r="J21" s="209">
        <f>'12 Est Prof Wage Rate'!$G$37</f>
        <v>53.641440000000003</v>
      </c>
      <c r="K21" s="210">
        <f t="shared" si="5"/>
        <v>1501.9603200000001</v>
      </c>
    </row>
    <row r="22" spans="1:13" x14ac:dyDescent="0.3">
      <c r="A22" s="167" t="s">
        <v>47</v>
      </c>
      <c r="B22" s="168" t="s">
        <v>48</v>
      </c>
      <c r="C22" s="167" t="s">
        <v>39</v>
      </c>
      <c r="D22" s="169">
        <v>1</v>
      </c>
      <c r="E22" s="103">
        <f t="shared" si="2"/>
        <v>7</v>
      </c>
      <c r="F22" s="170">
        <v>1</v>
      </c>
      <c r="G22" s="207">
        <f t="shared" si="3"/>
        <v>7</v>
      </c>
      <c r="H22" s="222">
        <v>4</v>
      </c>
      <c r="I22" s="208">
        <f t="shared" si="4"/>
        <v>28</v>
      </c>
      <c r="J22" s="209">
        <f>'12 Est Prof Wage Rate'!$G$37</f>
        <v>53.641440000000003</v>
      </c>
      <c r="K22" s="210">
        <f t="shared" si="5"/>
        <v>1501.9603200000001</v>
      </c>
    </row>
    <row r="23" spans="1:13" x14ac:dyDescent="0.3">
      <c r="A23" s="167" t="s">
        <v>49</v>
      </c>
      <c r="B23" s="168" t="s">
        <v>50</v>
      </c>
      <c r="C23" s="167" t="s">
        <v>39</v>
      </c>
      <c r="D23" s="169">
        <v>1</v>
      </c>
      <c r="E23" s="103">
        <f t="shared" ref="E23:E25" si="6">$C$8*D23</f>
        <v>7</v>
      </c>
      <c r="F23" s="170">
        <v>1</v>
      </c>
      <c r="G23" s="207">
        <f t="shared" ref="G23:G25" si="7">E23*F23</f>
        <v>7</v>
      </c>
      <c r="H23" s="171">
        <v>0.25</v>
      </c>
      <c r="I23" s="208">
        <f t="shared" si="4"/>
        <v>1.75</v>
      </c>
      <c r="J23" s="209">
        <f>'12 Est Prof Wage Rate'!$G$37</f>
        <v>53.641440000000003</v>
      </c>
      <c r="K23" s="210">
        <f t="shared" si="5"/>
        <v>93.872520000000009</v>
      </c>
    </row>
    <row r="24" spans="1:13" x14ac:dyDescent="0.3">
      <c r="A24" s="167" t="s">
        <v>51</v>
      </c>
      <c r="B24" s="168" t="s">
        <v>52</v>
      </c>
      <c r="C24" s="167" t="s">
        <v>39</v>
      </c>
      <c r="D24" s="169">
        <v>1</v>
      </c>
      <c r="E24" s="103">
        <f t="shared" si="6"/>
        <v>7</v>
      </c>
      <c r="F24" s="170">
        <v>1</v>
      </c>
      <c r="G24" s="207">
        <f t="shared" si="7"/>
        <v>7</v>
      </c>
      <c r="H24" s="171">
        <v>4</v>
      </c>
      <c r="I24" s="208">
        <f t="shared" si="4"/>
        <v>28</v>
      </c>
      <c r="J24" s="209">
        <f>'12 Est Prof Wage Rate'!$G$37</f>
        <v>53.641440000000003</v>
      </c>
      <c r="K24" s="210">
        <f t="shared" si="5"/>
        <v>1501.9603200000001</v>
      </c>
    </row>
    <row r="25" spans="1:13" x14ac:dyDescent="0.3">
      <c r="A25" s="167"/>
      <c r="B25" s="168"/>
      <c r="C25" s="167"/>
      <c r="D25" s="169"/>
      <c r="E25" s="103">
        <f t="shared" si="6"/>
        <v>0</v>
      </c>
      <c r="F25" s="170"/>
      <c r="G25" s="207">
        <f t="shared" si="7"/>
        <v>0</v>
      </c>
      <c r="H25" s="171"/>
      <c r="I25" s="208">
        <f t="shared" si="4"/>
        <v>0</v>
      </c>
      <c r="J25" s="209">
        <f>'12 Est Prof Wage Rate'!$G$37</f>
        <v>53.641440000000003</v>
      </c>
      <c r="K25" s="210">
        <f t="shared" si="5"/>
        <v>0</v>
      </c>
    </row>
    <row r="26" spans="1:13" x14ac:dyDescent="0.3">
      <c r="A26" s="95"/>
      <c r="B26" s="98"/>
      <c r="C26" s="119"/>
      <c r="D26" s="94"/>
      <c r="E26" s="103">
        <f t="shared" ref="E26" si="8">D26*$C$8</f>
        <v>0</v>
      </c>
      <c r="F26" s="93"/>
      <c r="G26" s="147">
        <f t="shared" ref="G26:G40" si="9">E26*F26</f>
        <v>0</v>
      </c>
      <c r="H26" s="148"/>
      <c r="I26" s="147">
        <f t="shared" si="0"/>
        <v>0</v>
      </c>
      <c r="J26" s="149">
        <f>'12 Est Prof Wage Rate'!$G$37</f>
        <v>53.641440000000003</v>
      </c>
      <c r="K26" s="150">
        <f t="shared" si="1"/>
        <v>0</v>
      </c>
    </row>
    <row r="27" spans="1:13" x14ac:dyDescent="0.3">
      <c r="A27" s="185"/>
      <c r="B27" s="184" t="s">
        <v>53</v>
      </c>
      <c r="C27" s="109"/>
      <c r="D27" s="110"/>
      <c r="E27" s="111"/>
      <c r="F27" s="111"/>
      <c r="G27" s="112"/>
      <c r="H27" s="113"/>
      <c r="I27" s="114"/>
      <c r="J27" s="115"/>
      <c r="K27" s="116"/>
    </row>
    <row r="28" spans="1:13" x14ac:dyDescent="0.3">
      <c r="A28" s="174"/>
      <c r="B28" s="175"/>
      <c r="C28" s="176"/>
      <c r="D28" s="177"/>
      <c r="E28" s="178"/>
      <c r="F28" s="178"/>
      <c r="G28" s="179"/>
      <c r="H28" s="180"/>
      <c r="I28" s="181"/>
      <c r="J28" s="182"/>
      <c r="K28" s="183"/>
    </row>
    <row r="29" spans="1:13" x14ac:dyDescent="0.3">
      <c r="A29" s="119"/>
      <c r="B29" s="98" t="s">
        <v>54</v>
      </c>
      <c r="C29" s="95" t="s">
        <v>36</v>
      </c>
      <c r="D29" s="94">
        <v>1</v>
      </c>
      <c r="E29" s="103">
        <f>D29*$K$8</f>
        <v>6</v>
      </c>
      <c r="F29" s="93">
        <v>1</v>
      </c>
      <c r="G29" s="147">
        <f t="shared" si="9"/>
        <v>6</v>
      </c>
      <c r="H29" s="148">
        <v>1</v>
      </c>
      <c r="I29" s="147">
        <f t="shared" ref="I29:I40" si="10">IF((H29*G29)="","",(H29*G29))</f>
        <v>6</v>
      </c>
      <c r="J29" s="149">
        <f>'12 Est Prof Wage Rate'!$G$37</f>
        <v>53.641440000000003</v>
      </c>
      <c r="K29" s="150">
        <f t="shared" ref="K29:K40" si="11">IF((J29*I29)="","",(J29*I29))</f>
        <v>321.84864000000005</v>
      </c>
    </row>
    <row r="30" spans="1:13" x14ac:dyDescent="0.3">
      <c r="A30" s="119"/>
      <c r="B30" s="211" t="s">
        <v>84</v>
      </c>
      <c r="C30" s="95" t="s">
        <v>85</v>
      </c>
      <c r="D30" s="94">
        <v>1</v>
      </c>
      <c r="E30" s="103">
        <v>6</v>
      </c>
      <c r="F30" s="93">
        <v>1</v>
      </c>
      <c r="G30" s="147">
        <f t="shared" si="9"/>
        <v>6</v>
      </c>
      <c r="H30" s="148">
        <v>0.25</v>
      </c>
      <c r="I30" s="147">
        <f t="shared" si="10"/>
        <v>1.5</v>
      </c>
      <c r="J30" s="149">
        <v>53.64</v>
      </c>
      <c r="K30" s="150">
        <f t="shared" si="11"/>
        <v>80.460000000000008</v>
      </c>
    </row>
    <row r="31" spans="1:13" ht="39" x14ac:dyDescent="0.3">
      <c r="A31" s="119" t="s">
        <v>55</v>
      </c>
      <c r="B31" s="98" t="s">
        <v>56</v>
      </c>
      <c r="C31" s="95" t="s">
        <v>39</v>
      </c>
      <c r="D31" s="94">
        <v>1</v>
      </c>
      <c r="E31" s="103">
        <f t="shared" ref="E31:E40" si="12">D31*$K$8</f>
        <v>6</v>
      </c>
      <c r="F31" s="93">
        <v>1</v>
      </c>
      <c r="G31" s="147">
        <f t="shared" si="9"/>
        <v>6</v>
      </c>
      <c r="H31" s="148">
        <v>0.25</v>
      </c>
      <c r="I31" s="147">
        <f t="shared" si="10"/>
        <v>1.5</v>
      </c>
      <c r="J31" s="149">
        <f>'12 Est Prof Wage Rate'!$G$37</f>
        <v>53.641440000000003</v>
      </c>
      <c r="K31" s="150">
        <f t="shared" si="11"/>
        <v>80.462160000000011</v>
      </c>
    </row>
    <row r="32" spans="1:13" ht="26" x14ac:dyDescent="0.3">
      <c r="A32" s="119" t="s">
        <v>57</v>
      </c>
      <c r="B32" s="98" t="s">
        <v>58</v>
      </c>
      <c r="C32" s="95" t="s">
        <v>39</v>
      </c>
      <c r="D32" s="94"/>
      <c r="E32" s="103"/>
      <c r="F32" s="93"/>
      <c r="G32" s="147"/>
      <c r="H32" s="148"/>
      <c r="I32" s="147"/>
      <c r="J32" s="149"/>
      <c r="K32" s="150"/>
    </row>
    <row r="33" spans="1:11" x14ac:dyDescent="0.3">
      <c r="A33" s="119"/>
      <c r="B33" s="173" t="s">
        <v>59</v>
      </c>
      <c r="C33" s="95"/>
      <c r="D33" s="94">
        <v>1</v>
      </c>
      <c r="E33" s="103">
        <f t="shared" si="12"/>
        <v>6</v>
      </c>
      <c r="F33" s="93">
        <v>4</v>
      </c>
      <c r="G33" s="147">
        <f t="shared" si="9"/>
        <v>24</v>
      </c>
      <c r="H33" s="148">
        <v>2</v>
      </c>
      <c r="I33" s="147">
        <f t="shared" si="10"/>
        <v>48</v>
      </c>
      <c r="J33" s="149">
        <f>'12 Est Prof Wage Rate'!$G$37</f>
        <v>53.641440000000003</v>
      </c>
      <c r="K33" s="150">
        <f t="shared" si="11"/>
        <v>2574.7891200000004</v>
      </c>
    </row>
    <row r="34" spans="1:11" x14ac:dyDescent="0.3">
      <c r="A34" s="119"/>
      <c r="B34" s="173" t="s">
        <v>60</v>
      </c>
      <c r="C34" s="95"/>
      <c r="D34" s="94">
        <v>1</v>
      </c>
      <c r="E34" s="103">
        <f t="shared" si="12"/>
        <v>6</v>
      </c>
      <c r="F34" s="93">
        <v>4</v>
      </c>
      <c r="G34" s="147">
        <f t="shared" si="9"/>
        <v>24</v>
      </c>
      <c r="H34" s="148">
        <v>2</v>
      </c>
      <c r="I34" s="147">
        <f t="shared" si="10"/>
        <v>48</v>
      </c>
      <c r="J34" s="149">
        <f>'12 Est Prof Wage Rate'!$G$37</f>
        <v>53.641440000000003</v>
      </c>
      <c r="K34" s="150">
        <f t="shared" si="11"/>
        <v>2574.7891200000004</v>
      </c>
    </row>
    <row r="35" spans="1:11" ht="26" x14ac:dyDescent="0.3">
      <c r="A35" s="119" t="s">
        <v>61</v>
      </c>
      <c r="B35" s="98" t="s">
        <v>62</v>
      </c>
      <c r="C35" s="95" t="s">
        <v>39</v>
      </c>
      <c r="D35" s="94">
        <v>0.67</v>
      </c>
      <c r="E35" s="103">
        <f t="shared" si="12"/>
        <v>4.0200000000000005</v>
      </c>
      <c r="F35" s="93">
        <v>1</v>
      </c>
      <c r="G35" s="147">
        <f t="shared" si="9"/>
        <v>4.0200000000000005</v>
      </c>
      <c r="H35" s="148">
        <v>2</v>
      </c>
      <c r="I35" s="147">
        <f t="shared" si="10"/>
        <v>8.0400000000000009</v>
      </c>
      <c r="J35" s="149">
        <f>'12 Est Prof Wage Rate'!$G$37</f>
        <v>53.641440000000003</v>
      </c>
      <c r="K35" s="150">
        <f t="shared" si="11"/>
        <v>431.27717760000007</v>
      </c>
    </row>
    <row r="36" spans="1:11" x14ac:dyDescent="0.3">
      <c r="A36" s="95">
        <v>1776.1</v>
      </c>
      <c r="B36" s="98" t="s">
        <v>63</v>
      </c>
      <c r="C36" s="95" t="s">
        <v>39</v>
      </c>
      <c r="D36" s="94">
        <v>1</v>
      </c>
      <c r="E36" s="103">
        <f t="shared" si="12"/>
        <v>6</v>
      </c>
      <c r="F36" s="93">
        <v>1</v>
      </c>
      <c r="G36" s="147">
        <f t="shared" si="9"/>
        <v>6</v>
      </c>
      <c r="H36" s="148">
        <v>2</v>
      </c>
      <c r="I36" s="147">
        <f t="shared" si="10"/>
        <v>12</v>
      </c>
      <c r="J36" s="149">
        <f>'12 Est Prof Wage Rate'!$G$37</f>
        <v>53.641440000000003</v>
      </c>
      <c r="K36" s="150">
        <f t="shared" si="11"/>
        <v>643.69728000000009</v>
      </c>
    </row>
    <row r="37" spans="1:11" x14ac:dyDescent="0.3">
      <c r="A37" s="95"/>
      <c r="B37" s="98"/>
      <c r="C37" s="95"/>
      <c r="D37" s="94"/>
      <c r="E37" s="103">
        <f t="shared" si="12"/>
        <v>0</v>
      </c>
      <c r="F37" s="93"/>
      <c r="G37" s="147">
        <f t="shared" si="9"/>
        <v>0</v>
      </c>
      <c r="H37" s="148"/>
      <c r="I37" s="147">
        <f t="shared" si="10"/>
        <v>0</v>
      </c>
      <c r="J37" s="149">
        <f>'12 Est Prof Wage Rate'!$G$37</f>
        <v>53.641440000000003</v>
      </c>
      <c r="K37" s="150">
        <f t="shared" si="11"/>
        <v>0</v>
      </c>
    </row>
    <row r="38" spans="1:11" x14ac:dyDescent="0.3">
      <c r="A38" s="95"/>
      <c r="B38" s="98"/>
      <c r="C38" s="95"/>
      <c r="D38" s="94"/>
      <c r="E38" s="103">
        <f t="shared" si="12"/>
        <v>0</v>
      </c>
      <c r="F38" s="93"/>
      <c r="G38" s="147">
        <f t="shared" si="9"/>
        <v>0</v>
      </c>
      <c r="H38" s="148"/>
      <c r="I38" s="147">
        <f t="shared" si="10"/>
        <v>0</v>
      </c>
      <c r="J38" s="149">
        <f>'12 Est Prof Wage Rate'!$G$37</f>
        <v>53.641440000000003</v>
      </c>
      <c r="K38" s="150">
        <f t="shared" si="11"/>
        <v>0</v>
      </c>
    </row>
    <row r="39" spans="1:11" x14ac:dyDescent="0.3">
      <c r="A39" s="95"/>
      <c r="B39" s="98"/>
      <c r="C39" s="95"/>
      <c r="D39" s="94"/>
      <c r="E39" s="103">
        <f t="shared" si="12"/>
        <v>0</v>
      </c>
      <c r="F39" s="93"/>
      <c r="G39" s="147">
        <f t="shared" si="9"/>
        <v>0</v>
      </c>
      <c r="H39" s="148"/>
      <c r="I39" s="147">
        <f t="shared" si="10"/>
        <v>0</v>
      </c>
      <c r="J39" s="149">
        <f>'12 Est Prof Wage Rate'!$G$37</f>
        <v>53.641440000000003</v>
      </c>
      <c r="K39" s="150">
        <f t="shared" si="11"/>
        <v>0</v>
      </c>
    </row>
    <row r="40" spans="1:11" x14ac:dyDescent="0.3">
      <c r="A40" s="95"/>
      <c r="B40" s="98"/>
      <c r="C40" s="95"/>
      <c r="D40" s="94"/>
      <c r="E40" s="103">
        <f t="shared" si="12"/>
        <v>0</v>
      </c>
      <c r="F40" s="93"/>
      <c r="G40" s="147">
        <f t="shared" si="9"/>
        <v>0</v>
      </c>
      <c r="H40" s="148"/>
      <c r="I40" s="147">
        <f t="shared" si="10"/>
        <v>0</v>
      </c>
      <c r="J40" s="149">
        <f>'12 Est Prof Wage Rate'!$G$37</f>
        <v>53.641440000000003</v>
      </c>
      <c r="K40" s="150">
        <f t="shared" si="11"/>
        <v>0</v>
      </c>
    </row>
  </sheetData>
  <printOptions horizontalCentered="1"/>
  <pageMargins left="0.25" right="0.25" top="0.25" bottom="0.25" header="0.5" footer="0.5"/>
  <pageSetup scale="80" fitToHeight="20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28BF-FB87-450A-B010-DABB9B07374A}">
  <sheetPr>
    <pageSetUpPr fitToPage="1"/>
  </sheetPr>
  <dimension ref="A1:M31"/>
  <sheetViews>
    <sheetView zoomScaleNormal="100" workbookViewId="0">
      <pane ySplit="12" topLeftCell="A20" activePane="bottomLeft" state="frozen"/>
      <selection pane="bottomLeft" activeCell="B31" sqref="B31:K31"/>
    </sheetView>
  </sheetViews>
  <sheetFormatPr defaultColWidth="9.453125" defaultRowHeight="13" x14ac:dyDescent="0.3"/>
  <cols>
    <col min="1" max="1" width="12.54296875" style="7" customWidth="1"/>
    <col min="2" max="2" width="46.81640625" style="11" customWidth="1"/>
    <col min="3" max="3" width="11.453125" style="9" customWidth="1"/>
    <col min="4" max="4" width="12.1796875" style="16" customWidth="1"/>
    <col min="5" max="5" width="12.1796875" style="18" customWidth="1"/>
    <col min="6" max="6" width="11.453125" style="7" customWidth="1"/>
    <col min="7" max="7" width="12.54296875" style="8" customWidth="1"/>
    <col min="8" max="8" width="16.81640625" style="7" bestFit="1" customWidth="1"/>
    <col min="9" max="9" width="12.453125" style="22" customWidth="1"/>
    <col min="10" max="10" width="9.453125" style="27"/>
    <col min="11" max="11" width="11.453125" style="18" bestFit="1" customWidth="1"/>
    <col min="12" max="16384" width="9.453125" style="1"/>
  </cols>
  <sheetData>
    <row r="1" spans="1:11" x14ac:dyDescent="0.3">
      <c r="A1" s="2" t="str">
        <f>'12 Burden Hours Collection'!A1</f>
        <v>USDA</v>
      </c>
      <c r="B1" s="3"/>
      <c r="C1" s="3"/>
      <c r="D1" s="14"/>
      <c r="E1" s="3"/>
      <c r="F1" s="3"/>
      <c r="G1" s="5"/>
      <c r="H1" s="3"/>
      <c r="I1" s="21"/>
      <c r="J1" s="41"/>
      <c r="K1" s="3"/>
    </row>
    <row r="2" spans="1:11" x14ac:dyDescent="0.3">
      <c r="A2" s="2" t="str">
        <f>'12 Burden Hours Collection'!A2</f>
        <v>RURAL UTILITIES SERVICE</v>
      </c>
      <c r="B2" s="3"/>
      <c r="C2" s="3"/>
      <c r="D2" s="14"/>
      <c r="E2" s="3"/>
      <c r="F2" s="3"/>
      <c r="G2" s="5"/>
      <c r="H2" s="3"/>
      <c r="I2" s="21"/>
      <c r="J2" s="41"/>
      <c r="K2" s="3"/>
    </row>
    <row r="3" spans="1:11" x14ac:dyDescent="0.3">
      <c r="A3" s="2" t="str">
        <f>'12 Burden Hours Collection'!A3</f>
        <v>RURAL DECENTRALIZED WATER SYSTEMS</v>
      </c>
      <c r="B3" s="3"/>
      <c r="C3" s="2"/>
      <c r="D3" s="15"/>
      <c r="E3" s="3"/>
      <c r="F3" s="3"/>
      <c r="G3" s="5"/>
      <c r="H3" s="3"/>
      <c r="I3" s="21"/>
      <c r="J3" s="41"/>
      <c r="K3" s="2"/>
    </row>
    <row r="4" spans="1:11" x14ac:dyDescent="0.3">
      <c r="A4" s="2" t="str">
        <f>'12 Burden Hours Collection'!A4</f>
        <v>INFORMATION COLLECTION BURDEN HOURS</v>
      </c>
      <c r="B4" s="3"/>
      <c r="C4" s="2"/>
      <c r="D4" s="15"/>
      <c r="E4" s="3"/>
      <c r="F4" s="3"/>
      <c r="G4" s="5"/>
      <c r="H4" s="3"/>
      <c r="I4" s="21"/>
      <c r="J4" s="41"/>
      <c r="K4" s="6"/>
    </row>
    <row r="5" spans="1:11" x14ac:dyDescent="0.3">
      <c r="A5" s="2" t="str">
        <f>'12 Burden Hours Collection'!A5</f>
        <v>0572 - 0139</v>
      </c>
      <c r="B5" s="3"/>
      <c r="C5" s="2"/>
      <c r="D5" s="15"/>
      <c r="E5" s="3"/>
      <c r="F5" s="3"/>
      <c r="G5" s="5"/>
      <c r="H5" s="3"/>
      <c r="I5" s="21"/>
      <c r="J5" s="41"/>
      <c r="K5" s="6"/>
    </row>
    <row r="6" spans="1:11" x14ac:dyDescent="0.3">
      <c r="A6" s="2" t="str">
        <f>'12 Burden Hours Collection'!A6</f>
        <v>May 2024</v>
      </c>
      <c r="B6" s="3"/>
      <c r="C6" s="2"/>
      <c r="D6" s="15"/>
      <c r="E6" s="3"/>
      <c r="F6" s="3"/>
      <c r="G6" s="5"/>
      <c r="H6" s="3"/>
      <c r="I6" s="21"/>
      <c r="J6" s="41"/>
      <c r="K6" s="6"/>
    </row>
    <row r="7" spans="1:11" x14ac:dyDescent="0.3">
      <c r="A7" s="4"/>
      <c r="B7" s="3"/>
      <c r="C7" s="2"/>
      <c r="D7" s="15"/>
      <c r="E7" s="3"/>
      <c r="F7" s="3"/>
      <c r="G7" s="5"/>
      <c r="H7" s="3"/>
      <c r="I7" s="21"/>
      <c r="J7" s="41"/>
      <c r="K7" s="6"/>
    </row>
    <row r="8" spans="1:11" x14ac:dyDescent="0.3">
      <c r="A8" s="26" t="s">
        <v>6</v>
      </c>
      <c r="B8" s="3"/>
      <c r="C8" s="165">
        <f>'12 Burden Hours Collection'!C8</f>
        <v>7</v>
      </c>
      <c r="D8" s="26"/>
      <c r="E8" s="3"/>
      <c r="F8" s="40"/>
      <c r="G8" s="1"/>
      <c r="H8" s="43"/>
      <c r="I8" s="97"/>
      <c r="J8" s="117" t="s">
        <v>7</v>
      </c>
      <c r="K8" s="166">
        <f>'12 Burden Hours Collection'!K8</f>
        <v>6</v>
      </c>
    </row>
    <row r="9" spans="1:11" x14ac:dyDescent="0.3">
      <c r="A9" s="26" t="s">
        <v>8</v>
      </c>
      <c r="B9" s="3"/>
      <c r="C9" s="99">
        <f>I10/G10</f>
        <v>0.76354411764705876</v>
      </c>
      <c r="D9" s="26"/>
      <c r="E9" s="3"/>
      <c r="F9" s="43"/>
      <c r="G9" s="1"/>
      <c r="H9" s="43"/>
      <c r="I9" s="97"/>
      <c r="J9" s="43" t="s">
        <v>9</v>
      </c>
      <c r="K9" s="102">
        <f>G10/C8</f>
        <v>9.7142857142857135</v>
      </c>
    </row>
    <row r="10" spans="1:11" x14ac:dyDescent="0.3">
      <c r="A10" s="26" t="s">
        <v>10</v>
      </c>
      <c r="B10" s="3"/>
      <c r="C10" s="2"/>
      <c r="D10" s="15"/>
      <c r="E10" s="3"/>
      <c r="F10" s="43" t="s">
        <v>11</v>
      </c>
      <c r="G10" s="101">
        <f>SUM(G14:G20)</f>
        <v>68</v>
      </c>
      <c r="H10" s="43"/>
      <c r="I10" s="101">
        <f>SUM(I14:I20)</f>
        <v>51.920999999999999</v>
      </c>
      <c r="J10" s="42"/>
      <c r="K10" s="100">
        <f>SUM(K14:K20)</f>
        <v>2785.1172062400001</v>
      </c>
    </row>
    <row r="11" spans="1:11" x14ac:dyDescent="0.3">
      <c r="A11" s="140" t="s">
        <v>12</v>
      </c>
      <c r="B11" s="141" t="s">
        <v>13</v>
      </c>
      <c r="C11" s="141" t="s">
        <v>14</v>
      </c>
      <c r="D11" s="141" t="s">
        <v>15</v>
      </c>
      <c r="E11" s="142" t="s">
        <v>16</v>
      </c>
      <c r="F11" s="143" t="s">
        <v>17</v>
      </c>
      <c r="G11" s="142" t="s">
        <v>18</v>
      </c>
      <c r="H11" s="144" t="s">
        <v>19</v>
      </c>
      <c r="I11" s="145" t="s">
        <v>20</v>
      </c>
      <c r="J11" s="146" t="s">
        <v>21</v>
      </c>
      <c r="K11" s="146" t="s">
        <v>22</v>
      </c>
    </row>
    <row r="12" spans="1:11" ht="52" x14ac:dyDescent="0.3">
      <c r="A12" s="189" t="s">
        <v>23</v>
      </c>
      <c r="B12" s="141" t="s">
        <v>24</v>
      </c>
      <c r="C12" s="141" t="s">
        <v>25</v>
      </c>
      <c r="D12" s="151" t="s">
        <v>26</v>
      </c>
      <c r="E12" s="142" t="s">
        <v>27</v>
      </c>
      <c r="F12" s="141" t="s">
        <v>28</v>
      </c>
      <c r="G12" s="152" t="s">
        <v>29</v>
      </c>
      <c r="H12" s="141" t="s">
        <v>30</v>
      </c>
      <c r="I12" s="153" t="s">
        <v>31</v>
      </c>
      <c r="J12" s="145" t="s">
        <v>32</v>
      </c>
      <c r="K12" s="154" t="s">
        <v>33</v>
      </c>
    </row>
    <row r="13" spans="1:11" x14ac:dyDescent="0.3">
      <c r="A13" s="107" t="s">
        <v>34</v>
      </c>
      <c r="B13" s="108"/>
      <c r="C13" s="109"/>
      <c r="D13" s="110"/>
      <c r="E13" s="110"/>
      <c r="F13" s="111"/>
      <c r="G13" s="112"/>
      <c r="H13" s="113"/>
      <c r="I13" s="114"/>
      <c r="J13" s="115"/>
      <c r="K13" s="116"/>
    </row>
    <row r="14" spans="1:11" x14ac:dyDescent="0.3">
      <c r="A14" s="95"/>
      <c r="B14" s="98"/>
      <c r="C14" s="119"/>
      <c r="D14" s="94"/>
      <c r="E14" s="155"/>
      <c r="F14" s="95"/>
      <c r="G14" s="156"/>
      <c r="H14" s="95"/>
      <c r="I14" s="147"/>
      <c r="J14" s="149"/>
      <c r="K14" s="150"/>
    </row>
    <row r="15" spans="1:11" x14ac:dyDescent="0.3">
      <c r="A15" s="95">
        <v>1776.2</v>
      </c>
      <c r="B15" s="98" t="s">
        <v>64</v>
      </c>
      <c r="C15" s="119" t="s">
        <v>65</v>
      </c>
      <c r="D15" s="94">
        <v>1</v>
      </c>
      <c r="E15" s="155">
        <f>D15*$C$8</f>
        <v>7</v>
      </c>
      <c r="F15" s="95">
        <v>1</v>
      </c>
      <c r="G15" s="156">
        <f t="shared" ref="G15:G20" si="0">E15*F15</f>
        <v>7</v>
      </c>
      <c r="H15" s="95">
        <v>0.16700000000000001</v>
      </c>
      <c r="I15" s="147">
        <f t="shared" ref="I15:I20" si="1">IF((H15*G15)="","",(H15*G15))</f>
        <v>1.169</v>
      </c>
      <c r="J15" s="149">
        <f>'12 Est Prof Wage Rate'!$G$37</f>
        <v>53.641440000000003</v>
      </c>
      <c r="K15" s="150">
        <f t="shared" ref="K15:K20" si="2">IF((J15*I15)="","",(J15*I15))</f>
        <v>62.706843360000008</v>
      </c>
    </row>
    <row r="16" spans="1:11" x14ac:dyDescent="0.3">
      <c r="A16" s="95">
        <v>1776.2</v>
      </c>
      <c r="B16" s="98" t="s">
        <v>66</v>
      </c>
      <c r="C16" s="119" t="s">
        <v>67</v>
      </c>
      <c r="D16" s="94">
        <v>1</v>
      </c>
      <c r="E16" s="155">
        <f>D16*$C$8</f>
        <v>7</v>
      </c>
      <c r="F16" s="95">
        <v>1</v>
      </c>
      <c r="G16" s="156">
        <f t="shared" si="0"/>
        <v>7</v>
      </c>
      <c r="H16" s="95">
        <v>0.25</v>
      </c>
      <c r="I16" s="147">
        <f t="shared" si="1"/>
        <v>1.75</v>
      </c>
      <c r="J16" s="149">
        <f>'12 Est Prof Wage Rate'!$G$37</f>
        <v>53.641440000000003</v>
      </c>
      <c r="K16" s="150">
        <f t="shared" si="2"/>
        <v>93.872520000000009</v>
      </c>
    </row>
    <row r="17" spans="1:13" ht="26" x14ac:dyDescent="0.3">
      <c r="A17" s="119" t="s">
        <v>68</v>
      </c>
      <c r="B17" s="98" t="s">
        <v>69</v>
      </c>
      <c r="C17" s="119" t="s">
        <v>70</v>
      </c>
      <c r="D17" s="94">
        <v>1</v>
      </c>
      <c r="E17" s="155">
        <f>D17*$K$8</f>
        <v>6</v>
      </c>
      <c r="F17" s="95">
        <v>1</v>
      </c>
      <c r="G17" s="156">
        <f t="shared" si="0"/>
        <v>6</v>
      </c>
      <c r="H17" s="95">
        <v>0.16700000000000001</v>
      </c>
      <c r="I17" s="147">
        <f t="shared" si="1"/>
        <v>1.002</v>
      </c>
      <c r="J17" s="149">
        <f>'12 Est Prof Wage Rate'!$G$37</f>
        <v>53.641440000000003</v>
      </c>
      <c r="K17" s="150">
        <f t="shared" si="2"/>
        <v>53.748722880000003</v>
      </c>
    </row>
    <row r="18" spans="1:13" ht="26" x14ac:dyDescent="0.3">
      <c r="A18" s="119" t="s">
        <v>71</v>
      </c>
      <c r="B18" s="105" t="s">
        <v>72</v>
      </c>
      <c r="C18" s="119" t="s">
        <v>73</v>
      </c>
      <c r="D18" s="94"/>
      <c r="E18" s="155"/>
      <c r="F18" s="95"/>
      <c r="G18" s="156"/>
      <c r="H18" s="95"/>
      <c r="I18" s="147"/>
      <c r="J18" s="149"/>
      <c r="K18" s="150"/>
    </row>
    <row r="19" spans="1:13" x14ac:dyDescent="0.3">
      <c r="A19" s="95"/>
      <c r="B19" s="173" t="s">
        <v>59</v>
      </c>
      <c r="C19" s="119"/>
      <c r="D19" s="94">
        <v>1</v>
      </c>
      <c r="E19" s="155">
        <f>D19*$K$8</f>
        <v>6</v>
      </c>
      <c r="F19" s="95">
        <v>4</v>
      </c>
      <c r="G19" s="156">
        <f t="shared" si="0"/>
        <v>24</v>
      </c>
      <c r="H19" s="148">
        <v>1</v>
      </c>
      <c r="I19" s="147">
        <f t="shared" si="1"/>
        <v>24</v>
      </c>
      <c r="J19" s="149">
        <f>'12 Est Prof Wage Rate'!$G$37</f>
        <v>53.641440000000003</v>
      </c>
      <c r="K19" s="150">
        <f t="shared" si="2"/>
        <v>1287.3945600000002</v>
      </c>
    </row>
    <row r="20" spans="1:13" x14ac:dyDescent="0.3">
      <c r="A20" s="95"/>
      <c r="B20" s="173" t="s">
        <v>60</v>
      </c>
      <c r="C20" s="119"/>
      <c r="D20" s="94">
        <v>1</v>
      </c>
      <c r="E20" s="155">
        <f>D20*$K$8</f>
        <v>6</v>
      </c>
      <c r="F20" s="95">
        <v>4</v>
      </c>
      <c r="G20" s="156">
        <f t="shared" si="0"/>
        <v>24</v>
      </c>
      <c r="H20" s="148">
        <v>1</v>
      </c>
      <c r="I20" s="147">
        <f t="shared" si="1"/>
        <v>24</v>
      </c>
      <c r="J20" s="149">
        <f>'12 Est Prof Wage Rate'!$G$37</f>
        <v>53.641440000000003</v>
      </c>
      <c r="K20" s="150">
        <f t="shared" si="2"/>
        <v>1287.3945600000002</v>
      </c>
    </row>
    <row r="21" spans="1:13" x14ac:dyDescent="0.3">
      <c r="A21" s="95" t="s">
        <v>74</v>
      </c>
      <c r="B21" s="211" t="s">
        <v>75</v>
      </c>
      <c r="C21" s="95" t="s">
        <v>76</v>
      </c>
      <c r="D21" s="212"/>
      <c r="E21" s="155"/>
      <c r="F21" s="95"/>
      <c r="G21" s="156"/>
      <c r="H21" s="95"/>
      <c r="I21" s="147"/>
      <c r="J21" s="149"/>
      <c r="K21" s="150"/>
    </row>
    <row r="22" spans="1:13" x14ac:dyDescent="0.3">
      <c r="A22" s="95"/>
      <c r="B22" s="213" t="s">
        <v>59</v>
      </c>
      <c r="C22" s="95"/>
      <c r="D22" s="212">
        <v>1</v>
      </c>
      <c r="E22" s="155">
        <f t="shared" ref="E22:E29" si="3">D22*$K$8</f>
        <v>6</v>
      </c>
      <c r="F22" s="95">
        <v>1</v>
      </c>
      <c r="G22" s="156">
        <f t="shared" ref="G22:G29" si="4">E22*F22</f>
        <v>6</v>
      </c>
      <c r="H22" s="148">
        <v>1</v>
      </c>
      <c r="I22" s="147">
        <f t="shared" ref="I22:I29" si="5">IF((H22*G22)="","",(H22*G22))</f>
        <v>6</v>
      </c>
      <c r="J22" s="149">
        <f>'12 Est Prof Wage Rate'!$G$37</f>
        <v>53.641440000000003</v>
      </c>
      <c r="K22" s="150">
        <f t="shared" ref="K22:K29" si="6">IF((J22*I22)="","",(J22*I22))</f>
        <v>321.84864000000005</v>
      </c>
    </row>
    <row r="23" spans="1:13" x14ac:dyDescent="0.3">
      <c r="A23" s="95"/>
      <c r="B23" s="213" t="s">
        <v>77</v>
      </c>
      <c r="C23" s="95"/>
      <c r="D23" s="212">
        <v>0</v>
      </c>
      <c r="E23" s="155">
        <f t="shared" si="3"/>
        <v>0</v>
      </c>
      <c r="F23" s="95">
        <v>1</v>
      </c>
      <c r="G23" s="156">
        <f t="shared" si="4"/>
        <v>0</v>
      </c>
      <c r="H23" s="148">
        <v>1</v>
      </c>
      <c r="I23" s="147">
        <f t="shared" si="5"/>
        <v>0</v>
      </c>
      <c r="J23" s="149">
        <f>'12 Est Prof Wage Rate'!$G$37</f>
        <v>53.641440000000003</v>
      </c>
      <c r="K23" s="150">
        <f t="shared" si="6"/>
        <v>0</v>
      </c>
    </row>
    <row r="24" spans="1:13" x14ac:dyDescent="0.3">
      <c r="A24" s="95" t="s">
        <v>78</v>
      </c>
      <c r="B24" s="211" t="s">
        <v>79</v>
      </c>
      <c r="C24" s="95" t="s">
        <v>80</v>
      </c>
      <c r="D24" s="212"/>
      <c r="E24" s="155"/>
      <c r="F24" s="95"/>
      <c r="G24" s="156"/>
      <c r="H24" s="95"/>
      <c r="I24" s="147"/>
      <c r="J24" s="149"/>
      <c r="K24" s="150"/>
    </row>
    <row r="25" spans="1:13" x14ac:dyDescent="0.3">
      <c r="A25" s="95"/>
      <c r="B25" s="213" t="s">
        <v>59</v>
      </c>
      <c r="C25" s="95"/>
      <c r="D25" s="212">
        <v>1</v>
      </c>
      <c r="E25" s="155">
        <f t="shared" si="3"/>
        <v>6</v>
      </c>
      <c r="F25" s="95">
        <v>1</v>
      </c>
      <c r="G25" s="156">
        <f t="shared" si="4"/>
        <v>6</v>
      </c>
      <c r="H25" s="148">
        <v>3</v>
      </c>
      <c r="I25" s="147">
        <f t="shared" si="5"/>
        <v>18</v>
      </c>
      <c r="J25" s="149">
        <f>'12 Est Prof Wage Rate'!$G$37</f>
        <v>53.641440000000003</v>
      </c>
      <c r="K25" s="150">
        <f t="shared" si="6"/>
        <v>965.54592000000002</v>
      </c>
    </row>
    <row r="26" spans="1:13" x14ac:dyDescent="0.3">
      <c r="A26" s="95"/>
      <c r="B26" s="213" t="s">
        <v>77</v>
      </c>
      <c r="C26" s="95"/>
      <c r="D26" s="212">
        <v>0</v>
      </c>
      <c r="E26" s="155">
        <f t="shared" si="3"/>
        <v>0</v>
      </c>
      <c r="F26" s="95">
        <v>1</v>
      </c>
      <c r="G26" s="156">
        <f t="shared" si="4"/>
        <v>0</v>
      </c>
      <c r="H26" s="148">
        <v>3</v>
      </c>
      <c r="I26" s="147">
        <f t="shared" si="5"/>
        <v>0</v>
      </c>
      <c r="J26" s="149">
        <f>'12 Est Prof Wage Rate'!$G$37</f>
        <v>53.641440000000003</v>
      </c>
      <c r="K26" s="150">
        <f t="shared" si="6"/>
        <v>0</v>
      </c>
    </row>
    <row r="27" spans="1:13" ht="26" x14ac:dyDescent="0.3">
      <c r="A27" s="119" t="s">
        <v>81</v>
      </c>
      <c r="B27" s="211" t="s">
        <v>82</v>
      </c>
      <c r="C27" s="95" t="s">
        <v>83</v>
      </c>
      <c r="D27" s="212"/>
      <c r="E27" s="155"/>
      <c r="F27" s="95"/>
      <c r="G27" s="156"/>
      <c r="H27" s="148"/>
      <c r="I27" s="147"/>
      <c r="J27" s="149"/>
      <c r="K27" s="150"/>
    </row>
    <row r="28" spans="1:13" x14ac:dyDescent="0.3">
      <c r="A28" s="95"/>
      <c r="B28" s="213" t="s">
        <v>59</v>
      </c>
      <c r="C28" s="214"/>
      <c r="D28" s="212">
        <v>1</v>
      </c>
      <c r="E28" s="155">
        <f t="shared" si="3"/>
        <v>6</v>
      </c>
      <c r="F28" s="95">
        <v>4</v>
      </c>
      <c r="G28" s="156">
        <f t="shared" si="4"/>
        <v>24</v>
      </c>
      <c r="H28" s="148">
        <v>1.5</v>
      </c>
      <c r="I28" s="147">
        <f t="shared" si="5"/>
        <v>36</v>
      </c>
      <c r="J28" s="149">
        <f>'12 Est Prof Wage Rate'!$G$37</f>
        <v>53.641440000000003</v>
      </c>
      <c r="K28" s="150">
        <f t="shared" si="6"/>
        <v>1931.09184</v>
      </c>
    </row>
    <row r="29" spans="1:13" x14ac:dyDescent="0.3">
      <c r="A29" s="95"/>
      <c r="B29" s="213" t="s">
        <v>60</v>
      </c>
      <c r="C29" s="214"/>
      <c r="D29" s="212">
        <v>1</v>
      </c>
      <c r="E29" s="155">
        <f t="shared" si="3"/>
        <v>6</v>
      </c>
      <c r="F29" s="95">
        <v>4</v>
      </c>
      <c r="G29" s="156">
        <f t="shared" si="4"/>
        <v>24</v>
      </c>
      <c r="H29" s="148">
        <v>1.5</v>
      </c>
      <c r="I29" s="147">
        <f t="shared" si="5"/>
        <v>36</v>
      </c>
      <c r="J29" s="149">
        <f>'12 Est Prof Wage Rate'!$G$37</f>
        <v>53.641440000000003</v>
      </c>
      <c r="K29" s="150">
        <f t="shared" si="6"/>
        <v>1931.09184</v>
      </c>
    </row>
    <row r="31" spans="1:13" x14ac:dyDescent="0.3">
      <c r="A31" s="95"/>
      <c r="B31" s="211"/>
      <c r="C31" s="95"/>
      <c r="D31" s="212"/>
      <c r="E31" s="155"/>
      <c r="F31" s="95"/>
      <c r="G31" s="156"/>
      <c r="H31" s="95"/>
      <c r="I31" s="147"/>
      <c r="J31" s="149"/>
      <c r="K31" s="150"/>
      <c r="M31" s="188"/>
    </row>
  </sheetData>
  <printOptions horizontalCentered="1"/>
  <pageMargins left="0.25" right="0.25" top="0.25" bottom="0.25" header="0.5" footer="0.5"/>
  <pageSetup scale="80" fitToHeight="10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618B-F94E-4FBC-838A-A03F6F2A34A4}">
  <sheetPr>
    <pageSetUpPr fitToPage="1"/>
  </sheetPr>
  <dimension ref="A1:O37"/>
  <sheetViews>
    <sheetView topLeftCell="A18" zoomScaleNormal="100" workbookViewId="0">
      <selection activeCell="A26" sqref="A26"/>
    </sheetView>
  </sheetViews>
  <sheetFormatPr defaultColWidth="9.453125" defaultRowHeight="15.5" x14ac:dyDescent="0.35"/>
  <cols>
    <col min="1" max="1" width="25.54296875" style="67" customWidth="1"/>
    <col min="2" max="2" width="15.54296875" style="67" customWidth="1"/>
    <col min="3" max="3" width="13.1796875" style="13" customWidth="1"/>
    <col min="4" max="4" width="12.54296875" style="57" customWidth="1"/>
    <col min="5" max="5" width="14.81640625" style="58" customWidth="1"/>
    <col min="6" max="7" width="12.54296875" style="59" customWidth="1"/>
    <col min="8" max="8" width="11.54296875" style="60" customWidth="1"/>
    <col min="9" max="9" width="11.54296875" style="59" customWidth="1"/>
    <col min="10" max="10" width="11.54296875" style="61" customWidth="1"/>
    <col min="11" max="11" width="11.54296875" style="62" customWidth="1"/>
    <col min="12" max="12" width="11.453125" style="63" bestFit="1" customWidth="1"/>
    <col min="13" max="16384" width="9.453125" style="1"/>
  </cols>
  <sheetData>
    <row r="1" spans="1:12" x14ac:dyDescent="0.3">
      <c r="A1" s="50" t="str">
        <f>'12 Burden Hours Collection'!A1</f>
        <v>USDA</v>
      </c>
      <c r="B1" s="50"/>
      <c r="C1" s="51"/>
      <c r="D1" s="51"/>
      <c r="E1" s="52"/>
      <c r="F1" s="51"/>
      <c r="G1" s="51"/>
      <c r="H1" s="51"/>
      <c r="I1" s="51"/>
      <c r="J1" s="51"/>
      <c r="K1" s="1"/>
      <c r="L1" s="1"/>
    </row>
    <row r="2" spans="1:12" x14ac:dyDescent="0.3">
      <c r="A2" s="50" t="str">
        <f>'12 Burden Hours Collection'!A2</f>
        <v>RURAL UTILITIES SERVICE</v>
      </c>
      <c r="B2" s="50"/>
      <c r="C2" s="51"/>
      <c r="D2" s="51"/>
      <c r="E2" s="52"/>
      <c r="F2" s="51"/>
      <c r="G2" s="51"/>
      <c r="H2" s="51"/>
      <c r="I2" s="51"/>
      <c r="J2" s="51"/>
      <c r="K2" s="1"/>
      <c r="L2" s="1"/>
    </row>
    <row r="3" spans="1:12" ht="20.149999999999999" customHeight="1" x14ac:dyDescent="0.3">
      <c r="A3" s="50" t="str">
        <f>'12 Burden Hours Collection'!A3</f>
        <v>RURAL DECENTRALIZED WATER SYSTEMS</v>
      </c>
      <c r="B3" s="50"/>
      <c r="C3" s="51"/>
      <c r="D3" s="54"/>
      <c r="E3" s="55"/>
      <c r="F3" s="51"/>
      <c r="G3" s="51"/>
      <c r="H3" s="51"/>
      <c r="I3" s="51"/>
      <c r="J3" s="51"/>
      <c r="K3" s="1"/>
      <c r="L3" s="1"/>
    </row>
    <row r="4" spans="1:12" x14ac:dyDescent="0.3">
      <c r="A4" s="50" t="str">
        <f>'12 Burden Hours Collection'!A4</f>
        <v>INFORMATION COLLECTION BURDEN HOURS</v>
      </c>
      <c r="B4" s="50"/>
      <c r="C4" s="51"/>
      <c r="D4" s="54"/>
      <c r="E4" s="55"/>
      <c r="F4" s="51"/>
      <c r="G4" s="51"/>
      <c r="H4" s="51"/>
      <c r="I4" s="51"/>
      <c r="J4" s="51"/>
      <c r="K4" s="1"/>
      <c r="L4" s="1"/>
    </row>
    <row r="5" spans="1:12" x14ac:dyDescent="0.3">
      <c r="A5" s="50" t="str">
        <f>'12 Burden Hours Collection'!A5</f>
        <v>0572 - 0139</v>
      </c>
      <c r="B5" s="50"/>
      <c r="C5" s="51"/>
      <c r="D5" s="54"/>
      <c r="E5" s="55"/>
      <c r="F5" s="51"/>
      <c r="G5" s="51"/>
      <c r="H5" s="51"/>
      <c r="I5" s="51"/>
      <c r="J5" s="51"/>
      <c r="K5" s="1"/>
      <c r="L5" s="1"/>
    </row>
    <row r="6" spans="1:12" x14ac:dyDescent="0.3">
      <c r="A6" s="50" t="str">
        <f>'12 Burden Hours Collection'!A6</f>
        <v>May 2024</v>
      </c>
      <c r="B6" s="56"/>
      <c r="C6" s="51"/>
      <c r="D6" s="54"/>
      <c r="E6" s="55"/>
      <c r="F6" s="51"/>
      <c r="G6" s="51"/>
      <c r="H6" s="51"/>
      <c r="I6" s="51"/>
      <c r="J6" s="51"/>
      <c r="K6" s="1"/>
      <c r="L6" s="1"/>
    </row>
    <row r="7" spans="1:12" x14ac:dyDescent="0.3">
      <c r="A7" s="56"/>
      <c r="B7" s="56"/>
      <c r="C7" s="51"/>
      <c r="D7" s="54"/>
      <c r="E7" s="55"/>
      <c r="F7" s="51"/>
      <c r="G7" s="51"/>
      <c r="H7" s="1"/>
      <c r="I7" s="1"/>
      <c r="J7" s="1"/>
      <c r="K7" s="1"/>
      <c r="L7" s="1"/>
    </row>
    <row r="8" spans="1:12" x14ac:dyDescent="0.3">
      <c r="A8" s="120" t="s">
        <v>86</v>
      </c>
      <c r="B8" s="56"/>
      <c r="C8" s="51"/>
      <c r="D8" s="54"/>
      <c r="E8" s="55"/>
      <c r="F8" s="51"/>
      <c r="G8" s="51"/>
      <c r="H8" s="1"/>
      <c r="I8" s="1"/>
      <c r="J8" s="1"/>
      <c r="K8" s="1"/>
      <c r="L8" s="1"/>
    </row>
    <row r="9" spans="1:12" s="12" customFormat="1" x14ac:dyDescent="0.3">
      <c r="A9" s="64" t="s">
        <v>87</v>
      </c>
      <c r="B9" s="66"/>
      <c r="C9" s="121"/>
      <c r="D9" s="122"/>
      <c r="E9" s="123"/>
      <c r="F9" s="121"/>
      <c r="G9" s="121"/>
    </row>
    <row r="10" spans="1:12" s="12" customFormat="1" x14ac:dyDescent="0.3">
      <c r="A10" s="128" t="s">
        <v>88</v>
      </c>
      <c r="B10" s="74" t="s">
        <v>89</v>
      </c>
      <c r="C10" s="121"/>
      <c r="D10" s="122"/>
      <c r="E10" s="123"/>
      <c r="F10" s="121"/>
      <c r="G10" s="121"/>
    </row>
    <row r="11" spans="1:12" s="12" customFormat="1" x14ac:dyDescent="0.3">
      <c r="A11" s="129" t="s">
        <v>90</v>
      </c>
      <c r="B11" s="74"/>
      <c r="C11" s="121"/>
      <c r="D11" s="122"/>
      <c r="E11" s="123"/>
      <c r="F11" s="121"/>
      <c r="G11" s="121"/>
    </row>
    <row r="12" spans="1:12" s="12" customFormat="1" x14ac:dyDescent="0.3">
      <c r="A12" s="129" t="s">
        <v>91</v>
      </c>
      <c r="B12" s="74"/>
      <c r="C12" s="121"/>
      <c r="D12" s="122"/>
      <c r="E12" s="123"/>
      <c r="F12" s="121"/>
      <c r="G12" s="121"/>
    </row>
    <row r="13" spans="1:12" s="12" customFormat="1" x14ac:dyDescent="0.3">
      <c r="A13" s="129" t="s">
        <v>92</v>
      </c>
      <c r="B13" s="74"/>
      <c r="C13" s="121"/>
      <c r="D13" s="122"/>
      <c r="E13" s="123"/>
      <c r="F13" s="121"/>
      <c r="G13" s="121"/>
    </row>
    <row r="14" spans="1:12" s="12" customFormat="1" x14ac:dyDescent="0.3">
      <c r="A14" s="129" t="s">
        <v>93</v>
      </c>
      <c r="B14" s="74"/>
      <c r="C14" s="121"/>
      <c r="D14" s="122"/>
      <c r="E14" s="123"/>
      <c r="F14" s="121"/>
      <c r="G14" s="121"/>
    </row>
    <row r="15" spans="1:12" s="12" customFormat="1" x14ac:dyDescent="0.3">
      <c r="A15" s="64" t="s">
        <v>94</v>
      </c>
      <c r="B15" s="74"/>
      <c r="C15" s="121"/>
      <c r="D15" s="122"/>
      <c r="E15" s="123"/>
      <c r="F15" s="121"/>
      <c r="G15" s="121"/>
    </row>
    <row r="16" spans="1:12" s="12" customFormat="1" x14ac:dyDescent="0.3">
      <c r="A16" s="128" t="s">
        <v>88</v>
      </c>
      <c r="B16" s="73" t="s">
        <v>95</v>
      </c>
      <c r="C16" s="121"/>
      <c r="D16" s="122"/>
      <c r="E16" s="123"/>
      <c r="F16" s="121"/>
      <c r="G16" s="121"/>
    </row>
    <row r="17" spans="1:15" s="12" customFormat="1" x14ac:dyDescent="0.3">
      <c r="A17" s="129" t="s">
        <v>96</v>
      </c>
      <c r="B17" s="74"/>
      <c r="C17" s="121"/>
      <c r="D17" s="122"/>
      <c r="E17" s="123"/>
      <c r="F17" s="121"/>
      <c r="G17" s="121"/>
    </row>
    <row r="18" spans="1:15" s="12" customFormat="1" x14ac:dyDescent="0.3">
      <c r="A18" s="129" t="s">
        <v>97</v>
      </c>
      <c r="B18" s="74"/>
      <c r="C18" s="121"/>
      <c r="D18" s="122"/>
      <c r="E18" s="123"/>
      <c r="F18" s="121"/>
      <c r="G18" s="121"/>
    </row>
    <row r="19" spans="1:15" s="12" customFormat="1" x14ac:dyDescent="0.3">
      <c r="A19" s="129" t="s">
        <v>98</v>
      </c>
      <c r="B19" s="74"/>
      <c r="C19" s="121"/>
      <c r="D19" s="96">
        <v>0.29599999999999999</v>
      </c>
      <c r="E19" s="123"/>
      <c r="F19" s="121"/>
      <c r="G19" s="121"/>
    </row>
    <row r="20" spans="1:15" s="12" customFormat="1" x14ac:dyDescent="0.3">
      <c r="A20" s="64" t="s">
        <v>99</v>
      </c>
      <c r="B20" s="74"/>
      <c r="C20" s="121"/>
      <c r="D20" s="96"/>
      <c r="E20" s="123"/>
      <c r="F20" s="121"/>
      <c r="G20" s="121"/>
    </row>
    <row r="21" spans="1:15" s="12" customFormat="1" x14ac:dyDescent="0.3">
      <c r="A21" s="129" t="s">
        <v>100</v>
      </c>
      <c r="B21" s="74"/>
      <c r="C21" s="121"/>
      <c r="D21" s="96"/>
      <c r="E21" s="123"/>
      <c r="F21" s="121"/>
      <c r="G21" s="121"/>
    </row>
    <row r="22" spans="1:15" s="12" customFormat="1" x14ac:dyDescent="0.3">
      <c r="A22" s="129"/>
      <c r="B22" s="74"/>
      <c r="C22" s="121"/>
      <c r="D22" s="96"/>
      <c r="E22" s="123"/>
      <c r="F22" s="121"/>
      <c r="G22" s="121"/>
    </row>
    <row r="23" spans="1:15" s="12" customFormat="1" x14ac:dyDescent="0.3">
      <c r="A23" s="64" t="s">
        <v>10</v>
      </c>
      <c r="B23" s="66"/>
      <c r="C23" s="121"/>
      <c r="D23" s="122"/>
      <c r="E23" s="123"/>
      <c r="F23" s="121"/>
      <c r="G23" s="121"/>
    </row>
    <row r="24" spans="1:15" s="12" customFormat="1" x14ac:dyDescent="0.3">
      <c r="A24" s="130" t="s">
        <v>101</v>
      </c>
      <c r="B24" s="131" t="s">
        <v>13</v>
      </c>
      <c r="C24" s="132" t="s">
        <v>102</v>
      </c>
      <c r="D24" s="132" t="s">
        <v>15</v>
      </c>
      <c r="E24" s="133" t="s">
        <v>103</v>
      </c>
      <c r="F24" s="132" t="s">
        <v>17</v>
      </c>
      <c r="G24" s="132" t="s">
        <v>18</v>
      </c>
      <c r="H24" s="124"/>
      <c r="I24" s="121"/>
      <c r="J24" s="125"/>
      <c r="K24" s="126"/>
      <c r="L24" s="127"/>
    </row>
    <row r="25" spans="1:15" ht="63" x14ac:dyDescent="0.3">
      <c r="A25" s="68" t="s">
        <v>104</v>
      </c>
      <c r="B25" s="68" t="s">
        <v>105</v>
      </c>
      <c r="C25" s="68" t="s">
        <v>106</v>
      </c>
      <c r="D25" s="134" t="s">
        <v>107</v>
      </c>
      <c r="E25" s="135" t="s">
        <v>108</v>
      </c>
      <c r="F25" s="68" t="s">
        <v>109</v>
      </c>
      <c r="G25" s="134" t="s">
        <v>110</v>
      </c>
    </row>
    <row r="26" spans="1:15" ht="31" x14ac:dyDescent="0.3">
      <c r="A26" s="69" t="s">
        <v>111</v>
      </c>
      <c r="B26" s="118" t="s">
        <v>112</v>
      </c>
      <c r="C26" s="71">
        <v>41.39</v>
      </c>
      <c r="D26" s="136">
        <f>IF(C26=0,"",(C26*$D$19))</f>
        <v>12.251439999999999</v>
      </c>
      <c r="E26" s="136">
        <f>IF(SUM(C26:D26)=0,"",SUM(C26:D26))</f>
        <v>53.641440000000003</v>
      </c>
      <c r="F26" s="72">
        <v>1</v>
      </c>
      <c r="G26" s="136">
        <f>IF(E26="","",(E26*F26))</f>
        <v>53.641440000000003</v>
      </c>
    </row>
    <row r="27" spans="1:15" s="20" customFormat="1" x14ac:dyDescent="0.3">
      <c r="A27" s="69"/>
      <c r="B27" s="118"/>
      <c r="C27" s="71"/>
      <c r="D27" s="136" t="str">
        <f>IF(C27=0,"",(C27*$D$19))</f>
        <v/>
      </c>
      <c r="E27" s="136" t="str">
        <f>IF(SUM(C27:D27)=0,"",SUM(C27:D27))</f>
        <v/>
      </c>
      <c r="F27" s="72"/>
      <c r="G27" s="136" t="str">
        <f>IF(E27="","",(E27*F27))</f>
        <v/>
      </c>
      <c r="H27" s="60"/>
      <c r="I27" s="59"/>
      <c r="J27" s="61"/>
      <c r="K27" s="62"/>
      <c r="L27" s="63"/>
      <c r="M27" s="1"/>
      <c r="N27" s="1"/>
      <c r="O27" s="1"/>
    </row>
    <row r="28" spans="1:15" x14ac:dyDescent="0.3">
      <c r="A28" s="69"/>
      <c r="B28" s="118"/>
      <c r="C28" s="71"/>
      <c r="D28" s="136" t="str">
        <f>IF(C28=0,"",(C28*$D$19))</f>
        <v/>
      </c>
      <c r="E28" s="136" t="str">
        <f>IF(SUM(C28:D28)=0,"",SUM(C28:D28))</f>
        <v/>
      </c>
      <c r="F28" s="72"/>
      <c r="G28" s="136" t="str">
        <f>IF(E28="","",(E28*F28))</f>
        <v/>
      </c>
    </row>
    <row r="29" spans="1:15" x14ac:dyDescent="0.3">
      <c r="A29" s="69"/>
      <c r="B29" s="118"/>
      <c r="C29" s="71"/>
      <c r="D29" s="136" t="str">
        <f>IF(C29=0,"",(C29*$D$19))</f>
        <v/>
      </c>
      <c r="E29" s="136" t="str">
        <f>IF(SUM(C29:D29)=0,"",SUM(C29:D29))</f>
        <v/>
      </c>
      <c r="F29" s="72"/>
      <c r="G29" s="136" t="str">
        <f>IF(E29="","",(E29*F29))</f>
        <v/>
      </c>
    </row>
    <row r="30" spans="1:15" x14ac:dyDescent="0.3">
      <c r="A30" s="69"/>
      <c r="B30" s="118"/>
      <c r="C30" s="71"/>
      <c r="D30" s="136"/>
      <c r="E30" s="136"/>
      <c r="F30" s="72"/>
      <c r="G30" s="136"/>
    </row>
    <row r="31" spans="1:15" x14ac:dyDescent="0.3">
      <c r="A31" s="69"/>
      <c r="B31" s="118"/>
      <c r="C31" s="71"/>
      <c r="D31" s="136"/>
      <c r="E31" s="136"/>
      <c r="F31" s="72"/>
      <c r="G31" s="136"/>
    </row>
    <row r="32" spans="1:15" x14ac:dyDescent="0.3">
      <c r="A32" s="69"/>
      <c r="B32" s="118"/>
      <c r="C32" s="71"/>
      <c r="D32" s="136"/>
      <c r="E32" s="136"/>
      <c r="F32" s="72"/>
      <c r="G32" s="136"/>
    </row>
    <row r="33" spans="1:12" x14ac:dyDescent="0.3">
      <c r="A33" s="69"/>
      <c r="B33" s="118"/>
      <c r="C33" s="71"/>
      <c r="D33" s="136"/>
      <c r="E33" s="136"/>
      <c r="F33" s="72"/>
      <c r="G33" s="136"/>
    </row>
    <row r="34" spans="1:12" x14ac:dyDescent="0.3">
      <c r="A34" s="69"/>
      <c r="B34" s="118"/>
      <c r="C34" s="71"/>
      <c r="D34" s="136"/>
      <c r="E34" s="136"/>
      <c r="F34" s="72"/>
      <c r="G34" s="136"/>
    </row>
    <row r="35" spans="1:12" x14ac:dyDescent="0.3">
      <c r="A35" s="69"/>
      <c r="B35" s="118"/>
      <c r="C35" s="71"/>
      <c r="D35" s="136"/>
      <c r="E35" s="136"/>
      <c r="F35" s="72"/>
      <c r="G35" s="136"/>
    </row>
    <row r="36" spans="1:12" x14ac:dyDescent="0.3">
      <c r="A36" s="69"/>
      <c r="B36" s="118"/>
      <c r="C36" s="71"/>
      <c r="D36" s="136"/>
      <c r="E36" s="136"/>
      <c r="F36" s="72"/>
      <c r="G36" s="136"/>
    </row>
    <row r="37" spans="1:12" x14ac:dyDescent="0.3">
      <c r="A37" s="75" t="s">
        <v>11</v>
      </c>
      <c r="B37" s="118"/>
      <c r="C37" s="71"/>
      <c r="D37" s="71" t="str">
        <f>IF(C37=0,"",(C37*#REF!))</f>
        <v/>
      </c>
      <c r="E37" s="70"/>
      <c r="F37" s="76">
        <f>SUM(F26:F36)</f>
        <v>1</v>
      </c>
      <c r="G37" s="137">
        <f>SUM(G26:G36)</f>
        <v>53.641440000000003</v>
      </c>
      <c r="H37" s="51"/>
      <c r="I37" s="51"/>
      <c r="J37" s="65"/>
      <c r="K37" s="53"/>
      <c r="L37" s="53"/>
    </row>
  </sheetData>
  <hyperlinks>
    <hyperlink ref="B10" r:id="rId1" xr:uid="{C05DE6FD-DB4E-4765-88D9-2C06C6AB61C4}"/>
    <hyperlink ref="B16" r:id="rId2" xr:uid="{894EEF33-8CEF-4B09-AFFD-D3BB746DB7E6}"/>
  </hyperlinks>
  <printOptions horizontalCentered="1"/>
  <pageMargins left="0.25" right="0.25" top="0.25" bottom="0.25" header="0.5" footer="0.5"/>
  <pageSetup scale="87" fitToHeight="20" orientation="landscape" horizontalDpi="4294967292" verticalDpi="300" r:id="rId3"/>
  <headerFooter alignWithMargins="0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C7B8-6CA1-4D5A-ABCD-FAD18FF7249B}">
  <sheetPr>
    <pageSetUpPr fitToPage="1"/>
  </sheetPr>
  <dimension ref="A1:M33"/>
  <sheetViews>
    <sheetView workbookViewId="0">
      <pane ySplit="13" topLeftCell="A14" activePane="bottomLeft" state="frozen"/>
      <selection pane="bottomLeft" activeCell="I32" sqref="I32"/>
    </sheetView>
  </sheetViews>
  <sheetFormatPr defaultRowHeight="12.5" x14ac:dyDescent="0.25"/>
  <cols>
    <col min="1" max="1" width="30.54296875" style="30" customWidth="1"/>
    <col min="2" max="3" width="8.54296875" style="29" customWidth="1"/>
    <col min="4" max="4" width="10.54296875" style="29" customWidth="1"/>
    <col min="5" max="5" width="9.54296875" style="37" customWidth="1"/>
    <col min="6" max="6" width="9" style="37" bestFit="1" customWidth="1"/>
    <col min="7" max="7" width="8.81640625" style="37"/>
    <col min="8" max="8" width="8.81640625" style="87"/>
    <col min="9" max="9" width="12.54296875" style="80" customWidth="1"/>
    <col min="10" max="10" width="9.81640625" style="79" customWidth="1"/>
    <col min="11" max="11" width="12.453125" style="89" customWidth="1"/>
  </cols>
  <sheetData>
    <row r="1" spans="1:11" ht="13" x14ac:dyDescent="0.25">
      <c r="A1" s="35" t="str">
        <f>'12 Burden Hours Collection'!A1</f>
        <v>USDA</v>
      </c>
      <c r="B1" s="36"/>
      <c r="C1" s="36"/>
      <c r="D1" s="36"/>
      <c r="E1" s="47"/>
      <c r="F1" s="47"/>
      <c r="G1" s="47"/>
      <c r="H1" s="83"/>
      <c r="I1" s="47"/>
      <c r="J1" s="47"/>
      <c r="K1" s="47"/>
    </row>
    <row r="2" spans="1:11" ht="13" x14ac:dyDescent="0.25">
      <c r="A2" s="35" t="str">
        <f>'12 Burden Hours Collection'!A2</f>
        <v>RURAL UTILITIES SERVICE</v>
      </c>
      <c r="B2" s="36"/>
      <c r="C2" s="36"/>
      <c r="D2" s="36"/>
      <c r="E2" s="47"/>
      <c r="F2" s="47"/>
      <c r="G2" s="47"/>
      <c r="H2" s="83"/>
      <c r="I2" s="47"/>
      <c r="J2" s="47"/>
      <c r="K2" s="47"/>
    </row>
    <row r="3" spans="1:11" ht="13" x14ac:dyDescent="0.25">
      <c r="A3" s="35" t="str">
        <f>'12 Burden Hours Collection'!A3</f>
        <v>RURAL DECENTRALIZED WATER SYSTEMS</v>
      </c>
      <c r="B3" s="36"/>
      <c r="C3" s="36"/>
      <c r="D3" s="36"/>
      <c r="E3" s="47"/>
      <c r="F3" s="47"/>
      <c r="G3" s="47"/>
      <c r="H3" s="83"/>
      <c r="I3" s="47"/>
      <c r="J3" s="47"/>
      <c r="K3" s="47"/>
    </row>
    <row r="4" spans="1:11" ht="13" x14ac:dyDescent="0.25">
      <c r="A4" s="35" t="str">
        <f>'12 Burden Hours Collection'!A4</f>
        <v>INFORMATION COLLECTION BURDEN HOURS</v>
      </c>
      <c r="B4" s="36"/>
      <c r="C4" s="36"/>
      <c r="D4" s="36"/>
      <c r="E4" s="47"/>
      <c r="F4" s="47"/>
      <c r="G4" s="47"/>
      <c r="H4" s="83"/>
      <c r="I4" s="47"/>
      <c r="J4" s="47"/>
      <c r="K4" s="47"/>
    </row>
    <row r="5" spans="1:11" ht="13" x14ac:dyDescent="0.25">
      <c r="A5" s="35" t="str">
        <f>'12 Burden Hours Collection'!A5</f>
        <v>0572 - 0139</v>
      </c>
      <c r="B5" s="36"/>
      <c r="C5" s="36"/>
      <c r="D5" s="36"/>
      <c r="E5" s="47"/>
      <c r="F5" s="47"/>
      <c r="G5" s="47"/>
      <c r="H5" s="83"/>
      <c r="I5" s="47"/>
      <c r="J5" s="47"/>
      <c r="K5" s="47"/>
    </row>
    <row r="6" spans="1:11" ht="13" x14ac:dyDescent="0.25">
      <c r="A6" s="35" t="str">
        <f>'12 Burden Hours Collection'!A6</f>
        <v>May 2024</v>
      </c>
      <c r="B6" s="36"/>
      <c r="C6" s="36"/>
      <c r="D6" s="36"/>
      <c r="E6" s="47"/>
      <c r="F6" s="47"/>
      <c r="G6" s="47"/>
      <c r="H6" s="83"/>
      <c r="I6" s="47"/>
      <c r="J6" s="47"/>
      <c r="K6" s="47"/>
    </row>
    <row r="7" spans="1:11" x14ac:dyDescent="0.25">
      <c r="A7" s="33"/>
      <c r="B7" s="32"/>
      <c r="C7" s="32"/>
      <c r="D7" s="32"/>
      <c r="E7" s="48"/>
      <c r="F7" s="48"/>
      <c r="G7" s="48"/>
      <c r="H7" s="84"/>
      <c r="I7" s="48"/>
      <c r="J7" s="32"/>
      <c r="K7" s="88"/>
    </row>
    <row r="8" spans="1:11" ht="13" x14ac:dyDescent="0.25">
      <c r="A8" s="31" t="s">
        <v>113</v>
      </c>
      <c r="B8" s="25"/>
      <c r="C8" s="25" t="s">
        <v>114</v>
      </c>
      <c r="D8" s="32"/>
      <c r="E8" s="48"/>
      <c r="F8" s="48"/>
      <c r="G8" s="48"/>
      <c r="H8" s="84"/>
      <c r="I8" s="48"/>
      <c r="J8" s="32"/>
      <c r="K8" s="88"/>
    </row>
    <row r="9" spans="1:11" ht="13" x14ac:dyDescent="0.25">
      <c r="A9" s="31" t="s">
        <v>115</v>
      </c>
      <c r="B9" s="25"/>
      <c r="C9" s="78" t="s">
        <v>116</v>
      </c>
      <c r="D9" s="32"/>
      <c r="E9" s="48"/>
      <c r="F9" s="48"/>
      <c r="G9" s="48"/>
      <c r="H9" s="84"/>
      <c r="I9" s="48"/>
      <c r="J9" s="32"/>
      <c r="K9" s="88"/>
    </row>
    <row r="10" spans="1:11" ht="13" x14ac:dyDescent="0.25">
      <c r="A10" s="31" t="s">
        <v>117</v>
      </c>
      <c r="B10" s="25" t="s">
        <v>118</v>
      </c>
      <c r="C10" s="25"/>
      <c r="D10" s="32"/>
      <c r="E10" s="48"/>
      <c r="F10" s="77"/>
      <c r="G10" s="77"/>
      <c r="H10" s="85"/>
      <c r="I10" s="77"/>
      <c r="J10" s="32"/>
      <c r="K10" s="77">
        <v>0.36249999999999999</v>
      </c>
    </row>
    <row r="11" spans="1:11" ht="13" x14ac:dyDescent="0.25">
      <c r="A11" s="31"/>
      <c r="B11" s="25"/>
      <c r="C11" s="32"/>
      <c r="D11" s="32"/>
      <c r="E11" s="48"/>
      <c r="F11" s="77"/>
      <c r="G11" s="48"/>
      <c r="H11" s="84"/>
      <c r="I11" s="48"/>
      <c r="J11" s="32"/>
      <c r="K11" s="88"/>
    </row>
    <row r="12" spans="1:11" ht="13" x14ac:dyDescent="0.25">
      <c r="A12" s="28" t="s">
        <v>119</v>
      </c>
      <c r="B12" s="34"/>
      <c r="C12" s="34"/>
      <c r="D12" s="34"/>
      <c r="E12" s="38"/>
      <c r="F12" s="39"/>
      <c r="G12" s="49" t="s">
        <v>120</v>
      </c>
      <c r="H12" s="86">
        <f>H14+H17+H20+H23</f>
        <v>24</v>
      </c>
      <c r="I12" s="49">
        <f>I14+I17+I20+I23</f>
        <v>2101.7925000000005</v>
      </c>
      <c r="J12" s="34"/>
      <c r="K12" s="49">
        <f>K14+K17+K20+K23+K26+K29+K32</f>
        <v>27323.302500000009</v>
      </c>
    </row>
    <row r="13" spans="1:11" ht="52" x14ac:dyDescent="0.25">
      <c r="A13" s="157" t="s">
        <v>121</v>
      </c>
      <c r="B13" s="157" t="s">
        <v>122</v>
      </c>
      <c r="C13" s="157" t="s">
        <v>123</v>
      </c>
      <c r="D13" s="158" t="s">
        <v>124</v>
      </c>
      <c r="E13" s="81" t="s">
        <v>125</v>
      </c>
      <c r="F13" s="81" t="s">
        <v>126</v>
      </c>
      <c r="G13" s="81" t="s">
        <v>127</v>
      </c>
      <c r="H13" s="215" t="s">
        <v>128</v>
      </c>
      <c r="I13" s="81" t="s">
        <v>129</v>
      </c>
      <c r="J13" s="82" t="s">
        <v>130</v>
      </c>
      <c r="K13" s="81" t="s">
        <v>131</v>
      </c>
    </row>
    <row r="14" spans="1:11" ht="13" x14ac:dyDescent="0.25">
      <c r="A14" s="159" t="s">
        <v>132</v>
      </c>
      <c r="B14" s="160"/>
      <c r="C14" s="160"/>
      <c r="D14" s="161"/>
      <c r="E14" s="162"/>
      <c r="F14" s="162"/>
      <c r="G14" s="162"/>
      <c r="H14" s="216">
        <f>SUM(H15:H16)</f>
        <v>12</v>
      </c>
      <c r="I14" s="218">
        <f>SUM(I15:I16)</f>
        <v>1050.8962500000002</v>
      </c>
      <c r="J14" s="106">
        <v>7</v>
      </c>
      <c r="K14" s="92">
        <f>J14*I14</f>
        <v>7356.2737500000021</v>
      </c>
    </row>
    <row r="15" spans="1:11" x14ac:dyDescent="0.25">
      <c r="A15" s="163" t="s">
        <v>133</v>
      </c>
      <c r="B15" s="79">
        <v>13</v>
      </c>
      <c r="C15" s="79">
        <v>5</v>
      </c>
      <c r="D15" s="164">
        <v>133692</v>
      </c>
      <c r="E15" s="80">
        <f>(D15/52)/40</f>
        <v>64.275000000000006</v>
      </c>
      <c r="F15" s="80">
        <f>E15*$K$10</f>
        <v>23.299687500000001</v>
      </c>
      <c r="G15" s="80">
        <f>E15+F15</f>
        <v>87.57468750000001</v>
      </c>
      <c r="H15" s="217">
        <v>12</v>
      </c>
      <c r="I15" s="80">
        <f>H15*G15</f>
        <v>1050.8962500000002</v>
      </c>
      <c r="J15" s="91"/>
    </row>
    <row r="16" spans="1:11" x14ac:dyDescent="0.25">
      <c r="A16" s="163"/>
      <c r="B16" s="79"/>
      <c r="C16" s="79"/>
      <c r="D16" s="164"/>
      <c r="E16" s="80">
        <f>(D16/52)/40</f>
        <v>0</v>
      </c>
      <c r="F16" s="80">
        <f>E16*$K$10</f>
        <v>0</v>
      </c>
      <c r="G16" s="80">
        <f>E16+F16</f>
        <v>0</v>
      </c>
      <c r="H16" s="217"/>
      <c r="I16" s="80">
        <f t="shared" ref="I16:I24" si="0">H16*G16</f>
        <v>0</v>
      </c>
      <c r="J16" s="91"/>
    </row>
    <row r="17" spans="1:13" ht="13" x14ac:dyDescent="0.25">
      <c r="A17" s="159" t="s">
        <v>134</v>
      </c>
      <c r="B17" s="160"/>
      <c r="C17" s="160"/>
      <c r="D17" s="161"/>
      <c r="E17" s="162"/>
      <c r="F17" s="162"/>
      <c r="G17" s="162"/>
      <c r="H17" s="216">
        <f>SUM(H18:H19)</f>
        <v>6</v>
      </c>
      <c r="I17" s="218">
        <f>SUM(I18:I19)</f>
        <v>525.44812500000012</v>
      </c>
      <c r="J17" s="106">
        <v>7</v>
      </c>
      <c r="K17" s="92">
        <f>J17*I17</f>
        <v>3678.1368750000011</v>
      </c>
    </row>
    <row r="18" spans="1:13" x14ac:dyDescent="0.25">
      <c r="A18" s="163" t="s">
        <v>133</v>
      </c>
      <c r="B18" s="79">
        <v>13</v>
      </c>
      <c r="C18" s="79">
        <v>5</v>
      </c>
      <c r="D18" s="164">
        <v>133692</v>
      </c>
      <c r="E18" s="80">
        <f t="shared" ref="E18:E19" si="1">(D18/52)/40</f>
        <v>64.275000000000006</v>
      </c>
      <c r="F18" s="80">
        <f t="shared" ref="F18:F19" si="2">E18*$K$10</f>
        <v>23.299687500000001</v>
      </c>
      <c r="G18" s="80">
        <f t="shared" ref="G18:G19" si="3">E18+F18</f>
        <v>87.57468750000001</v>
      </c>
      <c r="H18" s="217">
        <v>6</v>
      </c>
      <c r="I18" s="80">
        <f t="shared" si="0"/>
        <v>525.44812500000012</v>
      </c>
      <c r="J18" s="91"/>
    </row>
    <row r="19" spans="1:13" x14ac:dyDescent="0.25">
      <c r="A19" s="163"/>
      <c r="B19" s="79"/>
      <c r="C19" s="79"/>
      <c r="D19" s="164"/>
      <c r="E19" s="80">
        <f t="shared" si="1"/>
        <v>0</v>
      </c>
      <c r="F19" s="80">
        <f t="shared" si="2"/>
        <v>0</v>
      </c>
      <c r="G19" s="80">
        <f t="shared" si="3"/>
        <v>0</v>
      </c>
      <c r="H19" s="217"/>
      <c r="I19" s="80">
        <f t="shared" si="0"/>
        <v>0</v>
      </c>
      <c r="J19" s="91"/>
    </row>
    <row r="20" spans="1:13" ht="13" customHeight="1" x14ac:dyDescent="0.25">
      <c r="A20" s="159" t="s">
        <v>135</v>
      </c>
      <c r="B20" s="160"/>
      <c r="C20" s="160"/>
      <c r="D20" s="161"/>
      <c r="E20" s="162"/>
      <c r="F20" s="162"/>
      <c r="G20" s="162"/>
      <c r="H20" s="216">
        <f>SUM(H21:H22)</f>
        <v>3</v>
      </c>
      <c r="I20" s="218">
        <f>SUM(I21:I22)</f>
        <v>262.72406250000006</v>
      </c>
      <c r="J20" s="106">
        <v>6</v>
      </c>
      <c r="K20" s="92">
        <f>J20*I20</f>
        <v>1576.3443750000004</v>
      </c>
    </row>
    <row r="21" spans="1:13" x14ac:dyDescent="0.25">
      <c r="A21" s="163" t="s">
        <v>133</v>
      </c>
      <c r="B21" s="79">
        <v>13</v>
      </c>
      <c r="C21" s="79">
        <v>5</v>
      </c>
      <c r="D21" s="164">
        <v>133692</v>
      </c>
      <c r="E21" s="80">
        <f>(D21/52)/40</f>
        <v>64.275000000000006</v>
      </c>
      <c r="F21" s="80">
        <f t="shared" ref="F21:F22" si="4">E21*$K$10</f>
        <v>23.299687500000001</v>
      </c>
      <c r="G21" s="80">
        <f t="shared" ref="G21:G22" si="5">E21+F21</f>
        <v>87.57468750000001</v>
      </c>
      <c r="H21" s="217">
        <v>3</v>
      </c>
      <c r="I21" s="80">
        <f t="shared" si="0"/>
        <v>262.72406250000006</v>
      </c>
      <c r="J21" s="91"/>
    </row>
    <row r="22" spans="1:13" x14ac:dyDescent="0.25">
      <c r="A22" s="163"/>
      <c r="B22" s="79"/>
      <c r="C22" s="79"/>
      <c r="D22" s="164"/>
      <c r="E22" s="80">
        <f t="shared" ref="E22" si="6">(D22/52)/40</f>
        <v>0</v>
      </c>
      <c r="F22" s="80">
        <f t="shared" si="4"/>
        <v>0</v>
      </c>
      <c r="G22" s="80">
        <f t="shared" si="5"/>
        <v>0</v>
      </c>
      <c r="H22" s="217"/>
      <c r="I22" s="80">
        <f t="shared" si="0"/>
        <v>0</v>
      </c>
      <c r="J22" s="91"/>
    </row>
    <row r="23" spans="1:13" ht="13" x14ac:dyDescent="0.25">
      <c r="A23" s="159" t="s">
        <v>136</v>
      </c>
      <c r="B23" s="160"/>
      <c r="C23" s="160"/>
      <c r="D23" s="161"/>
      <c r="E23" s="162"/>
      <c r="F23" s="162"/>
      <c r="G23" s="162"/>
      <c r="H23" s="216">
        <f>SUM(H24:H24)</f>
        <v>3</v>
      </c>
      <c r="I23" s="218">
        <f>SUM(I24:I24)</f>
        <v>262.72406250000006</v>
      </c>
      <c r="J23" s="106">
        <v>24</v>
      </c>
      <c r="K23" s="92">
        <f>J23*I23</f>
        <v>6305.3775000000014</v>
      </c>
      <c r="M23" s="186"/>
    </row>
    <row r="24" spans="1:13" x14ac:dyDescent="0.25">
      <c r="A24" s="163" t="s">
        <v>133</v>
      </c>
      <c r="B24" s="79">
        <v>13</v>
      </c>
      <c r="C24" s="79">
        <v>5</v>
      </c>
      <c r="D24" s="164">
        <v>133692</v>
      </c>
      <c r="E24" s="80">
        <f>(D24/52)/40</f>
        <v>64.275000000000006</v>
      </c>
      <c r="F24" s="80">
        <f>E24*$K$10</f>
        <v>23.299687500000001</v>
      </c>
      <c r="G24" s="80">
        <f>E24+F24</f>
        <v>87.57468750000001</v>
      </c>
      <c r="H24" s="217">
        <v>3</v>
      </c>
      <c r="I24" s="80">
        <f t="shared" si="0"/>
        <v>262.72406250000006</v>
      </c>
      <c r="J24" s="91"/>
      <c r="K24" s="90"/>
    </row>
    <row r="26" spans="1:13" ht="13" x14ac:dyDescent="0.25">
      <c r="A26" s="219" t="s">
        <v>137</v>
      </c>
      <c r="B26" s="220"/>
      <c r="C26" s="220"/>
      <c r="D26" s="220"/>
      <c r="E26" s="220"/>
      <c r="F26" s="220"/>
      <c r="G26" s="221"/>
      <c r="H26" s="216">
        <f>SUM(H27:H27)</f>
        <v>3</v>
      </c>
      <c r="I26" s="218">
        <f>SUM(I27:I27)</f>
        <v>262.72406250000006</v>
      </c>
      <c r="J26" s="106">
        <v>16</v>
      </c>
      <c r="K26" s="92">
        <f>J26*I26</f>
        <v>4203.5850000000009</v>
      </c>
      <c r="M26" s="186" t="s">
        <v>138</v>
      </c>
    </row>
    <row r="27" spans="1:13" x14ac:dyDescent="0.25">
      <c r="A27" s="163" t="s">
        <v>133</v>
      </c>
      <c r="B27" s="79">
        <v>13</v>
      </c>
      <c r="C27" s="79">
        <v>5</v>
      </c>
      <c r="D27" s="164">
        <v>133692</v>
      </c>
      <c r="E27" s="80">
        <f>(D27/52)/40</f>
        <v>64.275000000000006</v>
      </c>
      <c r="F27" s="80">
        <f>E27*$K$10</f>
        <v>23.299687500000001</v>
      </c>
      <c r="G27" s="80">
        <f>E27+F27</f>
        <v>87.57468750000001</v>
      </c>
      <c r="H27" s="217">
        <v>3</v>
      </c>
      <c r="I27" s="80">
        <f t="shared" ref="I27" si="7">H27*G27</f>
        <v>262.72406250000006</v>
      </c>
      <c r="J27" s="91"/>
      <c r="K27" s="90"/>
    </row>
    <row r="29" spans="1:13" ht="13" x14ac:dyDescent="0.25">
      <c r="A29" s="219" t="s">
        <v>139</v>
      </c>
      <c r="B29" s="220"/>
      <c r="C29" s="220"/>
      <c r="D29" s="220"/>
      <c r="E29" s="220"/>
      <c r="F29" s="220"/>
      <c r="G29" s="221"/>
      <c r="H29" s="216">
        <f>SUM(H30:H30)</f>
        <v>6</v>
      </c>
      <c r="I29" s="218">
        <f>SUM(I30:I30)</f>
        <v>525.44812500000012</v>
      </c>
      <c r="J29" s="106">
        <v>6</v>
      </c>
      <c r="K29" s="92">
        <f>J29*I29</f>
        <v>3152.6887500000007</v>
      </c>
    </row>
    <row r="30" spans="1:13" x14ac:dyDescent="0.25">
      <c r="A30" s="163" t="s">
        <v>133</v>
      </c>
      <c r="B30" s="79">
        <v>13</v>
      </c>
      <c r="C30" s="79">
        <v>5</v>
      </c>
      <c r="D30" s="164">
        <v>133692</v>
      </c>
      <c r="E30" s="80">
        <f>(D30/52)/40</f>
        <v>64.275000000000006</v>
      </c>
      <c r="F30" s="80">
        <f>E30*$K$10</f>
        <v>23.299687500000001</v>
      </c>
      <c r="G30" s="80">
        <f>E30+F30</f>
        <v>87.57468750000001</v>
      </c>
      <c r="H30" s="217">
        <v>6</v>
      </c>
      <c r="I30" s="80">
        <f t="shared" ref="I30" si="8">H30*G30</f>
        <v>525.44812500000012</v>
      </c>
      <c r="J30" s="91"/>
      <c r="K30" s="90"/>
    </row>
    <row r="32" spans="1:13" ht="13" x14ac:dyDescent="0.25">
      <c r="A32" s="219" t="s">
        <v>140</v>
      </c>
      <c r="B32" s="220"/>
      <c r="C32" s="220"/>
      <c r="D32" s="220"/>
      <c r="E32" s="220"/>
      <c r="F32" s="220"/>
      <c r="G32" s="221"/>
      <c r="H32" s="216">
        <f>SUM(H33:H33)</f>
        <v>2</v>
      </c>
      <c r="I32" s="218">
        <f>SUM(I33:I33)</f>
        <v>175.14937500000002</v>
      </c>
      <c r="J32" s="106">
        <v>6</v>
      </c>
      <c r="K32" s="92">
        <f>J32*I32</f>
        <v>1050.8962500000002</v>
      </c>
    </row>
    <row r="33" spans="1:11" x14ac:dyDescent="0.25">
      <c r="A33" s="163" t="s">
        <v>141</v>
      </c>
      <c r="B33" s="79">
        <v>13</v>
      </c>
      <c r="C33" s="79">
        <v>5</v>
      </c>
      <c r="D33" s="164">
        <v>133692</v>
      </c>
      <c r="E33" s="80">
        <f>(D33/52)/40</f>
        <v>64.275000000000006</v>
      </c>
      <c r="F33" s="80">
        <f>E33*$K$10</f>
        <v>23.299687500000001</v>
      </c>
      <c r="G33" s="80">
        <f>E33+F33</f>
        <v>87.57468750000001</v>
      </c>
      <c r="H33" s="217">
        <v>2</v>
      </c>
      <c r="I33" s="80">
        <f t="shared" ref="I33" si="9">H33*G33</f>
        <v>175.14937500000002</v>
      </c>
      <c r="J33" s="91"/>
      <c r="K33" s="90"/>
    </row>
  </sheetData>
  <mergeCells count="3">
    <mergeCell ref="A26:G26"/>
    <mergeCell ref="A29:G29"/>
    <mergeCell ref="A32:G32"/>
  </mergeCells>
  <hyperlinks>
    <hyperlink ref="C8" r:id="rId1" xr:uid="{B2577820-4BDD-4DF6-8F83-79D6803515F1}"/>
    <hyperlink ref="C9" r:id="rId2" display="https://www.opm.gov/policy-data-oversight/pay-leave/salaries-wages/2023/executive-senior-level" xr:uid="{0E517C53-BE7E-4708-BCB8-5E4ABF3AC1A9}"/>
    <hyperlink ref="B10" r:id="rId3" xr:uid="{53997804-8884-49D8-B956-737EA7D2EB73}"/>
  </hyperlinks>
  <printOptions horizontalCentered="1"/>
  <pageMargins left="0.7" right="0.7" top="0.75" bottom="0.75" header="0.3" footer="0.3"/>
  <pageSetup scale="96" fitToHeight="10" orientation="landscape" horizontalDpi="1200" verticalDpi="120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DC63BD95EF4408C86BB4AC44CBE19" ma:contentTypeVersion="17" ma:contentTypeDescription="Create a new document." ma:contentTypeScope="" ma:versionID="a1d7c389964b4fd561d69f924be0ae69">
  <xsd:schema xmlns:xsd="http://www.w3.org/2001/XMLSchema" xmlns:xs="http://www.w3.org/2001/XMLSchema" xmlns:p="http://schemas.microsoft.com/office/2006/metadata/properties" xmlns:ns1="http://schemas.microsoft.com/sharepoint/v3" xmlns:ns2="e408ad9c-d5d2-4046-b889-a2ff69b3bbbc" xmlns:ns3="73fb875a-8af9-4255-b008-0995492d31cd" xmlns:ns4="a1b2674d-54f9-4586-a136-140e05e0fc28" targetNamespace="http://schemas.microsoft.com/office/2006/metadata/properties" ma:root="true" ma:fieldsID="d8ac0084c617e45e55a0badb802bc4e7" ns1:_="" ns2:_="" ns3:_="" ns4:_="">
    <xsd:import namespace="http://schemas.microsoft.com/sharepoint/v3"/>
    <xsd:import namespace="e408ad9c-d5d2-4046-b889-a2ff69b3bbbc"/>
    <xsd:import namespace="73fb875a-8af9-4255-b008-0995492d31cd"/>
    <xsd:import namespace="a1b2674d-54f9-4586-a136-140e05e0fc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8ad9c-d5d2-4046-b889-a2ff69b3bbb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fb875a-8af9-4255-b008-0995492d31cd" xsi:nil="true"/>
    <lcf76f155ced4ddcb4097134ff3c332f xmlns="e408ad9c-d5d2-4046-b889-a2ff69b3bbb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5A1AD74-059E-4EA8-A033-8AB0A4D45B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E03946-6E2F-40A5-BE6D-DE2DC3417C59}"/>
</file>

<file path=customXml/itemProps3.xml><?xml version="1.0" encoding="utf-8"?>
<ds:datastoreItem xmlns:ds="http://schemas.openxmlformats.org/officeDocument/2006/customXml" ds:itemID="{7E2AB75E-4479-4E81-8BA5-F6A1AFB9A047}">
  <ds:schemaRefs>
    <ds:schemaRef ds:uri="http://schemas.microsoft.com/office/2006/metadata/properties"/>
    <ds:schemaRef ds:uri="http://schemas.microsoft.com/office/infopath/2007/PartnerControls"/>
    <ds:schemaRef ds:uri="73fb875a-8af9-4255-b008-0995492d31cd"/>
    <ds:schemaRef ds:uri="e408ad9c-d5d2-4046-b889-a2ff69b3bbbc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12 Burden Hours Collection</vt:lpstr>
      <vt:lpstr>12 Not Inc in Burden Hours</vt:lpstr>
      <vt:lpstr>12 Est Prof Wage Rate</vt:lpstr>
      <vt:lpstr>14 Annual Cost to Fed Gov Est</vt:lpstr>
      <vt:lpstr>'12 Burden Hours Collection'!Print_Area</vt:lpstr>
      <vt:lpstr>'12 Est Prof Wage Rate'!Print_Area</vt:lpstr>
      <vt:lpstr>'14 Annual Cost to Fed Gov Est'!Print_Area</vt:lpstr>
      <vt:lpstr>'12 Burden Hours Collection'!Print_Titles</vt:lpstr>
      <vt:lpstr>'12 Est Prof Wage Rate'!Print_Titles</vt:lpstr>
      <vt:lpstr>'12 Not Inc in Burden Hours'!Print_Titles</vt:lpstr>
      <vt:lpstr>'14 Annual Cost to Fed Gov Est'!Print_Titles</vt:lpstr>
    </vt:vector>
  </TitlesOfParts>
  <Manager/>
  <Company>RD/RUS/WWD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Rural Decentralized Water Systems Program</dc:title>
  <dc:subject/>
  <dc:creator>Dawn Wolfgang</dc:creator>
  <cp:keywords/>
  <dc:description/>
  <cp:lastModifiedBy>Bennett, Pamela - RD, VA</cp:lastModifiedBy>
  <cp:revision/>
  <dcterms:created xsi:type="dcterms:W3CDTF">1999-05-21T13:07:41Z</dcterms:created>
  <dcterms:modified xsi:type="dcterms:W3CDTF">2024-08-28T18:47:39Z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0x010100642DC63BD95EF4408C86BB4AC44CBE19</vt:lpwstr>
  </property>
  <property fmtid="{D5CDD505-2E9C-101B-9397-08002B2CF9AE}" pid="3" name="MediaServiceImageTags">
    <vt:lpwstr/>
  </property>
</Properties>
</file>