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christina_sandberg_usda_gov/Documents/Documents/Final CEP ICR/"/>
    </mc:Choice>
  </mc:AlternateContent>
  <xr:revisionPtr revIDLastSave="85" documentId="8_{51C0CDA7-8AFC-4D5D-9F71-5BAB314A8594}" xr6:coauthVersionLast="47" xr6:coauthVersionMax="47" xr10:uidLastSave="{EA22B07E-9D2E-40B2-ACCA-A8F816D9171E}"/>
  <bookViews>
    <workbookView xWindow="-110" yWindow="-110" windowWidth="19420" windowHeight="10420" tabRatio="640" xr2:uid="{00000000-000D-0000-FFFF-FFFF00000000}"/>
  </bookViews>
  <sheets>
    <sheet name="Reporting" sheetId="27" r:id="rId1"/>
    <sheet name="RecordKeeping" sheetId="8" r:id="rId2"/>
    <sheet name="PublicNotification" sheetId="31" r:id="rId3"/>
    <sheet name="Burden Summary" sheetId="4" r:id="rId4"/>
  </sheets>
  <definedNames>
    <definedName name="_xlnm._FilterDatabase" localSheetId="2" hidden="1">PublicNotification!$A$3:$N$14</definedName>
    <definedName name="_xlnm._FilterDatabase" localSheetId="1" hidden="1">RecordKeeping!$A$3:$K$20</definedName>
    <definedName name="_xlnm._FilterDatabase" localSheetId="0" hidden="1">Reporting!$A$4:$K$43</definedName>
    <definedName name="_xlnm.Print_Area" localSheetId="3">'Burden Summary'!$A$1:$F$20</definedName>
    <definedName name="_xlnm.Print_Area" localSheetId="2">PublicNotification!$A$1:$N$21</definedName>
    <definedName name="_xlnm.Print_Area" localSheetId="1">RecordKeeping!$A$1:$K$28</definedName>
    <definedName name="_xlnm.Print_Area" localSheetId="0">Reporting!$A$2:$K$51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8" l="1"/>
  <c r="K39" i="27"/>
  <c r="K18" i="27"/>
  <c r="E29" i="27"/>
  <c r="K30" i="27"/>
  <c r="I28" i="27"/>
  <c r="K28" i="27" s="1"/>
  <c r="E28" i="27"/>
  <c r="G28" i="27" s="1"/>
  <c r="E27" i="27"/>
  <c r="G27" i="27" s="1"/>
  <c r="I27" i="27" s="1"/>
  <c r="K27" i="27" s="1"/>
  <c r="K33" i="27"/>
  <c r="K23" i="27"/>
  <c r="G24" i="27"/>
  <c r="I24" i="27" s="1"/>
  <c r="G23" i="27"/>
  <c r="I23" i="27" s="1"/>
  <c r="F23" i="27"/>
  <c r="G20" i="27"/>
  <c r="I20" i="27" s="1"/>
  <c r="G18" i="27"/>
  <c r="I18" i="27" s="1"/>
  <c r="I17" i="27"/>
  <c r="K17" i="27" s="1"/>
  <c r="I22" i="27"/>
  <c r="I25" i="27"/>
  <c r="I26" i="27"/>
  <c r="I31" i="27"/>
  <c r="I32" i="27"/>
  <c r="I33" i="27"/>
  <c r="K6" i="27"/>
  <c r="F16" i="27" l="1"/>
  <c r="G16" i="27" s="1"/>
  <c r="I16" i="27" s="1"/>
  <c r="K16" i="27" s="1"/>
  <c r="F8" i="27"/>
  <c r="F25" i="27" l="1"/>
  <c r="F21" i="27" l="1"/>
  <c r="F19" i="27"/>
  <c r="F17" i="27"/>
  <c r="E42" i="27" l="1"/>
  <c r="E12" i="31" l="1"/>
  <c r="K12" i="31"/>
  <c r="J12" i="31"/>
  <c r="G11" i="31"/>
  <c r="I11" i="31" s="1"/>
  <c r="N11" i="31" l="1"/>
  <c r="L12" i="31"/>
  <c r="E15" i="8"/>
  <c r="B16" i="4" l="1"/>
  <c r="I12" i="27"/>
  <c r="G32" i="27"/>
  <c r="K12" i="27" l="1"/>
  <c r="K32" i="27"/>
  <c r="J42" i="27" l="1"/>
  <c r="J14" i="27"/>
  <c r="D16" i="31"/>
  <c r="E16" i="31"/>
  <c r="F16" i="31"/>
  <c r="G16" i="31"/>
  <c r="H16" i="31"/>
  <c r="I16" i="31"/>
  <c r="J16" i="31"/>
  <c r="K16" i="31"/>
  <c r="L16" i="31"/>
  <c r="M16" i="31"/>
  <c r="N16" i="31"/>
  <c r="D17" i="31"/>
  <c r="E17" i="31" s="1"/>
  <c r="D18" i="31"/>
  <c r="J18" i="31" s="1"/>
  <c r="D19" i="31"/>
  <c r="G19" i="31" s="1"/>
  <c r="H19" i="31" s="1"/>
  <c r="D20" i="31"/>
  <c r="E20" i="31" s="1"/>
  <c r="F20" i="31" s="1"/>
  <c r="D21" i="31"/>
  <c r="E21" i="31" s="1"/>
  <c r="F21" i="31" s="1"/>
  <c r="D22" i="31"/>
  <c r="J22" i="31" s="1"/>
  <c r="I13" i="8"/>
  <c r="I40" i="27"/>
  <c r="K40" i="27" s="1"/>
  <c r="K37" i="27"/>
  <c r="K21" i="27"/>
  <c r="K19" i="27"/>
  <c r="I18" i="31" l="1"/>
  <c r="K20" i="31"/>
  <c r="M22" i="31"/>
  <c r="L22" i="31"/>
  <c r="M21" i="31"/>
  <c r="K22" i="31"/>
  <c r="K21" i="31"/>
  <c r="E22" i="31"/>
  <c r="F22" i="31" s="1"/>
  <c r="M18" i="31"/>
  <c r="L20" i="31"/>
  <c r="E19" i="31"/>
  <c r="F19" i="31" s="1"/>
  <c r="E18" i="31"/>
  <c r="F18" i="31" s="1"/>
  <c r="G20" i="31"/>
  <c r="H20" i="31" s="1"/>
  <c r="N20" i="31"/>
  <c r="J20" i="31"/>
  <c r="N19" i="31"/>
  <c r="I22" i="31"/>
  <c r="L21" i="31"/>
  <c r="M20" i="31"/>
  <c r="I20" i="31"/>
  <c r="M19" i="31"/>
  <c r="L18" i="31"/>
  <c r="J19" i="31"/>
  <c r="I19" i="31"/>
  <c r="L17" i="31"/>
  <c r="K13" i="8"/>
  <c r="G21" i="31"/>
  <c r="H21" i="31" s="1"/>
  <c r="K17" i="31"/>
  <c r="N21" i="31"/>
  <c r="L19" i="31"/>
  <c r="K18" i="31"/>
  <c r="G18" i="31"/>
  <c r="H18" i="31" s="1"/>
  <c r="J17" i="31"/>
  <c r="G22" i="31"/>
  <c r="H22" i="31" s="1"/>
  <c r="J21" i="31"/>
  <c r="N22" i="31"/>
  <c r="I21" i="31"/>
  <c r="K19" i="31"/>
  <c r="N18" i="31"/>
  <c r="M17" i="31"/>
  <c r="G7" i="8" l="1"/>
  <c r="I6" i="8" l="1"/>
  <c r="K6" i="8" s="1"/>
  <c r="G29" i="27"/>
  <c r="I29" i="27" s="1"/>
  <c r="K29" i="27" s="1"/>
  <c r="I6" i="31"/>
  <c r="L6" i="31" s="1"/>
  <c r="N6" i="31" s="1"/>
  <c r="F6" i="31"/>
  <c r="I8" i="27"/>
  <c r="J15" i="8"/>
  <c r="G14" i="8"/>
  <c r="I14" i="8" s="1"/>
  <c r="K14" i="8" l="1"/>
  <c r="G11" i="27"/>
  <c r="I11" i="27" s="1"/>
  <c r="K11" i="27" s="1"/>
  <c r="G9" i="27" l="1"/>
  <c r="I9" i="27" s="1"/>
  <c r="K9" i="27" s="1"/>
  <c r="G10" i="27"/>
  <c r="I10" i="27" s="1"/>
  <c r="K10" i="27" s="1"/>
  <c r="D31" i="8" l="1"/>
  <c r="D30" i="8"/>
  <c r="D29" i="8"/>
  <c r="D28" i="8"/>
  <c r="D27" i="8"/>
  <c r="D26" i="8"/>
  <c r="D25" i="8"/>
  <c r="D52" i="27"/>
  <c r="G5" i="31"/>
  <c r="I5" i="31" l="1"/>
  <c r="F17" i="4"/>
  <c r="C17" i="4"/>
  <c r="B17" i="4"/>
  <c r="G10" i="31"/>
  <c r="I10" i="31" s="1"/>
  <c r="N10" i="31" s="1"/>
  <c r="G9" i="31"/>
  <c r="G12" i="31" s="1"/>
  <c r="F12" i="31" s="1"/>
  <c r="M7" i="31"/>
  <c r="K7" i="31"/>
  <c r="K14" i="31" s="1"/>
  <c r="J7" i="31"/>
  <c r="J14" i="31" s="1"/>
  <c r="E7" i="31"/>
  <c r="B15" i="4" l="1"/>
  <c r="B18" i="4" s="1"/>
  <c r="E14" i="31"/>
  <c r="D16" i="4"/>
  <c r="C16" i="4"/>
  <c r="I9" i="31"/>
  <c r="G17" i="31"/>
  <c r="L7" i="31"/>
  <c r="L14" i="31" s="1"/>
  <c r="E17" i="4"/>
  <c r="D17" i="4"/>
  <c r="G7" i="31"/>
  <c r="G14" i="31" s="1"/>
  <c r="N5" i="31"/>
  <c r="E10" i="8"/>
  <c r="E14" i="27"/>
  <c r="E34" i="27"/>
  <c r="J34" i="27"/>
  <c r="J10" i="8"/>
  <c r="G9" i="8"/>
  <c r="I9" i="8" s="1"/>
  <c r="K9" i="8" s="1"/>
  <c r="F14" i="31" l="1"/>
  <c r="I12" i="31"/>
  <c r="H12" i="31" s="1"/>
  <c r="E16" i="4" s="1"/>
  <c r="M9" i="31"/>
  <c r="B24" i="4"/>
  <c r="F17" i="31"/>
  <c r="I17" i="31"/>
  <c r="H17" i="31" s="1"/>
  <c r="E43" i="27"/>
  <c r="F7" i="31"/>
  <c r="C15" i="4" s="1"/>
  <c r="D15" i="4"/>
  <c r="I7" i="31"/>
  <c r="N7" i="31"/>
  <c r="D51" i="27"/>
  <c r="I14" i="31" l="1"/>
  <c r="F16" i="4"/>
  <c r="M12" i="31"/>
  <c r="M14" i="31" s="1"/>
  <c r="N9" i="31"/>
  <c r="N12" i="31" s="1"/>
  <c r="N14" i="31" s="1"/>
  <c r="N17" i="31"/>
  <c r="D18" i="4"/>
  <c r="C18" i="4" s="1"/>
  <c r="H7" i="31"/>
  <c r="E15" i="4" s="1"/>
  <c r="F15" i="4"/>
  <c r="G8" i="8"/>
  <c r="I8" i="8" s="1"/>
  <c r="K8" i="8" s="1"/>
  <c r="H14" i="31" l="1"/>
  <c r="F18" i="4"/>
  <c r="E18" i="4" s="1"/>
  <c r="G5" i="8"/>
  <c r="I5" i="8" s="1"/>
  <c r="J43" i="27"/>
  <c r="G39" i="27"/>
  <c r="I39" i="27" s="1"/>
  <c r="G41" i="27"/>
  <c r="I41" i="27" s="1"/>
  <c r="K41" i="27" s="1"/>
  <c r="G38" i="27"/>
  <c r="K20" i="27"/>
  <c r="I38" i="27" l="1"/>
  <c r="G42" i="27"/>
  <c r="K5" i="8"/>
  <c r="K38" i="27" l="1"/>
  <c r="I42" i="27"/>
  <c r="H42" i="27" s="1"/>
  <c r="G12" i="8"/>
  <c r="G15" i="8" s="1"/>
  <c r="G10" i="8"/>
  <c r="G31" i="27"/>
  <c r="K42" i="27" l="1"/>
  <c r="E46" i="27"/>
  <c r="I7" i="8"/>
  <c r="K7" i="8" s="1"/>
  <c r="I12" i="8"/>
  <c r="K12" i="8" s="1"/>
  <c r="G6" i="27"/>
  <c r="G7" i="27"/>
  <c r="I7" i="27" s="1"/>
  <c r="I6" i="27" l="1"/>
  <c r="I14" i="27" s="1"/>
  <c r="G14" i="27"/>
  <c r="I15" i="8"/>
  <c r="K10" i="8"/>
  <c r="I10" i="8"/>
  <c r="H10" i="8" s="1"/>
  <c r="F15" i="8"/>
  <c r="F10" i="8"/>
  <c r="K15" i="8"/>
  <c r="K7" i="27"/>
  <c r="J52" i="27"/>
  <c r="J51" i="27"/>
  <c r="D50" i="27"/>
  <c r="J50" i="27" s="1"/>
  <c r="D49" i="27"/>
  <c r="J49" i="27" s="1"/>
  <c r="D48" i="27"/>
  <c r="D47" i="27"/>
  <c r="D46" i="27"/>
  <c r="K45" i="27"/>
  <c r="J45" i="27"/>
  <c r="I45" i="27"/>
  <c r="H45" i="27"/>
  <c r="G45" i="27"/>
  <c r="F45" i="27"/>
  <c r="E45" i="27"/>
  <c r="D45" i="27"/>
  <c r="K31" i="27"/>
  <c r="D22" i="8"/>
  <c r="E22" i="8"/>
  <c r="E31" i="8"/>
  <c r="F31" i="8" s="1"/>
  <c r="E29" i="8"/>
  <c r="F29" i="8" s="1"/>
  <c r="E30" i="8"/>
  <c r="F30" i="8" s="1"/>
  <c r="H22" i="8"/>
  <c r="E28" i="8"/>
  <c r="D24" i="8"/>
  <c r="E26" i="8"/>
  <c r="D23" i="8"/>
  <c r="F22" i="8"/>
  <c r="G22" i="8"/>
  <c r="I22" i="8"/>
  <c r="J22" i="8"/>
  <c r="K22" i="8"/>
  <c r="E19" i="8"/>
  <c r="E23" i="8" s="1"/>
  <c r="J19" i="8"/>
  <c r="H19" i="8"/>
  <c r="E7" i="4" s="1"/>
  <c r="B6" i="4"/>
  <c r="B5" i="4"/>
  <c r="B8" i="4" s="1"/>
  <c r="G17" i="8"/>
  <c r="I17" i="8" s="1"/>
  <c r="K17" i="8" s="1"/>
  <c r="G18" i="8"/>
  <c r="I18" i="8" s="1"/>
  <c r="K18" i="8" s="1"/>
  <c r="H14" i="27" l="1"/>
  <c r="H15" i="8"/>
  <c r="E6" i="4" s="1"/>
  <c r="K14" i="27"/>
  <c r="F14" i="27"/>
  <c r="F19" i="8"/>
  <c r="C7" i="4" s="1"/>
  <c r="J24" i="8"/>
  <c r="K24" i="8"/>
  <c r="J47" i="27"/>
  <c r="B7" i="4"/>
  <c r="G46" i="27"/>
  <c r="F42" i="27"/>
  <c r="J48" i="27"/>
  <c r="E48" i="27"/>
  <c r="B11" i="4"/>
  <c r="C6" i="4"/>
  <c r="E20" i="8"/>
  <c r="I30" i="8"/>
  <c r="J29" i="8"/>
  <c r="G23" i="8"/>
  <c r="G24" i="8"/>
  <c r="I23" i="8"/>
  <c r="I24" i="8"/>
  <c r="J25" i="8"/>
  <c r="J20" i="8"/>
  <c r="G25" i="8"/>
  <c r="I25" i="8"/>
  <c r="J23" i="8"/>
  <c r="K25" i="8"/>
  <c r="K30" i="8"/>
  <c r="G30" i="8"/>
  <c r="H30" i="8" s="1"/>
  <c r="K29" i="8"/>
  <c r="J31" i="8"/>
  <c r="G28" i="8"/>
  <c r="I29" i="8"/>
  <c r="G29" i="8"/>
  <c r="H29" i="8" s="1"/>
  <c r="J30" i="8"/>
  <c r="I28" i="8"/>
  <c r="J28" i="8"/>
  <c r="K28" i="8"/>
  <c r="J27" i="8"/>
  <c r="G27" i="8"/>
  <c r="H27" i="8" s="1"/>
  <c r="I27" i="8"/>
  <c r="K27" i="8"/>
  <c r="G26" i="8"/>
  <c r="F26" i="8" s="1"/>
  <c r="I26" i="8"/>
  <c r="J26" i="8"/>
  <c r="K26" i="8"/>
  <c r="B10" i="4"/>
  <c r="J46" i="27"/>
  <c r="E47" i="27"/>
  <c r="G48" i="27"/>
  <c r="I48" i="27"/>
  <c r="K48" i="27"/>
  <c r="E49" i="27"/>
  <c r="G49" i="27"/>
  <c r="I49" i="27"/>
  <c r="K49" i="27"/>
  <c r="E50" i="27"/>
  <c r="G50" i="27"/>
  <c r="I50" i="27"/>
  <c r="K50" i="27"/>
  <c r="E51" i="27"/>
  <c r="F51" i="27" s="1"/>
  <c r="G51" i="27"/>
  <c r="H51" i="27" s="1"/>
  <c r="I51" i="27"/>
  <c r="K51" i="27"/>
  <c r="E52" i="27"/>
  <c r="F52" i="27" s="1"/>
  <c r="G52" i="27"/>
  <c r="H52" i="27" s="1"/>
  <c r="I52" i="27"/>
  <c r="K52" i="27"/>
  <c r="K31" i="8"/>
  <c r="I31" i="8"/>
  <c r="G31" i="8"/>
  <c r="H31" i="8" s="1"/>
  <c r="E27" i="8"/>
  <c r="F27" i="8" s="1"/>
  <c r="E25" i="8"/>
  <c r="F25" i="8" s="1"/>
  <c r="E24" i="8"/>
  <c r="F6" i="4"/>
  <c r="D6" i="4"/>
  <c r="K19" i="8"/>
  <c r="G19" i="8"/>
  <c r="D7" i="4" s="1"/>
  <c r="I19" i="8"/>
  <c r="F7" i="4" s="1"/>
  <c r="F50" i="27" l="1"/>
  <c r="H50" i="27"/>
  <c r="H28" i="8"/>
  <c r="F28" i="8"/>
  <c r="H24" i="8"/>
  <c r="H23" i="8"/>
  <c r="F23" i="8"/>
  <c r="H26" i="8"/>
  <c r="H49" i="27"/>
  <c r="H48" i="27"/>
  <c r="F48" i="27"/>
  <c r="F49" i="27"/>
  <c r="H25" i="8"/>
  <c r="F46" i="27"/>
  <c r="F24" i="8"/>
  <c r="D5" i="4"/>
  <c r="D8" i="4" s="1"/>
  <c r="F5" i="4"/>
  <c r="F8" i="4" s="1"/>
  <c r="J53" i="27"/>
  <c r="C10" i="4"/>
  <c r="D10" i="4"/>
  <c r="K23" i="8"/>
  <c r="K32" i="8" s="1"/>
  <c r="I32" i="8"/>
  <c r="G32" i="8"/>
  <c r="J32" i="8"/>
  <c r="E32" i="8"/>
  <c r="E53" i="27"/>
  <c r="I46" i="27"/>
  <c r="H46" i="27" s="1"/>
  <c r="I20" i="8"/>
  <c r="K20" i="8"/>
  <c r="G20" i="8"/>
  <c r="F32" i="8" l="1"/>
  <c r="C8" i="4"/>
  <c r="F20" i="8"/>
  <c r="F53" i="27"/>
  <c r="H32" i="8"/>
  <c r="E8" i="4"/>
  <c r="H20" i="8"/>
  <c r="C5" i="4"/>
  <c r="E5" i="4"/>
  <c r="E10" i="4"/>
  <c r="F10" i="4"/>
  <c r="K46" i="27"/>
  <c r="E12" i="4" l="1"/>
  <c r="D12" i="4"/>
  <c r="D25" i="4" s="1"/>
  <c r="C12" i="4" l="1"/>
  <c r="F12" i="4"/>
  <c r="F25" i="4" s="1"/>
  <c r="B12" i="4"/>
  <c r="B19" i="4" l="1"/>
  <c r="B13" i="4"/>
  <c r="B25" i="4"/>
  <c r="B26" i="4" s="1"/>
  <c r="E25" i="4"/>
  <c r="C25" i="4" l="1"/>
  <c r="G22" i="27"/>
  <c r="K22" i="27" l="1"/>
  <c r="G26" i="27" l="1"/>
  <c r="K26" i="27" l="1"/>
  <c r="G30" i="27" l="1"/>
  <c r="G47" i="27"/>
  <c r="F47" i="27" s="1"/>
  <c r="I47" i="27"/>
  <c r="I53" i="27" s="1"/>
  <c r="H47" i="27" l="1"/>
  <c r="H53" i="27" s="1"/>
  <c r="G53" i="27"/>
  <c r="K47" i="27" l="1"/>
  <c r="K53" i="27" s="1"/>
  <c r="K24" i="27" l="1"/>
  <c r="G34" i="27" l="1"/>
  <c r="G43" i="27" s="1"/>
  <c r="F43" i="27" s="1"/>
  <c r="K25" i="27" l="1"/>
  <c r="K34" i="27" s="1"/>
  <c r="K43" i="27" s="1"/>
  <c r="I34" i="27"/>
  <c r="D11" i="4"/>
  <c r="F34" i="27"/>
  <c r="C11" i="4" s="1"/>
  <c r="D13" i="4" l="1"/>
  <c r="D24" i="4"/>
  <c r="F11" i="4"/>
  <c r="H34" i="27"/>
  <c r="E11" i="4" s="1"/>
  <c r="I43" i="27"/>
  <c r="H43" i="27" s="1"/>
  <c r="F24" i="4" l="1"/>
  <c r="F13" i="4"/>
  <c r="C24" i="4"/>
  <c r="D26" i="4"/>
  <c r="C26" i="4" s="1"/>
  <c r="C13" i="4"/>
  <c r="D19" i="4"/>
  <c r="B30" i="4" s="1"/>
  <c r="F19" i="4" l="1"/>
  <c r="E13" i="4"/>
  <c r="C19" i="4"/>
  <c r="B31" i="4"/>
  <c r="E24" i="4"/>
  <c r="F26" i="4"/>
  <c r="E26" i="4" s="1"/>
  <c r="E19" i="4" l="1"/>
  <c r="C30" i="4"/>
  <c r="C3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tc={57AD5EE9-0F5F-4F6F-8AEA-6BED31A410D7}</author>
  </authors>
  <commentList>
    <comment ref="K28" authorId="0" shapeId="0" xr:uid="{57AD5EE9-0F5F-4F6F-8AEA-6BED31A410D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number rounding differently than in the PRA leads to +1 difference</t>
      </text>
    </comment>
  </commentList>
</comments>
</file>

<file path=xl/sharedStrings.xml><?xml version="1.0" encoding="utf-8"?>
<sst xmlns="http://schemas.openxmlformats.org/spreadsheetml/2006/main" count="262" uniqueCount="156">
  <si>
    <t>CFR Citation</t>
  </si>
  <si>
    <t>Title</t>
  </si>
  <si>
    <t>Form Number</t>
  </si>
  <si>
    <t>Estimated # Record-keepers</t>
  </si>
  <si>
    <t>Records Per Recordkeeper</t>
  </si>
  <si>
    <t>Total Annual Records</t>
  </si>
  <si>
    <t>Estimated Avg. # of Hours Per Record</t>
  </si>
  <si>
    <t xml:space="preserve">Estimated Total Hours            </t>
  </si>
  <si>
    <t>Due to an Adjustment</t>
  </si>
  <si>
    <t>Total Difference</t>
  </si>
  <si>
    <t>Justification</t>
  </si>
  <si>
    <t xml:space="preserve">State Agency Level </t>
  </si>
  <si>
    <t xml:space="preserve">Recordkeeping </t>
  </si>
  <si>
    <t>A</t>
  </si>
  <si>
    <t>B</t>
  </si>
  <si>
    <t>C = (A*B)</t>
  </si>
  <si>
    <t>D</t>
  </si>
  <si>
    <t>E= (C*D)</t>
  </si>
  <si>
    <t>F</t>
  </si>
  <si>
    <t>G =E-F</t>
  </si>
  <si>
    <t xml:space="preserve"> </t>
  </si>
  <si>
    <t>Estimated # Respondents</t>
  </si>
  <si>
    <t>Responses Per Respondent</t>
  </si>
  <si>
    <t>Total Annual Responses (Col. BxC)</t>
  </si>
  <si>
    <t>Estimated Avg. # of Hours Per Response</t>
  </si>
  <si>
    <t>Estimated Total Hours (Col. DxE)</t>
  </si>
  <si>
    <t xml:space="preserve">Data Validation - List </t>
  </si>
  <si>
    <t>Responses per Respondents</t>
  </si>
  <si>
    <t xml:space="preserve">School Level </t>
  </si>
  <si>
    <t xml:space="preserve">Recordkeeping Total </t>
  </si>
  <si>
    <t xml:space="preserve">Reporting </t>
  </si>
  <si>
    <t xml:space="preserve">Reporting Total </t>
  </si>
  <si>
    <t>State Agency Level Total</t>
  </si>
  <si>
    <t>State Agency Level</t>
  </si>
  <si>
    <t xml:space="preserve">Total </t>
  </si>
  <si>
    <t xml:space="preserve"> Total Reporting Burden</t>
  </si>
  <si>
    <t>School Level Total</t>
  </si>
  <si>
    <t xml:space="preserve"> Total Recordkeeping Burden</t>
  </si>
  <si>
    <t>Current OMB Approved Burden Hrs</t>
  </si>
  <si>
    <t>245.6(j)</t>
  </si>
  <si>
    <t>245.9 (h)</t>
  </si>
  <si>
    <t>245.10 (a)</t>
  </si>
  <si>
    <t>School Level</t>
  </si>
  <si>
    <t xml:space="preserve">Household Level Total </t>
  </si>
  <si>
    <t>245.6a (a)(7)(i)</t>
  </si>
  <si>
    <t>245.6a (a)(7)(ii)</t>
  </si>
  <si>
    <t>SA must maintain agreements with the SA conducting eligibility determinations for SNAP.</t>
  </si>
  <si>
    <t>Due to Authorizing Statute</t>
  </si>
  <si>
    <t>Program Rule</t>
  </si>
  <si>
    <t>F/R Eligibility</t>
  </si>
  <si>
    <t>245.6a (f)</t>
  </si>
  <si>
    <t>245.9 (f)</t>
  </si>
  <si>
    <t>245.6 (c)(7)</t>
  </si>
  <si>
    <t>SFAs with schools under Provision 2 or Provision 3 submit to FNS upon request all data and documentation used in granting extensions.</t>
  </si>
  <si>
    <t>Households cooperate with collateral contacts for verification of eligibility.</t>
  </si>
  <si>
    <t xml:space="preserve">245.6(b)(1)(iv) </t>
  </si>
  <si>
    <t xml:space="preserve">ICR #0584-0026, 7 CFR Part 245, Free and Reduced Price Eligibility - Summary </t>
  </si>
  <si>
    <t>Direct Certification</t>
  </si>
  <si>
    <t>Households complete application form for free or reduced price meal benefits.</t>
  </si>
  <si>
    <t>TOTAL BURDEN</t>
  </si>
  <si>
    <t>LEAs notify households of selection for verification.</t>
  </si>
  <si>
    <t>SFAs with schools under Provisions 1, 2, or 3 must identify those schools in its free and reduced price policy statement and certify their eligibility for the first year of operation.</t>
  </si>
  <si>
    <t>LEAs submit to SA for approval a free and reduced price policy statement.</t>
  </si>
  <si>
    <t>Local Educational Agency / School Food Authority Level</t>
  </si>
  <si>
    <t>Local Educational Agency / School Food Authority Level Total</t>
  </si>
  <si>
    <t>LEAs must maintain documentation substantiating eligibility determinations for 3 years after the end of the fiscal year.</t>
  </si>
  <si>
    <t>State agencies that fail to meet the direct certification benchmark must maintain a Continuous Improvement Plan.</t>
  </si>
  <si>
    <t>CIP</t>
  </si>
  <si>
    <t>Ind. Review of Apps</t>
  </si>
  <si>
    <t>245.9(f)(4)(ii)</t>
  </si>
  <si>
    <t>CEP</t>
  </si>
  <si>
    <t>Each SA shall by July 1 announce family-size income standards to be used by LEAs in making eligibility determinations for free or reduced price meals and for free milk.</t>
  </si>
  <si>
    <t>245.7(a)(2)(i)</t>
  </si>
  <si>
    <t>LEAs publicly announce method to make an oral or written request for a hearing.</t>
  </si>
  <si>
    <t>245.3(a) &amp; 245.12(a)(2)</t>
  </si>
  <si>
    <t>Public Notification</t>
  </si>
  <si>
    <t>245.12(g)</t>
  </si>
  <si>
    <t>245.12(h)(4)</t>
  </si>
  <si>
    <t>245.13(e)</t>
  </si>
  <si>
    <t>Public Notification Total</t>
  </si>
  <si>
    <t>245.5 &amp; 245.9 &amp; 245.3(b)</t>
  </si>
  <si>
    <t>245.6(e)</t>
  </si>
  <si>
    <t>245.12(i)</t>
  </si>
  <si>
    <t>245.9(f)(7)</t>
  </si>
  <si>
    <t>245.9(h)(3)</t>
  </si>
  <si>
    <t>245.9(f)(6)</t>
  </si>
  <si>
    <t>245.9(f)(4)(i)</t>
  </si>
  <si>
    <t>245.9(f)(5)</t>
  </si>
  <si>
    <t>245.6(c)(6)(i)</t>
  </si>
  <si>
    <t>245.6(c)(6)(ii)</t>
  </si>
  <si>
    <t>245.6a (j)</t>
  </si>
  <si>
    <t xml:space="preserve">Household Level </t>
  </si>
  <si>
    <t>State Agency (SA) Level</t>
  </si>
  <si>
    <t>Local Educational Agency (LEA) / School Food Authority Level (SFA)</t>
  </si>
  <si>
    <t>SA maintains annual October data on number of schools on Provisions 1, 2, or 3 and extensions granted.</t>
  </si>
  <si>
    <t>SA maintains annual verification data collected from SFAs (for FNS-742).</t>
  </si>
  <si>
    <t>Local Educational Agency Level</t>
  </si>
  <si>
    <t>7 CFR 245.13(g)</t>
  </si>
  <si>
    <t>SAs notify FNS when there is a change in the State’s TANF Program that would no longer make households automatically eligible for free meals.</t>
  </si>
  <si>
    <t>SA reporting burden for electronic reports accounted  for in the Food Program Reporting System (FPRS) ICR #0584-0594.</t>
  </si>
  <si>
    <t>FNS-742, FNS-874</t>
  </si>
  <si>
    <t>245.6a (h) 245.11(b)(2) 245.11(c)(3) 245.11(i)</t>
  </si>
  <si>
    <t>LEAs publicly announce criteria for determining eligibility of children for free and reduced price meals (or free milk) or participation in Provision 1, 2, or 3 in an annual media release.</t>
  </si>
  <si>
    <t xml:space="preserve"> Total Public Notification Burden</t>
  </si>
  <si>
    <t>Community Eligibility</t>
  </si>
  <si>
    <t xml:space="preserve">State agency to make publically available the names of LEAs and schools receiving notifications </t>
  </si>
  <si>
    <t>LEA to submit to the State agency for publication a list of eligible and potentially eligible schools and their eligibility status; unless otherwise exempted by State agency</t>
  </si>
  <si>
    <t>LEAs to amend free and reduced policy statement and certify that schools meet eligibility criteria</t>
  </si>
  <si>
    <t>Community eligibility</t>
  </si>
  <si>
    <t>State Agency to review and confirm LEAs eligibility to participate in provision</t>
  </si>
  <si>
    <t>LEA to maintain documentation  related to methodology used to calculate the identified student percentage and determine eligibility</t>
  </si>
  <si>
    <t>245.9(g)</t>
  </si>
  <si>
    <t>SLT Subtotal</t>
  </si>
  <si>
    <t>I/H Subtotal</t>
  </si>
  <si>
    <t>Total</t>
  </si>
  <si>
    <t>Currently Approved Burden</t>
  </si>
  <si>
    <t>Responses</t>
  </si>
  <si>
    <t>Hours</t>
  </si>
  <si>
    <t>Requested</t>
  </si>
  <si>
    <t>Difference</t>
  </si>
  <si>
    <t>LEAs submit to  State agency documentation of acceptable identified student percentage of LEA/school electing the provision</t>
  </si>
  <si>
    <t>LEAs notify households of approval of meal benefit applications.</t>
  </si>
  <si>
    <t xml:space="preserve">LEAs must notify the household of the children's eligibility in the Special Milk Program after approving their application. </t>
  </si>
  <si>
    <t>LEAs provide written notice to each household of denied free milk benefits</t>
  </si>
  <si>
    <t>LEAs provide written notice to each household of denied free or reduced price benefits.</t>
  </si>
  <si>
    <t>LEAs must provide households that failed to confirm eligibility with 10 days notice for receiving a reduction or termination of free or reduced price meal benefits.</t>
  </si>
  <si>
    <t xml:space="preserve">LEAs must provide households that failed to confirm eligibility with 10 days notice for receiving a reduction or termination of free milk benefits. </t>
  </si>
  <si>
    <t>Institutions electing to provide free milk shall annually submit a written free milk policy statement for determining free milk eligibility of children under their jurisdiction.</t>
  </si>
  <si>
    <t>215.13a(c)</t>
  </si>
  <si>
    <t>215.13a(b)</t>
  </si>
  <si>
    <t>Each State agency, or FNSRO shall provide such institutions with a prototype free milk policy statement and a copy of the State's family-size income standards for determining eligibility for free meals and milk.</t>
  </si>
  <si>
    <t>245.6(a)(1)</t>
  </si>
  <si>
    <t>245.6 (a)(1)</t>
  </si>
  <si>
    <t>Households complete application form for participation in the Special Milk Program.</t>
  </si>
  <si>
    <t>Households assemble written evidence for verification of eligibility for free and reduced price meals and send to LEA.</t>
  </si>
  <si>
    <t>215.13a(g)(2)(iv)</t>
  </si>
  <si>
    <t>Households respond to requests for verification of eligibility in the Special Milk Program.</t>
  </si>
  <si>
    <t xml:space="preserve">215.13a(e) </t>
  </si>
  <si>
    <t>215.7(7)</t>
  </si>
  <si>
    <t>LEAs must notify households in writing that children are eligible for free milk based on direct certification and that no application is required.</t>
  </si>
  <si>
    <t>215.7(d)</t>
  </si>
  <si>
    <t>Meals and Milk Eligibility</t>
  </si>
  <si>
    <t>Free Milk Eligibility</t>
  </si>
  <si>
    <t>Each school food authority approved to participate in the SMP shall enter into a written agreement with the State agency or FNSRO, as applicable, that may be amended as necessary.</t>
  </si>
  <si>
    <t xml:space="preserve"> Upon request, make all records pertaining to its milk program available to the State agency and to FNS; such records shall be retained for a period of three years after the end of the fiscal year to which they pertain. </t>
  </si>
  <si>
    <t>LEAs must notify households in writing that children are eligible for free meals based on direct certification and that no application is required.</t>
  </si>
  <si>
    <t>SAs and LEAs that plan to use or disclose information about children eligible for free or reduced price meals and/or free milk in ways not specified in this section must obtain written consent from the child's parent or guardian prior to the use or disclosure.</t>
  </si>
  <si>
    <r>
      <t>SAs enter into written agreement with the agency receiving children's free and reduced price meal</t>
    </r>
    <r>
      <rPr>
        <sz val="11"/>
        <color rgb="FFFFC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and/or free milk eligibility information.</t>
    </r>
  </si>
  <si>
    <r>
      <t xml:space="preserve">SAs submit to FNS </t>
    </r>
    <r>
      <rPr>
        <i/>
        <u/>
        <sz val="11"/>
        <rFont val="Calibri"/>
        <family val="2"/>
        <scheme val="minor"/>
      </rPr>
      <t>upon request</t>
    </r>
    <r>
      <rPr>
        <sz val="11"/>
        <rFont val="Calibri"/>
        <family val="2"/>
        <scheme val="minor"/>
      </rPr>
      <t>, the number of schools on Provision 1, Provision 2 or Provision 3 and extensions.</t>
    </r>
  </si>
  <si>
    <r>
      <rPr>
        <sz val="11"/>
        <color theme="1"/>
        <rFont val="Calibri"/>
        <family val="2"/>
        <scheme val="minor"/>
      </rPr>
      <t xml:space="preserve">SAs that fail to meet the direct certification benchmark must develop and submit a </t>
    </r>
    <r>
      <rPr>
        <i/>
        <sz val="11"/>
        <color theme="1"/>
        <rFont val="Calibri"/>
        <family val="2"/>
        <scheme val="minor"/>
      </rPr>
      <t>Continuous Improvement Plan</t>
    </r>
    <r>
      <rPr>
        <sz val="11"/>
        <color theme="1"/>
        <rFont val="Calibri"/>
        <family val="2"/>
        <scheme val="minor"/>
      </rPr>
      <t xml:space="preserve"> within 90 days of notification.</t>
    </r>
  </si>
  <si>
    <t>LEAs with schools offering free milk available under the Special Milk Program shall annually make a public announcement.</t>
  </si>
  <si>
    <t xml:space="preserve">State agency to  notify LEAs of their community eligibility status as applicable </t>
  </si>
  <si>
    <t>Existing Requirements in Use without OMB approval</t>
  </si>
  <si>
    <t>LEAs must have a written agreement with an agency to disclose children's free and reduced price meals and/or free milk eligibility information.</t>
  </si>
  <si>
    <t>245.6(h)(2)(i)</t>
  </si>
  <si>
    <t>Attachment I.  Burden Chart Showing Impact of Final Rule, Child Nutrition Programs:  Community Eligibility Provision - Increasing Options for Schools After Merge into OMB Control Number 0584-0026 –  7 CFR Part 245 Determining Eligibility for Free and Reduced Price Meals and Free Milk in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</si>
</sst>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  <numFmt numFmtId="165" formatCode="_(* #,##0.000_);_(* \(#,##0.000\);_(* &quot;-&quot;??_);_(@_)"/>
    <numFmt numFmtId="166" formatCode="_(* #,##0_);_(* \(#,##0\);_(* &quot;-&quot;??_);_(@_)"/>
    <numFmt numFmtId="167" formatCode="_(* #,##0.0_);_(* \(#,##0.0\);_(* &quot;-&quot;??_);_(@_)"/>
    <numFmt numFmtId="168" formatCode="0.000"/>
    <numFmt numFmtId="169" formatCode="#,##0.0"/>
    <numFmt numFmtId="170" formatCode="#,##0.000_);\(#,##0.000\)"/>
    <numFmt numFmtId="171" formatCode="0.0"/>
    <numFmt numFmtId="172" formatCode="0.0000"/>
    <numFmt numFmtId="173" formatCode="#,##0.00000"/>
    <numFmt numFmtId="174" formatCode="_(* #,##0.000_);_(* \(#,##0.000\);_(* &quot;-&quot;???_);_(@_)"/>
    <numFmt numFmtId="175" formatCode="0.000_);\(0.000\)"/>
    <numFmt numFmtId="176" formatCode="0.00000"/>
    <numFmt numFmtId="177" formatCode="0.000000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mbria"/>
      <family val="1"/>
      <scheme val="major"/>
    </font>
    <font>
      <sz val="8"/>
      <color indexed="8"/>
      <name val="Cambria"/>
      <family val="1"/>
      <scheme val="major"/>
    </font>
    <font>
      <sz val="10"/>
      <color theme="0"/>
      <name val="Cambria"/>
      <family val="1"/>
      <scheme val="major"/>
    </font>
    <font>
      <sz val="10"/>
      <color indexed="9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color indexed="8"/>
      <name val="Cambria"/>
      <family val="1"/>
      <scheme val="major"/>
    </font>
    <font>
      <sz val="10"/>
      <color indexed="8"/>
      <name val="Calibri"/>
      <family val="2"/>
      <scheme val="minor"/>
    </font>
    <font>
      <b/>
      <sz val="20"/>
      <color theme="1"/>
      <name val="Cambria"/>
      <family val="1"/>
      <scheme val="major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b/>
      <sz val="12"/>
      <color indexed="8"/>
      <name val="Cambria"/>
      <family val="1"/>
      <scheme val="major"/>
    </font>
    <font>
      <sz val="11"/>
      <color indexed="8"/>
      <name val="Cambria"/>
      <family val="1"/>
      <scheme val="major"/>
    </font>
    <font>
      <sz val="8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0"/>
      <color indexed="54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20"/>
      <name val="Cambria"/>
      <family val="1"/>
      <scheme val="maj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</cellStyleXfs>
  <cellXfs count="405">
    <xf numFmtId="0" fontId="0" fillId="0" borderId="0" xfId="0"/>
    <xf numFmtId="0" fontId="5" fillId="0" borderId="0" xfId="1" applyFont="1"/>
    <xf numFmtId="0" fontId="4" fillId="0" borderId="0" xfId="4" applyFont="1" applyAlignment="1">
      <alignment horizontal="center"/>
    </xf>
    <xf numFmtId="0" fontId="4" fillId="0" borderId="0" xfId="4" applyFont="1" applyAlignment="1">
      <alignment horizontal="center" vertical="center" wrapText="1"/>
    </xf>
    <xf numFmtId="166" fontId="5" fillId="0" borderId="1" xfId="3" applyNumberFormat="1" applyFont="1" applyFill="1" applyBorder="1" applyAlignment="1" applyProtection="1">
      <alignment vertical="center"/>
    </xf>
    <xf numFmtId="0" fontId="3" fillId="0" borderId="0" xfId="4"/>
    <xf numFmtId="166" fontId="11" fillId="0" borderId="4" xfId="3" applyNumberFormat="1" applyFont="1" applyFill="1" applyBorder="1" applyAlignment="1">
      <alignment vertical="center"/>
    </xf>
    <xf numFmtId="166" fontId="11" fillId="0" borderId="4" xfId="3" applyNumberFormat="1" applyFont="1" applyBorder="1" applyAlignment="1">
      <alignment vertical="center"/>
    </xf>
    <xf numFmtId="166" fontId="9" fillId="3" borderId="0" xfId="3" applyNumberFormat="1" applyFont="1" applyFill="1" applyBorder="1" applyAlignment="1">
      <alignment vertical="center"/>
    </xf>
    <xf numFmtId="43" fontId="3" fillId="0" borderId="0" xfId="4" applyNumberFormat="1"/>
    <xf numFmtId="43" fontId="0" fillId="0" borderId="0" xfId="0" applyNumberFormat="1"/>
    <xf numFmtId="43" fontId="5" fillId="0" borderId="1" xfId="3" applyFont="1" applyFill="1" applyBorder="1" applyAlignment="1" applyProtection="1">
      <alignment vertical="center" wrapText="1"/>
      <protection locked="0"/>
    </xf>
    <xf numFmtId="43" fontId="6" fillId="0" borderId="1" xfId="3" applyFont="1" applyFill="1" applyBorder="1" applyAlignment="1" applyProtection="1">
      <alignment horizontal="center" vertical="center" wrapText="1"/>
      <protection locked="0"/>
    </xf>
    <xf numFmtId="166" fontId="5" fillId="0" borderId="1" xfId="3" applyNumberFormat="1" applyFont="1" applyFill="1" applyBorder="1" applyAlignment="1" applyProtection="1">
      <alignment vertical="center"/>
      <protection locked="0"/>
    </xf>
    <xf numFmtId="43" fontId="5" fillId="0" borderId="2" xfId="3" applyFont="1" applyFill="1" applyBorder="1" applyAlignment="1" applyProtection="1">
      <alignment vertical="center" wrapText="1"/>
      <protection locked="0"/>
    </xf>
    <xf numFmtId="165" fontId="5" fillId="0" borderId="1" xfId="3" applyNumberFormat="1" applyFont="1" applyFill="1" applyBorder="1" applyAlignment="1" applyProtection="1">
      <alignment vertical="center"/>
      <protection locked="0"/>
    </xf>
    <xf numFmtId="0" fontId="13" fillId="2" borderId="2" xfId="1" applyFont="1" applyFill="1" applyBorder="1" applyAlignment="1">
      <alignment horizontal="center" vertical="center" wrapText="1"/>
    </xf>
    <xf numFmtId="0" fontId="15" fillId="0" borderId="8" xfId="4" applyFont="1" applyBorder="1" applyAlignment="1">
      <alignment horizontal="center"/>
    </xf>
    <xf numFmtId="0" fontId="15" fillId="0" borderId="9" xfId="4" applyFont="1" applyBorder="1" applyAlignment="1">
      <alignment horizontal="center"/>
    </xf>
    <xf numFmtId="0" fontId="16" fillId="0" borderId="9" xfId="4" applyFont="1" applyBorder="1" applyAlignment="1">
      <alignment horizontal="center"/>
    </xf>
    <xf numFmtId="0" fontId="17" fillId="0" borderId="9" xfId="4" applyFont="1" applyBorder="1" applyAlignment="1">
      <alignment horizontal="center"/>
    </xf>
    <xf numFmtId="0" fontId="17" fillId="0" borderId="10" xfId="4" applyFont="1" applyBorder="1" applyAlignment="1">
      <alignment horizontal="center"/>
    </xf>
    <xf numFmtId="43" fontId="6" fillId="0" borderId="11" xfId="3" applyFont="1" applyFill="1" applyBorder="1" applyAlignment="1" applyProtection="1">
      <alignment horizontal="center" vertical="center" wrapText="1"/>
      <protection locked="0"/>
    </xf>
    <xf numFmtId="0" fontId="13" fillId="5" borderId="1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3" fillId="4" borderId="11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0" fillId="0" borderId="0" xfId="0" applyFont="1"/>
    <xf numFmtId="0" fontId="7" fillId="0" borderId="7" xfId="0" applyFont="1" applyBorder="1"/>
    <xf numFmtId="0" fontId="11" fillId="0" borderId="0" xfId="0" applyFont="1" applyAlignment="1">
      <alignment vertical="center"/>
    </xf>
    <xf numFmtId="166" fontId="11" fillId="0" borderId="0" xfId="3" applyNumberFormat="1" applyFont="1" applyBorder="1" applyAlignment="1">
      <alignment vertical="center"/>
    </xf>
    <xf numFmtId="166" fontId="11" fillId="0" borderId="0" xfId="3" applyNumberFormat="1" applyFont="1" applyFill="1" applyBorder="1" applyAlignment="1">
      <alignment vertical="center"/>
    </xf>
    <xf numFmtId="165" fontId="0" fillId="0" borderId="0" xfId="0" applyNumberFormat="1"/>
    <xf numFmtId="0" fontId="11" fillId="0" borderId="0" xfId="0" applyFont="1" applyAlignment="1">
      <alignment horizontal="left" vertical="center"/>
    </xf>
    <xf numFmtId="166" fontId="11" fillId="0" borderId="4" xfId="3" applyNumberFormat="1" applyFont="1" applyFill="1" applyBorder="1" applyAlignment="1">
      <alignment horizontal="right" vertical="center"/>
    </xf>
    <xf numFmtId="164" fontId="0" fillId="0" borderId="0" xfId="0" applyNumberFormat="1"/>
    <xf numFmtId="0" fontId="9" fillId="3" borderId="0" xfId="0" applyFont="1" applyFill="1" applyAlignment="1">
      <alignment horizontal="left" vertical="center"/>
    </xf>
    <xf numFmtId="0" fontId="8" fillId="6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" fillId="8" borderId="20" xfId="0" applyFont="1" applyFill="1" applyBorder="1" applyAlignment="1">
      <alignment horizontal="center"/>
    </xf>
    <xf numFmtId="0" fontId="0" fillId="8" borderId="21" xfId="0" applyFill="1" applyBorder="1"/>
    <xf numFmtId="0" fontId="0" fillId="8" borderId="22" xfId="0" applyFill="1" applyBorder="1"/>
    <xf numFmtId="0" fontId="0" fillId="8" borderId="21" xfId="0" applyFill="1" applyBorder="1" applyAlignment="1">
      <alignment horizontal="center"/>
    </xf>
    <xf numFmtId="0" fontId="11" fillId="9" borderId="0" xfId="0" applyFont="1" applyFill="1" applyAlignment="1">
      <alignment horizontal="left" vertical="center"/>
    </xf>
    <xf numFmtId="166" fontId="11" fillId="9" borderId="0" xfId="3" applyNumberFormat="1" applyFont="1" applyFill="1" applyBorder="1" applyAlignment="1">
      <alignment vertical="center"/>
    </xf>
    <xf numFmtId="0" fontId="13" fillId="2" borderId="0" xfId="1" applyFont="1" applyFill="1" applyAlignment="1">
      <alignment horizontal="center" vertical="center" wrapText="1"/>
    </xf>
    <xf numFmtId="43" fontId="6" fillId="10" borderId="11" xfId="3" applyFont="1" applyFill="1" applyBorder="1" applyAlignment="1" applyProtection="1">
      <alignment horizontal="center" vertical="center" wrapText="1"/>
      <protection locked="0"/>
    </xf>
    <xf numFmtId="43" fontId="5" fillId="10" borderId="2" xfId="3" applyFont="1" applyFill="1" applyBorder="1" applyAlignment="1" applyProtection="1">
      <alignment vertical="center" wrapText="1"/>
      <protection locked="0"/>
    </xf>
    <xf numFmtId="43" fontId="6" fillId="10" borderId="1" xfId="3" applyFont="1" applyFill="1" applyBorder="1" applyAlignment="1" applyProtection="1">
      <alignment horizontal="center" vertical="center" wrapText="1"/>
      <protection locked="0"/>
    </xf>
    <xf numFmtId="166" fontId="5" fillId="10" borderId="1" xfId="3" applyNumberFormat="1" applyFont="1" applyFill="1" applyBorder="1" applyAlignment="1" applyProtection="1">
      <alignment vertical="center"/>
    </xf>
    <xf numFmtId="43" fontId="22" fillId="10" borderId="1" xfId="3" applyFont="1" applyFill="1" applyBorder="1" applyAlignment="1" applyProtection="1">
      <alignment horizontal="right" vertical="center" wrapText="1"/>
      <protection locked="0"/>
    </xf>
    <xf numFmtId="43" fontId="6" fillId="8" borderId="13" xfId="3" applyFont="1" applyFill="1" applyBorder="1" applyAlignment="1" applyProtection="1">
      <alignment horizontal="center" vertical="center"/>
    </xf>
    <xf numFmtId="43" fontId="6" fillId="8" borderId="14" xfId="3" applyFont="1" applyFill="1" applyBorder="1" applyAlignment="1" applyProtection="1">
      <alignment vertical="center" wrapText="1"/>
    </xf>
    <xf numFmtId="43" fontId="22" fillId="8" borderId="15" xfId="3" applyFont="1" applyFill="1" applyBorder="1" applyAlignment="1" applyProtection="1">
      <alignment horizontal="right" vertical="center"/>
    </xf>
    <xf numFmtId="43" fontId="6" fillId="8" borderId="15" xfId="3" applyFont="1" applyFill="1" applyBorder="1" applyAlignment="1" applyProtection="1">
      <alignment horizontal="center" vertical="center"/>
    </xf>
    <xf numFmtId="166" fontId="6" fillId="8" borderId="15" xfId="3" applyNumberFormat="1" applyFont="1" applyFill="1" applyBorder="1" applyProtection="1"/>
    <xf numFmtId="165" fontId="5" fillId="10" borderId="1" xfId="3" applyNumberFormat="1" applyFont="1" applyFill="1" applyBorder="1" applyAlignment="1" applyProtection="1">
      <alignment vertical="center"/>
    </xf>
    <xf numFmtId="0" fontId="25" fillId="5" borderId="27" xfId="0" applyFont="1" applyFill="1" applyBorder="1" applyAlignment="1">
      <alignment horizontal="center" vertical="center" wrapText="1"/>
    </xf>
    <xf numFmtId="0" fontId="25" fillId="5" borderId="28" xfId="0" applyFont="1" applyFill="1" applyBorder="1" applyAlignment="1">
      <alignment horizontal="center" vertical="center" wrapText="1"/>
    </xf>
    <xf numFmtId="167" fontId="24" fillId="12" borderId="0" xfId="0" applyNumberFormat="1" applyFont="1" applyFill="1"/>
    <xf numFmtId="167" fontId="24" fillId="12" borderId="24" xfId="0" applyNumberFormat="1" applyFont="1" applyFill="1" applyBorder="1"/>
    <xf numFmtId="0" fontId="1" fillId="0" borderId="0" xfId="0" applyFont="1"/>
    <xf numFmtId="43" fontId="6" fillId="11" borderId="1" xfId="3" applyFont="1" applyFill="1" applyBorder="1" applyAlignment="1" applyProtection="1">
      <alignment horizontal="center" vertical="center" wrapText="1"/>
      <protection locked="0"/>
    </xf>
    <xf numFmtId="166" fontId="5" fillId="11" borderId="1" xfId="3" applyNumberFormat="1" applyFont="1" applyFill="1" applyBorder="1" applyAlignment="1" applyProtection="1">
      <alignment vertical="center"/>
    </xf>
    <xf numFmtId="0" fontId="25" fillId="10" borderId="27" xfId="0" applyFont="1" applyFill="1" applyBorder="1" applyAlignment="1">
      <alignment horizontal="center" vertical="center" wrapText="1"/>
    </xf>
    <xf numFmtId="0" fontId="25" fillId="10" borderId="28" xfId="0" applyFont="1" applyFill="1" applyBorder="1" applyAlignment="1">
      <alignment horizontal="center" vertical="center" wrapText="1"/>
    </xf>
    <xf numFmtId="0" fontId="26" fillId="12" borderId="23" xfId="0" applyFont="1" applyFill="1" applyBorder="1" applyAlignment="1">
      <alignment horizontal="left"/>
    </xf>
    <xf numFmtId="0" fontId="1" fillId="0" borderId="1" xfId="0" applyFont="1" applyBorder="1"/>
    <xf numFmtId="0" fontId="2" fillId="0" borderId="0" xfId="4" applyFont="1"/>
    <xf numFmtId="3" fontId="27" fillId="0" borderId="1" xfId="0" applyNumberFormat="1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/>
    </xf>
    <xf numFmtId="0" fontId="28" fillId="0" borderId="1" xfId="1" applyFont="1" applyBorder="1" applyAlignment="1">
      <alignment vertical="center"/>
    </xf>
    <xf numFmtId="0" fontId="28" fillId="0" borderId="1" xfId="1" applyFont="1" applyBorder="1" applyAlignment="1">
      <alignment vertical="center" wrapText="1"/>
    </xf>
    <xf numFmtId="0" fontId="28" fillId="0" borderId="1" xfId="1" applyFont="1" applyBorder="1"/>
    <xf numFmtId="0" fontId="28" fillId="0" borderId="31" xfId="1" applyFont="1" applyBorder="1" applyAlignment="1">
      <alignment vertical="center" wrapText="1"/>
    </xf>
    <xf numFmtId="0" fontId="28" fillId="0" borderId="31" xfId="1" applyFont="1" applyBorder="1" applyAlignment="1">
      <alignment vertical="center"/>
    </xf>
    <xf numFmtId="37" fontId="28" fillId="0" borderId="1" xfId="3" applyNumberFormat="1" applyFont="1" applyFill="1" applyBorder="1" applyAlignment="1" applyProtection="1">
      <alignment vertical="center"/>
    </xf>
    <xf numFmtId="37" fontId="5" fillId="0" borderId="1" xfId="3" applyNumberFormat="1" applyFont="1" applyFill="1" applyBorder="1" applyAlignment="1" applyProtection="1">
      <alignment vertical="center"/>
    </xf>
    <xf numFmtId="1" fontId="28" fillId="0" borderId="1" xfId="3" applyNumberFormat="1" applyFont="1" applyFill="1" applyBorder="1" applyAlignment="1" applyProtection="1">
      <alignment vertical="center"/>
      <protection locked="0"/>
    </xf>
    <xf numFmtId="1" fontId="2" fillId="13" borderId="1" xfId="0" applyNumberFormat="1" applyFont="1" applyFill="1" applyBorder="1" applyAlignment="1">
      <alignment vertical="center"/>
    </xf>
    <xf numFmtId="1" fontId="29" fillId="13" borderId="1" xfId="0" applyNumberFormat="1" applyFont="1" applyFill="1" applyBorder="1" applyAlignment="1">
      <alignment vertical="center"/>
    </xf>
    <xf numFmtId="1" fontId="5" fillId="0" borderId="1" xfId="3" applyNumberFormat="1" applyFont="1" applyFill="1" applyBorder="1" applyAlignment="1" applyProtection="1">
      <alignment vertical="center"/>
      <protection locked="0"/>
    </xf>
    <xf numFmtId="0" fontId="6" fillId="11" borderId="1" xfId="3" applyNumberFormat="1" applyFont="1" applyFill="1" applyBorder="1" applyAlignment="1" applyProtection="1">
      <alignment horizontal="center" vertical="center" wrapText="1"/>
      <protection locked="0"/>
    </xf>
    <xf numFmtId="0" fontId="22" fillId="11" borderId="1" xfId="3" applyNumberFormat="1" applyFont="1" applyFill="1" applyBorder="1" applyAlignment="1" applyProtection="1">
      <alignment horizontal="right" vertical="center" wrapText="1"/>
      <protection locked="0"/>
    </xf>
    <xf numFmtId="0" fontId="6" fillId="11" borderId="11" xfId="3" applyNumberFormat="1" applyFont="1" applyFill="1" applyBorder="1" applyAlignment="1" applyProtection="1">
      <alignment horizontal="center" vertical="center" wrapText="1"/>
      <protection locked="0"/>
    </xf>
    <xf numFmtId="0" fontId="5" fillId="11" borderId="2" xfId="3" applyNumberFormat="1" applyFont="1" applyFill="1" applyBorder="1" applyAlignment="1" applyProtection="1">
      <alignment vertical="center" wrapText="1"/>
      <protection locked="0"/>
    </xf>
    <xf numFmtId="0" fontId="6" fillId="0" borderId="11" xfId="3" applyNumberFormat="1" applyFont="1" applyFill="1" applyBorder="1" applyAlignment="1" applyProtection="1">
      <alignment horizontal="center" vertical="center" wrapText="1"/>
      <protection locked="0"/>
    </xf>
    <xf numFmtId="1" fontId="6" fillId="11" borderId="1" xfId="3" applyNumberFormat="1" applyFont="1" applyFill="1" applyBorder="1" applyAlignment="1" applyProtection="1">
      <alignment horizontal="center" vertical="center"/>
      <protection locked="0"/>
    </xf>
    <xf numFmtId="3" fontId="5" fillId="0" borderId="1" xfId="3" applyNumberFormat="1" applyFont="1" applyFill="1" applyBorder="1" applyAlignment="1" applyProtection="1">
      <alignment vertical="center"/>
    </xf>
    <xf numFmtId="3" fontId="5" fillId="0" borderId="1" xfId="3" applyNumberFormat="1" applyFont="1" applyFill="1" applyBorder="1" applyAlignment="1" applyProtection="1">
      <alignment vertical="center"/>
      <protection locked="0"/>
    </xf>
    <xf numFmtId="3" fontId="5" fillId="11" borderId="1" xfId="3" applyNumberFormat="1" applyFont="1" applyFill="1" applyBorder="1" applyAlignment="1" applyProtection="1">
      <alignment vertical="center"/>
    </xf>
    <xf numFmtId="2" fontId="5" fillId="0" borderId="1" xfId="3" applyNumberFormat="1" applyFont="1" applyFill="1" applyBorder="1" applyAlignment="1" applyProtection="1">
      <alignment vertical="center"/>
      <protection locked="0"/>
    </xf>
    <xf numFmtId="3" fontId="5" fillId="0" borderId="12" xfId="3" applyNumberFormat="1" applyFont="1" applyFill="1" applyBorder="1" applyAlignment="1" applyProtection="1">
      <alignment vertical="center"/>
    </xf>
    <xf numFmtId="168" fontId="5" fillId="11" borderId="1" xfId="3" applyNumberFormat="1" applyFont="1" applyFill="1" applyBorder="1" applyAlignment="1" applyProtection="1">
      <alignment vertical="center"/>
    </xf>
    <xf numFmtId="39" fontId="6" fillId="8" borderId="15" xfId="3" applyNumberFormat="1" applyFont="1" applyFill="1" applyBorder="1" applyProtection="1"/>
    <xf numFmtId="0" fontId="6" fillId="8" borderId="13" xfId="3" applyNumberFormat="1" applyFont="1" applyFill="1" applyBorder="1" applyAlignment="1" applyProtection="1">
      <alignment horizontal="center" vertical="center"/>
    </xf>
    <xf numFmtId="0" fontId="6" fillId="8" borderId="14" xfId="3" applyNumberFormat="1" applyFont="1" applyFill="1" applyBorder="1" applyAlignment="1" applyProtection="1">
      <alignment vertical="center" wrapText="1"/>
    </xf>
    <xf numFmtId="0" fontId="22" fillId="8" borderId="15" xfId="3" applyNumberFormat="1" applyFont="1" applyFill="1" applyBorder="1" applyAlignment="1" applyProtection="1">
      <alignment horizontal="right" vertical="center"/>
    </xf>
    <xf numFmtId="0" fontId="6" fillId="8" borderId="15" xfId="3" applyNumberFormat="1" applyFont="1" applyFill="1" applyBorder="1" applyAlignment="1" applyProtection="1">
      <alignment horizontal="center" vertical="center"/>
    </xf>
    <xf numFmtId="37" fontId="6" fillId="8" borderId="15" xfId="3" applyNumberFormat="1" applyFont="1" applyFill="1" applyBorder="1" applyProtection="1"/>
    <xf numFmtId="2" fontId="6" fillId="8" borderId="15" xfId="3" applyNumberFormat="1" applyFont="1" applyFill="1" applyBorder="1" applyProtection="1"/>
    <xf numFmtId="37" fontId="24" fillId="12" borderId="0" xfId="0" applyNumberFormat="1" applyFont="1" applyFill="1"/>
    <xf numFmtId="37" fontId="24" fillId="12" borderId="24" xfId="0" applyNumberFormat="1" applyFont="1" applyFill="1" applyBorder="1"/>
    <xf numFmtId="2" fontId="24" fillId="12" borderId="0" xfId="0" applyNumberFormat="1" applyFont="1" applyFill="1"/>
    <xf numFmtId="3" fontId="24" fillId="12" borderId="0" xfId="0" applyNumberFormat="1" applyFont="1" applyFill="1"/>
    <xf numFmtId="2" fontId="1" fillId="0" borderId="1" xfId="0" applyNumberFormat="1" applyFont="1" applyBorder="1"/>
    <xf numFmtId="3" fontId="1" fillId="0" borderId="1" xfId="0" applyNumberFormat="1" applyFont="1" applyBorder="1"/>
    <xf numFmtId="37" fontId="1" fillId="0" borderId="1" xfId="0" applyNumberFormat="1" applyFont="1" applyBorder="1"/>
    <xf numFmtId="3" fontId="5" fillId="11" borderId="12" xfId="3" applyNumberFormat="1" applyFont="1" applyFill="1" applyBorder="1" applyAlignment="1" applyProtection="1">
      <alignment vertical="center"/>
    </xf>
    <xf numFmtId="3" fontId="28" fillId="0" borderId="12" xfId="3" applyNumberFormat="1" applyFont="1" applyFill="1" applyBorder="1" applyAlignment="1" applyProtection="1">
      <alignment vertical="center"/>
    </xf>
    <xf numFmtId="37" fontId="24" fillId="0" borderId="1" xfId="3" applyNumberFormat="1" applyFont="1" applyFill="1" applyBorder="1" applyAlignment="1" applyProtection="1">
      <alignment vertical="center"/>
      <protection locked="0"/>
    </xf>
    <xf numFmtId="1" fontId="24" fillId="11" borderId="1" xfId="3" applyNumberFormat="1" applyFont="1" applyFill="1" applyBorder="1" applyAlignment="1" applyProtection="1">
      <alignment vertical="center"/>
    </xf>
    <xf numFmtId="2" fontId="24" fillId="11" borderId="1" xfId="3" applyNumberFormat="1" applyFont="1" applyFill="1" applyBorder="1" applyAlignment="1" applyProtection="1">
      <alignment vertical="center"/>
    </xf>
    <xf numFmtId="37" fontId="24" fillId="0" borderId="1" xfId="3" applyNumberFormat="1" applyFont="1" applyFill="1" applyBorder="1" applyAlignment="1" applyProtection="1">
      <alignment vertical="center"/>
    </xf>
    <xf numFmtId="39" fontId="24" fillId="0" borderId="1" xfId="3" applyNumberFormat="1" applyFont="1" applyFill="1" applyBorder="1" applyAlignment="1" applyProtection="1">
      <alignment vertical="center"/>
      <protection locked="0"/>
    </xf>
    <xf numFmtId="1" fontId="24" fillId="0" borderId="12" xfId="3" applyNumberFormat="1" applyFont="1" applyFill="1" applyBorder="1" applyAlignment="1" applyProtection="1">
      <alignment vertical="center"/>
    </xf>
    <xf numFmtId="3" fontId="24" fillId="0" borderId="1" xfId="3" applyNumberFormat="1" applyFont="1" applyFill="1" applyBorder="1" applyAlignment="1" applyProtection="1">
      <alignment vertical="center"/>
    </xf>
    <xf numFmtId="4" fontId="27" fillId="0" borderId="1" xfId="0" applyNumberFormat="1" applyFont="1" applyBorder="1" applyAlignment="1">
      <alignment vertical="center"/>
    </xf>
    <xf numFmtId="2" fontId="5" fillId="10" borderId="1" xfId="3" applyNumberFormat="1" applyFont="1" applyFill="1" applyBorder="1" applyAlignment="1" applyProtection="1">
      <alignment vertical="center"/>
    </xf>
    <xf numFmtId="3" fontId="5" fillId="10" borderId="1" xfId="3" applyNumberFormat="1" applyFont="1" applyFill="1" applyBorder="1" applyAlignment="1" applyProtection="1">
      <alignment vertical="center"/>
    </xf>
    <xf numFmtId="0" fontId="6" fillId="10" borderId="11" xfId="3" applyNumberFormat="1" applyFont="1" applyFill="1" applyBorder="1" applyAlignment="1" applyProtection="1">
      <alignment horizontal="center" vertical="center" wrapText="1"/>
      <protection locked="0"/>
    </xf>
    <xf numFmtId="0" fontId="5" fillId="10" borderId="2" xfId="3" applyNumberFormat="1" applyFont="1" applyFill="1" applyBorder="1" applyAlignment="1" applyProtection="1">
      <alignment vertical="center" wrapText="1"/>
      <protection locked="0"/>
    </xf>
    <xf numFmtId="0" fontId="22" fillId="10" borderId="1" xfId="3" applyNumberFormat="1" applyFont="1" applyFill="1" applyBorder="1" applyAlignment="1" applyProtection="1">
      <alignment horizontal="right" vertical="center" wrapText="1"/>
      <protection locked="0"/>
    </xf>
    <xf numFmtId="0" fontId="6" fillId="10" borderId="1" xfId="3" applyNumberFormat="1" applyFont="1" applyFill="1" applyBorder="1" applyAlignment="1" applyProtection="1">
      <alignment horizontal="center" vertical="center" wrapText="1"/>
      <protection locked="0"/>
    </xf>
    <xf numFmtId="39" fontId="24" fillId="12" borderId="0" xfId="0" applyNumberFormat="1" applyFont="1" applyFill="1"/>
    <xf numFmtId="37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Border="1"/>
    <xf numFmtId="169" fontId="28" fillId="0" borderId="5" xfId="3" applyNumberFormat="1" applyFont="1" applyFill="1" applyBorder="1" applyAlignment="1" applyProtection="1">
      <alignment vertical="center"/>
    </xf>
    <xf numFmtId="4" fontId="5" fillId="0" borderId="1" xfId="3" applyNumberFormat="1" applyFont="1" applyFill="1" applyBorder="1" applyAlignment="1" applyProtection="1">
      <alignment vertical="center"/>
      <protection locked="0"/>
    </xf>
    <xf numFmtId="170" fontId="9" fillId="3" borderId="0" xfId="3" applyNumberFormat="1" applyFont="1" applyFill="1" applyBorder="1" applyAlignment="1">
      <alignment vertical="center"/>
    </xf>
    <xf numFmtId="4" fontId="5" fillId="10" borderId="1" xfId="3" applyNumberFormat="1" applyFont="1" applyFill="1" applyBorder="1" applyAlignment="1" applyProtection="1">
      <alignment vertical="center"/>
    </xf>
    <xf numFmtId="0" fontId="31" fillId="0" borderId="1" xfId="0" applyFont="1" applyBorder="1" applyAlignment="1">
      <alignment vertical="center" wrapText="1"/>
    </xf>
    <xf numFmtId="3" fontId="28" fillId="0" borderId="1" xfId="1" applyNumberFormat="1" applyFont="1" applyBorder="1" applyAlignment="1">
      <alignment vertical="center"/>
    </xf>
    <xf numFmtId="0" fontId="6" fillId="15" borderId="11" xfId="3" applyNumberFormat="1" applyFont="1" applyFill="1" applyBorder="1" applyAlignment="1" applyProtection="1">
      <alignment horizontal="center" vertical="center" wrapText="1"/>
      <protection locked="0"/>
    </xf>
    <xf numFmtId="0" fontId="5" fillId="15" borderId="2" xfId="3" applyNumberFormat="1" applyFont="1" applyFill="1" applyBorder="1" applyAlignment="1" applyProtection="1">
      <alignment vertical="center" wrapText="1"/>
      <protection locked="0"/>
    </xf>
    <xf numFmtId="0" fontId="22" fillId="15" borderId="1" xfId="3" applyNumberFormat="1" applyFont="1" applyFill="1" applyBorder="1" applyAlignment="1" applyProtection="1">
      <alignment horizontal="right" vertical="center" wrapText="1"/>
      <protection locked="0"/>
    </xf>
    <xf numFmtId="1" fontId="6" fillId="15" borderId="1" xfId="3" applyNumberFormat="1" applyFont="1" applyFill="1" applyBorder="1" applyAlignment="1" applyProtection="1">
      <alignment horizontal="center" vertical="center"/>
      <protection locked="0"/>
    </xf>
    <xf numFmtId="1" fontId="24" fillId="15" borderId="1" xfId="3" applyNumberFormat="1" applyFont="1" applyFill="1" applyBorder="1" applyAlignment="1" applyProtection="1">
      <alignment vertical="center"/>
    </xf>
    <xf numFmtId="2" fontId="24" fillId="15" borderId="1" xfId="3" applyNumberFormat="1" applyFont="1" applyFill="1" applyBorder="1" applyAlignment="1" applyProtection="1">
      <alignment vertical="center"/>
    </xf>
    <xf numFmtId="37" fontId="24" fillId="15" borderId="1" xfId="3" applyNumberFormat="1" applyFont="1" applyFill="1" applyBorder="1" applyAlignment="1" applyProtection="1">
      <alignment vertical="center"/>
    </xf>
    <xf numFmtId="0" fontId="13" fillId="17" borderId="11" xfId="1" applyFont="1" applyFill="1" applyBorder="1" applyAlignment="1">
      <alignment horizontal="center" vertical="center" wrapText="1"/>
    </xf>
    <xf numFmtId="0" fontId="13" fillId="17" borderId="1" xfId="1" applyFont="1" applyFill="1" applyBorder="1" applyAlignment="1">
      <alignment horizontal="center" vertical="center" wrapText="1"/>
    </xf>
    <xf numFmtId="0" fontId="13" fillId="17" borderId="12" xfId="1" applyFont="1" applyFill="1" applyBorder="1" applyAlignment="1">
      <alignment horizontal="center" vertical="center" wrapText="1"/>
    </xf>
    <xf numFmtId="0" fontId="25" fillId="17" borderId="27" xfId="0" applyFont="1" applyFill="1" applyBorder="1" applyAlignment="1">
      <alignment horizontal="center" vertical="center" wrapText="1"/>
    </xf>
    <xf numFmtId="0" fontId="25" fillId="17" borderId="28" xfId="0" applyFont="1" applyFill="1" applyBorder="1" applyAlignment="1">
      <alignment horizontal="center" vertical="center" wrapText="1"/>
    </xf>
    <xf numFmtId="0" fontId="25" fillId="17" borderId="29" xfId="0" applyFont="1" applyFill="1" applyBorder="1" applyAlignment="1">
      <alignment horizontal="center" vertical="center" wrapText="1"/>
    </xf>
    <xf numFmtId="0" fontId="6" fillId="15" borderId="1" xfId="3" applyNumberFormat="1" applyFont="1" applyFill="1" applyBorder="1" applyAlignment="1" applyProtection="1">
      <alignment horizontal="center" vertical="center" wrapText="1"/>
      <protection locked="0"/>
    </xf>
    <xf numFmtId="3" fontId="5" fillId="15" borderId="1" xfId="3" applyNumberFormat="1" applyFont="1" applyFill="1" applyBorder="1" applyAlignment="1" applyProtection="1">
      <alignment vertical="center"/>
    </xf>
    <xf numFmtId="3" fontId="5" fillId="15" borderId="1" xfId="3" applyNumberFormat="1" applyFont="1" applyFill="1" applyBorder="1" applyAlignment="1" applyProtection="1">
      <alignment vertical="center"/>
      <protection locked="0"/>
    </xf>
    <xf numFmtId="169" fontId="28" fillId="0" borderId="1" xfId="1" applyNumberFormat="1" applyFont="1" applyBorder="1" applyAlignment="1">
      <alignment vertical="center"/>
    </xf>
    <xf numFmtId="166" fontId="11" fillId="5" borderId="0" xfId="3" applyNumberFormat="1" applyFont="1" applyFill="1" applyBorder="1" applyAlignment="1">
      <alignment vertical="center"/>
    </xf>
    <xf numFmtId="170" fontId="11" fillId="5" borderId="0" xfId="3" applyNumberFormat="1" applyFont="1" applyFill="1" applyBorder="1" applyAlignment="1">
      <alignment vertical="center"/>
    </xf>
    <xf numFmtId="166" fontId="11" fillId="15" borderId="0" xfId="3" applyNumberFormat="1" applyFont="1" applyFill="1" applyBorder="1" applyAlignment="1">
      <alignment vertical="center"/>
    </xf>
    <xf numFmtId="166" fontId="11" fillId="16" borderId="0" xfId="3" applyNumberFormat="1" applyFont="1" applyFill="1" applyBorder="1" applyAlignment="1">
      <alignment vertical="center"/>
    </xf>
    <xf numFmtId="170" fontId="11" fillId="16" borderId="0" xfId="3" applyNumberFormat="1" applyFont="1" applyFill="1" applyBorder="1" applyAlignment="1">
      <alignment vertical="center"/>
    </xf>
    <xf numFmtId="0" fontId="21" fillId="16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11" fillId="9" borderId="0" xfId="0" applyFont="1" applyFill="1" applyAlignment="1">
      <alignment vertical="center"/>
    </xf>
    <xf numFmtId="166" fontId="11" fillId="9" borderId="4" xfId="3" applyNumberFormat="1" applyFont="1" applyFill="1" applyBorder="1" applyAlignment="1">
      <alignment vertical="center"/>
    </xf>
    <xf numFmtId="166" fontId="11" fillId="14" borderId="0" xfId="3" applyNumberFormat="1" applyFont="1" applyFill="1" applyBorder="1" applyAlignment="1">
      <alignment vertical="center"/>
    </xf>
    <xf numFmtId="0" fontId="11" fillId="14" borderId="0" xfId="0" applyFont="1" applyFill="1" applyAlignment="1">
      <alignment horizontal="left" vertical="center"/>
    </xf>
    <xf numFmtId="0" fontId="11" fillId="1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166" fontId="0" fillId="0" borderId="0" xfId="0" applyNumberFormat="1"/>
    <xf numFmtId="2" fontId="24" fillId="0" borderId="1" xfId="3" applyNumberFormat="1" applyFont="1" applyFill="1" applyBorder="1" applyAlignment="1" applyProtection="1">
      <alignment vertical="center"/>
    </xf>
    <xf numFmtId="3" fontId="28" fillId="0" borderId="1" xfId="0" applyNumberFormat="1" applyFont="1" applyBorder="1" applyAlignment="1">
      <alignment vertical="center"/>
    </xf>
    <xf numFmtId="4" fontId="28" fillId="0" borderId="1" xfId="0" applyNumberFormat="1" applyFont="1" applyBorder="1" applyAlignment="1">
      <alignment vertical="center"/>
    </xf>
    <xf numFmtId="39" fontId="11" fillId="0" borderId="0" xfId="3" applyNumberFormat="1" applyFont="1" applyFill="1" applyBorder="1" applyAlignment="1">
      <alignment vertical="center"/>
    </xf>
    <xf numFmtId="39" fontId="11" fillId="0" borderId="0" xfId="3" applyNumberFormat="1" applyFont="1" applyFill="1" applyBorder="1" applyAlignment="1">
      <alignment horizontal="right" vertical="center"/>
    </xf>
    <xf numFmtId="39" fontId="11" fillId="9" borderId="0" xfId="3" applyNumberFormat="1" applyFont="1" applyFill="1" applyBorder="1" applyAlignment="1">
      <alignment vertical="center"/>
    </xf>
    <xf numFmtId="39" fontId="11" fillId="5" borderId="0" xfId="3" applyNumberFormat="1" applyFont="1" applyFill="1" applyBorder="1" applyAlignment="1">
      <alignment vertical="center"/>
    </xf>
    <xf numFmtId="39" fontId="11" fillId="9" borderId="4" xfId="3" applyNumberFormat="1" applyFont="1" applyFill="1" applyBorder="1" applyAlignment="1">
      <alignment vertical="center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19" fillId="18" borderId="0" xfId="0" applyFont="1" applyFill="1" applyAlignment="1">
      <alignment horizontal="right" vertical="center"/>
    </xf>
    <xf numFmtId="166" fontId="11" fillId="18" borderId="0" xfId="3" applyNumberFormat="1" applyFont="1" applyFill="1" applyBorder="1" applyAlignment="1">
      <alignment vertical="center"/>
    </xf>
    <xf numFmtId="43" fontId="11" fillId="18" borderId="0" xfId="3" applyFont="1" applyFill="1" applyBorder="1" applyAlignment="1">
      <alignment vertical="center"/>
    </xf>
    <xf numFmtId="0" fontId="11" fillId="18" borderId="0" xfId="0" applyFont="1" applyFill="1" applyAlignment="1">
      <alignment horizontal="left" vertical="center"/>
    </xf>
    <xf numFmtId="0" fontId="37" fillId="0" borderId="0" xfId="0" applyFont="1"/>
    <xf numFmtId="44" fontId="0" fillId="0" borderId="0" xfId="27" applyFont="1"/>
    <xf numFmtId="0" fontId="27" fillId="0" borderId="1" xfId="0" applyFont="1" applyBorder="1" applyAlignment="1">
      <alignment vertical="center" wrapText="1"/>
    </xf>
    <xf numFmtId="3" fontId="5" fillId="19" borderId="1" xfId="3" applyNumberFormat="1" applyFont="1" applyFill="1" applyBorder="1" applyAlignment="1" applyProtection="1">
      <alignment vertical="center"/>
    </xf>
    <xf numFmtId="2" fontId="5" fillId="19" borderId="1" xfId="3" applyNumberFormat="1" applyFont="1" applyFill="1" applyBorder="1" applyAlignment="1" applyProtection="1">
      <alignment vertical="center"/>
      <protection locked="0"/>
    </xf>
    <xf numFmtId="169" fontId="5" fillId="0" borderId="1" xfId="3" applyNumberFormat="1" applyFont="1" applyFill="1" applyBorder="1" applyAlignment="1" applyProtection="1">
      <alignment vertical="center"/>
      <protection locked="0"/>
    </xf>
    <xf numFmtId="4" fontId="5" fillId="0" borderId="1" xfId="3" applyNumberFormat="1" applyFont="1" applyFill="1" applyBorder="1" applyAlignment="1" applyProtection="1">
      <alignment vertical="center"/>
    </xf>
    <xf numFmtId="172" fontId="5" fillId="11" borderId="1" xfId="3" applyNumberFormat="1" applyFont="1" applyFill="1" applyBorder="1" applyAlignment="1" applyProtection="1">
      <alignment vertical="center"/>
    </xf>
    <xf numFmtId="4" fontId="5" fillId="0" borderId="12" xfId="3" applyNumberFormat="1" applyFont="1" applyFill="1" applyBorder="1" applyAlignment="1" applyProtection="1">
      <alignment vertical="center"/>
    </xf>
    <xf numFmtId="172" fontId="24" fillId="11" borderId="1" xfId="3" applyNumberFormat="1" applyFont="1" applyFill="1" applyBorder="1" applyAlignment="1" applyProtection="1">
      <alignment vertical="center"/>
    </xf>
    <xf numFmtId="3" fontId="27" fillId="19" borderId="1" xfId="0" applyNumberFormat="1" applyFont="1" applyFill="1" applyBorder="1" applyAlignment="1">
      <alignment vertical="center"/>
    </xf>
    <xf numFmtId="4" fontId="24" fillId="0" borderId="1" xfId="3" applyNumberFormat="1" applyFont="1" applyFill="1" applyBorder="1" applyAlignment="1" applyProtection="1">
      <alignment vertical="center"/>
    </xf>
    <xf numFmtId="173" fontId="5" fillId="10" borderId="1" xfId="3" applyNumberFormat="1" applyFont="1" applyFill="1" applyBorder="1" applyAlignment="1" applyProtection="1">
      <alignment vertical="center"/>
    </xf>
    <xf numFmtId="168" fontId="6" fillId="8" borderId="15" xfId="3" applyNumberFormat="1" applyFont="1" applyFill="1" applyBorder="1" applyProtection="1"/>
    <xf numFmtId="168" fontId="24" fillId="15" borderId="1" xfId="3" applyNumberFormat="1" applyFont="1" applyFill="1" applyBorder="1" applyAlignment="1" applyProtection="1">
      <alignment vertical="center"/>
    </xf>
    <xf numFmtId="4" fontId="5" fillId="15" borderId="1" xfId="3" applyNumberFormat="1" applyFont="1" applyFill="1" applyBorder="1" applyAlignment="1" applyProtection="1">
      <alignment vertical="center"/>
    </xf>
    <xf numFmtId="169" fontId="5" fillId="15" borderId="1" xfId="3" applyNumberFormat="1" applyFont="1" applyFill="1" applyBorder="1" applyAlignment="1" applyProtection="1">
      <alignment vertical="center"/>
    </xf>
    <xf numFmtId="170" fontId="11" fillId="0" borderId="0" xfId="3" applyNumberFormat="1" applyFont="1" applyBorder="1" applyAlignment="1">
      <alignment vertical="center"/>
    </xf>
    <xf numFmtId="170" fontId="11" fillId="0" borderId="0" xfId="3" applyNumberFormat="1" applyFont="1" applyFill="1" applyBorder="1" applyAlignment="1">
      <alignment vertical="center"/>
    </xf>
    <xf numFmtId="37" fontId="24" fillId="19" borderId="1" xfId="3" applyNumberFormat="1" applyFont="1" applyFill="1" applyBorder="1" applyAlignment="1" applyProtection="1">
      <alignment vertical="center"/>
      <protection locked="0"/>
    </xf>
    <xf numFmtId="39" fontId="24" fillId="19" borderId="1" xfId="3" applyNumberFormat="1" applyFont="1" applyFill="1" applyBorder="1" applyAlignment="1" applyProtection="1">
      <alignment vertical="center"/>
      <protection locked="0"/>
    </xf>
    <xf numFmtId="0" fontId="1" fillId="19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4" fillId="0" borderId="1" xfId="1" applyFont="1" applyBorder="1" applyAlignment="1">
      <alignment vertical="center"/>
    </xf>
    <xf numFmtId="0" fontId="5" fillId="19" borderId="11" xfId="3" applyNumberFormat="1" applyFont="1" applyFill="1" applyBorder="1" applyAlignment="1" applyProtection="1">
      <alignment horizontal="center" vertical="center" wrapText="1"/>
      <protection locked="0"/>
    </xf>
    <xf numFmtId="0" fontId="1" fillId="8" borderId="21" xfId="0" applyFont="1" applyFill="1" applyBorder="1"/>
    <xf numFmtId="0" fontId="5" fillId="0" borderId="11" xfId="3" applyNumberFormat="1" applyFont="1" applyFill="1" applyBorder="1" applyAlignment="1" applyProtection="1">
      <alignment horizontal="center" vertical="center" wrapText="1"/>
      <protection locked="0"/>
    </xf>
    <xf numFmtId="43" fontId="5" fillId="19" borderId="11" xfId="3" applyFont="1" applyFill="1" applyBorder="1" applyAlignment="1" applyProtection="1">
      <alignment horizontal="center" vertical="center" wrapText="1"/>
      <protection locked="0"/>
    </xf>
    <xf numFmtId="37" fontId="26" fillId="19" borderId="1" xfId="3" applyNumberFormat="1" applyFont="1" applyFill="1" applyBorder="1" applyAlignment="1" applyProtection="1">
      <alignment vertical="center"/>
      <protection locked="0"/>
    </xf>
    <xf numFmtId="39" fontId="26" fillId="19" borderId="1" xfId="3" applyNumberFormat="1" applyFont="1" applyFill="1" applyBorder="1" applyAlignment="1" applyProtection="1">
      <alignment vertical="center"/>
      <protection locked="0"/>
    </xf>
    <xf numFmtId="1" fontId="24" fillId="19" borderId="12" xfId="3" applyNumberFormat="1" applyFont="1" applyFill="1" applyBorder="1" applyAlignment="1" applyProtection="1">
      <alignment vertical="center"/>
    </xf>
    <xf numFmtId="1" fontId="30" fillId="0" borderId="1" xfId="0" applyNumberFormat="1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30" fillId="0" borderId="1" xfId="0" applyFont="1" applyBorder="1" applyAlignment="1">
      <alignment vertical="center" wrapText="1"/>
    </xf>
    <xf numFmtId="3" fontId="30" fillId="0" borderId="1" xfId="0" applyNumberFormat="1" applyFont="1" applyBorder="1" applyAlignment="1">
      <alignment vertical="center"/>
    </xf>
    <xf numFmtId="0" fontId="24" fillId="19" borderId="1" xfId="1" applyFont="1" applyFill="1" applyBorder="1" applyAlignment="1">
      <alignment vertical="center" wrapText="1"/>
    </xf>
    <xf numFmtId="0" fontId="24" fillId="0" borderId="1" xfId="1" applyFont="1" applyBorder="1" applyAlignment="1">
      <alignment vertical="center" wrapText="1"/>
    </xf>
    <xf numFmtId="0" fontId="24" fillId="0" borderId="30" xfId="1" applyFont="1" applyBorder="1" applyAlignment="1">
      <alignment vertical="center"/>
    </xf>
    <xf numFmtId="0" fontId="24" fillId="0" borderId="30" xfId="1" applyFont="1" applyBorder="1" applyAlignment="1">
      <alignment vertical="center" wrapText="1"/>
    </xf>
    <xf numFmtId="0" fontId="24" fillId="0" borderId="6" xfId="1" applyFont="1" applyBorder="1" applyAlignment="1" applyProtection="1">
      <alignment vertical="center" wrapText="1"/>
      <protection locked="0"/>
    </xf>
    <xf numFmtId="3" fontId="24" fillId="0" borderId="5" xfId="3" applyNumberFormat="1" applyFont="1" applyFill="1" applyBorder="1" applyAlignment="1" applyProtection="1">
      <alignment vertical="center"/>
    </xf>
    <xf numFmtId="3" fontId="24" fillId="0" borderId="1" xfId="1" applyNumberFormat="1" applyFont="1" applyBorder="1" applyAlignment="1">
      <alignment vertical="center"/>
    </xf>
    <xf numFmtId="0" fontId="38" fillId="19" borderId="1" xfId="0" applyFont="1" applyFill="1" applyBorder="1" applyAlignment="1">
      <alignment vertical="center" wrapText="1"/>
    </xf>
    <xf numFmtId="0" fontId="26" fillId="19" borderId="1" xfId="1" applyFont="1" applyFill="1" applyBorder="1" applyAlignment="1">
      <alignment vertical="center" wrapText="1"/>
    </xf>
    <xf numFmtId="37" fontId="26" fillId="19" borderId="1" xfId="3" applyNumberFormat="1" applyFont="1" applyFill="1" applyBorder="1" applyAlignment="1" applyProtection="1">
      <alignment vertical="center"/>
    </xf>
    <xf numFmtId="0" fontId="24" fillId="0" borderId="2" xfId="1" applyFont="1" applyBorder="1" applyAlignment="1">
      <alignment horizontal="left" vertical="center" wrapText="1"/>
    </xf>
    <xf numFmtId="37" fontId="24" fillId="19" borderId="1" xfId="3" applyNumberFormat="1" applyFont="1" applyFill="1" applyBorder="1" applyAlignment="1" applyProtection="1">
      <alignment vertical="center"/>
    </xf>
    <xf numFmtId="3" fontId="24" fillId="19" borderId="1" xfId="1" applyNumberFormat="1" applyFont="1" applyFill="1" applyBorder="1" applyAlignment="1">
      <alignment vertical="center"/>
    </xf>
    <xf numFmtId="2" fontId="24" fillId="0" borderId="1" xfId="1" applyNumberFormat="1" applyFont="1" applyBorder="1" applyAlignment="1">
      <alignment vertical="center"/>
    </xf>
    <xf numFmtId="3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43" fontId="5" fillId="0" borderId="11" xfId="3" applyFont="1" applyFill="1" applyBorder="1" applyAlignment="1" applyProtection="1">
      <alignment horizontal="center" vertical="center" wrapText="1"/>
      <protection locked="0"/>
    </xf>
    <xf numFmtId="2" fontId="6" fillId="8" borderId="16" xfId="3" applyNumberFormat="1" applyFont="1" applyFill="1" applyBorder="1" applyProtection="1"/>
    <xf numFmtId="174" fontId="11" fillId="15" borderId="0" xfId="3" applyNumberFormat="1" applyFont="1" applyFill="1" applyBorder="1" applyAlignment="1">
      <alignment vertical="center"/>
    </xf>
    <xf numFmtId="39" fontId="11" fillId="15" borderId="0" xfId="3" applyNumberFormat="1" applyFont="1" applyFill="1" applyBorder="1" applyAlignment="1">
      <alignment vertical="center"/>
    </xf>
    <xf numFmtId="3" fontId="6" fillId="8" borderId="15" xfId="3" applyNumberFormat="1" applyFont="1" applyFill="1" applyBorder="1" applyProtection="1"/>
    <xf numFmtId="4" fontId="5" fillId="15" borderId="12" xfId="3" applyNumberFormat="1" applyFont="1" applyFill="1" applyBorder="1" applyAlignment="1" applyProtection="1">
      <alignment vertical="center"/>
    </xf>
    <xf numFmtId="2" fontId="24" fillId="15" borderId="12" xfId="3" applyNumberFormat="1" applyFont="1" applyFill="1" applyBorder="1" applyAlignment="1" applyProtection="1">
      <alignment vertical="center"/>
    </xf>
    <xf numFmtId="166" fontId="0" fillId="19" borderId="12" xfId="26" applyNumberFormat="1" applyFont="1" applyFill="1" applyBorder="1"/>
    <xf numFmtId="166" fontId="0" fillId="19" borderId="1" xfId="0" applyNumberFormat="1" applyFill="1" applyBorder="1"/>
    <xf numFmtId="3" fontId="0" fillId="19" borderId="15" xfId="0" applyNumberFormat="1" applyFill="1" applyBorder="1"/>
    <xf numFmtId="3" fontId="0" fillId="19" borderId="16" xfId="0" applyNumberFormat="1" applyFill="1" applyBorder="1"/>
    <xf numFmtId="0" fontId="0" fillId="19" borderId="0" xfId="0" applyFill="1"/>
    <xf numFmtId="0" fontId="0" fillId="19" borderId="27" xfId="0" applyFill="1" applyBorder="1"/>
    <xf numFmtId="0" fontId="1" fillId="19" borderId="28" xfId="0" applyFont="1" applyFill="1" applyBorder="1"/>
    <xf numFmtId="0" fontId="1" fillId="19" borderId="29" xfId="0" applyFont="1" applyFill="1" applyBorder="1"/>
    <xf numFmtId="0" fontId="1" fillId="19" borderId="11" xfId="0" applyFont="1" applyFill="1" applyBorder="1"/>
    <xf numFmtId="166" fontId="0" fillId="19" borderId="0" xfId="26" applyNumberFormat="1" applyFont="1" applyFill="1"/>
    <xf numFmtId="0" fontId="1" fillId="19" borderId="13" xfId="0" applyFont="1" applyFill="1" applyBorder="1"/>
    <xf numFmtId="170" fontId="6" fillId="8" borderId="15" xfId="3" applyNumberFormat="1" applyFont="1" applyFill="1" applyBorder="1" applyProtection="1"/>
    <xf numFmtId="174" fontId="11" fillId="18" borderId="0" xfId="3" applyNumberFormat="1" applyFont="1" applyFill="1" applyBorder="1" applyAlignment="1">
      <alignment vertical="center"/>
    </xf>
    <xf numFmtId="0" fontId="1" fillId="19" borderId="27" xfId="0" applyFont="1" applyFill="1" applyBorder="1"/>
    <xf numFmtId="166" fontId="0" fillId="19" borderId="28" xfId="0" applyNumberFormat="1" applyFill="1" applyBorder="1"/>
    <xf numFmtId="0" fontId="0" fillId="19" borderId="28" xfId="0" applyFill="1" applyBorder="1"/>
    <xf numFmtId="166" fontId="0" fillId="19" borderId="29" xfId="0" applyNumberFormat="1" applyFill="1" applyBorder="1"/>
    <xf numFmtId="0" fontId="0" fillId="19" borderId="1" xfId="0" applyFill="1" applyBorder="1"/>
    <xf numFmtId="166" fontId="0" fillId="19" borderId="12" xfId="0" applyNumberFormat="1" applyFill="1" applyBorder="1"/>
    <xf numFmtId="166" fontId="0" fillId="19" borderId="15" xfId="0" applyNumberFormat="1" applyFill="1" applyBorder="1"/>
    <xf numFmtId="0" fontId="0" fillId="19" borderId="15" xfId="0" applyFill="1" applyBorder="1"/>
    <xf numFmtId="166" fontId="0" fillId="19" borderId="16" xfId="0" applyNumberFormat="1" applyFill="1" applyBorder="1"/>
    <xf numFmtId="175" fontId="11" fillId="0" borderId="0" xfId="3" applyNumberFormat="1" applyFont="1" applyBorder="1" applyAlignment="1">
      <alignment vertical="center"/>
    </xf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left" vertical="center" wrapText="1"/>
    </xf>
    <xf numFmtId="0" fontId="28" fillId="19" borderId="1" xfId="1" applyFont="1" applyFill="1" applyBorder="1" applyAlignment="1">
      <alignment vertical="center"/>
    </xf>
    <xf numFmtId="0" fontId="0" fillId="19" borderId="1" xfId="0" applyFill="1" applyBorder="1" applyAlignment="1">
      <alignment horizontal="right" vertical="center"/>
    </xf>
    <xf numFmtId="1" fontId="0" fillId="19" borderId="1" xfId="0" applyNumberFormat="1" applyFill="1" applyBorder="1" applyAlignment="1">
      <alignment horizontal="right" vertical="center"/>
    </xf>
    <xf numFmtId="168" fontId="0" fillId="19" borderId="1" xfId="0" applyNumberFormat="1" applyFill="1" applyBorder="1" applyAlignment="1">
      <alignment horizontal="right" vertical="center"/>
    </xf>
    <xf numFmtId="2" fontId="0" fillId="19" borderId="1" xfId="0" applyNumberFormat="1" applyFill="1" applyBorder="1" applyAlignment="1">
      <alignment horizontal="right" vertical="center"/>
    </xf>
    <xf numFmtId="4" fontId="0" fillId="19" borderId="1" xfId="0" applyNumberFormat="1" applyFill="1" applyBorder="1" applyAlignment="1">
      <alignment horizontal="right" vertical="center"/>
    </xf>
    <xf numFmtId="2" fontId="24" fillId="19" borderId="1" xfId="0" applyNumberFormat="1" applyFont="1" applyFill="1" applyBorder="1" applyAlignment="1">
      <alignment vertical="center"/>
    </xf>
    <xf numFmtId="2" fontId="5" fillId="11" borderId="1" xfId="3" applyNumberFormat="1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3" fontId="6" fillId="8" borderId="16" xfId="3" applyNumberFormat="1" applyFont="1" applyFill="1" applyBorder="1" applyProtection="1"/>
    <xf numFmtId="0" fontId="24" fillId="20" borderId="1" xfId="1" applyFont="1" applyFill="1" applyBorder="1" applyAlignment="1">
      <alignment vertical="center"/>
    </xf>
    <xf numFmtId="0" fontId="24" fillId="20" borderId="1" xfId="1" applyFont="1" applyFill="1" applyBorder="1" applyAlignment="1">
      <alignment vertical="center" wrapText="1"/>
    </xf>
    <xf numFmtId="0" fontId="24" fillId="20" borderId="1" xfId="1" applyFont="1" applyFill="1" applyBorder="1"/>
    <xf numFmtId="3" fontId="24" fillId="20" borderId="1" xfId="1" applyNumberFormat="1" applyFont="1" applyFill="1" applyBorder="1" applyAlignment="1">
      <alignment vertical="center"/>
    </xf>
    <xf numFmtId="3" fontId="5" fillId="20" borderId="1" xfId="3" applyNumberFormat="1" applyFont="1" applyFill="1" applyBorder="1" applyAlignment="1" applyProtection="1">
      <alignment vertical="center"/>
    </xf>
    <xf numFmtId="3" fontId="39" fillId="20" borderId="1" xfId="3" applyNumberFormat="1" applyFont="1" applyFill="1" applyBorder="1" applyAlignment="1" applyProtection="1">
      <alignment vertical="center"/>
    </xf>
    <xf numFmtId="2" fontId="5" fillId="20" borderId="1" xfId="3" applyNumberFormat="1" applyFont="1" applyFill="1" applyBorder="1" applyAlignment="1" applyProtection="1">
      <alignment vertical="center"/>
      <protection locked="0"/>
    </xf>
    <xf numFmtId="176" fontId="5" fillId="20" borderId="1" xfId="3" applyNumberFormat="1" applyFont="1" applyFill="1" applyBorder="1" applyAlignment="1" applyProtection="1">
      <alignment vertical="center"/>
      <protection locked="0"/>
    </xf>
    <xf numFmtId="172" fontId="5" fillId="20" borderId="1" xfId="3" applyNumberFormat="1" applyFont="1" applyFill="1" applyBorder="1" applyAlignment="1" applyProtection="1">
      <alignment vertical="center"/>
      <protection locked="0"/>
    </xf>
    <xf numFmtId="3" fontId="17" fillId="0" borderId="9" xfId="4" applyNumberFormat="1" applyFont="1" applyBorder="1" applyAlignment="1">
      <alignment horizontal="center"/>
    </xf>
    <xf numFmtId="3" fontId="13" fillId="5" borderId="1" xfId="1" applyNumberFormat="1" applyFont="1" applyFill="1" applyBorder="1" applyAlignment="1">
      <alignment horizontal="center" vertical="center" wrapText="1"/>
    </xf>
    <xf numFmtId="3" fontId="26" fillId="19" borderId="5" xfId="3" applyNumberFormat="1" applyFont="1" applyFill="1" applyBorder="1" applyAlignment="1" applyProtection="1">
      <alignment vertical="center"/>
    </xf>
    <xf numFmtId="3" fontId="24" fillId="19" borderId="5" xfId="3" applyNumberFormat="1" applyFont="1" applyFill="1" applyBorder="1" applyAlignment="1" applyProtection="1">
      <alignment vertical="center"/>
    </xf>
    <xf numFmtId="3" fontId="24" fillId="11" borderId="1" xfId="3" applyNumberFormat="1" applyFont="1" applyFill="1" applyBorder="1" applyAlignment="1" applyProtection="1">
      <alignment vertical="center"/>
    </xf>
    <xf numFmtId="3" fontId="5" fillId="0" borderId="1" xfId="15" applyNumberFormat="1" applyFont="1" applyFill="1" applyBorder="1" applyAlignment="1" applyProtection="1">
      <alignment vertical="center"/>
    </xf>
    <xf numFmtId="3" fontId="0" fillId="0" borderId="0" xfId="0" applyNumberFormat="1"/>
    <xf numFmtId="3" fontId="25" fillId="5" borderId="28" xfId="0" applyNumberFormat="1" applyFont="1" applyFill="1" applyBorder="1" applyAlignment="1">
      <alignment horizontal="center" vertical="center" wrapText="1"/>
    </xf>
    <xf numFmtId="3" fontId="37" fillId="0" borderId="0" xfId="0" applyNumberFormat="1" applyFont="1"/>
    <xf numFmtId="3" fontId="43" fillId="0" borderId="0" xfId="0" applyNumberFormat="1" applyFont="1"/>
    <xf numFmtId="3" fontId="17" fillId="0" borderId="10" xfId="4" applyNumberFormat="1" applyFont="1" applyBorder="1" applyAlignment="1">
      <alignment horizontal="center"/>
    </xf>
    <xf numFmtId="3" fontId="13" fillId="5" borderId="12" xfId="1" applyNumberFormat="1" applyFont="1" applyFill="1" applyBorder="1" applyAlignment="1">
      <alignment horizontal="center" vertical="center" wrapText="1"/>
    </xf>
    <xf numFmtId="3" fontId="24" fillId="0" borderId="12" xfId="3" applyNumberFormat="1" applyFont="1" applyFill="1" applyBorder="1" applyAlignment="1" applyProtection="1">
      <alignment vertical="center"/>
    </xf>
    <xf numFmtId="3" fontId="26" fillId="19" borderId="12" xfId="3" applyNumberFormat="1" applyFont="1" applyFill="1" applyBorder="1" applyAlignment="1" applyProtection="1">
      <alignment vertical="center"/>
    </xf>
    <xf numFmtId="3" fontId="24" fillId="19" borderId="12" xfId="3" applyNumberFormat="1" applyFont="1" applyFill="1" applyBorder="1" applyAlignment="1" applyProtection="1">
      <alignment vertical="center"/>
    </xf>
    <xf numFmtId="3" fontId="24" fillId="11" borderId="12" xfId="3" applyNumberFormat="1" applyFont="1" applyFill="1" applyBorder="1" applyAlignment="1" applyProtection="1">
      <alignment vertical="center"/>
    </xf>
    <xf numFmtId="3" fontId="25" fillId="5" borderId="29" xfId="0" applyNumberFormat="1" applyFont="1" applyFill="1" applyBorder="1" applyAlignment="1">
      <alignment horizontal="center" vertical="center" wrapText="1"/>
    </xf>
    <xf numFmtId="3" fontId="24" fillId="12" borderId="24" xfId="0" applyNumberFormat="1" applyFont="1" applyFill="1" applyBorder="1"/>
    <xf numFmtId="0" fontId="24" fillId="20" borderId="1" xfId="15" applyNumberFormat="1" applyFont="1" applyFill="1" applyBorder="1" applyAlignment="1" applyProtection="1">
      <alignment horizontal="center" vertical="center" wrapText="1"/>
      <protection locked="0"/>
    </xf>
    <xf numFmtId="0" fontId="30" fillId="20" borderId="1" xfId="0" applyFont="1" applyFill="1" applyBorder="1" applyAlignment="1">
      <alignment horizontal="left" vertical="center" wrapText="1"/>
    </xf>
    <xf numFmtId="3" fontId="24" fillId="20" borderId="1" xfId="26" applyNumberFormat="1" applyFont="1" applyFill="1" applyBorder="1" applyAlignment="1">
      <alignment horizontal="right" vertical="center"/>
    </xf>
    <xf numFmtId="0" fontId="30" fillId="20" borderId="1" xfId="0" applyFont="1" applyFill="1" applyBorder="1" applyAlignment="1">
      <alignment horizontal="right" vertical="center"/>
    </xf>
    <xf numFmtId="3" fontId="30" fillId="20" borderId="1" xfId="0" applyNumberFormat="1" applyFont="1" applyFill="1" applyBorder="1" applyAlignment="1">
      <alignment horizontal="right" vertical="center"/>
    </xf>
    <xf numFmtId="2" fontId="30" fillId="20" borderId="1" xfId="0" applyNumberFormat="1" applyFont="1" applyFill="1" applyBorder="1" applyAlignment="1">
      <alignment horizontal="right" vertical="center"/>
    </xf>
    <xf numFmtId="3" fontId="5" fillId="20" borderId="12" xfId="3" applyNumberFormat="1" applyFont="1" applyFill="1" applyBorder="1" applyAlignment="1" applyProtection="1">
      <alignment vertical="center"/>
    </xf>
    <xf numFmtId="0" fontId="0" fillId="20" borderId="0" xfId="0" applyFill="1"/>
    <xf numFmtId="3" fontId="13" fillId="4" borderId="12" xfId="1" applyNumberFormat="1" applyFont="1" applyFill="1" applyBorder="1" applyAlignment="1">
      <alignment horizontal="center" vertical="center" wrapText="1"/>
    </xf>
    <xf numFmtId="3" fontId="5" fillId="10" borderId="12" xfId="3" applyNumberFormat="1" applyFont="1" applyFill="1" applyBorder="1" applyAlignment="1" applyProtection="1">
      <alignment vertical="center"/>
    </xf>
    <xf numFmtId="3" fontId="25" fillId="10" borderId="29" xfId="0" applyNumberFormat="1" applyFont="1" applyFill="1" applyBorder="1" applyAlignment="1">
      <alignment horizontal="center" vertical="center" wrapText="1"/>
    </xf>
    <xf numFmtId="3" fontId="33" fillId="0" borderId="0" xfId="0" applyNumberFormat="1" applyFont="1"/>
    <xf numFmtId="0" fontId="6" fillId="20" borderId="11" xfId="3" applyNumberFormat="1" applyFont="1" applyFill="1" applyBorder="1" applyAlignment="1" applyProtection="1">
      <alignment horizontal="center" vertical="center" wrapText="1"/>
      <protection locked="0"/>
    </xf>
    <xf numFmtId="43" fontId="6" fillId="20" borderId="11" xfId="3" applyFont="1" applyFill="1" applyBorder="1" applyAlignment="1" applyProtection="1">
      <alignment horizontal="center" vertical="center" wrapText="1"/>
      <protection locked="0"/>
    </xf>
    <xf numFmtId="0" fontId="24" fillId="20" borderId="31" xfId="1" applyFont="1" applyFill="1" applyBorder="1" applyAlignment="1">
      <alignment vertical="center"/>
    </xf>
    <xf numFmtId="4" fontId="5" fillId="20" borderId="1" xfId="3" applyNumberFormat="1" applyFont="1" applyFill="1" applyBorder="1" applyAlignment="1" applyProtection="1">
      <alignment vertical="center"/>
      <protection locked="0"/>
    </xf>
    <xf numFmtId="0" fontId="30" fillId="20" borderId="1" xfId="0" applyFont="1" applyFill="1" applyBorder="1" applyAlignment="1">
      <alignment horizontal="center" vertical="center" wrapText="1"/>
    </xf>
    <xf numFmtId="0" fontId="0" fillId="20" borderId="1" xfId="0" applyFill="1" applyBorder="1" applyAlignment="1">
      <alignment horizontal="left" vertical="center" wrapText="1"/>
    </xf>
    <xf numFmtId="37" fontId="24" fillId="20" borderId="1" xfId="15" applyNumberFormat="1" applyFont="1" applyFill="1" applyBorder="1" applyAlignment="1" applyProtection="1">
      <alignment horizontal="right" vertical="center"/>
      <protection locked="0"/>
    </xf>
    <xf numFmtId="1" fontId="30" fillId="20" borderId="1" xfId="0" applyNumberFormat="1" applyFont="1" applyFill="1" applyBorder="1" applyAlignment="1">
      <alignment horizontal="right" vertical="center"/>
    </xf>
    <xf numFmtId="169" fontId="30" fillId="20" borderId="1" xfId="0" applyNumberFormat="1" applyFont="1" applyFill="1" applyBorder="1" applyAlignment="1">
      <alignment horizontal="right" vertical="center"/>
    </xf>
    <xf numFmtId="168" fontId="30" fillId="20" borderId="1" xfId="0" applyNumberFormat="1" applyFont="1" applyFill="1" applyBorder="1" applyAlignment="1">
      <alignment horizontal="right" vertical="center"/>
    </xf>
    <xf numFmtId="3" fontId="24" fillId="20" borderId="12" xfId="3" applyNumberFormat="1" applyFont="1" applyFill="1" applyBorder="1" applyAlignment="1" applyProtection="1">
      <alignment vertical="center"/>
    </xf>
    <xf numFmtId="0" fontId="5" fillId="20" borderId="11" xfId="3" applyNumberFormat="1" applyFont="1" applyFill="1" applyBorder="1" applyAlignment="1" applyProtection="1">
      <alignment horizontal="center" vertical="center" wrapText="1"/>
      <protection locked="0"/>
    </xf>
    <xf numFmtId="0" fontId="13" fillId="20" borderId="0" xfId="1" applyFont="1" applyFill="1" applyAlignment="1">
      <alignment horizontal="center" vertical="center" wrapText="1"/>
    </xf>
    <xf numFmtId="171" fontId="30" fillId="20" borderId="1" xfId="0" applyNumberFormat="1" applyFont="1" applyFill="1" applyBorder="1" applyAlignment="1">
      <alignment horizontal="right" vertical="center"/>
    </xf>
    <xf numFmtId="0" fontId="30" fillId="20" borderId="1" xfId="0" applyFont="1" applyFill="1" applyBorder="1" applyAlignment="1">
      <alignment vertical="center" wrapText="1"/>
    </xf>
    <xf numFmtId="43" fontId="24" fillId="20" borderId="11" xfId="15" applyFont="1" applyFill="1" applyBorder="1" applyAlignment="1" applyProtection="1">
      <alignment horizontal="center" vertical="center" wrapText="1"/>
      <protection locked="0"/>
    </xf>
    <xf numFmtId="0" fontId="28" fillId="20" borderId="1" xfId="0" applyFont="1" applyFill="1" applyBorder="1" applyAlignment="1">
      <alignment vertical="center"/>
    </xf>
    <xf numFmtId="4" fontId="30" fillId="20" borderId="1" xfId="0" applyNumberFormat="1" applyFont="1" applyFill="1" applyBorder="1" applyAlignment="1">
      <alignment horizontal="right" vertical="center"/>
    </xf>
    <xf numFmtId="3" fontId="28" fillId="20" borderId="12" xfId="3" applyNumberFormat="1" applyFont="1" applyFill="1" applyBorder="1" applyAlignment="1" applyProtection="1">
      <alignment vertical="center"/>
    </xf>
    <xf numFmtId="43" fontId="5" fillId="20" borderId="11" xfId="3" applyFont="1" applyFill="1" applyBorder="1" applyAlignment="1" applyProtection="1">
      <alignment horizontal="center" vertical="center" wrapText="1"/>
      <protection locked="0"/>
    </xf>
    <xf numFmtId="0" fontId="0" fillId="20" borderId="1" xfId="0" applyFill="1" applyBorder="1" applyAlignment="1">
      <alignment vertical="center" wrapText="1"/>
    </xf>
    <xf numFmtId="3" fontId="28" fillId="20" borderId="1" xfId="1" applyNumberFormat="1" applyFont="1" applyFill="1" applyBorder="1" applyAlignment="1">
      <alignment vertical="center"/>
    </xf>
    <xf numFmtId="3" fontId="0" fillId="20" borderId="1" xfId="0" applyNumberFormat="1" applyFill="1" applyBorder="1" applyAlignment="1">
      <alignment vertical="center" wrapText="1"/>
    </xf>
    <xf numFmtId="4" fontId="0" fillId="20" borderId="1" xfId="0" applyNumberFormat="1" applyFill="1" applyBorder="1" applyAlignment="1">
      <alignment vertical="center" wrapText="1"/>
    </xf>
    <xf numFmtId="169" fontId="5" fillId="20" borderId="1" xfId="3" applyNumberFormat="1" applyFont="1" applyFill="1" applyBorder="1" applyAlignment="1" applyProtection="1">
      <alignment vertical="center"/>
    </xf>
    <xf numFmtId="43" fontId="5" fillId="20" borderId="11" xfId="15" applyFont="1" applyFill="1" applyBorder="1" applyAlignment="1" applyProtection="1">
      <alignment horizontal="center" vertical="center" wrapText="1"/>
      <protection locked="0"/>
    </xf>
    <xf numFmtId="0" fontId="0" fillId="19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19" borderId="1" xfId="0" applyFill="1" applyBorder="1" applyAlignment="1">
      <alignment vertical="center"/>
    </xf>
    <xf numFmtId="3" fontId="28" fillId="19" borderId="1" xfId="1" applyNumberFormat="1" applyFont="1" applyFill="1" applyBorder="1" applyAlignment="1">
      <alignment vertical="center"/>
    </xf>
    <xf numFmtId="3" fontId="0" fillId="19" borderId="1" xfId="0" applyNumberFormat="1" applyFill="1" applyBorder="1" applyAlignment="1">
      <alignment vertical="center" wrapText="1"/>
    </xf>
    <xf numFmtId="4" fontId="0" fillId="19" borderId="1" xfId="0" applyNumberFormat="1" applyFill="1" applyBorder="1" applyAlignment="1">
      <alignment vertical="center" wrapText="1"/>
    </xf>
    <xf numFmtId="169" fontId="5" fillId="19" borderId="1" xfId="3" applyNumberFormat="1" applyFont="1" applyFill="1" applyBorder="1" applyAlignment="1" applyProtection="1">
      <alignment vertical="center"/>
    </xf>
    <xf numFmtId="3" fontId="28" fillId="19" borderId="12" xfId="3" applyNumberFormat="1" applyFont="1" applyFill="1" applyBorder="1" applyAlignment="1" applyProtection="1">
      <alignment vertical="center"/>
    </xf>
    <xf numFmtId="0" fontId="44" fillId="20" borderId="1" xfId="0" applyFont="1" applyFill="1" applyBorder="1" applyAlignment="1">
      <alignment horizontal="left" vertical="center"/>
    </xf>
    <xf numFmtId="0" fontId="25" fillId="20" borderId="1" xfId="0" applyFont="1" applyFill="1" applyBorder="1" applyAlignment="1">
      <alignment horizontal="left" vertical="center" wrapText="1"/>
    </xf>
    <xf numFmtId="0" fontId="25" fillId="20" borderId="1" xfId="0" applyFont="1" applyFill="1" applyBorder="1" applyAlignment="1">
      <alignment vertical="center" wrapText="1"/>
    </xf>
    <xf numFmtId="3" fontId="25" fillId="20" borderId="1" xfId="0" applyNumberFormat="1" applyFont="1" applyFill="1" applyBorder="1" applyAlignment="1">
      <alignment horizontal="right" vertical="center"/>
    </xf>
    <xf numFmtId="0" fontId="25" fillId="20" borderId="1" xfId="0" applyFont="1" applyFill="1" applyBorder="1" applyAlignment="1">
      <alignment horizontal="right" vertical="center"/>
    </xf>
    <xf numFmtId="4" fontId="25" fillId="20" borderId="1" xfId="0" applyNumberFormat="1" applyFont="1" applyFill="1" applyBorder="1" applyAlignment="1">
      <alignment horizontal="right" vertical="center" wrapText="1"/>
    </xf>
    <xf numFmtId="0" fontId="24" fillId="19" borderId="1" xfId="1" applyFont="1" applyFill="1" applyBorder="1" applyAlignment="1">
      <alignment vertical="center"/>
    </xf>
    <xf numFmtId="2" fontId="24" fillId="19" borderId="1" xfId="1" applyNumberFormat="1" applyFont="1" applyFill="1" applyBorder="1" applyAlignment="1">
      <alignment vertical="center"/>
    </xf>
    <xf numFmtId="4" fontId="5" fillId="19" borderId="1" xfId="3" applyNumberFormat="1" applyFont="1" applyFill="1" applyBorder="1" applyAlignment="1" applyProtection="1">
      <alignment vertical="center"/>
    </xf>
    <xf numFmtId="3" fontId="5" fillId="19" borderId="12" xfId="3" applyNumberFormat="1" applyFont="1" applyFill="1" applyBorder="1" applyAlignment="1" applyProtection="1">
      <alignment vertical="center"/>
    </xf>
    <xf numFmtId="177" fontId="5" fillId="0" borderId="1" xfId="3" applyNumberFormat="1" applyFont="1" applyFill="1" applyBorder="1" applyAlignment="1" applyProtection="1">
      <alignment vertical="center"/>
      <protection locked="0"/>
    </xf>
    <xf numFmtId="0" fontId="0" fillId="0" borderId="21" xfId="0" applyBorder="1"/>
    <xf numFmtId="0" fontId="24" fillId="0" borderId="31" xfId="1" applyFont="1" applyBorder="1" applyAlignment="1">
      <alignment vertical="center"/>
    </xf>
    <xf numFmtId="176" fontId="5" fillId="0" borderId="1" xfId="3" applyNumberFormat="1" applyFont="1" applyFill="1" applyBorder="1" applyAlignment="1" applyProtection="1">
      <alignment vertical="center"/>
      <protection locked="0"/>
    </xf>
    <xf numFmtId="0" fontId="24" fillId="0" borderId="1" xfId="1" applyFont="1" applyBorder="1"/>
    <xf numFmtId="164" fontId="5" fillId="0" borderId="1" xfId="3" applyNumberFormat="1" applyFont="1" applyFill="1" applyBorder="1" applyAlignment="1" applyProtection="1">
      <alignment vertical="center"/>
      <protection locked="0"/>
    </xf>
    <xf numFmtId="3" fontId="39" fillId="19" borderId="1" xfId="3" applyNumberFormat="1" applyFont="1" applyFill="1" applyBorder="1" applyAlignment="1" applyProtection="1">
      <alignment vertical="center"/>
    </xf>
    <xf numFmtId="4" fontId="5" fillId="19" borderId="1" xfId="3" applyNumberFormat="1" applyFont="1" applyFill="1" applyBorder="1" applyAlignment="1" applyProtection="1">
      <alignment vertical="center"/>
      <protection locked="0"/>
    </xf>
    <xf numFmtId="0" fontId="24" fillId="19" borderId="1" xfId="1" applyFont="1" applyFill="1" applyBorder="1"/>
    <xf numFmtId="37" fontId="5" fillId="19" borderId="1" xfId="3" applyNumberFormat="1" applyFont="1" applyFill="1" applyBorder="1" applyAlignment="1" applyProtection="1">
      <alignment vertical="center"/>
    </xf>
    <xf numFmtId="0" fontId="30" fillId="20" borderId="1" xfId="0" applyFont="1" applyFill="1" applyBorder="1" applyAlignment="1">
      <alignment vertical="center"/>
    </xf>
    <xf numFmtId="3" fontId="30" fillId="20" borderId="1" xfId="0" applyNumberFormat="1" applyFont="1" applyFill="1" applyBorder="1" applyAlignment="1">
      <alignment vertical="center"/>
    </xf>
    <xf numFmtId="1" fontId="30" fillId="20" borderId="1" xfId="0" applyNumberFormat="1" applyFont="1" applyFill="1" applyBorder="1" applyAlignment="1">
      <alignment vertical="center"/>
    </xf>
    <xf numFmtId="3" fontId="5" fillId="20" borderId="1" xfId="15" applyNumberFormat="1" applyFont="1" applyFill="1" applyBorder="1" applyAlignment="1" applyProtection="1">
      <alignment vertical="center"/>
    </xf>
    <xf numFmtId="0" fontId="5" fillId="20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vertical="center" wrapText="1"/>
    </xf>
    <xf numFmtId="3" fontId="0" fillId="19" borderId="1" xfId="0" applyNumberFormat="1" applyFill="1" applyBorder="1" applyAlignment="1">
      <alignment vertical="center"/>
    </xf>
    <xf numFmtId="1" fontId="0" fillId="19" borderId="1" xfId="0" applyNumberFormat="1" applyFill="1" applyBorder="1" applyAlignment="1">
      <alignment vertical="center"/>
    </xf>
    <xf numFmtId="169" fontId="5" fillId="0" borderId="1" xfId="3" applyNumberFormat="1" applyFont="1" applyFill="1" applyBorder="1" applyAlignment="1" applyProtection="1">
      <alignment vertical="center"/>
    </xf>
    <xf numFmtId="0" fontId="0" fillId="19" borderId="21" xfId="0" applyFill="1" applyBorder="1"/>
    <xf numFmtId="0" fontId="30" fillId="19" borderId="0" xfId="0" applyFont="1" applyFill="1"/>
    <xf numFmtId="0" fontId="30" fillId="19" borderId="21" xfId="0" applyFont="1" applyFill="1" applyBorder="1" applyAlignment="1">
      <alignment horizontal="center"/>
    </xf>
    <xf numFmtId="0" fontId="31" fillId="19" borderId="2" xfId="0" applyFont="1" applyFill="1" applyBorder="1" applyAlignment="1">
      <alignment vertical="center" wrapText="1"/>
    </xf>
    <xf numFmtId="0" fontId="31" fillId="19" borderId="1" xfId="0" applyFont="1" applyFill="1" applyBorder="1" applyAlignment="1">
      <alignment vertical="center" wrapText="1"/>
    </xf>
    <xf numFmtId="169" fontId="5" fillId="0" borderId="12" xfId="3" applyNumberFormat="1" applyFont="1" applyFill="1" applyBorder="1" applyAlignment="1" applyProtection="1">
      <alignment vertical="center"/>
    </xf>
    <xf numFmtId="0" fontId="0" fillId="19" borderId="21" xfId="0" applyFill="1" applyBorder="1" applyAlignment="1">
      <alignment horizontal="center"/>
    </xf>
    <xf numFmtId="0" fontId="5" fillId="19" borderId="0" xfId="1" applyFont="1" applyFill="1"/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3" fillId="8" borderId="25" xfId="1" applyFont="1" applyFill="1" applyBorder="1" applyAlignment="1">
      <alignment horizontal="center" vertical="center" wrapText="1"/>
    </xf>
    <xf numFmtId="0" fontId="23" fillId="8" borderId="6" xfId="1" applyFont="1" applyFill="1" applyBorder="1" applyAlignment="1">
      <alignment horizontal="center" vertical="center" wrapText="1"/>
    </xf>
    <xf numFmtId="0" fontId="23" fillId="8" borderId="26" xfId="1" applyFont="1" applyFill="1" applyBorder="1" applyAlignment="1">
      <alignment horizontal="center" vertical="center" wrapText="1"/>
    </xf>
    <xf numFmtId="0" fontId="45" fillId="0" borderId="32" xfId="0" applyFont="1" applyBorder="1" applyAlignment="1">
      <alignment horizontal="center" wrapText="1"/>
    </xf>
    <xf numFmtId="0" fontId="32" fillId="0" borderId="17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</cellXfs>
  <cellStyles count="28">
    <cellStyle name="Comma" xfId="26" builtinId="3"/>
    <cellStyle name="Comma 2" xfId="3" xr:uid="{00000000-0005-0000-0000-000001000000}"/>
    <cellStyle name="Comma 2 2" xfId="15" xr:uid="{00000000-0005-0000-0000-000002000000}"/>
    <cellStyle name="Comma 2 3" xfId="12" xr:uid="{00000000-0005-0000-0000-000003000000}"/>
    <cellStyle name="Comma 2 4" xfId="9" xr:uid="{00000000-0005-0000-0000-000004000000}"/>
    <cellStyle name="Comma 2 5" xfId="6" xr:uid="{00000000-0005-0000-0000-000005000000}"/>
    <cellStyle name="Comma 3" xfId="2" xr:uid="{00000000-0005-0000-0000-000006000000}"/>
    <cellStyle name="Comma 3 2" xfId="14" xr:uid="{00000000-0005-0000-0000-000007000000}"/>
    <cellStyle name="Comma 3 3" xfId="11" xr:uid="{00000000-0005-0000-0000-000008000000}"/>
    <cellStyle name="Comma 3 4" xfId="8" xr:uid="{00000000-0005-0000-0000-000009000000}"/>
    <cellStyle name="Comma 3 5" xfId="5" xr:uid="{00000000-0005-0000-0000-00000A000000}"/>
    <cellStyle name="Currency" xfId="27" builtinId="4"/>
    <cellStyle name="Currency 2" xfId="18" xr:uid="{00000000-0005-0000-0000-00000C000000}"/>
    <cellStyle name="Normal" xfId="0" builtinId="0"/>
    <cellStyle name="Normal 2" xfId="1" xr:uid="{00000000-0005-0000-0000-00000E000000}"/>
    <cellStyle name="Normal 2 2" xfId="17" xr:uid="{00000000-0005-0000-0000-00000F000000}"/>
    <cellStyle name="Normal 3" xfId="4" xr:uid="{00000000-0005-0000-0000-000010000000}"/>
    <cellStyle name="Normal 3 2" xfId="19" xr:uid="{00000000-0005-0000-0000-000011000000}"/>
    <cellStyle name="Normal 3 3" xfId="16" xr:uid="{00000000-0005-0000-0000-000012000000}"/>
    <cellStyle name="Normal 3 4" xfId="13" xr:uid="{00000000-0005-0000-0000-000013000000}"/>
    <cellStyle name="Normal 3 5" xfId="10" xr:uid="{00000000-0005-0000-0000-000014000000}"/>
    <cellStyle name="Normal 3 6" xfId="7" xr:uid="{00000000-0005-0000-0000-000015000000}"/>
    <cellStyle name="Normal 4" xfId="20" xr:uid="{00000000-0005-0000-0000-000016000000}"/>
    <cellStyle name="Normal 5" xfId="21" xr:uid="{00000000-0005-0000-0000-000017000000}"/>
    <cellStyle name="Normal 6" xfId="22" xr:uid="{00000000-0005-0000-0000-000018000000}"/>
    <cellStyle name="Normal 7" xfId="23" xr:uid="{00000000-0005-0000-0000-000019000000}"/>
    <cellStyle name="Normal 8" xfId="24" xr:uid="{00000000-0005-0000-0000-00001A000000}"/>
    <cellStyle name="Normal 9" xfId="25" xr:uid="{00000000-0005-0000-0000-00001B000000}"/>
  </cellStyles>
  <dxfs count="4">
    <dxf>
      <numFmt numFmtId="166" formatCode="_(* #,##0_);_(* \(#,##0\);_(* &quot;-&quot;??_);_(@_)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mbria"/>
        <scheme val="maj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ddie, Wesley - FNS" id="{908EF433-A529-47C0-8187-1C5ACE4B3D89}" userId="S::wesley.gaddie@usda.gov::05651e33-21d6-48ac-b7ab-5a82329f38a5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20" totalsRowShown="0" headerRowDxfId="3" headerRowBorderDxfId="2" tableBorderDxfId="1">
  <tableColumns count="6">
    <tableColumn id="1" xr3:uid="{00000000-0010-0000-0000-000001000000}" name=" "/>
    <tableColumn id="2" xr3:uid="{00000000-0010-0000-0000-000002000000}" name="Estimated # Respondents"/>
    <tableColumn id="3" xr3:uid="{00000000-0010-0000-0000-000003000000}" name="Responses Per Respondent"/>
    <tableColumn id="4" xr3:uid="{00000000-0010-0000-0000-000004000000}" name="Total Annual Responses (Col. BxC)"/>
    <tableColumn id="5" xr3:uid="{00000000-0010-0000-0000-000005000000}" name="Estimated Avg. # of Hours Per Response"/>
    <tableColumn id="6" xr3:uid="{00000000-0010-0000-0000-000006000000}" name="Estimated Total Hours (Col. DxE)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8" dT="2023-05-30T15:16:00.78" personId="{908EF433-A529-47C0-8187-1C5ACE4B3D89}" id="{57AD5EE9-0F5F-4F6F-8AEA-6BED31A410D7}">
    <text>This number rounding differently than in the PRA leads to +1 difference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R60"/>
  <sheetViews>
    <sheetView tabSelected="1" zoomScale="60" zoomScaleNormal="60" workbookViewId="0">
      <pane xSplit="12" ySplit="5" topLeftCell="M6" activePane="bottomRight" state="frozen"/>
      <selection pane="topRight" activeCell="R1" sqref="R1"/>
      <selection pane="bottomLeft" activeCell="A5" sqref="A5"/>
      <selection pane="bottomRight" activeCell="M6" sqref="M6"/>
    </sheetView>
  </sheetViews>
  <sheetFormatPr defaultRowHeight="14.5" outlineLevelCol="1" x14ac:dyDescent="0.35"/>
  <cols>
    <col min="1" max="1" width="11.81640625" customWidth="1"/>
    <col min="2" max="2" width="17.54296875" customWidth="1"/>
    <col min="3" max="3" width="42.1796875" customWidth="1"/>
    <col min="4" max="4" width="12.81640625" bestFit="1" customWidth="1"/>
    <col min="5" max="5" width="15.7265625" bestFit="1" customWidth="1"/>
    <col min="6" max="6" width="15" customWidth="1"/>
    <col min="7" max="7" width="16" customWidth="1"/>
    <col min="8" max="8" width="14.54296875" bestFit="1" customWidth="1"/>
    <col min="9" max="9" width="13.1796875" style="297" customWidth="1"/>
    <col min="10" max="10" width="16.54296875" style="297" customWidth="1"/>
    <col min="11" max="11" width="70.1796875" style="297" customWidth="1"/>
    <col min="12" max="12" width="16.453125" hidden="1" customWidth="1" outlineLevel="1"/>
    <col min="13" max="13" width="9.1796875" collapsed="1"/>
    <col min="14" max="14" width="20.453125" hidden="1" customWidth="1" outlineLevel="1"/>
    <col min="15" max="15" width="9.1796875" collapsed="1"/>
    <col min="61" max="61" width="8.7265625" customWidth="1"/>
  </cols>
  <sheetData>
    <row r="1" spans="1:18" s="280" customFormat="1" ht="75.650000000000006" customHeight="1" thickBot="1" x14ac:dyDescent="0.55000000000000004">
      <c r="A1" s="398" t="s">
        <v>155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</row>
    <row r="2" spans="1:18" ht="30.75" customHeight="1" thickBot="1" x14ac:dyDescent="0.55000000000000004">
      <c r="A2" s="392" t="s">
        <v>30</v>
      </c>
      <c r="B2" s="393"/>
      <c r="C2" s="393"/>
      <c r="D2" s="393"/>
      <c r="E2" s="393"/>
      <c r="F2" s="393"/>
      <c r="G2" s="393"/>
      <c r="H2" s="393"/>
      <c r="I2" s="393"/>
      <c r="J2" s="393"/>
      <c r="K2" s="394"/>
    </row>
    <row r="3" spans="1:18" ht="24" customHeight="1" thickBot="1" x14ac:dyDescent="0.4">
      <c r="A3" s="17"/>
      <c r="B3" s="18"/>
      <c r="C3" s="18"/>
      <c r="D3" s="19"/>
      <c r="E3" s="20" t="s">
        <v>13</v>
      </c>
      <c r="F3" s="20" t="s">
        <v>14</v>
      </c>
      <c r="G3" s="20" t="s">
        <v>15</v>
      </c>
      <c r="H3" s="20" t="s">
        <v>16</v>
      </c>
      <c r="I3" s="291" t="s">
        <v>17</v>
      </c>
      <c r="J3" s="291" t="s">
        <v>18</v>
      </c>
      <c r="K3" s="301" t="s">
        <v>19</v>
      </c>
      <c r="L3" s="3"/>
      <c r="M3" s="2"/>
    </row>
    <row r="4" spans="1:18" ht="39.5" thickBot="1" x14ac:dyDescent="0.4">
      <c r="A4" s="23" t="s">
        <v>48</v>
      </c>
      <c r="B4" s="24" t="s">
        <v>0</v>
      </c>
      <c r="C4" s="24" t="s">
        <v>1</v>
      </c>
      <c r="D4" s="24" t="s">
        <v>2</v>
      </c>
      <c r="E4" s="24" t="s">
        <v>21</v>
      </c>
      <c r="F4" s="24" t="s">
        <v>27</v>
      </c>
      <c r="G4" s="24" t="s">
        <v>5</v>
      </c>
      <c r="H4" s="24" t="s">
        <v>24</v>
      </c>
      <c r="I4" s="292" t="s">
        <v>7</v>
      </c>
      <c r="J4" s="292" t="s">
        <v>38</v>
      </c>
      <c r="K4" s="302" t="s">
        <v>9</v>
      </c>
      <c r="L4" s="16" t="s">
        <v>10</v>
      </c>
      <c r="M4" s="1"/>
      <c r="N4" s="44" t="s">
        <v>26</v>
      </c>
    </row>
    <row r="5" spans="1:18" ht="18.5" x14ac:dyDescent="0.35">
      <c r="A5" s="395" t="s">
        <v>92</v>
      </c>
      <c r="B5" s="396"/>
      <c r="C5" s="396"/>
      <c r="D5" s="396"/>
      <c r="E5" s="396"/>
      <c r="F5" s="396"/>
      <c r="G5" s="396"/>
      <c r="H5" s="396"/>
      <c r="I5" s="396"/>
      <c r="J5" s="396"/>
      <c r="K5" s="397"/>
      <c r="L5" s="50"/>
      <c r="M5" s="1"/>
      <c r="N5" s="44"/>
    </row>
    <row r="6" spans="1:18" ht="148.5" customHeight="1" x14ac:dyDescent="0.35">
      <c r="A6" s="93" t="s">
        <v>141</v>
      </c>
      <c r="B6" s="211" t="s">
        <v>154</v>
      </c>
      <c r="C6" s="223" t="s">
        <v>146</v>
      </c>
      <c r="D6" s="211"/>
      <c r="E6" s="117">
        <v>54</v>
      </c>
      <c r="F6" s="117">
        <v>1</v>
      </c>
      <c r="G6" s="120">
        <f>+E6*F6</f>
        <v>54</v>
      </c>
      <c r="H6" s="121">
        <v>0.25</v>
      </c>
      <c r="I6" s="228">
        <f>+G6*H6</f>
        <v>13.5</v>
      </c>
      <c r="J6" s="229">
        <v>13.5</v>
      </c>
      <c r="K6" s="303">
        <f>J6-I6</f>
        <v>0</v>
      </c>
      <c r="N6" s="47" t="s">
        <v>57</v>
      </c>
    </row>
    <row r="7" spans="1:18" ht="107.25" customHeight="1" x14ac:dyDescent="0.35">
      <c r="A7" s="93" t="s">
        <v>141</v>
      </c>
      <c r="B7" s="211" t="s">
        <v>39</v>
      </c>
      <c r="C7" s="224" t="s">
        <v>147</v>
      </c>
      <c r="D7" s="211"/>
      <c r="E7" s="207">
        <v>54</v>
      </c>
      <c r="F7" s="117">
        <v>1</v>
      </c>
      <c r="G7" s="120">
        <f>+E7*F7</f>
        <v>54</v>
      </c>
      <c r="H7" s="121">
        <v>0.25</v>
      </c>
      <c r="I7" s="228">
        <f>+G7*H7</f>
        <v>13.5</v>
      </c>
      <c r="J7" s="229">
        <v>13.5</v>
      </c>
      <c r="K7" s="303">
        <f>+I7-J7</f>
        <v>0</v>
      </c>
      <c r="N7" s="47" t="s">
        <v>67</v>
      </c>
    </row>
    <row r="8" spans="1:18" s="316" customFormat="1" ht="87.75" customHeight="1" x14ac:dyDescent="0.35">
      <c r="A8" s="325" t="s">
        <v>104</v>
      </c>
      <c r="B8" s="326" t="s">
        <v>85</v>
      </c>
      <c r="C8" s="326" t="s">
        <v>151</v>
      </c>
      <c r="D8" s="282"/>
      <c r="E8" s="327">
        <v>55</v>
      </c>
      <c r="F8" s="328">
        <f>G8/E8</f>
        <v>252.03636363636363</v>
      </c>
      <c r="G8" s="329">
        <v>13862</v>
      </c>
      <c r="H8" s="330">
        <v>5.0099999999999999E-2</v>
      </c>
      <c r="I8" s="313">
        <f>G8*H8</f>
        <v>694.48619999999994</v>
      </c>
      <c r="J8" s="313">
        <v>437.42</v>
      </c>
      <c r="K8" s="331">
        <v>257</v>
      </c>
      <c r="M8" s="251"/>
      <c r="N8" s="390"/>
      <c r="O8" s="251"/>
      <c r="P8" s="251"/>
      <c r="Q8" s="251"/>
      <c r="R8" s="251"/>
    </row>
    <row r="9" spans="1:18" ht="103.5" customHeight="1" x14ac:dyDescent="0.35">
      <c r="A9" s="93" t="s">
        <v>49</v>
      </c>
      <c r="B9" s="225" t="s">
        <v>76</v>
      </c>
      <c r="C9" s="226" t="s">
        <v>98</v>
      </c>
      <c r="D9" s="211"/>
      <c r="E9" s="117">
        <v>54</v>
      </c>
      <c r="F9" s="117">
        <v>1</v>
      </c>
      <c r="G9" s="120">
        <f t="shared" ref="G9" si="0">+E9*F9</f>
        <v>54</v>
      </c>
      <c r="H9" s="121">
        <v>0.1</v>
      </c>
      <c r="I9" s="228">
        <f>+G9*H9</f>
        <v>5.4</v>
      </c>
      <c r="J9" s="229">
        <v>5.4</v>
      </c>
      <c r="K9" s="303">
        <f>+I9-J9</f>
        <v>0</v>
      </c>
      <c r="N9" s="45"/>
    </row>
    <row r="10" spans="1:18" ht="96" customHeight="1" x14ac:dyDescent="0.35">
      <c r="A10" s="93" t="s">
        <v>49</v>
      </c>
      <c r="B10" s="211" t="s">
        <v>77</v>
      </c>
      <c r="C10" s="224" t="s">
        <v>148</v>
      </c>
      <c r="D10" s="211"/>
      <c r="E10" s="117">
        <v>35</v>
      </c>
      <c r="F10" s="117">
        <v>1</v>
      </c>
      <c r="G10" s="120">
        <f>+E10*F10</f>
        <v>35</v>
      </c>
      <c r="H10" s="121">
        <v>1.5</v>
      </c>
      <c r="I10" s="228">
        <f>+G10*H10</f>
        <v>52.5</v>
      </c>
      <c r="J10" s="229">
        <v>52.5</v>
      </c>
      <c r="K10" s="303">
        <f>+I10-J10</f>
        <v>0</v>
      </c>
      <c r="N10" s="45"/>
    </row>
    <row r="11" spans="1:18" ht="93.75" customHeight="1" x14ac:dyDescent="0.35">
      <c r="A11" s="93" t="s">
        <v>67</v>
      </c>
      <c r="B11" s="227" t="s">
        <v>78</v>
      </c>
      <c r="C11" s="239" t="s">
        <v>149</v>
      </c>
      <c r="D11" s="211"/>
      <c r="E11" s="117">
        <v>16</v>
      </c>
      <c r="F11" s="117">
        <v>1</v>
      </c>
      <c r="G11" s="120">
        <f>+E11*F11</f>
        <v>16</v>
      </c>
      <c r="H11" s="121">
        <v>3</v>
      </c>
      <c r="I11" s="228">
        <f t="shared" ref="I11" si="1">+G11*H11</f>
        <v>48</v>
      </c>
      <c r="J11" s="229">
        <v>48</v>
      </c>
      <c r="K11" s="303">
        <f>+I11-J11</f>
        <v>0</v>
      </c>
      <c r="N11" s="45"/>
    </row>
    <row r="12" spans="1:18" s="66" customFormat="1" ht="108" customHeight="1" x14ac:dyDescent="0.35">
      <c r="A12" s="93" t="s">
        <v>142</v>
      </c>
      <c r="B12" s="230" t="s">
        <v>129</v>
      </c>
      <c r="C12" s="209" t="s">
        <v>130</v>
      </c>
      <c r="D12" s="231"/>
      <c r="E12" s="216">
        <v>52</v>
      </c>
      <c r="F12" s="216">
        <v>1</v>
      </c>
      <c r="G12" s="232">
        <v>52</v>
      </c>
      <c r="H12" s="217">
        <v>0.2</v>
      </c>
      <c r="I12" s="293">
        <f>G12*H12</f>
        <v>10.4</v>
      </c>
      <c r="J12" s="229">
        <v>10.4</v>
      </c>
      <c r="K12" s="304">
        <f>I12-J12</f>
        <v>0</v>
      </c>
      <c r="N12" s="213"/>
    </row>
    <row r="13" spans="1:18" ht="58" x14ac:dyDescent="0.35">
      <c r="A13" s="93"/>
      <c r="B13" s="233" t="s">
        <v>101</v>
      </c>
      <c r="C13" s="224" t="s">
        <v>99</v>
      </c>
      <c r="D13" s="224" t="s">
        <v>100</v>
      </c>
      <c r="E13" s="207"/>
      <c r="F13" s="207"/>
      <c r="G13" s="234"/>
      <c r="H13" s="208"/>
      <c r="I13" s="294"/>
      <c r="J13" s="229"/>
      <c r="K13" s="305"/>
      <c r="N13" s="45"/>
    </row>
    <row r="14" spans="1:18" ht="15.5" x14ac:dyDescent="0.35">
      <c r="A14" s="91"/>
      <c r="B14" s="92"/>
      <c r="C14" s="90" t="s">
        <v>32</v>
      </c>
      <c r="D14" s="94"/>
      <c r="E14" s="118">
        <f>+MAX(E6:E13)</f>
        <v>55</v>
      </c>
      <c r="F14" s="119">
        <f>G14/E14</f>
        <v>256.85454545454547</v>
      </c>
      <c r="G14" s="118">
        <f>SUM(G6:G13)</f>
        <v>14127</v>
      </c>
      <c r="H14" s="197">
        <f>I14/G14</f>
        <v>5.9303900332696245E-2</v>
      </c>
      <c r="I14" s="295">
        <f>SUM(I6:I13)</f>
        <v>837.78619999999989</v>
      </c>
      <c r="J14" s="295">
        <f>SUM(J6:J13)</f>
        <v>580.71999999999991</v>
      </c>
      <c r="K14" s="306">
        <f>SUM(K6:K12)</f>
        <v>257</v>
      </c>
      <c r="N14" s="45"/>
    </row>
    <row r="15" spans="1:18" ht="18.75" customHeight="1" x14ac:dyDescent="0.35">
      <c r="A15" s="395" t="s">
        <v>93</v>
      </c>
      <c r="B15" s="396"/>
      <c r="C15" s="396"/>
      <c r="D15" s="396"/>
      <c r="E15" s="396"/>
      <c r="F15" s="396"/>
      <c r="G15" s="396"/>
      <c r="H15" s="396"/>
      <c r="I15" s="396"/>
      <c r="J15" s="396"/>
      <c r="K15" s="397"/>
      <c r="L15" s="50"/>
      <c r="M15" s="1"/>
      <c r="N15" s="45"/>
    </row>
    <row r="16" spans="1:18" s="316" customFormat="1" ht="36" customHeight="1" x14ac:dyDescent="0.35">
      <c r="A16" s="332" t="s">
        <v>49</v>
      </c>
      <c r="B16" s="282" t="s">
        <v>88</v>
      </c>
      <c r="C16" s="283" t="s">
        <v>121</v>
      </c>
      <c r="D16" s="284"/>
      <c r="E16" s="285">
        <v>14869</v>
      </c>
      <c r="F16" s="289">
        <f>219</f>
        <v>219</v>
      </c>
      <c r="G16" s="286">
        <f>E16*F16</f>
        <v>3256311</v>
      </c>
      <c r="H16" s="324">
        <v>1.67E-2</v>
      </c>
      <c r="I16" s="286">
        <f>+G16*H16</f>
        <v>54380.393700000001</v>
      </c>
      <c r="J16" s="285">
        <v>56290.3</v>
      </c>
      <c r="K16" s="315">
        <f>I16-J16</f>
        <v>-1909.9063000000024</v>
      </c>
      <c r="L16" s="333"/>
      <c r="M16" s="391"/>
      <c r="N16" s="384"/>
      <c r="O16" s="251"/>
      <c r="P16" s="251"/>
      <c r="Q16" s="251"/>
      <c r="R16" s="251"/>
    </row>
    <row r="17" spans="1:18" ht="86.25" customHeight="1" x14ac:dyDescent="0.35">
      <c r="A17" s="212" t="s">
        <v>142</v>
      </c>
      <c r="B17" s="361" t="s">
        <v>88</v>
      </c>
      <c r="C17" s="223" t="s">
        <v>122</v>
      </c>
      <c r="D17" s="373"/>
      <c r="E17" s="235">
        <v>446</v>
      </c>
      <c r="F17" s="192">
        <f t="shared" ref="F17:F21" si="2">G17/E17</f>
        <v>8.5381165919282509</v>
      </c>
      <c r="G17" s="191">
        <v>3808</v>
      </c>
      <c r="H17" s="372">
        <v>1.67E-2</v>
      </c>
      <c r="I17" s="191">
        <f>G17*H17</f>
        <v>63.593599999999995</v>
      </c>
      <c r="J17" s="229">
        <v>63.59</v>
      </c>
      <c r="K17" s="364">
        <f>I17-J17</f>
        <v>3.5999999999916099E-3</v>
      </c>
      <c r="L17" s="50"/>
      <c r="M17" s="1"/>
      <c r="N17" s="45"/>
    </row>
    <row r="18" spans="1:18" ht="92.25" customHeight="1" x14ac:dyDescent="0.35">
      <c r="A18" s="340" t="s">
        <v>57</v>
      </c>
      <c r="B18" s="282" t="s">
        <v>89</v>
      </c>
      <c r="C18" s="283" t="s">
        <v>145</v>
      </c>
      <c r="D18" s="282"/>
      <c r="E18" s="285">
        <v>14869</v>
      </c>
      <c r="F18" s="290">
        <v>332</v>
      </c>
      <c r="G18" s="287">
        <f>E18*F18</f>
        <v>4936508</v>
      </c>
      <c r="H18" s="324">
        <v>1.67E-2</v>
      </c>
      <c r="I18" s="286">
        <f t="shared" ref="I18:I23" si="3">+G18*H18</f>
        <v>82439.683600000004</v>
      </c>
      <c r="J18" s="285">
        <v>85099.46</v>
      </c>
      <c r="K18" s="315">
        <f>I18-J18</f>
        <v>-2659.7764000000025</v>
      </c>
      <c r="N18" s="45"/>
    </row>
    <row r="19" spans="1:18" ht="103.5" customHeight="1" x14ac:dyDescent="0.35">
      <c r="A19" s="215" t="s">
        <v>142</v>
      </c>
      <c r="B19" s="211" t="s">
        <v>89</v>
      </c>
      <c r="C19" s="223" t="s">
        <v>139</v>
      </c>
      <c r="D19" s="361"/>
      <c r="E19" s="235">
        <v>446</v>
      </c>
      <c r="F19" s="192">
        <f t="shared" si="2"/>
        <v>20.04035874439462</v>
      </c>
      <c r="G19" s="371">
        <v>8938</v>
      </c>
      <c r="H19" s="372">
        <v>1.67E-2</v>
      </c>
      <c r="I19" s="191">
        <v>149.26</v>
      </c>
      <c r="J19" s="229">
        <v>149.26</v>
      </c>
      <c r="K19" s="364">
        <f>I19-J19</f>
        <v>0</v>
      </c>
      <c r="N19" s="45"/>
    </row>
    <row r="20" spans="1:18" s="316" customFormat="1" ht="58.5" customHeight="1" x14ac:dyDescent="0.35">
      <c r="A20" s="322" t="s">
        <v>49</v>
      </c>
      <c r="B20" s="323" t="s">
        <v>52</v>
      </c>
      <c r="C20" s="283" t="s">
        <v>124</v>
      </c>
      <c r="D20" s="282"/>
      <c r="E20" s="285">
        <v>14869</v>
      </c>
      <c r="F20" s="289">
        <v>11.56</v>
      </c>
      <c r="G20" s="286">
        <f>E20*F20</f>
        <v>171885.64</v>
      </c>
      <c r="H20" s="324">
        <v>1.67E-2</v>
      </c>
      <c r="I20" s="286">
        <f t="shared" si="3"/>
        <v>2870.4901880000002</v>
      </c>
      <c r="J20" s="285">
        <v>2962.65</v>
      </c>
      <c r="K20" s="315">
        <f>+I20-J20</f>
        <v>-92.159811999999874</v>
      </c>
      <c r="M20" s="251"/>
      <c r="N20" s="384"/>
      <c r="O20" s="251"/>
      <c r="P20" s="251"/>
      <c r="Q20" s="251"/>
      <c r="R20" s="251"/>
    </row>
    <row r="21" spans="1:18" ht="69.75" customHeight="1" x14ac:dyDescent="0.35">
      <c r="A21" s="240" t="s">
        <v>142</v>
      </c>
      <c r="B21" s="367" t="s">
        <v>52</v>
      </c>
      <c r="C21" s="224" t="s">
        <v>123</v>
      </c>
      <c r="D21" s="211"/>
      <c r="E21" s="229">
        <v>446</v>
      </c>
      <c r="F21" s="368">
        <f t="shared" si="2"/>
        <v>0.42690582959641254</v>
      </c>
      <c r="G21" s="95">
        <v>190.4</v>
      </c>
      <c r="H21" s="136">
        <v>1.67E-2</v>
      </c>
      <c r="I21" s="95">
        <v>3.18</v>
      </c>
      <c r="J21" s="229">
        <v>3.18</v>
      </c>
      <c r="K21" s="99">
        <f>I21-J21</f>
        <v>0</v>
      </c>
      <c r="N21" s="366"/>
    </row>
    <row r="22" spans="1:18" ht="85.5" customHeight="1" x14ac:dyDescent="0.35">
      <c r="A22" s="214" t="s">
        <v>141</v>
      </c>
      <c r="B22" s="211" t="s">
        <v>39</v>
      </c>
      <c r="C22" s="224" t="s">
        <v>153</v>
      </c>
      <c r="D22" s="369"/>
      <c r="E22" s="235">
        <v>19371.490000000002</v>
      </c>
      <c r="F22" s="88">
        <v>1</v>
      </c>
      <c r="G22" s="95">
        <f t="shared" ref="G22" si="4">+E22*F22</f>
        <v>19371.490000000002</v>
      </c>
      <c r="H22" s="370">
        <v>0.5</v>
      </c>
      <c r="I22" s="95">
        <f>G22*H22</f>
        <v>9685.7450000000008</v>
      </c>
      <c r="J22" s="229">
        <v>9685.7450000000008</v>
      </c>
      <c r="K22" s="99">
        <f>+I22-J22</f>
        <v>0</v>
      </c>
      <c r="N22" s="45"/>
    </row>
    <row r="23" spans="1:18" s="316" customFormat="1" ht="86.25" customHeight="1" x14ac:dyDescent="0.35">
      <c r="A23" s="321" t="s">
        <v>49</v>
      </c>
      <c r="B23" s="282" t="s">
        <v>50</v>
      </c>
      <c r="C23" s="283" t="s">
        <v>60</v>
      </c>
      <c r="D23" s="282"/>
      <c r="E23" s="285">
        <v>14869</v>
      </c>
      <c r="F23" s="288">
        <f>6.5</f>
        <v>6.5</v>
      </c>
      <c r="G23" s="286">
        <f>E23*F23</f>
        <v>96648.5</v>
      </c>
      <c r="H23" s="288">
        <v>0.25</v>
      </c>
      <c r="I23" s="286">
        <f t="shared" si="3"/>
        <v>24162.125</v>
      </c>
      <c r="J23" s="285">
        <v>25092</v>
      </c>
      <c r="K23" s="315">
        <f>I23-J23</f>
        <v>-929.875</v>
      </c>
      <c r="M23" s="251"/>
      <c r="N23" s="384"/>
      <c r="O23" s="251"/>
      <c r="P23" s="251"/>
      <c r="Q23" s="251"/>
      <c r="R23" s="251"/>
    </row>
    <row r="24" spans="1:18" s="316" customFormat="1" ht="73.5" customHeight="1" x14ac:dyDescent="0.35">
      <c r="A24" s="321" t="s">
        <v>49</v>
      </c>
      <c r="B24" s="282" t="s">
        <v>90</v>
      </c>
      <c r="C24" s="283" t="s">
        <v>125</v>
      </c>
      <c r="D24" s="282"/>
      <c r="E24" s="285">
        <v>14869</v>
      </c>
      <c r="F24" s="289">
        <v>2.65</v>
      </c>
      <c r="G24" s="286">
        <f>E24*F24</f>
        <v>39402.85</v>
      </c>
      <c r="H24" s="288">
        <v>0.1002</v>
      </c>
      <c r="I24" s="286">
        <f t="shared" ref="I24:I26" si="5">+G24*H24</f>
        <v>3948.1655699999997</v>
      </c>
      <c r="J24" s="285">
        <v>4078.8</v>
      </c>
      <c r="K24" s="315">
        <f>+I24-J24</f>
        <v>-130.63443000000052</v>
      </c>
      <c r="M24" s="251"/>
      <c r="N24" s="384"/>
      <c r="O24" s="251"/>
      <c r="P24" s="251"/>
      <c r="Q24" s="251"/>
      <c r="R24" s="251"/>
    </row>
    <row r="25" spans="1:18" ht="93.75" customHeight="1" x14ac:dyDescent="0.35">
      <c r="A25" s="214" t="s">
        <v>142</v>
      </c>
      <c r="B25" s="211" t="s">
        <v>90</v>
      </c>
      <c r="C25" s="224" t="s">
        <v>126</v>
      </c>
      <c r="D25" s="211"/>
      <c r="E25" s="229">
        <v>446</v>
      </c>
      <c r="F25" s="365">
        <f>G25/E25</f>
        <v>4.708520179372197E-2</v>
      </c>
      <c r="G25" s="95">
        <v>21</v>
      </c>
      <c r="H25" s="98">
        <v>0.1</v>
      </c>
      <c r="I25" s="95">
        <f>G25*H25</f>
        <v>2.1</v>
      </c>
      <c r="J25" s="229">
        <v>2.1</v>
      </c>
      <c r="K25" s="99">
        <f>I25-J25</f>
        <v>0</v>
      </c>
      <c r="N25" s="366"/>
    </row>
    <row r="26" spans="1:18" ht="99" customHeight="1" x14ac:dyDescent="0.35">
      <c r="A26" s="93" t="s">
        <v>49</v>
      </c>
      <c r="B26" s="211" t="s">
        <v>51</v>
      </c>
      <c r="C26" s="224" t="s">
        <v>61</v>
      </c>
      <c r="D26" s="211"/>
      <c r="E26" s="235">
        <v>472</v>
      </c>
      <c r="F26" s="192">
        <v>0.25</v>
      </c>
      <c r="G26" s="191">
        <f t="shared" ref="G26:G30" si="6">+E26*F26</f>
        <v>118</v>
      </c>
      <c r="H26" s="192">
        <v>0.25</v>
      </c>
      <c r="I26" s="191">
        <f t="shared" si="5"/>
        <v>29.5</v>
      </c>
      <c r="J26" s="229">
        <v>29.5</v>
      </c>
      <c r="K26" s="99">
        <f>+I26-J26</f>
        <v>0</v>
      </c>
      <c r="N26" s="45"/>
    </row>
    <row r="27" spans="1:18" s="316" customFormat="1" ht="68.25" customHeight="1" x14ac:dyDescent="0.35">
      <c r="A27" s="309" t="s">
        <v>104</v>
      </c>
      <c r="B27" s="310" t="s">
        <v>86</v>
      </c>
      <c r="C27" s="310" t="s">
        <v>120</v>
      </c>
      <c r="D27" s="282"/>
      <c r="E27" s="312">
        <f>500+471</f>
        <v>971</v>
      </c>
      <c r="F27" s="312">
        <v>1</v>
      </c>
      <c r="G27" s="312">
        <f>E27*F27</f>
        <v>971</v>
      </c>
      <c r="H27" s="314">
        <v>0.25</v>
      </c>
      <c r="I27" s="313">
        <f>G27*H27</f>
        <v>242.75</v>
      </c>
      <c r="J27" s="313">
        <v>125</v>
      </c>
      <c r="K27" s="315">
        <f>I27-J27</f>
        <v>117.75</v>
      </c>
      <c r="M27" s="251"/>
      <c r="N27" s="384"/>
      <c r="O27" s="251"/>
      <c r="P27" s="251"/>
      <c r="Q27" s="251"/>
      <c r="R27" s="251"/>
    </row>
    <row r="28" spans="1:18" s="316" customFormat="1" ht="81" customHeight="1" x14ac:dyDescent="0.35">
      <c r="A28" s="309" t="s">
        <v>104</v>
      </c>
      <c r="B28" s="310" t="s">
        <v>87</v>
      </c>
      <c r="C28" s="310" t="s">
        <v>106</v>
      </c>
      <c r="D28" s="282"/>
      <c r="E28" s="311">
        <f>8729+5131</f>
        <v>13860</v>
      </c>
      <c r="F28" s="312">
        <v>1</v>
      </c>
      <c r="G28" s="313">
        <f>E28*F28</f>
        <v>13860</v>
      </c>
      <c r="H28" s="314">
        <v>8.3500000000000005E-2</v>
      </c>
      <c r="I28" s="313">
        <f>G28*H28</f>
        <v>1157.3100000000002</v>
      </c>
      <c r="J28" s="313">
        <v>728.87</v>
      </c>
      <c r="K28" s="315">
        <f>I28-J28</f>
        <v>428.44000000000017</v>
      </c>
      <c r="M28" s="251"/>
      <c r="N28" s="384"/>
      <c r="O28" s="251"/>
      <c r="P28" s="251"/>
      <c r="Q28" s="251"/>
      <c r="R28" s="251"/>
    </row>
    <row r="29" spans="1:18" s="316" customFormat="1" ht="64.5" customHeight="1" x14ac:dyDescent="0.35">
      <c r="A29" s="309" t="s">
        <v>104</v>
      </c>
      <c r="B29" s="310" t="s">
        <v>111</v>
      </c>
      <c r="C29" s="335" t="s">
        <v>107</v>
      </c>
      <c r="D29" s="282"/>
      <c r="E29" s="312">
        <f>500+471</f>
        <v>971</v>
      </c>
      <c r="F29" s="312">
        <v>1</v>
      </c>
      <c r="G29" s="312">
        <f>+E29*F29</f>
        <v>971</v>
      </c>
      <c r="H29" s="334">
        <v>0.1002</v>
      </c>
      <c r="I29" s="313">
        <f>G29*H29</f>
        <v>97.294200000000004</v>
      </c>
      <c r="J29" s="313">
        <v>50</v>
      </c>
      <c r="K29" s="315">
        <f>I29-J29</f>
        <v>47.294200000000004</v>
      </c>
      <c r="M29" s="251"/>
      <c r="N29" s="384"/>
      <c r="O29" s="251"/>
      <c r="P29" s="251"/>
      <c r="Q29" s="251"/>
      <c r="R29" s="251"/>
    </row>
    <row r="30" spans="1:18" ht="81.75" customHeight="1" x14ac:dyDescent="0.35">
      <c r="A30" s="93" t="s">
        <v>49</v>
      </c>
      <c r="B30" s="211" t="s">
        <v>40</v>
      </c>
      <c r="C30" s="224" t="s">
        <v>53</v>
      </c>
      <c r="D30" s="224"/>
      <c r="E30" s="229">
        <v>472</v>
      </c>
      <c r="F30" s="236">
        <v>0.25</v>
      </c>
      <c r="G30" s="95">
        <f t="shared" si="6"/>
        <v>118</v>
      </c>
      <c r="H30" s="98">
        <v>0.25</v>
      </c>
      <c r="I30" s="95">
        <v>29.5</v>
      </c>
      <c r="J30" s="229">
        <v>29.5</v>
      </c>
      <c r="K30" s="99">
        <f>+I30-J30</f>
        <v>0</v>
      </c>
      <c r="M30" s="251"/>
      <c r="N30" s="384"/>
      <c r="O30" s="251"/>
      <c r="P30" s="251"/>
      <c r="Q30" s="251"/>
      <c r="R30" s="251"/>
    </row>
    <row r="31" spans="1:18" ht="81.75" customHeight="1" x14ac:dyDescent="0.35">
      <c r="A31" s="93" t="s">
        <v>49</v>
      </c>
      <c r="B31" s="211" t="s">
        <v>41</v>
      </c>
      <c r="C31" s="224" t="s">
        <v>62</v>
      </c>
      <c r="D31" s="211"/>
      <c r="E31" s="235">
        <v>18925</v>
      </c>
      <c r="F31" s="236">
        <v>0.25</v>
      </c>
      <c r="G31" s="194">
        <f t="shared" ref="G31" si="7">+E31*F31</f>
        <v>4731.25</v>
      </c>
      <c r="H31" s="98">
        <v>8.3500000000000005E-2</v>
      </c>
      <c r="I31" s="95">
        <f>+G31*H31</f>
        <v>395.05937500000005</v>
      </c>
      <c r="J31" s="229">
        <v>395</v>
      </c>
      <c r="K31" s="99">
        <f>+I31-J31</f>
        <v>5.9375000000045475E-2</v>
      </c>
      <c r="N31" s="45"/>
    </row>
    <row r="32" spans="1:18" ht="95.25" customHeight="1" x14ac:dyDescent="0.35">
      <c r="A32" s="212" t="s">
        <v>142</v>
      </c>
      <c r="B32" s="361" t="s">
        <v>140</v>
      </c>
      <c r="C32" s="223" t="s">
        <v>143</v>
      </c>
      <c r="D32" s="361"/>
      <c r="E32" s="235">
        <v>446</v>
      </c>
      <c r="F32" s="362">
        <v>0.2</v>
      </c>
      <c r="G32" s="363">
        <f>E32*F32</f>
        <v>89.2</v>
      </c>
      <c r="H32" s="192">
        <v>0.5</v>
      </c>
      <c r="I32" s="191">
        <f>G32*H32</f>
        <v>44.6</v>
      </c>
      <c r="J32" s="229">
        <v>44.6</v>
      </c>
      <c r="K32" s="364">
        <f>I32-J32</f>
        <v>0</v>
      </c>
      <c r="N32" s="45"/>
    </row>
    <row r="33" spans="1:14" ht="58" x14ac:dyDescent="0.35">
      <c r="A33" s="212" t="s">
        <v>142</v>
      </c>
      <c r="B33" s="361" t="s">
        <v>128</v>
      </c>
      <c r="C33" s="223" t="s">
        <v>127</v>
      </c>
      <c r="D33" s="361"/>
      <c r="E33" s="235">
        <v>446</v>
      </c>
      <c r="F33" s="362">
        <v>1</v>
      </c>
      <c r="G33" s="363">
        <v>446</v>
      </c>
      <c r="H33" s="192">
        <v>0.25</v>
      </c>
      <c r="I33" s="191">
        <f>G33*H33</f>
        <v>111.5</v>
      </c>
      <c r="J33" s="229">
        <v>111.5</v>
      </c>
      <c r="K33" s="364">
        <f>I33-J33</f>
        <v>0</v>
      </c>
      <c r="N33" s="45"/>
    </row>
    <row r="34" spans="1:14" ht="30.75" customHeight="1" x14ac:dyDescent="0.35">
      <c r="A34" s="91"/>
      <c r="B34" s="92"/>
      <c r="C34" s="90" t="s">
        <v>64</v>
      </c>
      <c r="D34" s="89"/>
      <c r="E34" s="97">
        <f>+MAX(E16:E33)</f>
        <v>19371.490000000002</v>
      </c>
      <c r="F34" s="100">
        <f>G34/E34</f>
        <v>441.59686890373416</v>
      </c>
      <c r="G34" s="97">
        <f>SUM(G16:G33)</f>
        <v>8554389.3299999982</v>
      </c>
      <c r="H34" s="195">
        <f>I34/G34</f>
        <v>2.101988152472832E-2</v>
      </c>
      <c r="I34" s="97">
        <f>SUM(I16:I33)</f>
        <v>179812.25023300003</v>
      </c>
      <c r="J34" s="97">
        <f t="shared" ref="J34:K34" si="8">SUM(J16:J33)</f>
        <v>184941.05499999999</v>
      </c>
      <c r="K34" s="115">
        <f t="shared" si="8"/>
        <v>-5128.8047670000042</v>
      </c>
      <c r="N34" s="45"/>
    </row>
    <row r="35" spans="1:14" ht="27" customHeight="1" x14ac:dyDescent="0.35">
      <c r="A35" s="395" t="s">
        <v>42</v>
      </c>
      <c r="B35" s="396"/>
      <c r="C35" s="396"/>
      <c r="D35" s="396"/>
      <c r="E35" s="396"/>
      <c r="F35" s="396"/>
      <c r="G35" s="396"/>
      <c r="H35" s="396"/>
      <c r="I35" s="396"/>
      <c r="J35" s="396"/>
      <c r="K35" s="397"/>
      <c r="L35" s="50"/>
      <c r="M35" s="1"/>
      <c r="N35" s="45"/>
    </row>
    <row r="36" spans="1:14" ht="0.75" customHeight="1" x14ac:dyDescent="0.35">
      <c r="A36" s="93"/>
      <c r="B36" s="211"/>
      <c r="C36" s="224"/>
      <c r="D36" s="211"/>
      <c r="E36" s="229"/>
      <c r="F36" s="236"/>
      <c r="G36" s="84"/>
      <c r="H36" s="98"/>
      <c r="I36" s="95"/>
      <c r="J36" s="237"/>
      <c r="K36" s="99"/>
      <c r="N36" s="45"/>
    </row>
    <row r="37" spans="1:14" s="66" customFormat="1" ht="95.25" customHeight="1" x14ac:dyDescent="0.35">
      <c r="A37" s="212" t="s">
        <v>142</v>
      </c>
      <c r="B37" s="361" t="s">
        <v>131</v>
      </c>
      <c r="C37" s="223" t="s">
        <v>133</v>
      </c>
      <c r="D37" s="361"/>
      <c r="E37" s="235">
        <v>3808</v>
      </c>
      <c r="F37" s="362">
        <v>1</v>
      </c>
      <c r="G37" s="374">
        <v>3808</v>
      </c>
      <c r="H37" s="192">
        <v>0.1169</v>
      </c>
      <c r="I37" s="191">
        <v>445.16</v>
      </c>
      <c r="J37" s="296">
        <v>445.16</v>
      </c>
      <c r="K37" s="364">
        <f>I37-J37</f>
        <v>0</v>
      </c>
      <c r="N37" s="213"/>
    </row>
    <row r="38" spans="1:14" ht="50.25" customHeight="1" x14ac:dyDescent="0.35">
      <c r="A38" s="332" t="s">
        <v>49</v>
      </c>
      <c r="B38" s="375" t="s">
        <v>132</v>
      </c>
      <c r="C38" s="335" t="s">
        <v>58</v>
      </c>
      <c r="D38" s="375"/>
      <c r="E38" s="376">
        <v>3439137</v>
      </c>
      <c r="F38" s="377">
        <v>1</v>
      </c>
      <c r="G38" s="286">
        <f t="shared" ref="G38:G39" si="9">+E38*F38</f>
        <v>3439137</v>
      </c>
      <c r="H38" s="288">
        <v>0.1169</v>
      </c>
      <c r="I38" s="286">
        <f t="shared" ref="I38:I39" si="10">+G38*H38</f>
        <v>402035.1153</v>
      </c>
      <c r="J38" s="378">
        <v>414770.32</v>
      </c>
      <c r="K38" s="315">
        <f>+I38-J38</f>
        <v>-12735.204700000002</v>
      </c>
      <c r="N38" s="45"/>
    </row>
    <row r="39" spans="1:14" ht="54.75" customHeight="1" x14ac:dyDescent="0.35">
      <c r="A39" s="332" t="s">
        <v>49</v>
      </c>
      <c r="B39" s="379" t="s">
        <v>44</v>
      </c>
      <c r="C39" s="335" t="s">
        <v>134</v>
      </c>
      <c r="D39" s="375"/>
      <c r="E39" s="376">
        <v>97287</v>
      </c>
      <c r="F39" s="377">
        <v>1</v>
      </c>
      <c r="G39" s="286">
        <f t="shared" si="9"/>
        <v>97287</v>
      </c>
      <c r="H39" s="288">
        <v>0.5</v>
      </c>
      <c r="I39" s="286">
        <f t="shared" si="10"/>
        <v>48643.5</v>
      </c>
      <c r="J39" s="378">
        <v>50185</v>
      </c>
      <c r="K39" s="315">
        <f>I39-J39</f>
        <v>-1541.5</v>
      </c>
      <c r="N39" s="45"/>
    </row>
    <row r="40" spans="1:14" ht="63.75" customHeight="1" x14ac:dyDescent="0.35">
      <c r="A40" s="212" t="s">
        <v>142</v>
      </c>
      <c r="B40" s="380" t="s">
        <v>135</v>
      </c>
      <c r="C40" s="347" t="s">
        <v>136</v>
      </c>
      <c r="D40" s="349"/>
      <c r="E40" s="381">
        <v>114.24</v>
      </c>
      <c r="F40" s="382">
        <v>1</v>
      </c>
      <c r="G40" s="191">
        <v>114.24</v>
      </c>
      <c r="H40" s="192">
        <v>0.5</v>
      </c>
      <c r="I40" s="191">
        <f>G40*H40</f>
        <v>57.12</v>
      </c>
      <c r="J40" s="296">
        <v>57.12</v>
      </c>
      <c r="K40" s="364">
        <f>I40-J40</f>
        <v>0</v>
      </c>
      <c r="N40" s="45"/>
    </row>
    <row r="41" spans="1:14" ht="45.75" customHeight="1" x14ac:dyDescent="0.35">
      <c r="A41" s="214" t="s">
        <v>49</v>
      </c>
      <c r="B41" s="238" t="s">
        <v>45</v>
      </c>
      <c r="C41" s="221" t="s">
        <v>54</v>
      </c>
      <c r="D41" s="220"/>
      <c r="E41" s="222">
        <v>1004</v>
      </c>
      <c r="F41" s="219">
        <v>1</v>
      </c>
      <c r="G41" s="95">
        <f t="shared" ref="G41" si="11">+E41*F41</f>
        <v>1004</v>
      </c>
      <c r="H41" s="98">
        <v>0.1002</v>
      </c>
      <c r="I41" s="95">
        <f t="shared" ref="I41" si="12">+G41*H41</f>
        <v>100.60079999999999</v>
      </c>
      <c r="J41" s="296">
        <v>100.6</v>
      </c>
      <c r="K41" s="99">
        <f>+I41-J41</f>
        <v>7.9999999999813554E-4</v>
      </c>
      <c r="N41" s="45"/>
    </row>
    <row r="42" spans="1:14" ht="16" thickBot="1" x14ac:dyDescent="0.4">
      <c r="A42" s="91"/>
      <c r="B42" s="92"/>
      <c r="C42" s="90" t="s">
        <v>43</v>
      </c>
      <c r="D42" s="67"/>
      <c r="E42" s="68">
        <f>E37+E38</f>
        <v>3442945</v>
      </c>
      <c r="F42" s="279">
        <f>G42/E42</f>
        <v>1.0285817054875985</v>
      </c>
      <c r="G42" s="97">
        <f>SUM(G37:G41)</f>
        <v>3541350.24</v>
      </c>
      <c r="H42" s="195">
        <f>I42/G42</f>
        <v>0.12743204301080369</v>
      </c>
      <c r="I42" s="97">
        <f>SUM(I37:I41)</f>
        <v>451281.49609999999</v>
      </c>
      <c r="J42" s="97">
        <f>SUM(J37:J41)</f>
        <v>465558.19999999995</v>
      </c>
      <c r="K42" s="115">
        <f>SUM(K37:K41)</f>
        <v>-14276.703900000002</v>
      </c>
      <c r="N42" s="46"/>
    </row>
    <row r="43" spans="1:14" ht="25.5" customHeight="1" thickBot="1" x14ac:dyDescent="0.4">
      <c r="A43" s="102"/>
      <c r="B43" s="103"/>
      <c r="C43" s="104" t="s">
        <v>35</v>
      </c>
      <c r="D43" s="105"/>
      <c r="E43" s="106">
        <f>+E14+E34+E42</f>
        <v>3462371.49</v>
      </c>
      <c r="F43" s="107">
        <f>G43/E43</f>
        <v>3.4975641998484681</v>
      </c>
      <c r="G43" s="60">
        <f>+G14+G34+G42</f>
        <v>12109866.569999998</v>
      </c>
      <c r="H43" s="107">
        <f>I43/G43</f>
        <v>5.2183195320953904E-2</v>
      </c>
      <c r="I43" s="244">
        <f t="shared" ref="I43:J43" si="13">+I14+I34+I42</f>
        <v>631931.53253299999</v>
      </c>
      <c r="J43" s="244">
        <f t="shared" si="13"/>
        <v>651079.97499999998</v>
      </c>
      <c r="K43" s="281">
        <f>+K14+K34+K42</f>
        <v>-19148.508667000006</v>
      </c>
    </row>
    <row r="45" spans="1:14" ht="50.25" hidden="1" customHeight="1" x14ac:dyDescent="0.35">
      <c r="D45" s="62" t="str">
        <f>+A4</f>
        <v>Program Rule</v>
      </c>
      <c r="E45" s="63" t="str">
        <f t="shared" ref="E45:K45" si="14">+E4</f>
        <v>Estimated # Respondents</v>
      </c>
      <c r="F45" s="63" t="str">
        <f t="shared" si="14"/>
        <v>Responses per Respondents</v>
      </c>
      <c r="G45" s="63" t="str">
        <f t="shared" si="14"/>
        <v>Total Annual Records</v>
      </c>
      <c r="H45" s="63" t="str">
        <f t="shared" si="14"/>
        <v>Estimated Avg. # of Hours Per Response</v>
      </c>
      <c r="I45" s="298" t="str">
        <f t="shared" si="14"/>
        <v xml:space="preserve">Estimated Total Hours            </v>
      </c>
      <c r="J45" s="298" t="str">
        <f t="shared" si="14"/>
        <v>Current OMB Approved Burden Hrs</v>
      </c>
      <c r="K45" s="307" t="str">
        <f t="shared" si="14"/>
        <v>Total Difference</v>
      </c>
    </row>
    <row r="46" spans="1:14" hidden="1" x14ac:dyDescent="0.35">
      <c r="D46" s="71" t="e">
        <f>+#REF!</f>
        <v>#REF!</v>
      </c>
      <c r="E46" s="108" t="e">
        <f>+SUM($E$14+$E$34+#REF!+$E$42)</f>
        <v>#REF!</v>
      </c>
      <c r="F46" s="110" t="e">
        <f t="shared" ref="F46:F52" si="15">IF(E46&gt;0,G46/E46,0)</f>
        <v>#REF!</v>
      </c>
      <c r="G46" s="108">
        <f t="shared" ref="G46:G52" si="16">+SUMIF($A$6:$A$42,D46,($G$6:$G$42))</f>
        <v>0</v>
      </c>
      <c r="H46" s="110">
        <f t="shared" ref="H46:H52" si="17">IF(G46&gt;0,I46/G46,0)</f>
        <v>0</v>
      </c>
      <c r="I46" s="111">
        <f t="shared" ref="I46:I52" si="18">+SUMIF($A$6:$A$42,D46,($I$6:$I$42))</f>
        <v>0</v>
      </c>
      <c r="J46" s="111">
        <f t="shared" ref="J46:J52" si="19">+SUMIF($A$6:$A$42,D46,($J$6:$J$42))</f>
        <v>0</v>
      </c>
      <c r="K46" s="308">
        <f t="shared" ref="K46:K52" si="20">+SUMIF($A$6:$A$42,D46,($K$6:$K$42))</f>
        <v>0</v>
      </c>
    </row>
    <row r="47" spans="1:14" hidden="1" x14ac:dyDescent="0.35">
      <c r="D47" s="71" t="str">
        <f>+N6</f>
        <v>Direct Certification</v>
      </c>
      <c r="E47" s="64">
        <f t="shared" ref="E47:E52" si="21">+SUMIF($A$6:$A$42,D47,($E$6:$E$42))</f>
        <v>14869</v>
      </c>
      <c r="F47" s="64">
        <f t="shared" si="15"/>
        <v>332</v>
      </c>
      <c r="G47" s="64">
        <f t="shared" si="16"/>
        <v>4936508</v>
      </c>
      <c r="H47" s="64">
        <f t="shared" si="17"/>
        <v>1.67E-2</v>
      </c>
      <c r="I47" s="111">
        <f t="shared" si="18"/>
        <v>82439.683600000004</v>
      </c>
      <c r="J47" s="111">
        <f t="shared" si="19"/>
        <v>85099.46</v>
      </c>
      <c r="K47" s="308">
        <f t="shared" si="20"/>
        <v>-2659.7764000000025</v>
      </c>
    </row>
    <row r="48" spans="1:14" hidden="1" x14ac:dyDescent="0.35">
      <c r="D48" s="71" t="str">
        <f>+N7</f>
        <v>CIP</v>
      </c>
      <c r="E48" s="64">
        <f t="shared" si="21"/>
        <v>16</v>
      </c>
      <c r="F48" s="64">
        <f t="shared" si="15"/>
        <v>1</v>
      </c>
      <c r="G48" s="64">
        <f t="shared" si="16"/>
        <v>16</v>
      </c>
      <c r="H48" s="64">
        <f t="shared" si="17"/>
        <v>3</v>
      </c>
      <c r="I48" s="111">
        <f t="shared" si="18"/>
        <v>48</v>
      </c>
      <c r="J48" s="111">
        <f t="shared" si="19"/>
        <v>48</v>
      </c>
      <c r="K48" s="308">
        <f t="shared" si="20"/>
        <v>0</v>
      </c>
    </row>
    <row r="49" spans="3:13" hidden="1" x14ac:dyDescent="0.35">
      <c r="D49" s="71" t="e">
        <f>+#REF!</f>
        <v>#REF!</v>
      </c>
      <c r="E49" s="64">
        <f t="shared" si="21"/>
        <v>0</v>
      </c>
      <c r="F49" s="64">
        <f t="shared" si="15"/>
        <v>0</v>
      </c>
      <c r="G49" s="64">
        <f t="shared" si="16"/>
        <v>0</v>
      </c>
      <c r="H49" s="64">
        <f t="shared" si="17"/>
        <v>0</v>
      </c>
      <c r="I49" s="111">
        <f t="shared" si="18"/>
        <v>0</v>
      </c>
      <c r="J49" s="111">
        <f t="shared" si="19"/>
        <v>0</v>
      </c>
      <c r="K49" s="308">
        <f t="shared" si="20"/>
        <v>0</v>
      </c>
      <c r="M49" s="66"/>
    </row>
    <row r="50" spans="3:13" hidden="1" x14ac:dyDescent="0.35">
      <c r="D50" s="71" t="e">
        <f>+#REF!</f>
        <v>#REF!</v>
      </c>
      <c r="E50" s="64">
        <f t="shared" si="21"/>
        <v>0</v>
      </c>
      <c r="F50" s="64">
        <f t="shared" si="15"/>
        <v>0</v>
      </c>
      <c r="G50" s="64">
        <f t="shared" si="16"/>
        <v>0</v>
      </c>
      <c r="H50" s="64">
        <f t="shared" si="17"/>
        <v>0</v>
      </c>
      <c r="I50" s="111">
        <f t="shared" si="18"/>
        <v>0</v>
      </c>
      <c r="J50" s="111">
        <f t="shared" si="19"/>
        <v>0</v>
      </c>
      <c r="K50" s="308">
        <f t="shared" si="20"/>
        <v>0</v>
      </c>
    </row>
    <row r="51" spans="3:13" hidden="1" x14ac:dyDescent="0.35">
      <c r="D51" s="71">
        <f>+N9</f>
        <v>0</v>
      </c>
      <c r="E51" s="64">
        <f t="shared" si="21"/>
        <v>0</v>
      </c>
      <c r="F51" s="64">
        <f t="shared" si="15"/>
        <v>0</v>
      </c>
      <c r="G51" s="64">
        <f t="shared" si="16"/>
        <v>0</v>
      </c>
      <c r="H51" s="64">
        <f t="shared" si="17"/>
        <v>0</v>
      </c>
      <c r="I51" s="111">
        <f t="shared" si="18"/>
        <v>0</v>
      </c>
      <c r="J51" s="111">
        <f t="shared" si="19"/>
        <v>0</v>
      </c>
      <c r="K51" s="308">
        <f t="shared" si="20"/>
        <v>0</v>
      </c>
    </row>
    <row r="52" spans="3:13" hidden="1" x14ac:dyDescent="0.35">
      <c r="D52" s="71">
        <f>+N10</f>
        <v>0</v>
      </c>
      <c r="E52" s="64">
        <f t="shared" si="21"/>
        <v>0</v>
      </c>
      <c r="F52" s="64">
        <f t="shared" si="15"/>
        <v>0</v>
      </c>
      <c r="G52" s="64">
        <f t="shared" si="16"/>
        <v>0</v>
      </c>
      <c r="H52" s="64">
        <f t="shared" si="17"/>
        <v>0</v>
      </c>
      <c r="I52" s="111">
        <f t="shared" si="18"/>
        <v>0</v>
      </c>
      <c r="J52" s="111">
        <f t="shared" si="19"/>
        <v>0</v>
      </c>
      <c r="K52" s="308">
        <f t="shared" si="20"/>
        <v>0</v>
      </c>
    </row>
    <row r="53" spans="3:13" hidden="1" x14ac:dyDescent="0.35">
      <c r="D53" s="72" t="s">
        <v>34</v>
      </c>
      <c r="E53" s="114" t="e">
        <f t="shared" ref="E53:K53" si="22">SUM(E46:E52)</f>
        <v>#REF!</v>
      </c>
      <c r="F53" s="112" t="e">
        <f t="shared" si="22"/>
        <v>#REF!</v>
      </c>
      <c r="G53" s="113">
        <f t="shared" si="22"/>
        <v>4936524</v>
      </c>
      <c r="H53" s="112">
        <f t="shared" si="22"/>
        <v>3.0167000000000002</v>
      </c>
      <c r="I53" s="113">
        <f t="shared" si="22"/>
        <v>82487.683600000004</v>
      </c>
      <c r="J53" s="113">
        <f t="shared" si="22"/>
        <v>85147.46</v>
      </c>
      <c r="K53" s="113">
        <f t="shared" si="22"/>
        <v>-2659.7764000000025</v>
      </c>
    </row>
    <row r="57" spans="3:13" ht="21" x14ac:dyDescent="0.5">
      <c r="C57" s="188"/>
      <c r="D57" s="188"/>
      <c r="E57" s="188"/>
      <c r="F57" s="188"/>
      <c r="G57" s="188"/>
      <c r="H57" s="188"/>
      <c r="I57" s="299"/>
    </row>
    <row r="58" spans="3:13" ht="21" x14ac:dyDescent="0.5">
      <c r="C58" s="188"/>
      <c r="D58" s="188"/>
      <c r="E58" s="188"/>
      <c r="F58" s="188"/>
      <c r="G58" s="188"/>
      <c r="H58" s="188"/>
      <c r="I58" s="299"/>
    </row>
    <row r="59" spans="3:13" ht="21" x14ac:dyDescent="0.5">
      <c r="C59" s="188"/>
      <c r="D59" s="188"/>
      <c r="E59" s="188"/>
      <c r="F59" s="188"/>
      <c r="G59" s="188"/>
      <c r="H59" s="188"/>
      <c r="I59" s="299"/>
    </row>
    <row r="60" spans="3:13" ht="21" x14ac:dyDescent="0.5">
      <c r="C60" s="188"/>
      <c r="D60" s="188"/>
      <c r="E60" s="188"/>
      <c r="F60" s="188"/>
      <c r="G60" s="188"/>
      <c r="H60" s="188"/>
      <c r="I60" s="299"/>
    </row>
  </sheetData>
  <sheetProtection selectLockedCells="1"/>
  <autoFilter ref="A4:K43" xr:uid="{00000000-0009-0000-0000-000000000000}"/>
  <dataConsolidate/>
  <mergeCells count="5">
    <mergeCell ref="A2:K2"/>
    <mergeCell ref="A5:K5"/>
    <mergeCell ref="A15:K15"/>
    <mergeCell ref="A35:K35"/>
    <mergeCell ref="A1:K1"/>
  </mergeCells>
  <dataValidations count="2">
    <dataValidation type="list" allowBlank="1" showInputMessage="1" showErrorMessage="1" sqref="A34 A9:A11 A36 A41:A42 A20 A38:A39 A14 A23" xr:uid="{00000000-0002-0000-0000-000000000000}">
      <formula1>$N$6:$N$36</formula1>
    </dataValidation>
    <dataValidation type="list" allowBlank="1" showInputMessage="1" showErrorMessage="1" sqref="A8" xr:uid="{00000000-0002-0000-0000-000001000000}">
      <formula1>$M$7:$M$34</formula1>
    </dataValidation>
  </dataValidations>
  <printOptions horizontalCentered="1"/>
  <pageMargins left="0.7" right="0.7" top="0.75" bottom="0.75" header="0.3" footer="0.3"/>
  <pageSetup scale="42" fitToHeight="0" orientation="landscape" r:id="rId1"/>
  <headerFooter>
    <oddHeader>&amp;C&amp;"-,Bold"&amp;12OMB Control #0584-0026 
&amp;16 7 CFR Part 245, Determining Eligibility for Free &amp; Reduced Price Meals</oddHeader>
  </headerFooter>
  <ignoredErrors>
    <ignoredError sqref="G46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3" tint="0.39997558519241921"/>
    <pageSetUpPr fitToPage="1"/>
  </sheetPr>
  <dimension ref="A1:O39"/>
  <sheetViews>
    <sheetView zoomScale="80" zoomScaleNormal="80" workbookViewId="0">
      <pane xSplit="12" ySplit="4" topLeftCell="M5" activePane="bottomRight" state="frozen"/>
      <selection pane="topRight" activeCell="R1" sqref="R1"/>
      <selection pane="bottomLeft" activeCell="A5" sqref="A5"/>
      <selection pane="bottomRight" activeCell="H14" sqref="H14"/>
    </sheetView>
  </sheetViews>
  <sheetFormatPr defaultRowHeight="14.5" outlineLevelCol="1" x14ac:dyDescent="0.35"/>
  <cols>
    <col min="1" max="1" width="13.1796875" customWidth="1"/>
    <col min="2" max="2" width="12.26953125" customWidth="1"/>
    <col min="3" max="3" width="42.1796875" customWidth="1"/>
    <col min="4" max="4" width="12.81640625" bestFit="1" customWidth="1"/>
    <col min="5" max="5" width="15.7265625" bestFit="1" customWidth="1"/>
    <col min="6" max="6" width="17" bestFit="1" customWidth="1"/>
    <col min="7" max="7" width="13" bestFit="1" customWidth="1"/>
    <col min="8" max="8" width="14.54296875" bestFit="1" customWidth="1"/>
    <col min="9" max="9" width="13.1796875" customWidth="1"/>
    <col min="10" max="10" width="16.54296875" customWidth="1"/>
    <col min="11" max="11" width="13" style="297" customWidth="1"/>
    <col min="12" max="12" width="16.453125" hidden="1" customWidth="1" outlineLevel="1"/>
    <col min="13" max="13" width="9.1796875" collapsed="1"/>
    <col min="14" max="14" width="20.453125" hidden="1" customWidth="1" outlineLevel="1"/>
    <col min="15" max="15" width="9.1796875" collapsed="1"/>
    <col min="61" max="61" width="8.7265625" customWidth="1"/>
  </cols>
  <sheetData>
    <row r="1" spans="1:14" ht="30.75" customHeight="1" thickBot="1" x14ac:dyDescent="0.55000000000000004">
      <c r="A1" s="392" t="s">
        <v>12</v>
      </c>
      <c r="B1" s="393"/>
      <c r="C1" s="393"/>
      <c r="D1" s="393"/>
      <c r="E1" s="393"/>
      <c r="F1" s="393"/>
      <c r="G1" s="393"/>
      <c r="H1" s="393"/>
      <c r="I1" s="393"/>
      <c r="J1" s="393"/>
      <c r="K1" s="394"/>
    </row>
    <row r="2" spans="1:14" ht="24" customHeight="1" thickBot="1" x14ac:dyDescent="0.4">
      <c r="A2" s="17"/>
      <c r="B2" s="18"/>
      <c r="C2" s="18"/>
      <c r="D2" s="19"/>
      <c r="E2" s="20" t="s">
        <v>13</v>
      </c>
      <c r="F2" s="20" t="s">
        <v>14</v>
      </c>
      <c r="G2" s="20" t="s">
        <v>15</v>
      </c>
      <c r="H2" s="20" t="s">
        <v>16</v>
      </c>
      <c r="I2" s="20" t="s">
        <v>17</v>
      </c>
      <c r="J2" s="20" t="s">
        <v>18</v>
      </c>
      <c r="K2" s="301" t="s">
        <v>19</v>
      </c>
      <c r="L2" s="3"/>
      <c r="M2" s="2"/>
    </row>
    <row r="3" spans="1:14" ht="39.5" thickBot="1" x14ac:dyDescent="0.4">
      <c r="A3" s="25" t="s">
        <v>48</v>
      </c>
      <c r="B3" s="26" t="s">
        <v>0</v>
      </c>
      <c r="C3" s="26" t="s">
        <v>1</v>
      </c>
      <c r="D3" s="26" t="s">
        <v>2</v>
      </c>
      <c r="E3" s="26" t="s">
        <v>3</v>
      </c>
      <c r="F3" s="26" t="s">
        <v>4</v>
      </c>
      <c r="G3" s="26" t="s">
        <v>5</v>
      </c>
      <c r="H3" s="26" t="s">
        <v>6</v>
      </c>
      <c r="I3" s="26" t="s">
        <v>7</v>
      </c>
      <c r="J3" s="26" t="s">
        <v>38</v>
      </c>
      <c r="K3" s="317" t="s">
        <v>9</v>
      </c>
      <c r="L3" s="16" t="s">
        <v>10</v>
      </c>
      <c r="M3" s="1"/>
      <c r="N3" s="44" t="s">
        <v>26</v>
      </c>
    </row>
    <row r="4" spans="1:14" ht="18.5" x14ac:dyDescent="0.35">
      <c r="A4" s="395" t="s">
        <v>33</v>
      </c>
      <c r="B4" s="396"/>
      <c r="C4" s="396"/>
      <c r="D4" s="396"/>
      <c r="E4" s="396"/>
      <c r="F4" s="396"/>
      <c r="G4" s="396"/>
      <c r="H4" s="396"/>
      <c r="I4" s="396"/>
      <c r="J4" s="396"/>
      <c r="K4" s="397"/>
      <c r="L4" s="50"/>
      <c r="M4" s="1"/>
      <c r="N4" s="44"/>
    </row>
    <row r="5" spans="1:14" ht="29" x14ac:dyDescent="0.35">
      <c r="A5" s="240" t="s">
        <v>57</v>
      </c>
      <c r="B5" s="76" t="s">
        <v>55</v>
      </c>
      <c r="C5" s="76" t="s">
        <v>46</v>
      </c>
      <c r="D5" s="77"/>
      <c r="E5" s="173">
        <v>55</v>
      </c>
      <c r="F5" s="173">
        <v>1</v>
      </c>
      <c r="G5" s="123">
        <f t="shared" ref="G5" si="0">+E5*F5</f>
        <v>55</v>
      </c>
      <c r="H5" s="174">
        <v>0.1002</v>
      </c>
      <c r="I5" s="123">
        <f t="shared" ref="I5" si="1">+G5*H5</f>
        <v>5.5110000000000001</v>
      </c>
      <c r="J5" s="74">
        <v>6</v>
      </c>
      <c r="K5" s="116">
        <f>+I5-J5</f>
        <v>-0.48899999999999988</v>
      </c>
      <c r="N5" s="47" t="s">
        <v>57</v>
      </c>
    </row>
    <row r="6" spans="1:14" s="385" customFormat="1" ht="29" x14ac:dyDescent="0.35">
      <c r="A6" s="336" t="s">
        <v>108</v>
      </c>
      <c r="B6" s="310" t="s">
        <v>69</v>
      </c>
      <c r="C6" s="310" t="s">
        <v>109</v>
      </c>
      <c r="D6" s="337"/>
      <c r="E6" s="312">
        <v>54</v>
      </c>
      <c r="F6" s="338">
        <v>9.2592590000000001</v>
      </c>
      <c r="G6" s="312">
        <f>500+471</f>
        <v>971</v>
      </c>
      <c r="H6" s="312">
        <v>8.3500000000000005E-2</v>
      </c>
      <c r="I6" s="313">
        <f>G6*H6</f>
        <v>81.078500000000005</v>
      </c>
      <c r="J6" s="312">
        <v>41.75</v>
      </c>
      <c r="K6" s="339">
        <f>I6-J6</f>
        <v>39.328500000000005</v>
      </c>
      <c r="N6" s="386"/>
    </row>
    <row r="7" spans="1:14" ht="43.5" x14ac:dyDescent="0.35">
      <c r="A7" s="240" t="s">
        <v>49</v>
      </c>
      <c r="B7" s="75" t="s">
        <v>77</v>
      </c>
      <c r="C7" s="190" t="s">
        <v>94</v>
      </c>
      <c r="D7" s="75"/>
      <c r="E7" s="198">
        <v>35</v>
      </c>
      <c r="F7" s="74">
        <v>1</v>
      </c>
      <c r="G7" s="123">
        <f>+E7*F7</f>
        <v>35</v>
      </c>
      <c r="H7" s="124">
        <v>1.5</v>
      </c>
      <c r="I7" s="199">
        <f>+G7*H7</f>
        <v>52.5</v>
      </c>
      <c r="J7" s="74">
        <v>52.5</v>
      </c>
      <c r="K7" s="116">
        <f>+I7-J7</f>
        <v>0</v>
      </c>
      <c r="N7" s="47" t="s">
        <v>67</v>
      </c>
    </row>
    <row r="8" spans="1:14" ht="29" x14ac:dyDescent="0.35">
      <c r="A8" s="240" t="s">
        <v>49</v>
      </c>
      <c r="B8" s="77" t="s">
        <v>82</v>
      </c>
      <c r="C8" s="76" t="s">
        <v>95</v>
      </c>
      <c r="D8" s="75"/>
      <c r="E8" s="117">
        <v>54</v>
      </c>
      <c r="F8" s="74">
        <v>1</v>
      </c>
      <c r="G8" s="123">
        <f t="shared" ref="G8:G9" si="2">+E8*F8</f>
        <v>54</v>
      </c>
      <c r="H8" s="124">
        <v>0.19500000000000001</v>
      </c>
      <c r="I8" s="172">
        <f t="shared" ref="I8:I9" si="3">+G8*H8</f>
        <v>10.530000000000001</v>
      </c>
      <c r="J8" s="74">
        <v>10.530000000000001</v>
      </c>
      <c r="K8" s="116">
        <f>+I8-J8</f>
        <v>0</v>
      </c>
      <c r="N8" s="47" t="s">
        <v>68</v>
      </c>
    </row>
    <row r="9" spans="1:14" ht="43.5" x14ac:dyDescent="0.35">
      <c r="A9" s="240" t="s">
        <v>67</v>
      </c>
      <c r="B9" s="139" t="s">
        <v>97</v>
      </c>
      <c r="C9" s="76" t="s">
        <v>66</v>
      </c>
      <c r="D9" s="75"/>
      <c r="E9" s="117">
        <v>16</v>
      </c>
      <c r="F9" s="74">
        <v>1</v>
      </c>
      <c r="G9" s="123">
        <f t="shared" si="2"/>
        <v>16</v>
      </c>
      <c r="H9" s="124">
        <v>0.5</v>
      </c>
      <c r="I9" s="123">
        <f t="shared" si="3"/>
        <v>8</v>
      </c>
      <c r="J9" s="74">
        <v>8</v>
      </c>
      <c r="K9" s="116">
        <f>+I9-J9</f>
        <v>0</v>
      </c>
      <c r="N9" s="47" t="s">
        <v>70</v>
      </c>
    </row>
    <row r="10" spans="1:14" ht="15.5" x14ac:dyDescent="0.35">
      <c r="A10" s="51"/>
      <c r="B10" s="52"/>
      <c r="C10" s="55" t="s">
        <v>32</v>
      </c>
      <c r="D10" s="53"/>
      <c r="E10" s="54">
        <f>+MAX(E5:E9)</f>
        <v>55</v>
      </c>
      <c r="F10" s="125">
        <f>IF(E10=0,"",G10/E10)</f>
        <v>20.563636363636363</v>
      </c>
      <c r="G10" s="54">
        <f>SUM(G5:G9)</f>
        <v>1131</v>
      </c>
      <c r="H10" s="200">
        <f>I10/G10</f>
        <v>0.13936295313881519</v>
      </c>
      <c r="I10" s="126">
        <f>SUM(I5:I9)</f>
        <v>157.61949999999999</v>
      </c>
      <c r="J10" s="126">
        <f>SUM(J5:J9)</f>
        <v>118.78</v>
      </c>
      <c r="K10" s="318">
        <f>SUM(K5:K9)</f>
        <v>38.839500000000008</v>
      </c>
      <c r="N10" s="45"/>
    </row>
    <row r="11" spans="1:14" ht="18.75" customHeight="1" x14ac:dyDescent="0.35">
      <c r="A11" s="395" t="s">
        <v>63</v>
      </c>
      <c r="B11" s="396"/>
      <c r="C11" s="396"/>
      <c r="D11" s="396"/>
      <c r="E11" s="396"/>
      <c r="F11" s="396"/>
      <c r="G11" s="396"/>
      <c r="H11" s="396"/>
      <c r="I11" s="396"/>
      <c r="J11" s="396"/>
      <c r="K11" s="397"/>
      <c r="L11" s="50"/>
      <c r="M11" s="1"/>
      <c r="N11" s="45"/>
    </row>
    <row r="12" spans="1:14" ht="43.5" x14ac:dyDescent="0.35">
      <c r="A12" s="340" t="s">
        <v>49</v>
      </c>
      <c r="B12" s="341" t="s">
        <v>81</v>
      </c>
      <c r="C12" s="341" t="s">
        <v>65</v>
      </c>
      <c r="D12" s="341"/>
      <c r="E12" s="342">
        <v>14869</v>
      </c>
      <c r="F12" s="343">
        <v>1</v>
      </c>
      <c r="G12" s="286">
        <f t="shared" ref="G12" si="4">+E12*F12</f>
        <v>14869</v>
      </c>
      <c r="H12" s="344">
        <v>8.3500000000000005E-2</v>
      </c>
      <c r="I12" s="345">
        <f t="shared" ref="I12" si="5">+G12*H12</f>
        <v>1241.5615</v>
      </c>
      <c r="J12" s="343">
        <v>1280.9000000000001</v>
      </c>
      <c r="K12" s="339">
        <f>I12-J12</f>
        <v>-39.338500000000067</v>
      </c>
      <c r="N12" s="366"/>
    </row>
    <row r="13" spans="1:14" s="66" customFormat="1" ht="72.5" x14ac:dyDescent="0.35">
      <c r="A13" s="215" t="s">
        <v>142</v>
      </c>
      <c r="B13" s="347" t="s">
        <v>138</v>
      </c>
      <c r="C13" s="348" t="s">
        <v>144</v>
      </c>
      <c r="D13" s="349"/>
      <c r="E13" s="350">
        <v>446</v>
      </c>
      <c r="F13" s="351">
        <v>1</v>
      </c>
      <c r="G13" s="191">
        <v>446</v>
      </c>
      <c r="H13" s="352">
        <v>2.5</v>
      </c>
      <c r="I13" s="353">
        <f>G13*H13</f>
        <v>1115</v>
      </c>
      <c r="J13" s="351">
        <v>1115</v>
      </c>
      <c r="K13" s="354">
        <f>I13-J13</f>
        <v>0</v>
      </c>
      <c r="N13" s="213"/>
    </row>
    <row r="14" spans="1:14" s="251" customFormat="1" ht="62" x14ac:dyDescent="0.35">
      <c r="A14" s="346" t="s">
        <v>108</v>
      </c>
      <c r="B14" s="355" t="s">
        <v>84</v>
      </c>
      <c r="C14" s="356" t="s">
        <v>110</v>
      </c>
      <c r="D14" s="357"/>
      <c r="E14" s="358">
        <v>971</v>
      </c>
      <c r="F14" s="359">
        <v>1</v>
      </c>
      <c r="G14" s="359">
        <f>E14*F14</f>
        <v>971</v>
      </c>
      <c r="H14" s="360">
        <v>0.90180000000000005</v>
      </c>
      <c r="I14" s="358">
        <f>G14*H14</f>
        <v>875.64780000000007</v>
      </c>
      <c r="J14" s="358">
        <v>451</v>
      </c>
      <c r="K14" s="339">
        <f>I14-J14</f>
        <v>424.64780000000007</v>
      </c>
      <c r="N14" s="384"/>
    </row>
    <row r="15" spans="1:14" ht="54.75" customHeight="1" x14ac:dyDescent="0.35">
      <c r="A15" s="127"/>
      <c r="B15" s="128"/>
      <c r="C15" s="129" t="s">
        <v>64</v>
      </c>
      <c r="D15" s="130"/>
      <c r="E15" s="126">
        <f>E12+E13</f>
        <v>15315</v>
      </c>
      <c r="F15" s="138">
        <f>IF(E15=0,"",G15/E15)</f>
        <v>1.0634018935683971</v>
      </c>
      <c r="G15" s="126">
        <f>SUM(G12:G14)</f>
        <v>16286</v>
      </c>
      <c r="H15" s="200">
        <f>I15/G15</f>
        <v>0.19846551025420606</v>
      </c>
      <c r="I15" s="126">
        <f t="shared" ref="I15:K15" si="6">SUM(I12:I14)</f>
        <v>3232.2093</v>
      </c>
      <c r="J15" s="126">
        <f t="shared" si="6"/>
        <v>2846.9</v>
      </c>
      <c r="K15" s="318">
        <f t="shared" si="6"/>
        <v>385.30930000000001</v>
      </c>
      <c r="N15" s="45"/>
    </row>
    <row r="16" spans="1:14" ht="18.5" hidden="1" x14ac:dyDescent="0.35">
      <c r="A16" s="395" t="s">
        <v>28</v>
      </c>
      <c r="B16" s="396"/>
      <c r="C16" s="396"/>
      <c r="D16" s="396"/>
      <c r="E16" s="396"/>
      <c r="F16" s="396"/>
      <c r="G16" s="396"/>
      <c r="H16" s="396"/>
      <c r="I16" s="396"/>
      <c r="J16" s="396"/>
      <c r="K16" s="397"/>
      <c r="L16" s="50"/>
      <c r="M16" s="1"/>
      <c r="N16" s="45"/>
    </row>
    <row r="17" spans="1:14" hidden="1" x14ac:dyDescent="0.35">
      <c r="A17" s="22"/>
      <c r="B17" s="14"/>
      <c r="C17" s="11"/>
      <c r="D17" s="12"/>
      <c r="E17" s="13"/>
      <c r="F17" s="13"/>
      <c r="G17" s="4">
        <f t="shared" ref="G17:G18" si="7">+E17*F17</f>
        <v>0</v>
      </c>
      <c r="H17" s="15"/>
      <c r="I17" s="4">
        <f t="shared" ref="I17" si="8">+G17*H17</f>
        <v>0</v>
      </c>
      <c r="J17" s="13"/>
      <c r="K17" s="99">
        <f>+I17-J17</f>
        <v>0</v>
      </c>
      <c r="N17" s="45"/>
    </row>
    <row r="18" spans="1:14" hidden="1" x14ac:dyDescent="0.35">
      <c r="A18" s="22"/>
      <c r="B18" s="14"/>
      <c r="C18" s="11"/>
      <c r="D18" s="12"/>
      <c r="E18" s="13"/>
      <c r="F18" s="13"/>
      <c r="G18" s="4">
        <f t="shared" si="7"/>
        <v>0</v>
      </c>
      <c r="H18" s="15"/>
      <c r="I18" s="4">
        <f t="shared" ref="I18" si="9">+G18*H18</f>
        <v>0</v>
      </c>
      <c r="J18" s="13"/>
      <c r="K18" s="99">
        <f>+I18-J18</f>
        <v>0</v>
      </c>
      <c r="N18" s="45"/>
    </row>
    <row r="19" spans="1:14" ht="33" customHeight="1" thickBot="1" x14ac:dyDescent="0.4">
      <c r="A19" s="51"/>
      <c r="B19" s="52"/>
      <c r="C19" s="55" t="s">
        <v>36</v>
      </c>
      <c r="D19" s="53"/>
      <c r="E19" s="54">
        <f t="shared" ref="E19:K19" si="10">SUM(E17:E18)</f>
        <v>0</v>
      </c>
      <c r="F19" s="54" t="str">
        <f>IF(E19=0,"",G19/E19)</f>
        <v/>
      </c>
      <c r="G19" s="54">
        <f t="shared" si="10"/>
        <v>0</v>
      </c>
      <c r="H19" s="61">
        <f t="shared" si="10"/>
        <v>0</v>
      </c>
      <c r="I19" s="54">
        <f t="shared" si="10"/>
        <v>0</v>
      </c>
      <c r="J19" s="54">
        <f t="shared" si="10"/>
        <v>0</v>
      </c>
      <c r="K19" s="318">
        <f t="shared" si="10"/>
        <v>0</v>
      </c>
      <c r="N19" s="46"/>
    </row>
    <row r="20" spans="1:14" ht="25.5" customHeight="1" thickBot="1" x14ac:dyDescent="0.4">
      <c r="A20" s="56"/>
      <c r="B20" s="57"/>
      <c r="C20" s="58" t="s">
        <v>37</v>
      </c>
      <c r="D20" s="59"/>
      <c r="E20" s="106">
        <f>+E10+E15+E19</f>
        <v>15370</v>
      </c>
      <c r="F20" s="101">
        <f>G20/E20</f>
        <v>1.133181522446324</v>
      </c>
      <c r="G20" s="106">
        <f>+G10+G15+G19</f>
        <v>17417</v>
      </c>
      <c r="H20" s="258">
        <f>I20/G20</f>
        <v>0.19462759373026353</v>
      </c>
      <c r="I20" s="106">
        <f t="shared" ref="I20:K20" si="11">+I10+I15+I19</f>
        <v>3389.8287999999998</v>
      </c>
      <c r="J20" s="106">
        <f t="shared" si="11"/>
        <v>2965.6800000000003</v>
      </c>
      <c r="K20" s="281">
        <f t="shared" si="11"/>
        <v>424.14879999999999</v>
      </c>
    </row>
    <row r="22" spans="1:14" ht="46.5" hidden="1" x14ac:dyDescent="0.35">
      <c r="D22" s="69" t="str">
        <f>+A3</f>
        <v>Program Rule</v>
      </c>
      <c r="E22" s="70" t="str">
        <f t="shared" ref="E22:K22" si="12">+E3</f>
        <v>Estimated # Record-keepers</v>
      </c>
      <c r="F22" s="70" t="str">
        <f t="shared" si="12"/>
        <v>Records Per Recordkeeper</v>
      </c>
      <c r="G22" s="70" t="str">
        <f t="shared" si="12"/>
        <v>Total Annual Records</v>
      </c>
      <c r="H22" s="70" t="str">
        <f t="shared" si="12"/>
        <v>Estimated Avg. # of Hours Per Record</v>
      </c>
      <c r="I22" s="70" t="str">
        <f t="shared" si="12"/>
        <v xml:space="preserve">Estimated Total Hours            </v>
      </c>
      <c r="J22" s="70" t="str">
        <f t="shared" si="12"/>
        <v>Current OMB Approved Burden Hrs</v>
      </c>
      <c r="K22" s="319" t="str">
        <f t="shared" si="12"/>
        <v>Total Difference</v>
      </c>
    </row>
    <row r="23" spans="1:14" hidden="1" x14ac:dyDescent="0.35">
      <c r="D23" s="71" t="e">
        <f>+#REF!</f>
        <v>#REF!</v>
      </c>
      <c r="E23" s="108">
        <f>+SUM($E$10+$E$15+$E$19)</f>
        <v>15370</v>
      </c>
      <c r="F23" s="131">
        <f>+G23/E23</f>
        <v>0</v>
      </c>
      <c r="G23" s="108">
        <f t="shared" ref="G23:G31" si="13">+SUMIF($A$5:$A$19,D23,($G$5:$G$19))</f>
        <v>0</v>
      </c>
      <c r="H23" s="131">
        <f t="shared" ref="H23:H31" si="14">IF(G23&gt;0,I23/G23,0)</f>
        <v>0</v>
      </c>
      <c r="I23" s="108">
        <f t="shared" ref="I23:I31" si="15">+SUMIF($A$5:$A$19,D23,($I$5:$I$19))</f>
        <v>0</v>
      </c>
      <c r="J23" s="108">
        <f t="shared" ref="J23:J31" si="16">+SUMIF($A$5:$A$19,D23,($J$5:$J$19))</f>
        <v>0</v>
      </c>
      <c r="K23" s="308">
        <f t="shared" ref="K23:K31" si="17">+SUMIF($A$5:$A$19,D23,($K$5:$K$19))</f>
        <v>0</v>
      </c>
    </row>
    <row r="24" spans="1:14" hidden="1" x14ac:dyDescent="0.35">
      <c r="D24" s="71" t="str">
        <f>+N5</f>
        <v>Direct Certification</v>
      </c>
      <c r="E24" s="64">
        <f t="shared" ref="E24:E31" si="18">+SUMIF($A$5:$A$19,D24,($E$5:$E$19))</f>
        <v>55</v>
      </c>
      <c r="F24" s="131">
        <f>+G24/E24</f>
        <v>1</v>
      </c>
      <c r="G24" s="64">
        <f t="shared" si="13"/>
        <v>55</v>
      </c>
      <c r="H24" s="131">
        <f t="shared" si="14"/>
        <v>0.1002</v>
      </c>
      <c r="I24" s="64">
        <f t="shared" si="15"/>
        <v>5.5110000000000001</v>
      </c>
      <c r="J24" s="64">
        <f t="shared" si="16"/>
        <v>6</v>
      </c>
      <c r="K24" s="308">
        <f t="shared" si="17"/>
        <v>-0.48899999999999988</v>
      </c>
    </row>
    <row r="25" spans="1:14" hidden="1" x14ac:dyDescent="0.35">
      <c r="D25" s="71" t="e">
        <f>+#REF!</f>
        <v>#REF!</v>
      </c>
      <c r="E25" s="64">
        <f t="shared" si="18"/>
        <v>0</v>
      </c>
      <c r="F25" s="131">
        <f t="shared" ref="F25:F31" si="19">IF(E25&gt;0,G25/E25,0)</f>
        <v>0</v>
      </c>
      <c r="G25" s="64">
        <f t="shared" si="13"/>
        <v>0</v>
      </c>
      <c r="H25" s="131">
        <f t="shared" si="14"/>
        <v>0</v>
      </c>
      <c r="I25" s="64">
        <f t="shared" si="15"/>
        <v>0</v>
      </c>
      <c r="J25" s="64">
        <f t="shared" si="16"/>
        <v>0</v>
      </c>
      <c r="K25" s="308">
        <f t="shared" si="17"/>
        <v>0</v>
      </c>
    </row>
    <row r="26" spans="1:14" hidden="1" x14ac:dyDescent="0.35">
      <c r="D26" s="71" t="str">
        <f t="shared" ref="D26:D31" si="20">+N7</f>
        <v>CIP</v>
      </c>
      <c r="E26" s="64">
        <f t="shared" si="18"/>
        <v>16</v>
      </c>
      <c r="F26" s="131">
        <f t="shared" si="19"/>
        <v>1</v>
      </c>
      <c r="G26" s="64">
        <f t="shared" si="13"/>
        <v>16</v>
      </c>
      <c r="H26" s="131">
        <f t="shared" si="14"/>
        <v>0.5</v>
      </c>
      <c r="I26" s="64">
        <f t="shared" si="15"/>
        <v>8</v>
      </c>
      <c r="J26" s="64">
        <f t="shared" si="16"/>
        <v>8</v>
      </c>
      <c r="K26" s="308">
        <f t="shared" si="17"/>
        <v>0</v>
      </c>
      <c r="M26" s="66"/>
    </row>
    <row r="27" spans="1:14" hidden="1" x14ac:dyDescent="0.35">
      <c r="D27" s="71" t="str">
        <f t="shared" si="20"/>
        <v>Ind. Review of Apps</v>
      </c>
      <c r="E27" s="64">
        <f t="shared" si="18"/>
        <v>0</v>
      </c>
      <c r="F27" s="131">
        <f t="shared" si="19"/>
        <v>0</v>
      </c>
      <c r="G27" s="64">
        <f t="shared" si="13"/>
        <v>0</v>
      </c>
      <c r="H27" s="131">
        <f t="shared" si="14"/>
        <v>0</v>
      </c>
      <c r="I27" s="64">
        <f t="shared" si="15"/>
        <v>0</v>
      </c>
      <c r="J27" s="64">
        <f t="shared" si="16"/>
        <v>0</v>
      </c>
      <c r="K27" s="308">
        <f t="shared" si="17"/>
        <v>0</v>
      </c>
    </row>
    <row r="28" spans="1:14" hidden="1" x14ac:dyDescent="0.35">
      <c r="D28" s="71" t="str">
        <f t="shared" si="20"/>
        <v>CEP</v>
      </c>
      <c r="E28" s="64">
        <f t="shared" si="18"/>
        <v>0</v>
      </c>
      <c r="F28" s="131">
        <f t="shared" si="19"/>
        <v>0</v>
      </c>
      <c r="G28" s="64">
        <f t="shared" si="13"/>
        <v>0</v>
      </c>
      <c r="H28" s="131">
        <f t="shared" si="14"/>
        <v>0</v>
      </c>
      <c r="I28" s="64">
        <f t="shared" si="15"/>
        <v>0</v>
      </c>
      <c r="J28" s="64">
        <f t="shared" si="16"/>
        <v>0</v>
      </c>
      <c r="K28" s="308">
        <f t="shared" si="17"/>
        <v>0</v>
      </c>
    </row>
    <row r="29" spans="1:14" hidden="1" x14ac:dyDescent="0.35">
      <c r="D29" s="71">
        <f t="shared" si="20"/>
        <v>0</v>
      </c>
      <c r="E29" s="64">
        <f t="shared" si="18"/>
        <v>0</v>
      </c>
      <c r="F29" s="131">
        <f t="shared" si="19"/>
        <v>0</v>
      </c>
      <c r="G29" s="64">
        <f t="shared" si="13"/>
        <v>0</v>
      </c>
      <c r="H29" s="131">
        <f t="shared" si="14"/>
        <v>0</v>
      </c>
      <c r="I29" s="64">
        <f t="shared" si="15"/>
        <v>0</v>
      </c>
      <c r="J29" s="64">
        <f t="shared" si="16"/>
        <v>0</v>
      </c>
      <c r="K29" s="308">
        <f t="shared" si="17"/>
        <v>0</v>
      </c>
    </row>
    <row r="30" spans="1:14" hidden="1" x14ac:dyDescent="0.35">
      <c r="D30" s="71">
        <f t="shared" si="20"/>
        <v>0</v>
      </c>
      <c r="E30" s="64">
        <f t="shared" si="18"/>
        <v>0</v>
      </c>
      <c r="F30" s="131">
        <f t="shared" si="19"/>
        <v>0</v>
      </c>
      <c r="G30" s="64">
        <f t="shared" si="13"/>
        <v>0</v>
      </c>
      <c r="H30" s="131">
        <f t="shared" si="14"/>
        <v>0</v>
      </c>
      <c r="I30" s="64">
        <f t="shared" si="15"/>
        <v>0</v>
      </c>
      <c r="J30" s="64">
        <f t="shared" si="16"/>
        <v>0</v>
      </c>
      <c r="K30" s="308">
        <f t="shared" si="17"/>
        <v>0</v>
      </c>
    </row>
    <row r="31" spans="1:14" hidden="1" x14ac:dyDescent="0.35">
      <c r="D31" s="71">
        <f t="shared" si="20"/>
        <v>0</v>
      </c>
      <c r="E31" s="64">
        <f t="shared" si="18"/>
        <v>0</v>
      </c>
      <c r="F31" s="131">
        <f t="shared" si="19"/>
        <v>0</v>
      </c>
      <c r="G31" s="64">
        <f t="shared" si="13"/>
        <v>0</v>
      </c>
      <c r="H31" s="131">
        <f t="shared" si="14"/>
        <v>0</v>
      </c>
      <c r="I31" s="64">
        <f t="shared" si="15"/>
        <v>0</v>
      </c>
      <c r="J31" s="64">
        <f t="shared" si="16"/>
        <v>0</v>
      </c>
      <c r="K31" s="308">
        <f t="shared" si="17"/>
        <v>0</v>
      </c>
    </row>
    <row r="32" spans="1:14" hidden="1" x14ac:dyDescent="0.35">
      <c r="D32" s="72" t="s">
        <v>34</v>
      </c>
      <c r="E32" s="132">
        <f t="shared" ref="E32:K32" si="21">SUM(E23:E31)</f>
        <v>15441</v>
      </c>
      <c r="F32" s="133">
        <f t="shared" si="21"/>
        <v>2</v>
      </c>
      <c r="G32" s="134">
        <f t="shared" si="21"/>
        <v>71</v>
      </c>
      <c r="H32" s="133">
        <f t="shared" si="21"/>
        <v>0.60019999999999996</v>
      </c>
      <c r="I32" s="134">
        <f t="shared" si="21"/>
        <v>13.510999999999999</v>
      </c>
      <c r="J32" s="134">
        <f t="shared" si="21"/>
        <v>14</v>
      </c>
      <c r="K32" s="134">
        <f t="shared" si="21"/>
        <v>-0.48899999999999988</v>
      </c>
    </row>
    <row r="36" spans="3:15" x14ac:dyDescent="0.35">
      <c r="E36" s="210"/>
    </row>
    <row r="37" spans="3:15" ht="18" x14ac:dyDescent="0.4">
      <c r="C37" s="182"/>
    </row>
    <row r="39" spans="3:15" ht="18.5" x14ac:dyDescent="0.45">
      <c r="C39" s="181"/>
      <c r="D39" s="183"/>
      <c r="E39" s="183"/>
      <c r="F39" s="183"/>
      <c r="G39" s="183"/>
      <c r="H39" s="183"/>
      <c r="I39" s="183"/>
      <c r="J39" s="183"/>
      <c r="K39" s="320"/>
      <c r="L39" s="180"/>
      <c r="M39" s="180"/>
      <c r="N39" s="180"/>
      <c r="O39" s="180"/>
    </row>
  </sheetData>
  <sheetProtection selectLockedCells="1"/>
  <autoFilter ref="A3:K20" xr:uid="{00000000-0009-0000-0000-000001000000}"/>
  <dataConsolidate/>
  <mergeCells count="4">
    <mergeCell ref="A1:K1"/>
    <mergeCell ref="A4:K4"/>
    <mergeCell ref="A11:K11"/>
    <mergeCell ref="A16:K16"/>
  </mergeCells>
  <dataValidations count="2">
    <dataValidation type="list" allowBlank="1" showInputMessage="1" showErrorMessage="1" sqref="A17:A19 A12 A5 A7:A10 A15" xr:uid="{00000000-0002-0000-0100-000000000000}">
      <formula1>$N$5:$N$17</formula1>
    </dataValidation>
    <dataValidation type="list" allowBlank="1" showInputMessage="1" showErrorMessage="1" sqref="A14 A6" xr:uid="{00000000-0002-0000-0100-000001000000}">
      <formula1>$M$5:$M$15</formula1>
    </dataValidation>
  </dataValidations>
  <printOptions horizontalCentered="1"/>
  <pageMargins left="0.7" right="0.7" top="0.75" bottom="0.75" header="0.3" footer="0.3"/>
  <pageSetup scale="59" fitToHeight="0" orientation="landscape" r:id="rId1"/>
  <headerFooter>
    <oddHeader>&amp;COMB Control #0584-0026 
&amp;"-,Bold"&amp;12 7 CFR Part 245 - Food and Nutrition Service Determination of Free and Reduced Price Eligibility</oddHeader>
  </headerFooter>
  <ignoredErrors>
    <ignoredError sqref="G23:G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R31"/>
  <sheetViews>
    <sheetView zoomScale="80" zoomScaleNormal="80" workbookViewId="0">
      <pane xSplit="15" ySplit="4" topLeftCell="U5" activePane="bottomRight" state="frozen"/>
      <selection pane="topRight" activeCell="R1" sqref="R1"/>
      <selection pane="bottomLeft" activeCell="A5" sqref="A5"/>
      <selection pane="bottomRight" activeCell="A9" sqref="A9:N11"/>
    </sheetView>
  </sheetViews>
  <sheetFormatPr defaultColWidth="8.81640625" defaultRowHeight="14.5" outlineLevelCol="1" x14ac:dyDescent="0.35"/>
  <cols>
    <col min="1" max="1" width="11.81640625" customWidth="1"/>
    <col min="2" max="2" width="12.26953125" customWidth="1"/>
    <col min="3" max="3" width="42.1796875" customWidth="1"/>
    <col min="4" max="4" width="12.81640625" bestFit="1" customWidth="1"/>
    <col min="5" max="5" width="15.7265625" bestFit="1" customWidth="1"/>
    <col min="6" max="6" width="15" customWidth="1"/>
    <col min="7" max="7" width="13.81640625" customWidth="1"/>
    <col min="8" max="8" width="14.54296875" bestFit="1" customWidth="1"/>
    <col min="9" max="9" width="13.1796875" customWidth="1"/>
    <col min="10" max="10" width="16.54296875" customWidth="1"/>
    <col min="11" max="11" width="12.81640625" customWidth="1" outlineLevel="1"/>
    <col min="12" max="12" width="13" customWidth="1" outlineLevel="1"/>
    <col min="13" max="13" width="11" customWidth="1" outlineLevel="1"/>
    <col min="14" max="14" width="13" customWidth="1"/>
    <col min="15" max="15" width="16.453125" hidden="1" customWidth="1" outlineLevel="1"/>
    <col min="16" max="16" width="8.81640625" collapsed="1"/>
    <col min="17" max="17" width="20.453125" hidden="1" customWidth="1" outlineLevel="1"/>
    <col min="18" max="18" width="8.81640625" collapsed="1"/>
    <col min="64" max="64" width="8.7265625" customWidth="1"/>
  </cols>
  <sheetData>
    <row r="1" spans="1:17" ht="30.75" customHeight="1" thickBot="1" x14ac:dyDescent="0.55000000000000004">
      <c r="A1" s="399" t="s">
        <v>75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1"/>
    </row>
    <row r="2" spans="1:17" ht="24" customHeight="1" thickBot="1" x14ac:dyDescent="0.4">
      <c r="A2" s="17"/>
      <c r="B2" s="18"/>
      <c r="C2" s="18"/>
      <c r="D2" s="19"/>
      <c r="E2" s="20" t="s">
        <v>13</v>
      </c>
      <c r="F2" s="20" t="s">
        <v>14</v>
      </c>
      <c r="G2" s="20" t="s">
        <v>15</v>
      </c>
      <c r="H2" s="20" t="s">
        <v>16</v>
      </c>
      <c r="I2" s="20" t="s">
        <v>17</v>
      </c>
      <c r="J2" s="20" t="s">
        <v>18</v>
      </c>
      <c r="K2" s="20"/>
      <c r="L2" s="20"/>
      <c r="M2" s="20"/>
      <c r="N2" s="21" t="s">
        <v>19</v>
      </c>
      <c r="O2" s="3"/>
      <c r="P2" s="2"/>
    </row>
    <row r="3" spans="1:17" ht="52.5" thickBot="1" x14ac:dyDescent="0.4">
      <c r="A3" s="148" t="s">
        <v>48</v>
      </c>
      <c r="B3" s="149" t="s">
        <v>0</v>
      </c>
      <c r="C3" s="149" t="s">
        <v>1</v>
      </c>
      <c r="D3" s="149" t="s">
        <v>2</v>
      </c>
      <c r="E3" s="149" t="s">
        <v>21</v>
      </c>
      <c r="F3" s="149" t="s">
        <v>27</v>
      </c>
      <c r="G3" s="149" t="s">
        <v>5</v>
      </c>
      <c r="H3" s="149" t="s">
        <v>24</v>
      </c>
      <c r="I3" s="149" t="s">
        <v>7</v>
      </c>
      <c r="J3" s="149" t="s">
        <v>38</v>
      </c>
      <c r="K3" s="149" t="s">
        <v>47</v>
      </c>
      <c r="L3" s="149" t="s">
        <v>152</v>
      </c>
      <c r="M3" s="149" t="s">
        <v>8</v>
      </c>
      <c r="N3" s="150" t="s">
        <v>9</v>
      </c>
      <c r="O3" s="16" t="s">
        <v>10</v>
      </c>
      <c r="P3" s="1"/>
      <c r="Q3" s="44" t="s">
        <v>26</v>
      </c>
    </row>
    <row r="4" spans="1:17" ht="18.5" x14ac:dyDescent="0.35">
      <c r="A4" s="395" t="s">
        <v>33</v>
      </c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7"/>
      <c r="O4" s="50"/>
      <c r="P4" s="1"/>
      <c r="Q4" s="44"/>
    </row>
    <row r="5" spans="1:17" ht="60" customHeight="1" x14ac:dyDescent="0.35">
      <c r="A5" s="93" t="s">
        <v>49</v>
      </c>
      <c r="B5" s="79" t="s">
        <v>74</v>
      </c>
      <c r="C5" s="81" t="s">
        <v>71</v>
      </c>
      <c r="D5" s="82"/>
      <c r="E5" s="117">
        <v>54</v>
      </c>
      <c r="F5" s="88">
        <v>1</v>
      </c>
      <c r="G5" s="83">
        <f t="shared" ref="G5" si="0">+E5*F5</f>
        <v>54</v>
      </c>
      <c r="H5" s="121">
        <v>0.1002</v>
      </c>
      <c r="I5" s="135">
        <f t="shared" ref="I5" si="1">+G5*H5</f>
        <v>5.4108000000000001</v>
      </c>
      <c r="J5" s="157">
        <v>5.4</v>
      </c>
      <c r="K5" s="85"/>
      <c r="L5" s="86"/>
      <c r="M5" s="87"/>
      <c r="N5" s="122">
        <f t="shared" ref="N5" si="2">+I5-J5</f>
        <v>1.0799999999999699E-2</v>
      </c>
      <c r="Q5" s="47" t="s">
        <v>49</v>
      </c>
    </row>
    <row r="6" spans="1:17" ht="43.5" x14ac:dyDescent="0.35">
      <c r="A6" s="270" t="s">
        <v>104</v>
      </c>
      <c r="B6" s="271" t="s">
        <v>83</v>
      </c>
      <c r="C6" s="271" t="s">
        <v>105</v>
      </c>
      <c r="D6" s="272"/>
      <c r="E6" s="273">
        <v>55</v>
      </c>
      <c r="F6" s="274">
        <f>G6/E6</f>
        <v>1</v>
      </c>
      <c r="G6" s="273">
        <v>55</v>
      </c>
      <c r="H6" s="275">
        <v>0.16700000000000001</v>
      </c>
      <c r="I6" s="276">
        <f>G6*H6</f>
        <v>9.1850000000000005</v>
      </c>
      <c r="J6" s="277">
        <v>9.19</v>
      </c>
      <c r="K6" s="276">
        <v>0</v>
      </c>
      <c r="L6" s="278">
        <f>+I6-J6</f>
        <v>-4.9999999999990052E-3</v>
      </c>
      <c r="M6" s="274">
        <v>0</v>
      </c>
      <c r="N6" s="218">
        <f>+L6</f>
        <v>-4.9999999999990052E-3</v>
      </c>
      <c r="Q6" s="47"/>
    </row>
    <row r="7" spans="1:17" ht="15.5" x14ac:dyDescent="0.35">
      <c r="A7" s="141"/>
      <c r="B7" s="142"/>
      <c r="C7" s="143" t="s">
        <v>32</v>
      </c>
      <c r="D7" s="144"/>
      <c r="E7" s="145">
        <f>+MAX(E5:E6)</f>
        <v>55</v>
      </c>
      <c r="F7" s="146">
        <f>IF(E7=0,"",G7/E7)</f>
        <v>1.9818181818181819</v>
      </c>
      <c r="G7" s="145">
        <f>SUM(G5:G6)</f>
        <v>109</v>
      </c>
      <c r="H7" s="146">
        <f>IF(G7=0,"",I7/G7)</f>
        <v>0.13390642201834863</v>
      </c>
      <c r="I7" s="146">
        <f t="shared" ref="I7:N7" si="3">SUM(I5:I6)</f>
        <v>14.595800000000001</v>
      </c>
      <c r="J7" s="146">
        <f t="shared" si="3"/>
        <v>14.59</v>
      </c>
      <c r="K7" s="147">
        <f t="shared" si="3"/>
        <v>0</v>
      </c>
      <c r="L7" s="147">
        <f t="shared" si="3"/>
        <v>-4.9999999999990052E-3</v>
      </c>
      <c r="M7" s="147">
        <f t="shared" si="3"/>
        <v>0</v>
      </c>
      <c r="N7" s="246">
        <f t="shared" si="3"/>
        <v>5.8000000000006935E-3</v>
      </c>
      <c r="Q7" s="47" t="s">
        <v>57</v>
      </c>
    </row>
    <row r="8" spans="1:17" ht="18.75" customHeight="1" x14ac:dyDescent="0.35">
      <c r="A8" s="395" t="s">
        <v>63</v>
      </c>
      <c r="B8" s="396"/>
      <c r="C8" s="396"/>
      <c r="D8" s="396"/>
      <c r="E8" s="396"/>
      <c r="F8" s="396"/>
      <c r="G8" s="396"/>
      <c r="H8" s="396"/>
      <c r="I8" s="396"/>
      <c r="J8" s="396"/>
      <c r="K8" s="396"/>
      <c r="L8" s="396"/>
      <c r="M8" s="396"/>
      <c r="N8" s="397"/>
      <c r="O8" s="50"/>
      <c r="P8" s="1"/>
      <c r="Q8" s="47" t="s">
        <v>67</v>
      </c>
    </row>
    <row r="9" spans="1:17" ht="58" x14ac:dyDescent="0.35">
      <c r="A9" s="214" t="s">
        <v>49</v>
      </c>
      <c r="B9" s="79" t="s">
        <v>80</v>
      </c>
      <c r="C9" s="79" t="s">
        <v>102</v>
      </c>
      <c r="D9" s="80"/>
      <c r="E9" s="140">
        <v>18925</v>
      </c>
      <c r="F9" s="88">
        <v>1</v>
      </c>
      <c r="G9" s="95">
        <f t="shared" ref="G9:G10" si="4">+E9*F9</f>
        <v>18925</v>
      </c>
      <c r="H9" s="136">
        <v>0.25</v>
      </c>
      <c r="I9" s="194">
        <f>+G9*H9</f>
        <v>4731.25</v>
      </c>
      <c r="J9" s="140">
        <v>4731.25</v>
      </c>
      <c r="K9" s="96"/>
      <c r="L9" s="96"/>
      <c r="M9" s="96">
        <f>I9-J9</f>
        <v>0</v>
      </c>
      <c r="N9" s="99">
        <f>SUM(K9:M9)</f>
        <v>0</v>
      </c>
      <c r="O9" s="50"/>
      <c r="P9" s="1"/>
      <c r="Q9" s="47" t="s">
        <v>70</v>
      </c>
    </row>
    <row r="10" spans="1:17" ht="29" x14ac:dyDescent="0.35">
      <c r="A10" s="240" t="s">
        <v>49</v>
      </c>
      <c r="B10" s="78" t="s">
        <v>72</v>
      </c>
      <c r="C10" s="79" t="s">
        <v>73</v>
      </c>
      <c r="D10" s="78"/>
      <c r="E10" s="140">
        <v>18925</v>
      </c>
      <c r="F10" s="88">
        <v>1</v>
      </c>
      <c r="G10" s="95">
        <f t="shared" si="4"/>
        <v>18925</v>
      </c>
      <c r="H10" s="136">
        <v>0.1002</v>
      </c>
      <c r="I10" s="95">
        <f t="shared" ref="I10" si="5">+G10*H10</f>
        <v>1896.2849999999999</v>
      </c>
      <c r="J10" s="157">
        <v>1896</v>
      </c>
      <c r="K10" s="96"/>
      <c r="L10" s="96"/>
      <c r="M10" s="193">
        <v>0</v>
      </c>
      <c r="N10" s="196">
        <f>SUM(K10:M10)</f>
        <v>0</v>
      </c>
      <c r="Q10" s="45"/>
    </row>
    <row r="11" spans="1:17" ht="39" x14ac:dyDescent="0.35">
      <c r="A11" s="240" t="s">
        <v>142</v>
      </c>
      <c r="B11" s="387" t="s">
        <v>137</v>
      </c>
      <c r="C11" s="388" t="s">
        <v>150</v>
      </c>
      <c r="D11" s="78"/>
      <c r="E11" s="140">
        <v>446</v>
      </c>
      <c r="F11" s="88">
        <v>1</v>
      </c>
      <c r="G11" s="95">
        <f>E11*F11</f>
        <v>446</v>
      </c>
      <c r="H11" s="136">
        <v>0.25</v>
      </c>
      <c r="I11" s="383">
        <f>G11*H11</f>
        <v>111.5</v>
      </c>
      <c r="J11" s="157">
        <v>111.5</v>
      </c>
      <c r="L11" s="193"/>
      <c r="M11" s="96"/>
      <c r="N11" s="389">
        <f>I11-J11</f>
        <v>0</v>
      </c>
      <c r="Q11" s="45"/>
    </row>
    <row r="12" spans="1:17" s="66" customFormat="1" ht="31" x14ac:dyDescent="0.35">
      <c r="A12" s="141"/>
      <c r="B12" s="142"/>
      <c r="C12" s="143" t="s">
        <v>64</v>
      </c>
      <c r="D12" s="154"/>
      <c r="E12" s="155">
        <f>+MAX(E9:E11)+E11</f>
        <v>19371</v>
      </c>
      <c r="F12" s="146">
        <f>G12/E12</f>
        <v>1.9769758917970162</v>
      </c>
      <c r="G12" s="155">
        <f>SUM(G9:G11)</f>
        <v>38296</v>
      </c>
      <c r="H12" s="202">
        <f>I12/G12</f>
        <v>0.17597229475663254</v>
      </c>
      <c r="I12" s="203">
        <f>SUM(I9:I11)</f>
        <v>6739.0349999999999</v>
      </c>
      <c r="J12" s="204">
        <f>SUM(J9:J11)</f>
        <v>6738.75</v>
      </c>
      <c r="K12" s="156">
        <f>SUM(K9:K11)</f>
        <v>0</v>
      </c>
      <c r="L12" s="156">
        <f>SUM(L9:L11)</f>
        <v>0</v>
      </c>
      <c r="M12" s="156">
        <f>M9+M10</f>
        <v>0</v>
      </c>
      <c r="N12" s="245">
        <f>SUM(N9:N11)</f>
        <v>0</v>
      </c>
      <c r="Q12" s="213"/>
    </row>
    <row r="13" spans="1:17" ht="55.5" hidden="1" customHeight="1" x14ac:dyDescent="0.35">
      <c r="A13" s="395" t="s">
        <v>42</v>
      </c>
      <c r="B13" s="396"/>
      <c r="C13" s="396"/>
      <c r="D13" s="396"/>
      <c r="E13" s="396"/>
      <c r="F13" s="396"/>
      <c r="G13" s="396"/>
      <c r="H13" s="396"/>
      <c r="I13" s="396"/>
      <c r="J13" s="396"/>
      <c r="K13" s="396"/>
      <c r="L13" s="396"/>
      <c r="M13" s="396"/>
      <c r="N13" s="397"/>
      <c r="O13" s="50"/>
      <c r="P13" s="1"/>
      <c r="Q13" s="45"/>
    </row>
    <row r="14" spans="1:17" ht="25.5" customHeight="1" thickBot="1" x14ac:dyDescent="0.4">
      <c r="A14" s="102"/>
      <c r="B14" s="103"/>
      <c r="C14" s="104" t="s">
        <v>103</v>
      </c>
      <c r="D14" s="105"/>
      <c r="E14" s="106">
        <f>E7+E12</f>
        <v>19426</v>
      </c>
      <c r="F14" s="107">
        <f>G14/E14</f>
        <v>1.9769896015649131</v>
      </c>
      <c r="G14" s="60">
        <f>G7+G12</f>
        <v>38405</v>
      </c>
      <c r="H14" s="201">
        <f>I14/G14</f>
        <v>0.17585290456971747</v>
      </c>
      <c r="I14" s="107">
        <f>SUM(I7+I12)</f>
        <v>6753.6307999999999</v>
      </c>
      <c r="J14" s="101">
        <f>J7+J12</f>
        <v>6753.34</v>
      </c>
      <c r="K14" s="106">
        <f>K7+K12</f>
        <v>0</v>
      </c>
      <c r="L14" s="106">
        <f>L7+L12</f>
        <v>-4.9999999999990052E-3</v>
      </c>
      <c r="M14" s="244">
        <f>M7+M12</f>
        <v>0</v>
      </c>
      <c r="N14" s="241">
        <f>N7+N12</f>
        <v>5.8000000000006935E-3</v>
      </c>
    </row>
    <row r="15" spans="1:17" hidden="1" x14ac:dyDescent="0.35"/>
    <row r="16" spans="1:17" ht="42" hidden="1" customHeight="1" x14ac:dyDescent="0.35">
      <c r="D16" s="151" t="str">
        <f>+A3</f>
        <v>Program Rule</v>
      </c>
      <c r="E16" s="152" t="str">
        <f t="shared" ref="E16:N16" si="6">+E3</f>
        <v>Estimated # Respondents</v>
      </c>
      <c r="F16" s="152" t="str">
        <f t="shared" si="6"/>
        <v>Responses per Respondents</v>
      </c>
      <c r="G16" s="152" t="str">
        <f t="shared" si="6"/>
        <v>Total Annual Records</v>
      </c>
      <c r="H16" s="152" t="str">
        <f t="shared" si="6"/>
        <v>Estimated Avg. # of Hours Per Response</v>
      </c>
      <c r="I16" s="152" t="str">
        <f t="shared" si="6"/>
        <v xml:space="preserve">Estimated Total Hours            </v>
      </c>
      <c r="J16" s="152" t="str">
        <f t="shared" si="6"/>
        <v>Current OMB Approved Burden Hrs</v>
      </c>
      <c r="K16" s="152" t="str">
        <f t="shared" si="6"/>
        <v>Due to Authorizing Statute</v>
      </c>
      <c r="L16" s="152" t="str">
        <f t="shared" si="6"/>
        <v>Existing Requirements in Use without OMB approval</v>
      </c>
      <c r="M16" s="152" t="str">
        <f t="shared" si="6"/>
        <v>Due to an Adjustment</v>
      </c>
      <c r="N16" s="153" t="str">
        <f t="shared" si="6"/>
        <v>Total Difference</v>
      </c>
    </row>
    <row r="17" spans="3:16" hidden="1" x14ac:dyDescent="0.35">
      <c r="D17" s="71" t="str">
        <f>+Q5</f>
        <v>F/R Eligibility</v>
      </c>
      <c r="E17" s="64">
        <f t="shared" ref="E17:E22" si="7">+SUMIF($A$5:$A$13,D17,($E$5:$E$13))</f>
        <v>37904</v>
      </c>
      <c r="F17" s="64">
        <f t="shared" ref="F17:F22" si="8">IF(E17&gt;0,G17/E17,0)</f>
        <v>1</v>
      </c>
      <c r="G17" s="108">
        <f t="shared" ref="G17:G22" si="9">+SUMIF($A$5:$A$13,D17,($G$5:$G$13))</f>
        <v>37904</v>
      </c>
      <c r="H17" s="110">
        <f t="shared" ref="H17:H22" si="10">IF(G17&gt;0,I17/G17,0)</f>
        <v>0.17499329358379062</v>
      </c>
      <c r="I17" s="108">
        <f t="shared" ref="I17:I22" si="11">+SUMIF($A$5:$A$13,D17,($I$5:$I$13))</f>
        <v>6632.9457999999995</v>
      </c>
      <c r="J17" s="111">
        <f t="shared" ref="J17:J22" si="12">+SUMIF($A$5:$A$13,D17,($J$5:$J$13))</f>
        <v>6632.65</v>
      </c>
      <c r="K17" s="64">
        <f>+SUMIF($A$5:$A$13,$D$17,($K$5:$K$13))</f>
        <v>0</v>
      </c>
      <c r="L17" s="64">
        <f>+SUMIF($A$5:$A$13,$D$17,($L$5:$L$13))</f>
        <v>0</v>
      </c>
      <c r="M17" s="64">
        <f>+SUMIF($A$5:$A$13,$D$17,($L$5:$L$13))</f>
        <v>0</v>
      </c>
      <c r="N17" s="109">
        <f t="shared" ref="N17:N22" si="13">+SUMIF($A$5:$A$13,D17,($N$5:$N$13))</f>
        <v>1.0799999999999699E-2</v>
      </c>
    </row>
    <row r="18" spans="3:16" hidden="1" x14ac:dyDescent="0.35">
      <c r="D18" s="71" t="e">
        <f>+#REF!</f>
        <v>#REF!</v>
      </c>
      <c r="E18" s="64">
        <f t="shared" si="7"/>
        <v>0</v>
      </c>
      <c r="F18" s="64">
        <f t="shared" si="8"/>
        <v>0</v>
      </c>
      <c r="G18" s="64">
        <f t="shared" si="9"/>
        <v>0</v>
      </c>
      <c r="H18" s="64">
        <f t="shared" si="10"/>
        <v>0</v>
      </c>
      <c r="I18" s="64">
        <f t="shared" si="11"/>
        <v>0</v>
      </c>
      <c r="J18" s="64">
        <f t="shared" si="12"/>
        <v>0</v>
      </c>
      <c r="K18" s="64">
        <f>+SUMIF($A$5:$A$13,$D$18,($K$5:$K$13))</f>
        <v>0</v>
      </c>
      <c r="L18" s="64">
        <f t="shared" ref="L18:M22" si="14">+SUMIF($A$5:$A$13,$D$18,($L$5:$L$13))</f>
        <v>0</v>
      </c>
      <c r="M18" s="64">
        <f t="shared" si="14"/>
        <v>0</v>
      </c>
      <c r="N18" s="65">
        <f t="shared" si="13"/>
        <v>0</v>
      </c>
    </row>
    <row r="19" spans="3:16" hidden="1" x14ac:dyDescent="0.35">
      <c r="D19" s="71" t="str">
        <f>+Q7</f>
        <v>Direct Certification</v>
      </c>
      <c r="E19" s="64">
        <f t="shared" si="7"/>
        <v>0</v>
      </c>
      <c r="F19" s="64">
        <f t="shared" si="8"/>
        <v>0</v>
      </c>
      <c r="G19" s="64">
        <f t="shared" si="9"/>
        <v>0</v>
      </c>
      <c r="H19" s="64">
        <f t="shared" si="10"/>
        <v>0</v>
      </c>
      <c r="I19" s="64">
        <f t="shared" si="11"/>
        <v>0</v>
      </c>
      <c r="J19" s="64">
        <f t="shared" si="12"/>
        <v>0</v>
      </c>
      <c r="K19" s="64">
        <f>+SUMIF($A$5:$A$13,$D$18,($K$5:$K$13))</f>
        <v>0</v>
      </c>
      <c r="L19" s="64">
        <f t="shared" si="14"/>
        <v>0</v>
      </c>
      <c r="M19" s="64">
        <f t="shared" si="14"/>
        <v>0</v>
      </c>
      <c r="N19" s="65">
        <f t="shared" si="13"/>
        <v>0</v>
      </c>
    </row>
    <row r="20" spans="3:16" hidden="1" x14ac:dyDescent="0.35">
      <c r="D20" s="71" t="str">
        <f>+Q8</f>
        <v>CIP</v>
      </c>
      <c r="E20" s="64">
        <f t="shared" si="7"/>
        <v>0</v>
      </c>
      <c r="F20" s="64">
        <f t="shared" si="8"/>
        <v>0</v>
      </c>
      <c r="G20" s="64">
        <f t="shared" si="9"/>
        <v>0</v>
      </c>
      <c r="H20" s="64">
        <f t="shared" si="10"/>
        <v>0</v>
      </c>
      <c r="I20" s="64">
        <f t="shared" si="11"/>
        <v>0</v>
      </c>
      <c r="J20" s="64">
        <f t="shared" si="12"/>
        <v>0</v>
      </c>
      <c r="K20" s="64">
        <f>+SUMIF($A$5:$A$13,$D$18,($K$5:$K$13))</f>
        <v>0</v>
      </c>
      <c r="L20" s="64">
        <f t="shared" si="14"/>
        <v>0</v>
      </c>
      <c r="M20" s="64">
        <f t="shared" si="14"/>
        <v>0</v>
      </c>
      <c r="N20" s="65">
        <f t="shared" si="13"/>
        <v>0</v>
      </c>
      <c r="P20" s="66"/>
    </row>
    <row r="21" spans="3:16" hidden="1" x14ac:dyDescent="0.35">
      <c r="D21" s="71" t="str">
        <f>+Q9</f>
        <v>CEP</v>
      </c>
      <c r="E21" s="64">
        <f t="shared" si="7"/>
        <v>0</v>
      </c>
      <c r="F21" s="64">
        <f t="shared" si="8"/>
        <v>0</v>
      </c>
      <c r="G21" s="64">
        <f t="shared" si="9"/>
        <v>0</v>
      </c>
      <c r="H21" s="64">
        <f t="shared" si="10"/>
        <v>0</v>
      </c>
      <c r="I21" s="64">
        <f t="shared" si="11"/>
        <v>0</v>
      </c>
      <c r="J21" s="64">
        <f t="shared" si="12"/>
        <v>0</v>
      </c>
      <c r="K21" s="64">
        <f>+SUMIF($A$5:$A$13,$D$18,($K$5:$K$13))</f>
        <v>0</v>
      </c>
      <c r="L21" s="64">
        <f t="shared" si="14"/>
        <v>0</v>
      </c>
      <c r="M21" s="64">
        <f t="shared" si="14"/>
        <v>0</v>
      </c>
      <c r="N21" s="65">
        <f t="shared" si="13"/>
        <v>0</v>
      </c>
    </row>
    <row r="22" spans="3:16" hidden="1" x14ac:dyDescent="0.35">
      <c r="D22" s="71" t="str">
        <f>IF(Q10="","-",+Q10)</f>
        <v>-</v>
      </c>
      <c r="E22" s="64">
        <f t="shared" si="7"/>
        <v>0</v>
      </c>
      <c r="F22" s="64">
        <f t="shared" si="8"/>
        <v>0</v>
      </c>
      <c r="G22" s="64">
        <f t="shared" si="9"/>
        <v>0</v>
      </c>
      <c r="H22" s="64">
        <f t="shared" si="10"/>
        <v>0</v>
      </c>
      <c r="I22" s="64">
        <f t="shared" si="11"/>
        <v>0</v>
      </c>
      <c r="J22" s="64">
        <f t="shared" si="12"/>
        <v>0</v>
      </c>
      <c r="K22" s="64">
        <f>+SUMIF($A$5:$A$13,$D$18,($K$5:$K$13))</f>
        <v>0</v>
      </c>
      <c r="L22" s="64">
        <f t="shared" si="14"/>
        <v>0</v>
      </c>
      <c r="M22" s="64">
        <f t="shared" si="14"/>
        <v>0</v>
      </c>
      <c r="N22" s="65">
        <f t="shared" si="13"/>
        <v>0</v>
      </c>
    </row>
    <row r="29" spans="3:16" ht="21" x14ac:dyDescent="0.5">
      <c r="C29" s="188"/>
    </row>
    <row r="31" spans="3:16" ht="21" x14ac:dyDescent="0.5">
      <c r="C31" s="188"/>
      <c r="D31" s="188"/>
      <c r="E31" s="188"/>
      <c r="F31" s="188"/>
    </row>
  </sheetData>
  <sheetProtection selectLockedCells="1"/>
  <autoFilter ref="A3:N14" xr:uid="{00000000-0009-0000-0000-000002000000}"/>
  <dataConsolidate/>
  <mergeCells count="4">
    <mergeCell ref="A1:N1"/>
    <mergeCell ref="A4:N4"/>
    <mergeCell ref="A8:N8"/>
    <mergeCell ref="A13:N13"/>
  </mergeCells>
  <dataValidations count="2">
    <dataValidation type="list" allowBlank="1" showInputMessage="1" showErrorMessage="1" sqref="A12 A9:A10 A5 A7" xr:uid="{00000000-0002-0000-0200-000000000000}">
      <formula1>$Q$7:$Q$13</formula1>
    </dataValidation>
    <dataValidation type="list" allowBlank="1" showInputMessage="1" showErrorMessage="1" sqref="A6" xr:uid="{00000000-0002-0000-0200-000001000000}">
      <formula1>$P$6:$P$30</formula1>
    </dataValidation>
  </dataValidations>
  <printOptions horizontalCentered="1"/>
  <pageMargins left="0.7" right="0.7" top="0.75" bottom="0.75" header="0.3" footer="0.3"/>
  <pageSetup scale="56" orientation="landscape" r:id="rId1"/>
  <headerFooter>
    <oddHeader>&amp;C&amp;"-,Bold"&amp;12OMB Control #0584-0026 
&amp;16 7 CFR Part 245, Determining Eligibility for Free &amp; Reduced Price Meals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FFFF00"/>
    <pageSetUpPr fitToPage="1"/>
  </sheetPr>
  <dimension ref="A1:G31"/>
  <sheetViews>
    <sheetView topLeftCell="A15" workbookViewId="0">
      <selection activeCell="C30" sqref="C30"/>
    </sheetView>
  </sheetViews>
  <sheetFormatPr defaultRowHeight="14.5" x14ac:dyDescent="0.35"/>
  <cols>
    <col min="1" max="1" width="28.7265625" bestFit="1" customWidth="1"/>
    <col min="2" max="2" width="14.26953125" bestFit="1" customWidth="1"/>
    <col min="3" max="3" width="13.7265625" bestFit="1" customWidth="1"/>
    <col min="4" max="4" width="19" bestFit="1" customWidth="1"/>
    <col min="5" max="5" width="18.54296875" bestFit="1" customWidth="1"/>
    <col min="6" max="6" width="15.26953125" bestFit="1" customWidth="1"/>
  </cols>
  <sheetData>
    <row r="1" spans="1:7" ht="15" x14ac:dyDescent="0.35">
      <c r="A1" s="402" t="s">
        <v>56</v>
      </c>
      <c r="B1" s="403"/>
      <c r="C1" s="403"/>
      <c r="D1" s="403"/>
      <c r="E1" s="403"/>
      <c r="F1" s="404"/>
    </row>
    <row r="2" spans="1:7" ht="13.5" customHeight="1" x14ac:dyDescent="0.35">
      <c r="A2" s="27"/>
      <c r="B2" s="28"/>
      <c r="C2" s="28"/>
      <c r="D2" s="28"/>
      <c r="E2" s="28"/>
      <c r="F2" s="29"/>
    </row>
    <row r="3" spans="1:7" ht="48" customHeight="1" x14ac:dyDescent="0.35">
      <c r="A3" s="40" t="s">
        <v>20</v>
      </c>
      <c r="B3" s="40" t="s">
        <v>21</v>
      </c>
      <c r="C3" s="40" t="s">
        <v>22</v>
      </c>
      <c r="D3" s="40" t="s">
        <v>23</v>
      </c>
      <c r="E3" s="40" t="s">
        <v>24</v>
      </c>
      <c r="F3" s="40" t="s">
        <v>25</v>
      </c>
    </row>
    <row r="4" spans="1:7" ht="15" x14ac:dyDescent="0.35">
      <c r="A4" s="39" t="s">
        <v>12</v>
      </c>
      <c r="B4" s="38"/>
      <c r="C4" s="38"/>
      <c r="D4" s="38"/>
      <c r="E4" s="38"/>
      <c r="F4" s="38"/>
    </row>
    <row r="5" spans="1:7" ht="15.75" customHeight="1" x14ac:dyDescent="0.35">
      <c r="A5" s="30" t="s">
        <v>11</v>
      </c>
      <c r="B5" s="31">
        <f>+RecordKeeping!E10</f>
        <v>55</v>
      </c>
      <c r="C5" s="175">
        <f>+RecordKeeping!F10</f>
        <v>20.563636363636363</v>
      </c>
      <c r="D5" s="31">
        <f>+RecordKeeping!G10</f>
        <v>1131</v>
      </c>
      <c r="E5" s="269">
        <f>+RecordKeeping!H10</f>
        <v>0.13936295313881519</v>
      </c>
      <c r="F5" s="31">
        <f>+RecordKeeping!I10</f>
        <v>157.61949999999999</v>
      </c>
      <c r="G5" s="33"/>
    </row>
    <row r="6" spans="1:7" ht="19.5" customHeight="1" x14ac:dyDescent="0.35">
      <c r="A6" s="34" t="s">
        <v>96</v>
      </c>
      <c r="B6" s="32">
        <f>+RecordKeeping!E15</f>
        <v>15315</v>
      </c>
      <c r="C6" s="176">
        <f>+RecordKeeping!F15</f>
        <v>1.0634018935683971</v>
      </c>
      <c r="D6" s="31">
        <f>+RecordKeeping!G15</f>
        <v>16286</v>
      </c>
      <c r="E6" s="205">
        <f>+RecordKeeping!H15</f>
        <v>0.19846551025420606</v>
      </c>
      <c r="F6" s="31">
        <f>+RecordKeeping!I15</f>
        <v>3232.2093</v>
      </c>
      <c r="G6" s="36"/>
    </row>
    <row r="7" spans="1:7" ht="19.5" hidden="1" customHeight="1" x14ac:dyDescent="0.35">
      <c r="A7" s="34" t="s">
        <v>28</v>
      </c>
      <c r="B7" s="6">
        <f>+RecordKeeping!E19</f>
        <v>0</v>
      </c>
      <c r="C7" s="35" t="str">
        <f>+RecordKeeping!F19</f>
        <v/>
      </c>
      <c r="D7" s="7">
        <f>+RecordKeeping!G19</f>
        <v>0</v>
      </c>
      <c r="E7" s="7">
        <f>+RecordKeeping!H19</f>
        <v>0</v>
      </c>
      <c r="F7" s="7">
        <f>+RecordKeeping!I19</f>
        <v>0</v>
      </c>
      <c r="G7" s="36"/>
    </row>
    <row r="8" spans="1:7" ht="19.5" customHeight="1" x14ac:dyDescent="0.35">
      <c r="A8" s="43" t="s">
        <v>29</v>
      </c>
      <c r="B8" s="32">
        <f>SUBTOTAL(109,B5:B7)</f>
        <v>15370</v>
      </c>
      <c r="C8" s="175">
        <f>+D8/B8</f>
        <v>1.133181522446324</v>
      </c>
      <c r="D8" s="32">
        <f>SUBTOTAL(109,D5:D7)</f>
        <v>17417</v>
      </c>
      <c r="E8" s="206">
        <f>+F8/D8</f>
        <v>0.19462759373026353</v>
      </c>
      <c r="F8" s="32">
        <f>SUBTOTAL(109,F5:F7)</f>
        <v>3389.8287999999998</v>
      </c>
      <c r="G8" s="36"/>
    </row>
    <row r="9" spans="1:7" ht="15" x14ac:dyDescent="0.35">
      <c r="A9" s="42" t="s">
        <v>30</v>
      </c>
      <c r="B9" s="41"/>
      <c r="C9" s="41"/>
      <c r="D9" s="41"/>
      <c r="E9" s="41"/>
      <c r="F9" s="41"/>
    </row>
    <row r="10" spans="1:7" ht="19.5" customHeight="1" x14ac:dyDescent="0.35">
      <c r="A10" s="48" t="s">
        <v>11</v>
      </c>
      <c r="B10" s="49">
        <f>+Reporting!E14</f>
        <v>55</v>
      </c>
      <c r="C10" s="177">
        <f>+Reporting!F14</f>
        <v>256.85454545454547</v>
      </c>
      <c r="D10" s="49">
        <f>+Reporting!G14</f>
        <v>14127</v>
      </c>
      <c r="E10" s="177">
        <f>+Reporting!H14</f>
        <v>5.9303900332696245E-2</v>
      </c>
      <c r="F10" s="49">
        <f>+Reporting!I14</f>
        <v>837.78619999999989</v>
      </c>
      <c r="G10" s="36"/>
    </row>
    <row r="11" spans="1:7" ht="19.5" customHeight="1" x14ac:dyDescent="0.35">
      <c r="A11" s="164" t="s">
        <v>96</v>
      </c>
      <c r="B11" s="158">
        <f>+Reporting!E34</f>
        <v>19371.490000000002</v>
      </c>
      <c r="C11" s="159">
        <f>+Reporting!F34</f>
        <v>441.59686890373416</v>
      </c>
      <c r="D11" s="158">
        <f>+Reporting!G34</f>
        <v>8554389.3299999982</v>
      </c>
      <c r="E11" s="159">
        <f>+Reporting!H34</f>
        <v>2.101988152472832E-2</v>
      </c>
      <c r="F11" s="158">
        <f>+Reporting!I34</f>
        <v>179812.25023300003</v>
      </c>
      <c r="G11" s="36"/>
    </row>
    <row r="12" spans="1:7" ht="15.75" customHeight="1" x14ac:dyDescent="0.35">
      <c r="A12" s="165" t="s">
        <v>91</v>
      </c>
      <c r="B12" s="166">
        <f>+Reporting!E42</f>
        <v>3442945</v>
      </c>
      <c r="C12" s="179">
        <f>+Reporting!F42</f>
        <v>1.0285817054875985</v>
      </c>
      <c r="D12" s="166">
        <f>+Reporting!G42</f>
        <v>3541350.24</v>
      </c>
      <c r="E12" s="179">
        <f>+Reporting!H42</f>
        <v>0.12743204301080369</v>
      </c>
      <c r="F12" s="166">
        <f>+Reporting!I42</f>
        <v>451281.49609999999</v>
      </c>
      <c r="G12" s="33"/>
    </row>
    <row r="13" spans="1:7" ht="19.5" customHeight="1" x14ac:dyDescent="0.35">
      <c r="A13" s="170" t="s">
        <v>31</v>
      </c>
      <c r="B13" s="158">
        <f>SUBTOTAL(109,B10:B12)</f>
        <v>3462371.49</v>
      </c>
      <c r="C13" s="178">
        <f>+D13/B13</f>
        <v>3.4975641998484681</v>
      </c>
      <c r="D13" s="158">
        <f>SUBTOTAL(109,D10:D12)</f>
        <v>12109866.569999998</v>
      </c>
      <c r="E13" s="178">
        <f>+F13/D13</f>
        <v>5.2183195320953904E-2</v>
      </c>
      <c r="F13" s="158">
        <f>SUBTOTAL(109,F10:F12)</f>
        <v>631931.53253299999</v>
      </c>
      <c r="G13" s="36"/>
    </row>
    <row r="14" spans="1:7" ht="19.5" customHeight="1" x14ac:dyDescent="0.35">
      <c r="A14" s="163" t="s">
        <v>75</v>
      </c>
      <c r="B14" s="161"/>
      <c r="C14" s="162"/>
      <c r="D14" s="161"/>
      <c r="E14" s="162"/>
      <c r="F14" s="161"/>
      <c r="G14" s="36"/>
    </row>
    <row r="15" spans="1:7" ht="19.5" customHeight="1" x14ac:dyDescent="0.35">
      <c r="A15" s="187" t="s">
        <v>11</v>
      </c>
      <c r="B15" s="185">
        <f>+PublicNotification!E7</f>
        <v>55</v>
      </c>
      <c r="C15" s="185">
        <f>+PublicNotification!F7</f>
        <v>1.9818181818181819</v>
      </c>
      <c r="D15" s="185">
        <f>+PublicNotification!G7</f>
        <v>109</v>
      </c>
      <c r="E15" s="186">
        <f>+PublicNotification!H7</f>
        <v>0.13390642201834863</v>
      </c>
      <c r="F15" s="185">
        <f>+PublicNotification!I7</f>
        <v>14.595800000000001</v>
      </c>
      <c r="G15" s="36"/>
    </row>
    <row r="16" spans="1:7" ht="19.5" customHeight="1" x14ac:dyDescent="0.35">
      <c r="A16" s="169" t="s">
        <v>96</v>
      </c>
      <c r="B16" s="160">
        <f>+PublicNotification!E12</f>
        <v>19371</v>
      </c>
      <c r="C16" s="160">
        <f>+PublicNotification!F12</f>
        <v>1.9769758917970162</v>
      </c>
      <c r="D16" s="160">
        <f>+PublicNotification!G12</f>
        <v>38296</v>
      </c>
      <c r="E16" s="242">
        <f>+PublicNotification!H12</f>
        <v>0.17597229475663254</v>
      </c>
      <c r="F16" s="243">
        <f>+PublicNotification!I12</f>
        <v>6739.0349999999999</v>
      </c>
      <c r="G16" s="36"/>
    </row>
    <row r="17" spans="1:7" ht="19.5" hidden="1" customHeight="1" x14ac:dyDescent="0.35">
      <c r="A17" s="168" t="s">
        <v>28</v>
      </c>
      <c r="B17" s="167" t="e">
        <f>+PublicNotification!#REF!</f>
        <v>#REF!</v>
      </c>
      <c r="C17" s="167" t="e">
        <f>+PublicNotification!#REF!</f>
        <v>#REF!</v>
      </c>
      <c r="D17" s="167" t="e">
        <f>+PublicNotification!#REF!</f>
        <v>#REF!</v>
      </c>
      <c r="E17" s="167" t="e">
        <f>+PublicNotification!#REF!</f>
        <v>#REF!</v>
      </c>
      <c r="F17" s="167" t="e">
        <f>+PublicNotification!#REF!</f>
        <v>#REF!</v>
      </c>
      <c r="G17" s="36"/>
    </row>
    <row r="18" spans="1:7" ht="19.5" customHeight="1" x14ac:dyDescent="0.35">
      <c r="A18" s="184" t="s">
        <v>79</v>
      </c>
      <c r="B18" s="185">
        <f>SUBTOTAL(109,B15:B17)</f>
        <v>19426</v>
      </c>
      <c r="C18" s="186">
        <f>+D18/B18</f>
        <v>1.9769896015649131</v>
      </c>
      <c r="D18" s="185">
        <f>SUBTOTAL(109,D15:D17)</f>
        <v>38405</v>
      </c>
      <c r="E18" s="259">
        <f>+F18/D18</f>
        <v>0.17585290456971747</v>
      </c>
      <c r="F18" s="185">
        <f>SUBTOTAL(109,F15:F17)</f>
        <v>6753.6307999999999</v>
      </c>
      <c r="G18" s="36"/>
    </row>
    <row r="19" spans="1:7" ht="17.25" customHeight="1" x14ac:dyDescent="0.35">
      <c r="A19" s="37" t="s">
        <v>59</v>
      </c>
      <c r="B19" s="8">
        <f>SUM('Burden Summary'!B12+B18)</f>
        <v>3462371</v>
      </c>
      <c r="C19" s="137">
        <f>+D19/B19</f>
        <v>3.5136871727495405</v>
      </c>
      <c r="D19" s="8">
        <f>+D8+D13+D18</f>
        <v>12165688.569999998</v>
      </c>
      <c r="E19" s="137">
        <f>+F19/D19</f>
        <v>5.2777529889785769E-2</v>
      </c>
      <c r="F19" s="8">
        <f>+F8+F13+F18</f>
        <v>642074.99213300005</v>
      </c>
      <c r="G19" s="33"/>
    </row>
    <row r="20" spans="1:7" x14ac:dyDescent="0.35">
      <c r="F20" s="171"/>
    </row>
    <row r="21" spans="1:7" x14ac:dyDescent="0.35">
      <c r="A21" s="5"/>
      <c r="B21" s="5"/>
      <c r="C21" s="9"/>
      <c r="D21" s="5"/>
      <c r="E21" s="5"/>
      <c r="F21" s="73"/>
      <c r="G21" s="5"/>
    </row>
    <row r="22" spans="1:7" x14ac:dyDescent="0.35">
      <c r="D22" s="10"/>
      <c r="F22" s="189"/>
    </row>
    <row r="23" spans="1:7" ht="15" thickBot="1" x14ac:dyDescent="0.4">
      <c r="A23" s="251"/>
      <c r="B23" s="251"/>
      <c r="C23" s="251"/>
      <c r="D23" s="251"/>
      <c r="E23" s="251"/>
      <c r="F23" s="251"/>
    </row>
    <row r="24" spans="1:7" x14ac:dyDescent="0.35">
      <c r="A24" s="260" t="s">
        <v>112</v>
      </c>
      <c r="B24" s="261">
        <f>+B18</f>
        <v>19426</v>
      </c>
      <c r="C24" s="262">
        <f>+D24/B24</f>
        <v>443.95852620199724</v>
      </c>
      <c r="D24" s="261">
        <f>+D8+D10+D11+D18</f>
        <v>8624338.3299999982</v>
      </c>
      <c r="E24" s="262">
        <f>+F24/D24</f>
        <v>2.2122682196884555E-2</v>
      </c>
      <c r="F24" s="263">
        <f>+F8+F10+F11+F18</f>
        <v>190793.49603300003</v>
      </c>
    </row>
    <row r="25" spans="1:7" x14ac:dyDescent="0.35">
      <c r="A25" s="255" t="s">
        <v>113</v>
      </c>
      <c r="B25" s="248">
        <f>+B12</f>
        <v>3442945</v>
      </c>
      <c r="C25" s="264">
        <f>+D25/B25</f>
        <v>1.0285817054875985</v>
      </c>
      <c r="D25" s="248">
        <f>+D12</f>
        <v>3541350.24</v>
      </c>
      <c r="E25" s="264">
        <f>+F25/D25</f>
        <v>0.12743204301080369</v>
      </c>
      <c r="F25" s="265">
        <f>+F12</f>
        <v>451281.49609999999</v>
      </c>
    </row>
    <row r="26" spans="1:7" ht="15" thickBot="1" x14ac:dyDescent="0.4">
      <c r="A26" s="257" t="s">
        <v>114</v>
      </c>
      <c r="B26" s="266">
        <f>+B25+B24</f>
        <v>3462371</v>
      </c>
      <c r="C26" s="267">
        <f>+D26/B26</f>
        <v>3.5136871727495405</v>
      </c>
      <c r="D26" s="266">
        <f>+D25+D24</f>
        <v>12165688.569999998</v>
      </c>
      <c r="E26" s="267">
        <f>+F26/D26</f>
        <v>5.2777529889785769E-2</v>
      </c>
      <c r="F26" s="268">
        <f>+F25+F24</f>
        <v>642074.99213300005</v>
      </c>
    </row>
    <row r="27" spans="1:7" ht="15" thickBot="1" x14ac:dyDescent="0.4">
      <c r="A27" s="251"/>
      <c r="B27" s="251"/>
      <c r="C27" s="251"/>
      <c r="D27" s="251"/>
      <c r="E27" s="251"/>
      <c r="F27" s="251"/>
    </row>
    <row r="28" spans="1:7" x14ac:dyDescent="0.35">
      <c r="A28" s="252"/>
      <c r="B28" s="253" t="s">
        <v>116</v>
      </c>
      <c r="C28" s="254" t="s">
        <v>117</v>
      </c>
      <c r="D28" s="251"/>
      <c r="E28" s="251"/>
      <c r="F28" s="251"/>
    </row>
    <row r="29" spans="1:7" x14ac:dyDescent="0.35">
      <c r="A29" s="255" t="s">
        <v>115</v>
      </c>
      <c r="B29" s="300">
        <v>12550211</v>
      </c>
      <c r="C29" s="247">
        <v>660799</v>
      </c>
      <c r="D29" s="256"/>
      <c r="E29" s="251"/>
      <c r="F29" s="251"/>
    </row>
    <row r="30" spans="1:7" x14ac:dyDescent="0.35">
      <c r="A30" s="255" t="s">
        <v>118</v>
      </c>
      <c r="B30" s="248">
        <f>+D19</f>
        <v>12165688.569999998</v>
      </c>
      <c r="C30" s="247">
        <f>+F19</f>
        <v>642074.99213300005</v>
      </c>
      <c r="D30" s="256"/>
      <c r="E30" s="251"/>
      <c r="F30" s="251"/>
    </row>
    <row r="31" spans="1:7" ht="15" thickBot="1" x14ac:dyDescent="0.4">
      <c r="A31" s="257" t="s">
        <v>119</v>
      </c>
      <c r="B31" s="249">
        <f>+B30-B29</f>
        <v>-384522.43000000156</v>
      </c>
      <c r="C31" s="250">
        <f>+C30-C29</f>
        <v>-18724.007866999949</v>
      </c>
      <c r="D31" s="251"/>
      <c r="E31" s="251"/>
      <c r="F31" s="251"/>
    </row>
  </sheetData>
  <sheetProtection selectLockedCells="1"/>
  <mergeCells count="1">
    <mergeCell ref="A1:F1"/>
  </mergeCells>
  <printOptions horizontalCentered="1"/>
  <pageMargins left="0.7" right="0.7" top="0.75" bottom="0.75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5F41949DA2A940B8D082ECAF8F142D" ma:contentTypeVersion="14" ma:contentTypeDescription="Create a new document." ma:contentTypeScope="" ma:versionID="7bfc4756c050720640839c5393fb9c7a">
  <xsd:schema xmlns:xsd="http://www.w3.org/2001/XMLSchema" xmlns:xs="http://www.w3.org/2001/XMLSchema" xmlns:p="http://schemas.microsoft.com/office/2006/metadata/properties" xmlns:ns2="df38bbad-0bb0-41a7-b78f-084b382b3af7" xmlns:ns3="e9322675-4e6c-4dcb-b08b-f40420b09916" xmlns:ns4="73fb875a-8af9-4255-b008-0995492d31cd" targetNamespace="http://schemas.microsoft.com/office/2006/metadata/properties" ma:root="true" ma:fieldsID="283a8b59933e43b79ed5984286b72d31" ns2:_="" ns3:_="" ns4:_="">
    <xsd:import namespace="df38bbad-0bb0-41a7-b78f-084b382b3af7"/>
    <xsd:import namespace="e9322675-4e6c-4dcb-b08b-f40420b09916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8bbad-0bb0-41a7-b78f-084b382b3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description="" ma:indexed="true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22675-4e6c-4dcb-b08b-f40420b099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e98274-0875-49b6-a7af-eeb3c457fc2c}" ma:internalName="TaxCatchAll" ma:showField="CatchAllData" ma:web="e9322675-4e6c-4dcb-b08b-f40420b099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38bbad-0bb0-41a7-b78f-084b382b3af7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Props1.xml><?xml version="1.0" encoding="utf-8"?>
<ds:datastoreItem xmlns:ds="http://schemas.openxmlformats.org/officeDocument/2006/customXml" ds:itemID="{EAF7E3F1-BF07-4CAA-8AAB-DDB20F6103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8bbad-0bb0-41a7-b78f-084b382b3af7"/>
    <ds:schemaRef ds:uri="e9322675-4e6c-4dcb-b08b-f40420b09916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21E0B-9A1E-44BB-934B-59F951A4EF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48A21A-C521-40F3-999E-9F7F6069A3A7}">
  <ds:schemaRefs>
    <ds:schemaRef ds:uri="http://schemas.microsoft.com/office/2006/metadata/properties"/>
    <ds:schemaRef ds:uri="http://schemas.microsoft.com/office/infopath/2007/PartnerControls"/>
    <ds:schemaRef ds:uri="df38bbad-0bb0-41a7-b78f-084b382b3af7"/>
    <ds:schemaRef ds:uri="73fb875a-8af9-4255-b008-0995492d31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Reporting</vt:lpstr>
      <vt:lpstr>RecordKeeping</vt:lpstr>
      <vt:lpstr>PublicNotification</vt:lpstr>
      <vt:lpstr>Burden Summary</vt:lpstr>
      <vt:lpstr>'Burden Summary'!Print_Area</vt:lpstr>
      <vt:lpstr>PublicNotification!Print_Area</vt:lpstr>
      <vt:lpstr>RecordKeeping!Print_Area</vt:lpstr>
      <vt:lpstr>Reporting!Print_Area</vt:lpstr>
    </vt:vector>
  </TitlesOfParts>
  <Company>USDA/FNS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sweeks</dc:creator>
  <cp:lastModifiedBy>Sandberg, Christina - FNS</cp:lastModifiedBy>
  <cp:lastPrinted>2020-03-05T21:19:51Z</cp:lastPrinted>
  <dcterms:created xsi:type="dcterms:W3CDTF">2011-04-25T16:43:00Z</dcterms:created>
  <dcterms:modified xsi:type="dcterms:W3CDTF">2024-08-14T17:09:27Z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0x010100B45F41949DA2A940B8D082ECAF8F142D</vt:lpwstr>
  </property>
</Properties>
</file>