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dsalahud\OneDrive - Environmental Protection Agency (EPA)\Documents\"/>
    </mc:Choice>
  </mc:AlternateContent>
  <xr:revisionPtr revIDLastSave="0" documentId="8_{224E2A7D-F5BA-41A4-B69E-FF1DB7AC35CA}" xr6:coauthVersionLast="47" xr6:coauthVersionMax="47" xr10:uidLastSave="{00000000-0000-0000-0000-000000000000}"/>
  <bookViews>
    <workbookView xWindow="-110" yWindow="-110" windowWidth="19420" windowHeight="10300" firstSheet="3" activeTab="8" xr2:uid="{344B3079-2DE7-4C97-9E22-F2D8B32858A6}"/>
  </bookViews>
  <sheets>
    <sheet name="Resp. Year 1" sheetId="1" r:id="rId1"/>
    <sheet name="Resp. Year 2" sheetId="12" r:id="rId2"/>
    <sheet name="Resp. Year 3" sheetId="13" r:id="rId3"/>
    <sheet name="Resp. Summary" sheetId="5" r:id="rId4"/>
    <sheet name="EPA Year 1" sheetId="6" r:id="rId5"/>
    <sheet name="EPA Year 2 " sheetId="10" r:id="rId6"/>
    <sheet name="EPA Year 3" sheetId="11" r:id="rId7"/>
    <sheet name="EPA Summary" sheetId="9" r:id="rId8"/>
    <sheet name="Labor rates" sheetId="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2" l="1"/>
  <c r="G27" i="12"/>
  <c r="G26" i="12"/>
  <c r="G28" i="13"/>
  <c r="G27" i="13"/>
  <c r="G26" i="13"/>
  <c r="B4" i="2"/>
  <c r="I26" i="12" l="1"/>
  <c r="H26" i="12"/>
  <c r="J26" i="12" s="1"/>
  <c r="I27" i="12"/>
  <c r="H27" i="12"/>
  <c r="J27" i="12" s="1"/>
  <c r="I28" i="12"/>
  <c r="H28" i="12"/>
  <c r="J28" i="12" s="1"/>
  <c r="I26" i="13"/>
  <c r="H26" i="13"/>
  <c r="J26" i="13" s="1"/>
  <c r="I27" i="13"/>
  <c r="H27" i="13"/>
  <c r="J27" i="13" s="1"/>
  <c r="I28" i="13"/>
  <c r="H28" i="13"/>
  <c r="J28" i="13" s="1"/>
  <c r="G39" i="13"/>
  <c r="H39" i="13" s="1"/>
  <c r="I39" i="13"/>
  <c r="G39" i="12"/>
  <c r="H39" i="12"/>
  <c r="I39" i="12"/>
  <c r="E41" i="13"/>
  <c r="E40" i="13"/>
  <c r="E39" i="13"/>
  <c r="E38" i="13"/>
  <c r="E37" i="13"/>
  <c r="G37" i="13" s="1"/>
  <c r="E36" i="13"/>
  <c r="G36" i="13" s="1"/>
  <c r="E35" i="13"/>
  <c r="G35" i="13" s="1"/>
  <c r="E34" i="13"/>
  <c r="G34" i="13" s="1"/>
  <c r="E33" i="13"/>
  <c r="E32" i="13"/>
  <c r="E31" i="13"/>
  <c r="E30" i="13"/>
  <c r="E28" i="13"/>
  <c r="E27" i="13"/>
  <c r="E26" i="13"/>
  <c r="E22" i="13"/>
  <c r="G22" i="13" s="1"/>
  <c r="E21" i="13"/>
  <c r="E20" i="13"/>
  <c r="E19" i="13"/>
  <c r="E18" i="13"/>
  <c r="E17" i="13"/>
  <c r="E16" i="13"/>
  <c r="E15" i="13"/>
  <c r="E14" i="13"/>
  <c r="G14" i="13" s="1"/>
  <c r="E10" i="13"/>
  <c r="E8" i="13"/>
  <c r="E41" i="12"/>
  <c r="E40" i="12"/>
  <c r="E39" i="12"/>
  <c r="E38" i="12"/>
  <c r="E37" i="12"/>
  <c r="G37" i="12" s="1"/>
  <c r="E36" i="12"/>
  <c r="G36" i="12" s="1"/>
  <c r="E35" i="12"/>
  <c r="G35" i="12" s="1"/>
  <c r="E34" i="12"/>
  <c r="G34" i="12" s="1"/>
  <c r="I34" i="12" s="1"/>
  <c r="E33" i="12"/>
  <c r="E32" i="12"/>
  <c r="E31" i="12"/>
  <c r="E30" i="12"/>
  <c r="E28" i="12"/>
  <c r="E27" i="12"/>
  <c r="E26" i="12"/>
  <c r="E22" i="12"/>
  <c r="E21" i="12"/>
  <c r="E20" i="12"/>
  <c r="E19" i="12"/>
  <c r="E18" i="12"/>
  <c r="E17" i="12"/>
  <c r="G17" i="12" s="1"/>
  <c r="E16" i="12"/>
  <c r="G16" i="12" s="1"/>
  <c r="E15" i="12"/>
  <c r="E14" i="12"/>
  <c r="E10" i="12"/>
  <c r="E8" i="12"/>
  <c r="G38" i="13"/>
  <c r="G38" i="12"/>
  <c r="E38" i="1"/>
  <c r="G38" i="1" s="1"/>
  <c r="E39" i="1"/>
  <c r="G39" i="1" s="1"/>
  <c r="E28" i="1"/>
  <c r="G28" i="1" s="1"/>
  <c r="E27" i="1"/>
  <c r="G27" i="1" s="1"/>
  <c r="E26" i="1"/>
  <c r="G26" i="1" s="1"/>
  <c r="H7" i="5"/>
  <c r="H6" i="5"/>
  <c r="H5" i="5"/>
  <c r="G41" i="13"/>
  <c r="G40" i="13"/>
  <c r="G33" i="13"/>
  <c r="G32" i="13"/>
  <c r="G31" i="13"/>
  <c r="G30" i="13"/>
  <c r="G21" i="13"/>
  <c r="H21" i="13" s="1"/>
  <c r="G20" i="13"/>
  <c r="G19" i="13"/>
  <c r="G18" i="13"/>
  <c r="G17" i="13"/>
  <c r="G16" i="13"/>
  <c r="G15" i="13"/>
  <c r="G10" i="13"/>
  <c r="H10" i="13" s="1"/>
  <c r="G8" i="13"/>
  <c r="G41" i="12"/>
  <c r="G40" i="12"/>
  <c r="G33" i="12"/>
  <c r="G32" i="12"/>
  <c r="G31" i="12"/>
  <c r="G30" i="12"/>
  <c r="G22" i="12"/>
  <c r="I22" i="12" s="1"/>
  <c r="G21" i="12"/>
  <c r="H21" i="12" s="1"/>
  <c r="G20" i="12"/>
  <c r="G19" i="12"/>
  <c r="G18" i="12"/>
  <c r="G15" i="12"/>
  <c r="G14" i="12"/>
  <c r="G10" i="12"/>
  <c r="G8" i="12"/>
  <c r="I38" i="13" l="1"/>
  <c r="H38" i="13"/>
  <c r="I38" i="12"/>
  <c r="H38" i="12"/>
  <c r="H34" i="13"/>
  <c r="I34" i="13"/>
  <c r="C7" i="5"/>
  <c r="I21" i="13"/>
  <c r="I10" i="13"/>
  <c r="I10" i="12"/>
  <c r="C6" i="5"/>
  <c r="H33" i="12"/>
  <c r="I33" i="12"/>
  <c r="I38" i="1"/>
  <c r="H38" i="1"/>
  <c r="I39" i="1"/>
  <c r="H39" i="1"/>
  <c r="I28" i="1"/>
  <c r="H28" i="1"/>
  <c r="I27" i="1"/>
  <c r="H27" i="1"/>
  <c r="H26" i="1"/>
  <c r="I26" i="1"/>
  <c r="H8" i="5"/>
  <c r="H9" i="5"/>
  <c r="I16" i="13"/>
  <c r="H16" i="13"/>
  <c r="I20" i="13"/>
  <c r="H20" i="13"/>
  <c r="I32" i="13"/>
  <c r="H32" i="13"/>
  <c r="I8" i="13"/>
  <c r="H8" i="13"/>
  <c r="H17" i="13"/>
  <c r="I17" i="13"/>
  <c r="H30" i="13"/>
  <c r="I30" i="13"/>
  <c r="H31" i="13"/>
  <c r="I31" i="13"/>
  <c r="I33" i="13"/>
  <c r="H33" i="13"/>
  <c r="I37" i="13"/>
  <c r="H37" i="13"/>
  <c r="H18" i="13"/>
  <c r="I18" i="13"/>
  <c r="I19" i="13"/>
  <c r="H19" i="13"/>
  <c r="H40" i="13"/>
  <c r="I40" i="13"/>
  <c r="H41" i="13"/>
  <c r="I41" i="13"/>
  <c r="H15" i="13"/>
  <c r="H36" i="13"/>
  <c r="I15" i="13"/>
  <c r="I36" i="13"/>
  <c r="H14" i="13"/>
  <c r="H22" i="13"/>
  <c r="H35" i="13"/>
  <c r="I14" i="13"/>
  <c r="I22" i="13"/>
  <c r="I35" i="13"/>
  <c r="I18" i="12"/>
  <c r="H18" i="12"/>
  <c r="I16" i="12"/>
  <c r="H16" i="12"/>
  <c r="I32" i="12"/>
  <c r="H32" i="12"/>
  <c r="I37" i="12"/>
  <c r="H37" i="12"/>
  <c r="I15" i="12"/>
  <c r="H15" i="12"/>
  <c r="I17" i="12"/>
  <c r="H17" i="12"/>
  <c r="I30" i="12"/>
  <c r="H30" i="12"/>
  <c r="I8" i="12"/>
  <c r="H8" i="12"/>
  <c r="H31" i="12"/>
  <c r="I31" i="12"/>
  <c r="H19" i="12"/>
  <c r="I19" i="12"/>
  <c r="I36" i="12"/>
  <c r="H36" i="12"/>
  <c r="I20" i="12"/>
  <c r="H20" i="12"/>
  <c r="I40" i="12"/>
  <c r="H40" i="12"/>
  <c r="H41" i="12"/>
  <c r="I41" i="12"/>
  <c r="I21" i="12"/>
  <c r="H10" i="12"/>
  <c r="H14" i="12"/>
  <c r="H22" i="12"/>
  <c r="H35" i="12"/>
  <c r="I14" i="12"/>
  <c r="I35" i="12"/>
  <c r="H34" i="12"/>
  <c r="H9" i="9"/>
  <c r="H8" i="9"/>
  <c r="E7" i="5" l="1"/>
  <c r="G42" i="13"/>
  <c r="G23" i="13"/>
  <c r="D7" i="5"/>
  <c r="E6" i="5"/>
  <c r="G23" i="12"/>
  <c r="D6" i="5"/>
  <c r="G42" i="12"/>
  <c r="G43" i="13" l="1"/>
  <c r="G45" i="13" s="1"/>
  <c r="F7" i="5"/>
  <c r="G43" i="12"/>
  <c r="G45" i="12" s="1"/>
  <c r="F6" i="5"/>
  <c r="E12" i="11" l="1"/>
  <c r="G12" i="11" s="1"/>
  <c r="E11" i="11"/>
  <c r="G11" i="11" s="1"/>
  <c r="G10" i="11"/>
  <c r="E10" i="11"/>
  <c r="E9" i="11"/>
  <c r="G9" i="11" s="1"/>
  <c r="E8" i="11"/>
  <c r="G8" i="11" s="1"/>
  <c r="E7" i="11"/>
  <c r="G7" i="11" s="1"/>
  <c r="E6" i="11"/>
  <c r="G6" i="11" s="1"/>
  <c r="G5" i="11"/>
  <c r="E5" i="11"/>
  <c r="G12" i="10"/>
  <c r="H12" i="10" s="1"/>
  <c r="E12" i="10"/>
  <c r="G11" i="10"/>
  <c r="E11" i="10"/>
  <c r="G10" i="10"/>
  <c r="E10" i="10"/>
  <c r="E9" i="10"/>
  <c r="G9" i="10" s="1"/>
  <c r="G8" i="10"/>
  <c r="H8" i="10" s="1"/>
  <c r="E8" i="10"/>
  <c r="E7" i="10"/>
  <c r="G7" i="10" s="1"/>
  <c r="E6" i="10"/>
  <c r="G6" i="10" s="1"/>
  <c r="E5" i="10"/>
  <c r="G5" i="10" s="1"/>
  <c r="G12" i="6"/>
  <c r="G11" i="6"/>
  <c r="G10" i="6"/>
  <c r="G9" i="6"/>
  <c r="G8" i="6"/>
  <c r="G7" i="6"/>
  <c r="G6" i="6"/>
  <c r="E12" i="6"/>
  <c r="E11" i="6"/>
  <c r="E10" i="6"/>
  <c r="E9" i="6"/>
  <c r="E8" i="6"/>
  <c r="E7" i="6"/>
  <c r="E6" i="6"/>
  <c r="E5" i="6"/>
  <c r="G5" i="6" s="1"/>
  <c r="G37" i="1"/>
  <c r="I37" i="1" s="1"/>
  <c r="G36" i="1"/>
  <c r="I36" i="1" s="1"/>
  <c r="E41" i="1"/>
  <c r="G41" i="1" s="1"/>
  <c r="I41" i="1" s="1"/>
  <c r="E40" i="1"/>
  <c r="G40" i="1" s="1"/>
  <c r="I40" i="1" s="1"/>
  <c r="E37" i="1"/>
  <c r="E36" i="1"/>
  <c r="E35" i="1"/>
  <c r="G35" i="1" s="1"/>
  <c r="I35" i="1" s="1"/>
  <c r="E34" i="1"/>
  <c r="G34" i="1" s="1"/>
  <c r="H34" i="1" s="1"/>
  <c r="E33" i="1"/>
  <c r="G33" i="1" s="1"/>
  <c r="I33" i="1" s="1"/>
  <c r="E32" i="1"/>
  <c r="G32" i="1" s="1"/>
  <c r="I32" i="1" s="1"/>
  <c r="E31" i="1"/>
  <c r="G31" i="1" s="1"/>
  <c r="I31" i="1" s="1"/>
  <c r="E30" i="1"/>
  <c r="G30" i="1" s="1"/>
  <c r="E22" i="1"/>
  <c r="G22" i="1" s="1"/>
  <c r="E21" i="1"/>
  <c r="G21" i="1" s="1"/>
  <c r="E20" i="1"/>
  <c r="G20" i="1" s="1"/>
  <c r="H20" i="1" s="1"/>
  <c r="E19" i="1"/>
  <c r="G19" i="1" s="1"/>
  <c r="E18" i="1"/>
  <c r="G18" i="1" s="1"/>
  <c r="E17" i="1"/>
  <c r="G17" i="1" s="1"/>
  <c r="E16" i="1"/>
  <c r="G16" i="1" s="1"/>
  <c r="E15" i="1"/>
  <c r="G15" i="1" s="1"/>
  <c r="E14" i="1"/>
  <c r="G14" i="1" s="1"/>
  <c r="E10" i="1"/>
  <c r="G10" i="1" s="1"/>
  <c r="E8" i="1"/>
  <c r="G8" i="1" s="1"/>
  <c r="I8" i="1" s="1"/>
  <c r="B13" i="2"/>
  <c r="B12" i="2"/>
  <c r="B11" i="2"/>
  <c r="B6" i="2"/>
  <c r="B5" i="2"/>
  <c r="I11" i="10" l="1"/>
  <c r="H11" i="10"/>
  <c r="C5" i="5"/>
  <c r="J38" i="1"/>
  <c r="J38" i="12"/>
  <c r="J38" i="13"/>
  <c r="J28" i="1"/>
  <c r="J26" i="1"/>
  <c r="J27" i="1"/>
  <c r="J39" i="1"/>
  <c r="C7" i="9"/>
  <c r="H5" i="11"/>
  <c r="I5" i="11"/>
  <c r="C6" i="9"/>
  <c r="J11" i="10"/>
  <c r="C5" i="9"/>
  <c r="H5" i="6"/>
  <c r="I5" i="6"/>
  <c r="C9" i="5"/>
  <c r="J22" i="13"/>
  <c r="J33" i="12"/>
  <c r="J36" i="12"/>
  <c r="J34" i="13"/>
  <c r="J15" i="12"/>
  <c r="J32" i="12"/>
  <c r="J20" i="12"/>
  <c r="J21" i="13"/>
  <c r="J17" i="12"/>
  <c r="J31" i="13"/>
  <c r="J10" i="12"/>
  <c r="J10" i="13"/>
  <c r="J32" i="13"/>
  <c r="J40" i="12"/>
  <c r="J34" i="12"/>
  <c r="J30" i="13"/>
  <c r="J37" i="12"/>
  <c r="J36" i="13"/>
  <c r="J41" i="12"/>
  <c r="J8" i="12"/>
  <c r="J18" i="12"/>
  <c r="J19" i="13"/>
  <c r="J15" i="13"/>
  <c r="J19" i="12"/>
  <c r="J16" i="13"/>
  <c r="J14" i="12"/>
  <c r="J8" i="13"/>
  <c r="J14" i="13"/>
  <c r="J37" i="13"/>
  <c r="J35" i="12"/>
  <c r="J17" i="13"/>
  <c r="J20" i="13"/>
  <c r="J16" i="12"/>
  <c r="J21" i="12"/>
  <c r="J18" i="13"/>
  <c r="J40" i="13"/>
  <c r="J41" i="13"/>
  <c r="J33" i="13"/>
  <c r="J31" i="12"/>
  <c r="J35" i="13"/>
  <c r="J30" i="12"/>
  <c r="J22" i="12"/>
  <c r="H35" i="1"/>
  <c r="J35" i="1" s="1"/>
  <c r="H40" i="1"/>
  <c r="J40" i="1" s="1"/>
  <c r="H36" i="1"/>
  <c r="J36" i="1" s="1"/>
  <c r="H37" i="1"/>
  <c r="J37" i="1" s="1"/>
  <c r="I34" i="1"/>
  <c r="J34" i="1" s="1"/>
  <c r="H33" i="1"/>
  <c r="J33" i="1" s="1"/>
  <c r="H8" i="1"/>
  <c r="J8" i="1" s="1"/>
  <c r="H12" i="11"/>
  <c r="I12" i="11"/>
  <c r="J12" i="11" s="1"/>
  <c r="I6" i="11"/>
  <c r="H6" i="11"/>
  <c r="H7" i="11"/>
  <c r="I7" i="11"/>
  <c r="H8" i="11"/>
  <c r="I8" i="11"/>
  <c r="J8" i="11" s="1"/>
  <c r="H9" i="11"/>
  <c r="I9" i="11"/>
  <c r="J9" i="11" s="1"/>
  <c r="I11" i="11"/>
  <c r="H11" i="11"/>
  <c r="J11" i="11"/>
  <c r="H10" i="11"/>
  <c r="I10" i="11"/>
  <c r="I9" i="10"/>
  <c r="H9" i="10"/>
  <c r="J9" i="10" s="1"/>
  <c r="H5" i="10"/>
  <c r="I5" i="10"/>
  <c r="H6" i="10"/>
  <c r="I6" i="10"/>
  <c r="I7" i="10"/>
  <c r="H7" i="10"/>
  <c r="J7" i="10"/>
  <c r="J8" i="10"/>
  <c r="H10" i="10"/>
  <c r="I10" i="10"/>
  <c r="I12" i="10"/>
  <c r="J12" i="10" s="1"/>
  <c r="I8" i="10"/>
  <c r="J9" i="6"/>
  <c r="J12" i="6"/>
  <c r="H7" i="6"/>
  <c r="H9" i="6"/>
  <c r="H11" i="6"/>
  <c r="I7" i="6"/>
  <c r="I9" i="6"/>
  <c r="I11" i="6"/>
  <c r="H12" i="6"/>
  <c r="H6" i="6"/>
  <c r="H8" i="6"/>
  <c r="J8" i="6" s="1"/>
  <c r="I6" i="6"/>
  <c r="I8" i="6"/>
  <c r="I10" i="6"/>
  <c r="I12" i="6"/>
  <c r="H10" i="6"/>
  <c r="J10" i="6" s="1"/>
  <c r="H41" i="1"/>
  <c r="J41" i="1" s="1"/>
  <c r="I30" i="1"/>
  <c r="H31" i="1"/>
  <c r="J31" i="1" s="1"/>
  <c r="H30" i="1"/>
  <c r="H32" i="1"/>
  <c r="J32" i="1" s="1"/>
  <c r="I16" i="1"/>
  <c r="H16" i="1"/>
  <c r="H17" i="1"/>
  <c r="I17" i="1"/>
  <c r="J17" i="1" s="1"/>
  <c r="H18" i="1"/>
  <c r="I18" i="1"/>
  <c r="J18" i="1"/>
  <c r="I19" i="1"/>
  <c r="H19" i="1"/>
  <c r="I14" i="1"/>
  <c r="H14" i="1"/>
  <c r="J14" i="1" s="1"/>
  <c r="H21" i="1"/>
  <c r="I21" i="1"/>
  <c r="I15" i="1"/>
  <c r="H15" i="1"/>
  <c r="J15" i="1" s="1"/>
  <c r="H22" i="1"/>
  <c r="I22" i="1"/>
  <c r="I20" i="1"/>
  <c r="J20" i="1" s="1"/>
  <c r="I10" i="1"/>
  <c r="H10" i="1"/>
  <c r="J10" i="11" l="1"/>
  <c r="J7" i="11"/>
  <c r="J6" i="6"/>
  <c r="J30" i="1"/>
  <c r="G42" i="1"/>
  <c r="J10" i="1"/>
  <c r="G23" i="1"/>
  <c r="H42" i="1"/>
  <c r="C9" i="9"/>
  <c r="G13" i="11"/>
  <c r="E7" i="9"/>
  <c r="J5" i="11"/>
  <c r="D7" i="9"/>
  <c r="J10" i="10"/>
  <c r="J6" i="10"/>
  <c r="E6" i="9"/>
  <c r="J5" i="10"/>
  <c r="D6" i="9"/>
  <c r="G13" i="10"/>
  <c r="J11" i="6"/>
  <c r="E5" i="9"/>
  <c r="C8" i="9"/>
  <c r="J7" i="6"/>
  <c r="D5" i="9"/>
  <c r="J5" i="6"/>
  <c r="G13" i="6"/>
  <c r="J16" i="1"/>
  <c r="C8" i="5"/>
  <c r="H42" i="12"/>
  <c r="H42" i="13"/>
  <c r="H23" i="12"/>
  <c r="H23" i="13"/>
  <c r="E5" i="5"/>
  <c r="E8" i="5" s="1"/>
  <c r="D5" i="5"/>
  <c r="F5" i="5" s="1"/>
  <c r="F8" i="5" s="1"/>
  <c r="J6" i="11"/>
  <c r="J13" i="11" s="1"/>
  <c r="G7" i="9" s="1"/>
  <c r="I7" i="9" s="1"/>
  <c r="J22" i="1"/>
  <c r="J21" i="1"/>
  <c r="J19" i="1"/>
  <c r="J13" i="6" l="1"/>
  <c r="G5" i="9" s="1"/>
  <c r="I5" i="9" s="1"/>
  <c r="J13" i="10"/>
  <c r="G6" i="9" s="1"/>
  <c r="I6" i="9" s="1"/>
  <c r="H23" i="1"/>
  <c r="H43" i="1"/>
  <c r="H45" i="1" s="1"/>
  <c r="E9" i="9"/>
  <c r="F7" i="9"/>
  <c r="F6" i="9"/>
  <c r="D9" i="9"/>
  <c r="E8" i="9"/>
  <c r="F5" i="9"/>
  <c r="D8" i="9"/>
  <c r="H43" i="12"/>
  <c r="H45" i="12" s="1"/>
  <c r="G8" i="9"/>
  <c r="H43" i="13"/>
  <c r="G7" i="5" s="1"/>
  <c r="I7" i="5" s="1"/>
  <c r="G9" i="9"/>
  <c r="I8" i="9"/>
  <c r="I9" i="9"/>
  <c r="E9" i="5"/>
  <c r="D8" i="5"/>
  <c r="D9" i="5"/>
  <c r="G43" i="1"/>
  <c r="G45" i="1" s="1"/>
  <c r="F8" i="9" l="1"/>
  <c r="F9" i="9"/>
  <c r="H45" i="13"/>
  <c r="G6" i="5"/>
  <c r="I6" i="5" s="1"/>
  <c r="F9" i="5"/>
  <c r="G5" i="5"/>
  <c r="I5" i="5" s="1"/>
  <c r="G8" i="5" l="1"/>
  <c r="G9" i="5"/>
  <c r="I8" i="5" l="1"/>
  <c r="I9" i="5"/>
</calcChain>
</file>

<file path=xl/sharedStrings.xml><?xml version="1.0" encoding="utf-8"?>
<sst xmlns="http://schemas.openxmlformats.org/spreadsheetml/2006/main" count="407" uniqueCount="142">
  <si>
    <r>
      <t>Burden item</t>
    </r>
    <r>
      <rPr>
        <sz val="8"/>
        <color theme="1"/>
        <rFont val="Times New Roman"/>
        <family val="1"/>
      </rPr>
      <t> </t>
    </r>
  </si>
  <si>
    <t>(A)</t>
  </si>
  <si>
    <t>Person hours per occurrence</t>
  </si>
  <si>
    <t>(B)</t>
  </si>
  <si>
    <t>No. of occurrences per respondent per year</t>
  </si>
  <si>
    <t>(C)</t>
  </si>
  <si>
    <t>Person hours per respondent per year</t>
  </si>
  <si>
    <t>(C=A x B)</t>
  </si>
  <si>
    <t>(D)</t>
  </si>
  <si>
    <r>
      <t xml:space="preserve">Respondents per year </t>
    </r>
    <r>
      <rPr>
        <b/>
        <vertAlign val="superscript"/>
        <sz val="12"/>
        <color rgb="FF000000"/>
        <rFont val="Times New Roman"/>
        <family val="1"/>
      </rPr>
      <t>a</t>
    </r>
  </si>
  <si>
    <t>(E)</t>
  </si>
  <si>
    <t>Technical person- hours per year</t>
  </si>
  <si>
    <t>(E=C x D)</t>
  </si>
  <si>
    <t>(F)</t>
  </si>
  <si>
    <t>Management person hours per year</t>
  </si>
  <si>
    <t>(E x 0.05)</t>
  </si>
  <si>
    <t>(G)</t>
  </si>
  <si>
    <t>Clerical person hours per year</t>
  </si>
  <si>
    <t>(E x 0.1)</t>
  </si>
  <si>
    <t>(H)</t>
  </si>
  <si>
    <r>
      <t>Total Cost per year</t>
    </r>
    <r>
      <rPr>
        <b/>
        <vertAlign val="superscript"/>
        <sz val="10"/>
        <color rgb="FF000000"/>
        <rFont val="Times New Roman"/>
        <family val="1"/>
      </rPr>
      <t>b</t>
    </r>
  </si>
  <si>
    <t>1.  Applications</t>
  </si>
  <si>
    <t>N/A</t>
  </si>
  <si>
    <t>2.  Survey and Studies</t>
  </si>
  <si>
    <t>3. Reporting Requirements</t>
  </si>
  <si>
    <r>
      <t xml:space="preserve">   A. Familiarization with rule requirements</t>
    </r>
    <r>
      <rPr>
        <vertAlign val="superscript"/>
        <sz val="10"/>
        <color rgb="FF000000"/>
        <rFont val="Times New Roman"/>
        <family val="1"/>
      </rPr>
      <t>a</t>
    </r>
    <r>
      <rPr>
        <sz val="10"/>
        <color rgb="FF000000"/>
        <rFont val="Times New Roman"/>
        <family val="1"/>
      </rPr>
      <t xml:space="preserve"> </t>
    </r>
  </si>
  <si>
    <t xml:space="preserve">   B. Required Activities</t>
  </si>
  <si>
    <t>C. Create Information</t>
  </si>
  <si>
    <t>See item 4.F</t>
  </si>
  <si>
    <t>D. Gather existing information</t>
  </si>
  <si>
    <t xml:space="preserve">   E. Write reports</t>
  </si>
  <si>
    <t>4. Recordkeeping Requirements</t>
  </si>
  <si>
    <t xml:space="preserve">   A. Familiarization with rule requirements </t>
  </si>
  <si>
    <t>See 3.A</t>
  </si>
  <si>
    <t xml:space="preserve">   F. Time to enter information</t>
  </si>
  <si>
    <t>Technical</t>
  </si>
  <si>
    <t>Clerical</t>
  </si>
  <si>
    <t>Base</t>
  </si>
  <si>
    <t>Manager</t>
  </si>
  <si>
    <t>Loaded (Base + 110%)</t>
  </si>
  <si>
    <t>Multiplier (=base+110%)</t>
  </si>
  <si>
    <t xml:space="preserve">This ICR uses the following private labor rates: </t>
  </si>
  <si>
    <t>Government Labor Rates</t>
  </si>
  <si>
    <t>Multiplier (=base+60%)</t>
  </si>
  <si>
    <t>Activity</t>
  </si>
  <si>
    <t>EPA person-hours per occurrence</t>
  </si>
  <si>
    <t>No. of occurrences per plant per year</t>
  </si>
  <si>
    <t>EPA person hours per plant per year (A x B)</t>
  </si>
  <si>
    <r>
      <t>Plants per year</t>
    </r>
    <r>
      <rPr>
        <b/>
        <vertAlign val="superscript"/>
        <sz val="10"/>
        <color rgb="FF000000"/>
        <rFont val="Times New Roman"/>
        <family val="1"/>
      </rPr>
      <t>a</t>
    </r>
    <r>
      <rPr>
        <b/>
        <sz val="10"/>
        <color rgb="FF000000"/>
        <rFont val="Times New Roman"/>
        <family val="1"/>
      </rPr>
      <t xml:space="preserve">  </t>
    </r>
  </si>
  <si>
    <t>Technical person-hours per year</t>
  </si>
  <si>
    <t>(C x D)</t>
  </si>
  <si>
    <t>Management person-hours per year</t>
  </si>
  <si>
    <t>Clerical person-hours per year</t>
  </si>
  <si>
    <r>
      <t>Cost, $</t>
    </r>
    <r>
      <rPr>
        <b/>
        <vertAlign val="superscript"/>
        <sz val="10"/>
        <color rgb="FF000000"/>
        <rFont val="Times New Roman"/>
        <family val="1"/>
      </rPr>
      <t>b</t>
    </r>
  </si>
  <si>
    <r>
      <t xml:space="preserve">Review Initial notification reports </t>
    </r>
    <r>
      <rPr>
        <vertAlign val="superscript"/>
        <sz val="10"/>
        <color rgb="FF000000"/>
        <rFont val="Times New Roman"/>
        <family val="1"/>
      </rPr>
      <t>c</t>
    </r>
  </si>
  <si>
    <r>
      <t>Review Performance Test Notifications</t>
    </r>
    <r>
      <rPr>
        <vertAlign val="superscript"/>
        <sz val="10"/>
        <color rgb="FF000000"/>
        <rFont val="Times New Roman"/>
        <family val="1"/>
      </rPr>
      <t>d</t>
    </r>
  </si>
  <si>
    <r>
      <t>Review notifications of compliance status</t>
    </r>
    <r>
      <rPr>
        <vertAlign val="superscript"/>
        <sz val="10"/>
        <color rgb="FF000000"/>
        <rFont val="Times New Roman"/>
        <family val="1"/>
      </rPr>
      <t>c</t>
    </r>
  </si>
  <si>
    <r>
      <t>Review notifications of alternative monitoring</t>
    </r>
    <r>
      <rPr>
        <vertAlign val="superscript"/>
        <sz val="10"/>
        <color rgb="FF000000"/>
        <rFont val="Times New Roman"/>
        <family val="1"/>
      </rPr>
      <t>d</t>
    </r>
  </si>
  <si>
    <r>
      <t>Review notifications of reassessment of predominant use</t>
    </r>
    <r>
      <rPr>
        <vertAlign val="superscript"/>
        <sz val="10"/>
        <color rgb="FF000000"/>
        <rFont val="Times New Roman"/>
        <family val="1"/>
      </rPr>
      <t>d</t>
    </r>
  </si>
  <si>
    <r>
      <t>Review performance test results</t>
    </r>
    <r>
      <rPr>
        <vertAlign val="superscript"/>
        <sz val="10"/>
        <color rgb="FF000000"/>
        <rFont val="Times New Roman"/>
        <family val="1"/>
      </rPr>
      <t>d</t>
    </r>
  </si>
  <si>
    <r>
      <t>Review semiannual summary reports</t>
    </r>
    <r>
      <rPr>
        <vertAlign val="superscript"/>
        <sz val="10"/>
        <color rgb="FF000000"/>
        <rFont val="Times New Roman"/>
        <family val="1"/>
      </rPr>
      <t>a</t>
    </r>
  </si>
  <si>
    <r>
      <t>Review annual summary reports</t>
    </r>
    <r>
      <rPr>
        <vertAlign val="superscript"/>
        <sz val="10"/>
        <color rgb="FF000000"/>
        <rFont val="Times New Roman"/>
        <family val="1"/>
      </rPr>
      <t>a</t>
    </r>
  </si>
  <si>
    <r>
      <t>TOTAL ANNUAL BURDEN AND COST (rounded)</t>
    </r>
    <r>
      <rPr>
        <b/>
        <vertAlign val="superscript"/>
        <sz val="10"/>
        <color rgb="FF000000"/>
        <rFont val="Times New Roman"/>
        <family val="1"/>
      </rPr>
      <t>e</t>
    </r>
  </si>
  <si>
    <t>Assumptions:</t>
  </si>
  <si>
    <r>
      <t xml:space="preserve">e  </t>
    </r>
    <r>
      <rPr>
        <sz val="10"/>
        <color rgb="FF000000"/>
        <rFont val="Times New Roman"/>
        <family val="1"/>
      </rPr>
      <t>Totals have been rounded to 3 significant figures. Figures may not add exactly due to rounding.</t>
    </r>
  </si>
  <si>
    <t>Year</t>
  </si>
  <si>
    <t>Technical Hours</t>
  </si>
  <si>
    <t>Management Hours</t>
  </si>
  <si>
    <t>Clerical Hours</t>
  </si>
  <si>
    <t>Total Labor Hours</t>
  </si>
  <si>
    <t>Labor Costs</t>
  </si>
  <si>
    <t>Non-Labor (Capital/Startup and O&amp;M) Costs</t>
  </si>
  <si>
    <t>Total Costs</t>
  </si>
  <si>
    <t>Total</t>
  </si>
  <si>
    <t>Average</t>
  </si>
  <si>
    <t>Total Hours</t>
  </si>
  <si>
    <t>Non-Labor Costs</t>
  </si>
  <si>
    <t xml:space="preserve">Subtotal  Hours and Dollars for Recordkeeping Requirements  </t>
  </si>
  <si>
    <t>Subtotal Hours and Dollars for Reporting  Requirements</t>
  </si>
  <si>
    <t>Table 1 : Annual Respondent Burden and Cost Year One – Rubber Tire NESHAP Amendments (40 CFR 63, subpart XXXX)</t>
  </si>
  <si>
    <t>Table 4 - Summary of Annual Respondent Burden and Cost of the Rubber Tire NESHAP Amendments (40 CFR 63, subpart XXXX)</t>
  </si>
  <si>
    <r>
      <t xml:space="preserve">i. Performance test </t>
    </r>
    <r>
      <rPr>
        <vertAlign val="superscript"/>
        <sz val="10"/>
        <color rgb="FF000000"/>
        <rFont val="Times New Roman"/>
        <family val="1"/>
      </rPr>
      <t>c</t>
    </r>
  </si>
  <si>
    <r>
      <t xml:space="preserve">i.  Initial Notifications </t>
    </r>
    <r>
      <rPr>
        <vertAlign val="superscript"/>
        <sz val="10"/>
        <color rgb="FF000000"/>
        <rFont val="Times New Roman"/>
        <family val="1"/>
      </rPr>
      <t>d</t>
    </r>
  </si>
  <si>
    <r>
      <t>ii. Performance test notification</t>
    </r>
    <r>
      <rPr>
        <vertAlign val="superscript"/>
        <sz val="10"/>
        <color rgb="FF000000"/>
        <rFont val="Times New Roman"/>
        <family val="1"/>
      </rPr>
      <t xml:space="preserve"> e</t>
    </r>
  </si>
  <si>
    <r>
      <t xml:space="preserve">iii. Compliance status notification </t>
    </r>
    <r>
      <rPr>
        <vertAlign val="superscript"/>
        <sz val="10"/>
        <color rgb="FF000000"/>
        <rFont val="Times New Roman"/>
        <family val="1"/>
      </rPr>
      <t>f</t>
    </r>
  </si>
  <si>
    <r>
      <t xml:space="preserve">iv. Notification of alternative monitoring method </t>
    </r>
    <r>
      <rPr>
        <vertAlign val="superscript"/>
        <sz val="10"/>
        <color rgb="FF000000"/>
        <rFont val="Times New Roman"/>
        <family val="1"/>
      </rPr>
      <t>g</t>
    </r>
  </si>
  <si>
    <r>
      <t xml:space="preserve">v. Notification of reassessment of predominant use </t>
    </r>
    <r>
      <rPr>
        <vertAlign val="superscript"/>
        <sz val="10"/>
        <color rgb="FF000000"/>
        <rFont val="Times New Roman"/>
        <family val="1"/>
      </rPr>
      <t>h</t>
    </r>
  </si>
  <si>
    <r>
      <t xml:space="preserve">vii. Site-specific monitoring plan </t>
    </r>
    <r>
      <rPr>
        <vertAlign val="superscript"/>
        <sz val="10"/>
        <color rgb="FF000000"/>
        <rFont val="Times New Roman"/>
        <family val="1"/>
      </rPr>
      <t>i</t>
    </r>
  </si>
  <si>
    <r>
      <t xml:space="preserve">viii. Performance test reports </t>
    </r>
    <r>
      <rPr>
        <vertAlign val="superscript"/>
        <sz val="10"/>
        <color rgb="FF000000"/>
        <rFont val="Times New Roman"/>
        <family val="1"/>
      </rPr>
      <t>j</t>
    </r>
  </si>
  <si>
    <r>
      <t xml:space="preserve">ix. Semiannual compliance reports </t>
    </r>
    <r>
      <rPr>
        <vertAlign val="superscript"/>
        <sz val="10"/>
        <color rgb="FF000000"/>
        <rFont val="Times New Roman"/>
        <family val="1"/>
      </rPr>
      <t>k</t>
    </r>
  </si>
  <si>
    <r>
      <t xml:space="preserve">x. Annual compliance reports </t>
    </r>
    <r>
      <rPr>
        <vertAlign val="superscript"/>
        <sz val="10"/>
        <color rgb="FF000000"/>
        <rFont val="Times New Roman"/>
        <family val="1"/>
      </rPr>
      <t>l</t>
    </r>
  </si>
  <si>
    <t>Table 2 : Annual Respondent Burden and Cost Year Two – Rubber Tire NESHAP Amendments (40 CFR 63, subpart XXXX)</t>
  </si>
  <si>
    <t>Table 3 : Annual Respondent Burden and Cost Year Three – Rubber Tire NESHAP Amendments (40 CFR 63, subpart XXXX)</t>
  </si>
  <si>
    <r>
      <t>a</t>
    </r>
    <r>
      <rPr>
        <sz val="10"/>
        <color rgb="FF000000"/>
        <rFont val="Times New Roman"/>
        <family val="1"/>
      </rPr>
      <t xml:space="preserve"> We estimate 12 existing major sources per year that have rubber processing mixers will be subject to the rule, based on a survey of the industry. No new sources subject to the rule are expected in the three years after the amendments are final.</t>
    </r>
  </si>
  <si>
    <r>
      <rPr>
        <vertAlign val="superscript"/>
        <sz val="10"/>
        <color rgb="FF000000"/>
        <rFont val="Times New Roman"/>
        <family val="1"/>
      </rPr>
      <t>g</t>
    </r>
    <r>
      <rPr>
        <sz val="10"/>
        <color rgb="FF000000"/>
        <rFont val="Times New Roman"/>
        <family val="1"/>
      </rPr>
      <t xml:space="preserve"> We assume no facilities will pursue alternative monitoring for mixers.</t>
    </r>
  </si>
  <si>
    <r>
      <rPr>
        <vertAlign val="superscript"/>
        <sz val="10"/>
        <color rgb="FF000000"/>
        <rFont val="Times New Roman"/>
        <family val="1"/>
      </rPr>
      <t>h</t>
    </r>
    <r>
      <rPr>
        <sz val="10"/>
        <color rgb="FF000000"/>
        <rFont val="Times New Roman"/>
        <family val="1"/>
      </rPr>
      <t xml:space="preserve"> This is not applicable to mixers.</t>
    </r>
  </si>
  <si>
    <r>
      <rPr>
        <vertAlign val="superscript"/>
        <sz val="10"/>
        <color theme="1"/>
        <rFont val="Times New Roman"/>
        <family val="1"/>
      </rPr>
      <t>l</t>
    </r>
    <r>
      <rPr>
        <sz val="10"/>
        <color theme="1"/>
        <rFont val="Times New Roman"/>
        <family val="1"/>
      </rPr>
      <t xml:space="preserve"> We assume that no facilities meet the criteria for semi-annual reporting.</t>
    </r>
  </si>
  <si>
    <r>
      <t xml:space="preserve">   C. Implement Activities </t>
    </r>
    <r>
      <rPr>
        <vertAlign val="superscript"/>
        <sz val="10"/>
        <color rgb="FF000000"/>
        <rFont val="Times New Roman"/>
        <family val="1"/>
      </rPr>
      <t>m</t>
    </r>
  </si>
  <si>
    <t xml:space="preserve">   B. Plan activities m</t>
  </si>
  <si>
    <r>
      <t xml:space="preserve">        i. Records of notifications</t>
    </r>
    <r>
      <rPr>
        <vertAlign val="superscript"/>
        <sz val="10"/>
        <color rgb="FF000000"/>
        <rFont val="Times New Roman"/>
        <family val="1"/>
      </rPr>
      <t>n</t>
    </r>
  </si>
  <si>
    <r>
      <t xml:space="preserve">        ii. Records of performance tests</t>
    </r>
    <r>
      <rPr>
        <vertAlign val="superscript"/>
        <sz val="10"/>
        <color rgb="FF000000"/>
        <rFont val="Times New Roman"/>
        <family val="1"/>
      </rPr>
      <t>n</t>
    </r>
  </si>
  <si>
    <r>
      <t xml:space="preserve">        iv. Monthly Purchase records - purchase alternative</t>
    </r>
    <r>
      <rPr>
        <vertAlign val="superscript"/>
        <sz val="10"/>
        <color rgb="FF000000"/>
        <rFont val="Times New Roman"/>
        <family val="1"/>
      </rPr>
      <t>o</t>
    </r>
  </si>
  <si>
    <r>
      <t xml:space="preserve">        v. Compliance calculation and supporting data - monthly average option </t>
    </r>
    <r>
      <rPr>
        <vertAlign val="superscript"/>
        <sz val="10"/>
        <color rgb="FF000000"/>
        <rFont val="Times New Roman"/>
        <family val="1"/>
      </rPr>
      <t>o</t>
    </r>
  </si>
  <si>
    <r>
      <t>vi. Method 311 or alternative results</t>
    </r>
    <r>
      <rPr>
        <vertAlign val="superscript"/>
        <sz val="10"/>
        <color rgb="FF000000"/>
        <rFont val="Times New Roman"/>
        <family val="1"/>
      </rPr>
      <t>o</t>
    </r>
  </si>
  <si>
    <r>
      <rPr>
        <vertAlign val="superscript"/>
        <sz val="10"/>
        <color theme="1"/>
        <rFont val="Times New Roman"/>
        <family val="1"/>
      </rPr>
      <t>o</t>
    </r>
    <r>
      <rPr>
        <sz val="10"/>
        <color theme="1"/>
        <rFont val="Times New Roman"/>
        <family val="1"/>
      </rPr>
      <t xml:space="preserve"> Not applicable to rubber processing.</t>
    </r>
  </si>
  <si>
    <r>
      <t xml:space="preserve">        vii. Control equipment O&amp;M log </t>
    </r>
    <r>
      <rPr>
        <vertAlign val="superscript"/>
        <sz val="10"/>
        <color rgb="FF000000"/>
        <rFont val="Times New Roman"/>
        <family val="1"/>
      </rPr>
      <t>p</t>
    </r>
  </si>
  <si>
    <r>
      <t xml:space="preserve">        viii. CPMS calibration validation records</t>
    </r>
    <r>
      <rPr>
        <vertAlign val="superscript"/>
        <sz val="10"/>
        <color rgb="FF000000"/>
        <rFont val="Times New Roman"/>
        <family val="1"/>
      </rPr>
      <t>p</t>
    </r>
  </si>
  <si>
    <r>
      <t xml:space="preserve">        ix. Operating parameters </t>
    </r>
    <r>
      <rPr>
        <vertAlign val="superscript"/>
        <sz val="10"/>
        <color rgb="FF000000"/>
        <rFont val="Times New Roman"/>
        <family val="1"/>
      </rPr>
      <t>p</t>
    </r>
  </si>
  <si>
    <r>
      <t xml:space="preserve">x. Rubber production and THC emissions data </t>
    </r>
    <r>
      <rPr>
        <vertAlign val="superscript"/>
        <sz val="10"/>
        <color rgb="FF000000"/>
        <rFont val="Times New Roman"/>
        <family val="1"/>
      </rPr>
      <t>p</t>
    </r>
  </si>
  <si>
    <r>
      <t xml:space="preserve">   G. Time to train personnel</t>
    </r>
    <r>
      <rPr>
        <vertAlign val="superscript"/>
        <sz val="10"/>
        <color rgb="FF000000"/>
        <rFont val="Times New Roman"/>
        <family val="1"/>
      </rPr>
      <t>q</t>
    </r>
  </si>
  <si>
    <r>
      <t xml:space="preserve">   H. Store, file and maintain records </t>
    </r>
    <r>
      <rPr>
        <vertAlign val="superscript"/>
        <sz val="10"/>
        <color rgb="FF000000"/>
        <rFont val="Times New Roman"/>
        <family val="1"/>
      </rPr>
      <t>r</t>
    </r>
  </si>
  <si>
    <r>
      <t xml:space="preserve">    I. Retrieve records/reports </t>
    </r>
    <r>
      <rPr>
        <vertAlign val="superscript"/>
        <sz val="10"/>
        <color rgb="FF000000"/>
        <rFont val="Times New Roman"/>
        <family val="1"/>
      </rPr>
      <t>r</t>
    </r>
  </si>
  <si>
    <r>
      <t>c</t>
    </r>
    <r>
      <rPr>
        <sz val="10"/>
        <color rgb="FF000000"/>
        <rFont val="Times New Roman"/>
        <family val="1"/>
      </rPr>
      <t xml:space="preserve">  These are initial rule requirements and apply to newly regulated rubber processing sources.</t>
    </r>
  </si>
  <si>
    <r>
      <t xml:space="preserve">d </t>
    </r>
    <r>
      <rPr>
        <sz val="10"/>
        <color rgb="FF000000"/>
        <rFont val="Times New Roman"/>
        <family val="1"/>
      </rPr>
      <t>Assume that no facilities are requesting alternative monitoring. In addition, notifications of reassessment of predominant use are not applicable to rubber processing.</t>
    </r>
  </si>
  <si>
    <r>
      <t>a</t>
    </r>
    <r>
      <rPr>
        <sz val="10"/>
        <color rgb="FF000000"/>
        <rFont val="Times New Roman"/>
        <family val="1"/>
      </rPr>
      <t xml:space="preserve">  Based on 12 major source facilities with rubber mixers in the rubber processing subcategory and 4 demonstrate compliance each year over the next three years. All are assumed to be submitting semiannual compliance reports. </t>
    </r>
  </si>
  <si>
    <t>Table 8 - Summary of Annual Agency Burden and Cost (New) of the Rubber Tire NESHAP Amendments (40 CFR 63, subpart XXXX)</t>
  </si>
  <si>
    <t>Table 7: Average Annual Agency Burden and Cost (New) Year Three – Rubber Tire NESHAP Amendments (40 CFR 63, subpart XXXX)</t>
  </si>
  <si>
    <t>Table 6: Average Annual EPA Burden and Cost (New) Year Two – Rubber Tire NESHAP Amendments (40 CFR 63, subpart XXXX)</t>
  </si>
  <si>
    <t>Table 5: Average Annual Agency Burden and Cost (New) Year One – Rubber Tire NESHAP Amendments (40 CFR 63, subpart XXXX)</t>
  </si>
  <si>
    <r>
      <t xml:space="preserve">   E. Develop record system </t>
    </r>
    <r>
      <rPr>
        <vertAlign val="superscript"/>
        <sz val="10"/>
        <color rgb="FF000000"/>
        <rFont val="Times New Roman"/>
        <family val="1"/>
      </rPr>
      <t>m</t>
    </r>
  </si>
  <si>
    <t>TOTAL LABOR BURDEN AND COST (rounded)</t>
  </si>
  <si>
    <t>GRAND TOTAL (rounded)</t>
  </si>
  <si>
    <r>
      <t>Total CAPITAL and O&amp;M COST (rounded)</t>
    </r>
    <r>
      <rPr>
        <b/>
        <vertAlign val="superscript"/>
        <sz val="10"/>
        <color rgb="FF000000"/>
        <rFont val="Times New Roman"/>
        <family val="1"/>
      </rPr>
      <t>s</t>
    </r>
  </si>
  <si>
    <t>These rates are from the United States Department of Labor, Bureau of Labor Statistics, September 2022, “Table 4. Civilian workers by occupational and industry group.” The rates are from column 1, “Total compensation.” The rates have been increased by 110 percent to account for the benefit packages available to those employed by private industry.</t>
  </si>
  <si>
    <t>These rates are from the Office of Personnel Management (OPM), 2023 General Schedule, which excludes locality rates of pay</t>
  </si>
  <si>
    <r>
      <t>b</t>
    </r>
    <r>
      <rPr>
        <sz val="10"/>
        <color rgb="FF000000"/>
        <rFont val="Times New Roman"/>
        <family val="1"/>
      </rPr>
      <t xml:space="preserve"> This ICR uses the following labor rates: $163.17 per hour for Executive, Administrative, and Managerial labor; $130.28 per hour for Technical labor, and $65.71 per hour for Clerical labor. These rates are from the United States Department of Labor, Bureau of Labor Statistics, September 2022, “Table 4. Civilian workers by occupational and industry group.” The rates are from column 1, “Total compensation.” The rates have been increased by 110 percent to account for varying industry wage rates and the additional overhead business costs of employing workers beyond their wages and benefits, including business expenses associated with hiring, training, and equipping their employees.</t>
    </r>
  </si>
  <si>
    <r>
      <t xml:space="preserve">c </t>
    </r>
    <r>
      <rPr>
        <sz val="10"/>
        <color rgb="FF000000"/>
        <rFont val="Times New Roman"/>
        <family val="1"/>
      </rPr>
      <t>We assume it will take 30 hours for the facility for the initial PM performancetests. 12 major source facilities have mixers and we assume that 12 facilities will perform the initial PM performance tests in year 3. We assume 5 percent of respondents will need to repeat the performance test, but with only 12 facilities, we assume only one facility will need to repeat performance test.</t>
    </r>
  </si>
  <si>
    <r>
      <t xml:space="preserve">e </t>
    </r>
    <r>
      <rPr>
        <sz val="10"/>
        <color rgb="FF000000"/>
        <rFont val="Times New Roman"/>
        <family val="1"/>
      </rPr>
      <t xml:space="preserve">12 major source facilities have mixers and we assume that 12 facilities per year will perform the initial performance tests. 12 major source facilities have mixers and we assume that 12 facilities will perform the initial PM performance tests in year 3. We assume 5 percent of respondents will need to repeat the performance test, but with only 12 facilities, we assume only one facility will need to repeat performance test. </t>
    </r>
  </si>
  <si>
    <r>
      <rPr>
        <vertAlign val="superscript"/>
        <sz val="10"/>
        <color rgb="FF000000"/>
        <rFont val="Times New Roman"/>
        <family val="1"/>
      </rPr>
      <t>f</t>
    </r>
    <r>
      <rPr>
        <sz val="10"/>
        <color rgb="FF000000"/>
        <rFont val="Times New Roman"/>
        <family val="1"/>
      </rPr>
      <t xml:space="preserve"> We assume 12 facilities will come into compliance with the standards for mixers in year 3 and submit the notification of compliance status.</t>
    </r>
  </si>
  <si>
    <r>
      <rPr>
        <vertAlign val="superscript"/>
        <sz val="10"/>
        <color theme="1"/>
        <rFont val="Times New Roman"/>
        <family val="1"/>
      </rPr>
      <t>k</t>
    </r>
    <r>
      <rPr>
        <sz val="10"/>
        <color theme="1"/>
        <rFont val="Times New Roman"/>
        <family val="1"/>
      </rPr>
      <t xml:space="preserve"> We assume 12 facilities will demonstrate compliance in year 3 and begin including rubber processing in their semiannual compliance reports, which will require an additional 2 hours per report. </t>
    </r>
  </si>
  <si>
    <r>
      <rPr>
        <vertAlign val="superscript"/>
        <sz val="10"/>
        <color theme="1"/>
        <rFont val="Times New Roman"/>
        <family val="1"/>
      </rPr>
      <t>n</t>
    </r>
    <r>
      <rPr>
        <sz val="10"/>
        <color theme="1"/>
        <rFont val="Times New Roman"/>
        <family val="1"/>
      </rPr>
      <t xml:space="preserve"> We assume 12 facilies will demonstrate compliance in year 3.</t>
    </r>
  </si>
  <si>
    <r>
      <rPr>
        <vertAlign val="superscript"/>
        <sz val="10"/>
        <color theme="1"/>
        <rFont val="Times New Roman"/>
        <family val="1"/>
      </rPr>
      <t>p</t>
    </r>
    <r>
      <rPr>
        <sz val="10"/>
        <color theme="1"/>
        <rFont val="Times New Roman"/>
        <family val="1"/>
      </rPr>
      <t xml:space="preserve"> Assume 12 facilities will begin collecting these records in year 3.</t>
    </r>
  </si>
  <si>
    <r>
      <rPr>
        <vertAlign val="superscript"/>
        <sz val="10"/>
        <color theme="1"/>
        <rFont val="Times New Roman"/>
        <family val="1"/>
      </rPr>
      <t xml:space="preserve">q </t>
    </r>
    <r>
      <rPr>
        <sz val="10"/>
        <color theme="1"/>
        <rFont val="Times New Roman"/>
        <family val="1"/>
      </rPr>
      <t>Assume 12 facilities will come into compliance in year 3 and train personnel.</t>
    </r>
  </si>
  <si>
    <r>
      <rPr>
        <vertAlign val="superscript"/>
        <sz val="10"/>
        <color theme="1"/>
        <rFont val="Times New Roman"/>
        <family val="1"/>
      </rPr>
      <t>r</t>
    </r>
    <r>
      <rPr>
        <sz val="10"/>
        <color theme="1"/>
        <rFont val="Times New Roman"/>
        <family val="1"/>
      </rPr>
      <t xml:space="preserve"> Assume 12 facilities per year will begin these actvities in year 3.</t>
    </r>
  </si>
  <si>
    <r>
      <t>d</t>
    </r>
    <r>
      <rPr>
        <sz val="10"/>
        <color rgb="FF000000"/>
        <rFont val="Times New Roman"/>
        <family val="1"/>
      </rPr>
      <t xml:space="preserve"> We assume 12 facilities will submit the initial noification in year 1.</t>
    </r>
  </si>
  <si>
    <r>
      <rPr>
        <vertAlign val="superscript"/>
        <sz val="10"/>
        <color theme="1"/>
        <rFont val="Times New Roman"/>
        <family val="1"/>
      </rPr>
      <t>i</t>
    </r>
    <r>
      <rPr>
        <sz val="10"/>
        <color theme="1"/>
        <rFont val="Times New Roman"/>
        <family val="1"/>
      </rPr>
      <t xml:space="preserve"> We assume that facilities will update their monitoring plans for the rubber processing limitations and monitoring in year 1.</t>
    </r>
  </si>
  <si>
    <t>j We assume 12 facilities will demonstrate compliance in year 3 and submit performance test reports.</t>
  </si>
  <si>
    <r>
      <rPr>
        <vertAlign val="superscript"/>
        <sz val="10"/>
        <color theme="1"/>
        <rFont val="Times New Roman"/>
        <family val="1"/>
      </rPr>
      <t>m</t>
    </r>
    <r>
      <rPr>
        <sz val="10"/>
        <color theme="1"/>
        <rFont val="Times New Roman"/>
        <family val="1"/>
      </rPr>
      <t xml:space="preserve"> We have estimated 6 hours per facility to plan and develop the record system for rubber processing in year 1. It will be implemnted in year 3.</t>
    </r>
  </si>
  <si>
    <r>
      <rPr>
        <vertAlign val="superscript"/>
        <sz val="10"/>
        <color theme="1"/>
        <rFont val="Times New Roman"/>
        <family val="1"/>
      </rPr>
      <t>s</t>
    </r>
    <r>
      <rPr>
        <sz val="10"/>
        <color theme="1"/>
        <rFont val="Times New Roman"/>
        <family val="1"/>
      </rPr>
      <t xml:space="preserve"> Capital and O&amp;M costs will start in year 3 and are for THC CEMS and bag leak detection systems.</t>
    </r>
  </si>
  <si>
    <r>
      <t>b</t>
    </r>
    <r>
      <rPr>
        <sz val="10"/>
        <color rgb="FF000000"/>
        <rFont val="Times New Roman"/>
        <family val="1"/>
      </rPr>
      <t xml:space="preserve">  This cost is based on the following hourly labor rates, multiplied by 1.6 as benefits multiplication factor to account for government overhead expenses: $45.91 for Managerial, $34.07 for Technical, and $18.44 Clerical.  These rates are from the Office of Personnel Management (OPM) “2023 General Schedule” which excludes locality rates of pay.</t>
    </r>
  </si>
  <si>
    <r>
      <t xml:space="preserve">b </t>
    </r>
    <r>
      <rPr>
        <sz val="12"/>
        <color rgb="FF000000"/>
        <rFont val="Times New Roman"/>
        <family val="1"/>
      </rPr>
      <t xml:space="preserve"> This cost is based on the following hourly labor rates, multiplied by 1.6 as benefits multiplication factor to account for government overhead expenses: $45.91 for Managerial, $34.07 for Technical, and $18.44 Clerical.  These rates are from the Office of Personnel Management (OPM) “2023 General Schedule” which excludes locality rates of pay.</t>
    </r>
  </si>
  <si>
    <r>
      <t>b</t>
    </r>
    <r>
      <rPr>
        <sz val="10"/>
        <color rgb="FF000000"/>
        <rFont val="Times New Roman"/>
        <family val="1"/>
      </rPr>
      <t xml:space="preserve">   This cost is based on the following hourly labor rates, multiplied by 1.6 as benefits multiplication factor to account for government overhead expenses: $45.91 for Managerial, $34.07 for Technical, and $18.44 Clerical.  These rates are from the Office of Personnel Management (OPM) “2023 General Schedule” which excludes locality rates of pay.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</si>
</sst>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General_)"/>
    <numFmt numFmtId="166" formatCode="&quot;$&quot;#,##0"/>
  </numFmts>
  <fonts count="25" x14ac:knownFonts="1">
    <font>
      <sz val="11"/>
      <color theme="1"/>
      <name val="Calibri"/>
      <family val="2"/>
      <scheme val="minor"/>
    </font>
    <font>
      <sz val="11"/>
      <color theme="1"/>
      <name val="Calibri"/>
      <family val="2"/>
      <scheme val="minor"/>
    </font>
    <font>
      <sz val="10"/>
      <color theme="1"/>
      <name val="Times New Roman"/>
      <family val="1"/>
    </font>
    <font>
      <sz val="12"/>
      <color theme="1"/>
      <name val="Times New Roman"/>
      <family val="1"/>
    </font>
    <font>
      <b/>
      <sz val="10"/>
      <color rgb="FF000000"/>
      <name val="Times New Roman"/>
      <family val="1"/>
    </font>
    <font>
      <sz val="8"/>
      <color theme="1"/>
      <name val="Times New Roman"/>
      <family val="1"/>
    </font>
    <font>
      <b/>
      <vertAlign val="superscript"/>
      <sz val="12"/>
      <color rgb="FF000000"/>
      <name val="Times New Roman"/>
      <family val="1"/>
    </font>
    <font>
      <b/>
      <vertAlign val="superscript"/>
      <sz val="10"/>
      <color rgb="FF000000"/>
      <name val="Times New Roman"/>
      <family val="1"/>
    </font>
    <font>
      <sz val="10"/>
      <color rgb="FF000000"/>
      <name val="Times New Roman"/>
      <family val="1"/>
    </font>
    <font>
      <vertAlign val="superscript"/>
      <sz val="10"/>
      <color rgb="FF000000"/>
      <name val="Times New Roman"/>
      <family val="1"/>
    </font>
    <font>
      <b/>
      <sz val="10"/>
      <color rgb="FFFF0000"/>
      <name val="Times New Roman"/>
      <family val="1"/>
    </font>
    <font>
      <b/>
      <i/>
      <sz val="10"/>
      <color rgb="FF000000"/>
      <name val="Times New Roman"/>
      <family val="1"/>
    </font>
    <font>
      <i/>
      <sz val="10"/>
      <color rgb="FF000000"/>
      <name val="Times New Roman"/>
      <family val="1"/>
    </font>
    <font>
      <sz val="11"/>
      <color rgb="FF000000"/>
      <name val="Calibri"/>
      <family val="2"/>
    </font>
    <font>
      <sz val="12"/>
      <color rgb="FF000000"/>
      <name val="Times New Roman"/>
      <family val="1"/>
    </font>
    <font>
      <vertAlign val="superscript"/>
      <sz val="12"/>
      <color rgb="FF000000"/>
      <name val="Times New Roman"/>
      <family val="1"/>
    </font>
    <font>
      <sz val="10"/>
      <name val="Arial"/>
      <family val="2"/>
    </font>
    <font>
      <sz val="10"/>
      <name val="Times New Roman"/>
      <family val="1"/>
    </font>
    <font>
      <u/>
      <sz val="11"/>
      <color theme="10"/>
      <name val="Calibri"/>
      <family val="2"/>
    </font>
    <font>
      <b/>
      <sz val="10"/>
      <name val="Times New Roman"/>
      <family val="1"/>
    </font>
    <font>
      <b/>
      <sz val="12"/>
      <name val="Times New Roman"/>
      <family val="1"/>
    </font>
    <font>
      <b/>
      <sz val="11"/>
      <color theme="1"/>
      <name val="Times New Roman"/>
      <family val="1"/>
    </font>
    <font>
      <vertAlign val="superscript"/>
      <sz val="10"/>
      <color theme="1"/>
      <name val="Times New Roman"/>
      <family val="1"/>
    </font>
    <font>
      <sz val="11"/>
      <color rgb="FFFF0000"/>
      <name val="Calibri"/>
      <family val="2"/>
      <scheme val="minor"/>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0" fontId="18" fillId="0" borderId="0" applyNumberFormat="0" applyFill="0" applyBorder="0" applyAlignment="0" applyProtection="0">
      <alignment vertical="top"/>
      <protection locked="0"/>
    </xf>
    <xf numFmtId="0" fontId="16" fillId="0" borderId="0"/>
  </cellStyleXfs>
  <cellXfs count="87">
    <xf numFmtId="0" fontId="0" fillId="0" borderId="0" xfId="0"/>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7" xfId="0" applyBorder="1" applyAlignment="1">
      <alignment vertical="center" wrapText="1"/>
    </xf>
    <xf numFmtId="0" fontId="4" fillId="0" borderId="7" xfId="0" applyFont="1" applyBorder="1" applyAlignment="1">
      <alignment horizontal="center" vertical="center" wrapText="1"/>
    </xf>
    <xf numFmtId="0" fontId="8" fillId="0" borderId="3" xfId="0" applyFont="1" applyBorder="1" applyAlignment="1">
      <alignment vertical="center" wrapText="1"/>
    </xf>
    <xf numFmtId="0" fontId="8" fillId="0" borderId="7" xfId="0" applyFont="1" applyBorder="1" applyAlignment="1">
      <alignment horizontal="center" vertical="center"/>
    </xf>
    <xf numFmtId="0" fontId="8" fillId="0" borderId="7" xfId="0" applyFont="1" applyBorder="1" applyAlignment="1">
      <alignment vertical="center"/>
    </xf>
    <xf numFmtId="0" fontId="8" fillId="0" borderId="7" xfId="0" applyFont="1" applyBorder="1" applyAlignment="1">
      <alignment horizontal="right" vertical="center"/>
    </xf>
    <xf numFmtId="8" fontId="8" fillId="0" borderId="7" xfId="0" applyNumberFormat="1" applyFont="1" applyBorder="1" applyAlignment="1">
      <alignment horizontal="right" vertical="center"/>
    </xf>
    <xf numFmtId="0" fontId="10" fillId="0" borderId="7" xfId="0" applyFont="1" applyBorder="1" applyAlignment="1">
      <alignment horizontal="center" vertical="center"/>
    </xf>
    <xf numFmtId="0" fontId="10" fillId="0" borderId="7" xfId="0" applyFont="1" applyBorder="1" applyAlignment="1">
      <alignment horizontal="right" vertical="center"/>
    </xf>
    <xf numFmtId="0" fontId="2" fillId="0" borderId="7" xfId="0" applyFont="1" applyBorder="1" applyAlignment="1">
      <alignment horizontal="center" vertical="center"/>
    </xf>
    <xf numFmtId="6" fontId="8" fillId="0" borderId="7" xfId="0" applyNumberFormat="1" applyFont="1" applyBorder="1" applyAlignment="1">
      <alignment horizontal="right" vertical="center"/>
    </xf>
    <xf numFmtId="0" fontId="11" fillId="0" borderId="3" xfId="0" applyFont="1" applyBorder="1" applyAlignment="1">
      <alignment vertical="center" wrapText="1"/>
    </xf>
    <xf numFmtId="6" fontId="11" fillId="0" borderId="7" xfId="0" applyNumberFormat="1" applyFont="1" applyBorder="1" applyAlignment="1">
      <alignment horizontal="right" vertical="center"/>
    </xf>
    <xf numFmtId="0" fontId="3" fillId="0" borderId="0" xfId="0" applyFont="1" applyAlignment="1">
      <alignment vertical="center" wrapText="1"/>
    </xf>
    <xf numFmtId="3" fontId="8" fillId="0" borderId="7" xfId="0" applyNumberFormat="1" applyFont="1" applyBorder="1" applyAlignment="1">
      <alignment horizontal="center" vertical="center"/>
    </xf>
    <xf numFmtId="3" fontId="12" fillId="0" borderId="8" xfId="0" applyNumberFormat="1" applyFont="1" applyBorder="1" applyAlignment="1">
      <alignment horizontal="center" vertical="center"/>
    </xf>
    <xf numFmtId="6" fontId="12" fillId="0" borderId="7" xfId="0" applyNumberFormat="1" applyFont="1" applyBorder="1" applyAlignment="1">
      <alignment horizontal="right" vertical="center"/>
    </xf>
    <xf numFmtId="0" fontId="4" fillId="0" borderId="3" xfId="0" applyFont="1" applyBorder="1" applyAlignment="1">
      <alignment vertical="center" wrapText="1"/>
    </xf>
    <xf numFmtId="3" fontId="4" fillId="0" borderId="7" xfId="0" applyNumberFormat="1" applyFont="1" applyBorder="1" applyAlignment="1">
      <alignment horizontal="center" vertical="center"/>
    </xf>
    <xf numFmtId="0" fontId="13" fillId="0" borderId="7" xfId="0" applyFont="1" applyBorder="1" applyAlignment="1">
      <alignment vertical="center"/>
    </xf>
    <xf numFmtId="3" fontId="4" fillId="0" borderId="8" xfId="0" applyNumberFormat="1" applyFont="1" applyBorder="1" applyAlignment="1">
      <alignment horizontal="center" vertical="center"/>
    </xf>
    <xf numFmtId="0" fontId="5" fillId="0" borderId="0" xfId="0" applyFont="1" applyAlignment="1">
      <alignment vertical="center"/>
    </xf>
    <xf numFmtId="0" fontId="14" fillId="0" borderId="0" xfId="0" applyFont="1" applyAlignment="1">
      <alignment vertical="center"/>
    </xf>
    <xf numFmtId="44" fontId="14" fillId="0" borderId="0" xfId="1" applyFont="1" applyAlignment="1">
      <alignment horizontal="left" vertical="center" indent="10"/>
    </xf>
    <xf numFmtId="1" fontId="11" fillId="0" borderId="8" xfId="0" applyNumberFormat="1" applyFont="1" applyBorder="1" applyAlignment="1">
      <alignment horizontal="center" vertical="center"/>
    </xf>
    <xf numFmtId="164" fontId="4" fillId="0" borderId="7" xfId="1" applyNumberFormat="1" applyFont="1" applyBorder="1" applyAlignment="1">
      <alignment horizontal="center" vertical="center"/>
    </xf>
    <xf numFmtId="164" fontId="4" fillId="0" borderId="7" xfId="0" applyNumberFormat="1" applyFont="1" applyBorder="1" applyAlignment="1">
      <alignment horizontal="right" vertical="center"/>
    </xf>
    <xf numFmtId="0" fontId="8" fillId="0" borderId="3" xfId="0" applyFont="1" applyBorder="1" applyAlignment="1">
      <alignment vertical="center"/>
    </xf>
    <xf numFmtId="0" fontId="8" fillId="0" borderId="7" xfId="0" applyFont="1" applyBorder="1" applyAlignment="1">
      <alignment horizontal="center" vertical="center" wrapText="1"/>
    </xf>
    <xf numFmtId="0" fontId="4" fillId="0" borderId="3" xfId="0" applyFont="1" applyBorder="1" applyAlignment="1">
      <alignment vertical="center"/>
    </xf>
    <xf numFmtId="8" fontId="8" fillId="0" borderId="7" xfId="0" quotePrefix="1" applyNumberFormat="1" applyFont="1" applyBorder="1" applyAlignment="1">
      <alignment horizontal="right" vertical="center"/>
    </xf>
    <xf numFmtId="164" fontId="8" fillId="0" borderId="7" xfId="1" quotePrefix="1" applyNumberFormat="1" applyFont="1" applyBorder="1" applyAlignment="1">
      <alignment horizontal="right" vertical="center"/>
    </xf>
    <xf numFmtId="164" fontId="8" fillId="0" borderId="7" xfId="1" applyNumberFormat="1" applyFont="1" applyBorder="1" applyAlignment="1">
      <alignment horizontal="right" vertical="center"/>
    </xf>
    <xf numFmtId="0" fontId="4" fillId="0" borderId="0" xfId="0" applyFont="1" applyAlignment="1">
      <alignment vertical="center" wrapText="1"/>
    </xf>
    <xf numFmtId="0" fontId="2" fillId="0" borderId="0" xfId="0" applyFont="1"/>
    <xf numFmtId="165" fontId="20" fillId="2" borderId="0" xfId="0" applyNumberFormat="1" applyFont="1" applyFill="1" applyAlignment="1">
      <alignment vertical="center" wrapText="1"/>
    </xf>
    <xf numFmtId="165" fontId="20" fillId="2" borderId="0" xfId="0" applyNumberFormat="1" applyFont="1" applyFill="1" applyAlignment="1">
      <alignment vertical="center"/>
    </xf>
    <xf numFmtId="165" fontId="19" fillId="2" borderId="15" xfId="0" applyNumberFormat="1" applyFont="1" applyFill="1" applyBorder="1" applyAlignment="1">
      <alignment horizontal="center"/>
    </xf>
    <xf numFmtId="165" fontId="19" fillId="2" borderId="15" xfId="0" applyNumberFormat="1" applyFont="1" applyFill="1" applyBorder="1" applyAlignment="1">
      <alignment horizontal="center" wrapText="1"/>
    </xf>
    <xf numFmtId="165" fontId="19" fillId="0" borderId="15" xfId="0" applyNumberFormat="1" applyFont="1" applyBorder="1" applyAlignment="1">
      <alignment horizontal="center" wrapText="1"/>
    </xf>
    <xf numFmtId="165" fontId="17" fillId="2" borderId="15" xfId="0" applyNumberFormat="1" applyFont="1" applyFill="1" applyBorder="1" applyAlignment="1">
      <alignment horizontal="center"/>
    </xf>
    <xf numFmtId="3" fontId="17" fillId="2" borderId="15" xfId="0" applyNumberFormat="1" applyFont="1" applyFill="1" applyBorder="1" applyAlignment="1">
      <alignment horizontal="center"/>
    </xf>
    <xf numFmtId="166" fontId="17" fillId="2" borderId="15" xfId="0" applyNumberFormat="1" applyFont="1" applyFill="1" applyBorder="1" applyAlignment="1">
      <alignment horizontal="center"/>
    </xf>
    <xf numFmtId="165" fontId="20" fillId="2" borderId="0" xfId="0" applyNumberFormat="1" applyFont="1" applyFill="1"/>
    <xf numFmtId="3" fontId="17" fillId="2" borderId="16" xfId="0" applyNumberFormat="1" applyFont="1" applyFill="1" applyBorder="1" applyAlignment="1">
      <alignment horizontal="center"/>
    </xf>
    <xf numFmtId="166" fontId="17" fillId="2" borderId="16" xfId="0" applyNumberFormat="1" applyFont="1" applyFill="1" applyBorder="1" applyAlignment="1">
      <alignment horizontal="center"/>
    </xf>
    <xf numFmtId="3" fontId="17" fillId="2" borderId="17" xfId="0" applyNumberFormat="1" applyFont="1" applyFill="1" applyBorder="1" applyAlignment="1">
      <alignment horizontal="center"/>
    </xf>
    <xf numFmtId="166" fontId="17" fillId="2" borderId="17" xfId="0" applyNumberFormat="1" applyFont="1" applyFill="1" applyBorder="1" applyAlignment="1">
      <alignment horizontal="center"/>
    </xf>
    <xf numFmtId="165" fontId="19" fillId="2" borderId="17" xfId="0" applyNumberFormat="1" applyFont="1" applyFill="1" applyBorder="1" applyAlignment="1">
      <alignment horizontal="center"/>
    </xf>
    <xf numFmtId="165" fontId="19" fillId="2" borderId="17" xfId="0" applyNumberFormat="1" applyFont="1" applyFill="1" applyBorder="1" applyAlignment="1">
      <alignment horizontal="center" wrapText="1"/>
    </xf>
    <xf numFmtId="165" fontId="17" fillId="2" borderId="16" xfId="0" applyNumberFormat="1" applyFont="1" applyFill="1" applyBorder="1" applyAlignment="1">
      <alignment horizontal="center"/>
    </xf>
    <xf numFmtId="165" fontId="17" fillId="2" borderId="17" xfId="0" applyNumberFormat="1" applyFont="1" applyFill="1" applyBorder="1" applyAlignment="1">
      <alignment horizontal="center"/>
    </xf>
    <xf numFmtId="0" fontId="21" fillId="0" borderId="0" xfId="0" applyFont="1"/>
    <xf numFmtId="0" fontId="8" fillId="0" borderId="3" xfId="0" applyFont="1" applyBorder="1" applyAlignment="1">
      <alignment horizontal="left" vertical="center" wrapText="1" indent="3"/>
    </xf>
    <xf numFmtId="0" fontId="2" fillId="0" borderId="0" xfId="0" applyFont="1" applyAlignment="1">
      <alignment horizontal="left" vertical="top"/>
    </xf>
    <xf numFmtId="0" fontId="8" fillId="0" borderId="3" xfId="0" applyFont="1" applyBorder="1" applyAlignment="1">
      <alignment horizontal="left" vertical="center" wrapText="1" indent="2"/>
    </xf>
    <xf numFmtId="0" fontId="24" fillId="0" borderId="0" xfId="0" applyFont="1" applyAlignment="1">
      <alignment vertical="center"/>
    </xf>
    <xf numFmtId="0" fontId="23" fillId="0" borderId="0" xfId="0" applyFont="1"/>
    <xf numFmtId="0" fontId="0" fillId="0" borderId="0" xfId="0" applyBorder="1"/>
    <xf numFmtId="0" fontId="3" fillId="0" borderId="0" xfId="0" applyFont="1" applyBorder="1" applyAlignment="1">
      <alignment horizontal="center" vertical="center" wrapText="1"/>
    </xf>
    <xf numFmtId="6" fontId="3" fillId="0" borderId="0" xfId="0" applyNumberFormat="1" applyFont="1" applyBorder="1" applyAlignment="1">
      <alignment horizontal="center" vertical="center" wrapText="1"/>
    </xf>
    <xf numFmtId="6" fontId="14" fillId="0" borderId="0" xfId="0" applyNumberFormat="1"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15" fillId="0" borderId="0" xfId="0" applyFont="1" applyAlignment="1">
      <alignment horizontal="left" vertical="center" wrapText="1"/>
    </xf>
    <xf numFmtId="0" fontId="15" fillId="0" borderId="0" xfId="0" applyFont="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 xfId="0" applyFont="1" applyBorder="1" applyAlignment="1">
      <alignment horizontal="center" vertical="center" wrapText="1"/>
    </xf>
    <xf numFmtId="0" fontId="3" fillId="0" borderId="0" xfId="0" applyFont="1" applyBorder="1" applyAlignment="1">
      <alignment horizontal="center" vertical="center" wrapText="1"/>
    </xf>
  </cellXfs>
  <cellStyles count="4">
    <cellStyle name="Currency" xfId="1" builtinId="4"/>
    <cellStyle name="Hyperlink 2" xfId="2" xr:uid="{10584420-F10F-4718-A1CE-272F939A522D}"/>
    <cellStyle name="Normal" xfId="0" builtinId="0"/>
    <cellStyle name="Normal 2" xfId="3" xr:uid="{EC996E93-F232-46C4-8BD5-CF29E79AB7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9C994-C3E1-403D-9B50-C79F209FE31D}">
  <dimension ref="B1:K65"/>
  <sheetViews>
    <sheetView topLeftCell="A23" workbookViewId="0">
      <selection activeCell="B46" sqref="B46"/>
    </sheetView>
  </sheetViews>
  <sheetFormatPr defaultRowHeight="14.5" x14ac:dyDescent="0.35"/>
  <cols>
    <col min="2" max="2" width="25.453125" customWidth="1"/>
    <col min="8" max="8" width="12" bestFit="1" customWidth="1"/>
    <col min="10" max="10" width="12.7265625" customWidth="1"/>
  </cols>
  <sheetData>
    <row r="1" spans="2:10" ht="15" thickBot="1" x14ac:dyDescent="0.4">
      <c r="B1" s="55" t="s">
        <v>79</v>
      </c>
    </row>
    <row r="2" spans="2:10" x14ac:dyDescent="0.35">
      <c r="B2" s="71" t="s">
        <v>0</v>
      </c>
      <c r="C2" s="1" t="s">
        <v>1</v>
      </c>
      <c r="D2" s="1" t="s">
        <v>3</v>
      </c>
      <c r="E2" s="1" t="s">
        <v>5</v>
      </c>
      <c r="F2" s="1" t="s">
        <v>8</v>
      </c>
      <c r="G2" s="1" t="s">
        <v>10</v>
      </c>
      <c r="H2" s="1" t="s">
        <v>13</v>
      </c>
      <c r="I2" s="1" t="s">
        <v>16</v>
      </c>
      <c r="J2" s="1" t="s">
        <v>19</v>
      </c>
    </row>
    <row r="3" spans="2:10" ht="65" x14ac:dyDescent="0.35">
      <c r="B3" s="72"/>
      <c r="C3" s="2" t="s">
        <v>2</v>
      </c>
      <c r="D3" s="2" t="s">
        <v>4</v>
      </c>
      <c r="E3" s="2" t="s">
        <v>6</v>
      </c>
      <c r="F3" s="2" t="s">
        <v>9</v>
      </c>
      <c r="G3" s="2" t="s">
        <v>11</v>
      </c>
      <c r="H3" s="2" t="s">
        <v>14</v>
      </c>
      <c r="I3" s="2" t="s">
        <v>17</v>
      </c>
      <c r="J3" s="2" t="s">
        <v>20</v>
      </c>
    </row>
    <row r="4" spans="2:10" ht="15" thickBot="1" x14ac:dyDescent="0.4">
      <c r="B4" s="73"/>
      <c r="C4" s="3"/>
      <c r="D4" s="3"/>
      <c r="E4" s="4" t="s">
        <v>7</v>
      </c>
      <c r="F4" s="3"/>
      <c r="G4" s="4" t="s">
        <v>12</v>
      </c>
      <c r="H4" s="4" t="s">
        <v>15</v>
      </c>
      <c r="I4" s="4" t="s">
        <v>18</v>
      </c>
      <c r="J4" s="3"/>
    </row>
    <row r="5" spans="2:10" ht="15" thickBot="1" x14ac:dyDescent="0.4">
      <c r="B5" s="5" t="s">
        <v>21</v>
      </c>
      <c r="C5" s="6" t="s">
        <v>22</v>
      </c>
      <c r="D5" s="4"/>
      <c r="E5" s="4"/>
      <c r="F5" s="4"/>
      <c r="G5" s="4"/>
      <c r="H5" s="4"/>
      <c r="I5" s="4"/>
      <c r="J5" s="4"/>
    </row>
    <row r="6" spans="2:10" ht="15" thickBot="1" x14ac:dyDescent="0.4">
      <c r="B6" s="5" t="s">
        <v>23</v>
      </c>
      <c r="C6" s="6" t="s">
        <v>22</v>
      </c>
      <c r="D6" s="4"/>
      <c r="E6" s="4"/>
      <c r="F6" s="4"/>
      <c r="G6" s="4"/>
      <c r="H6" s="4"/>
      <c r="I6" s="4"/>
      <c r="J6" s="4"/>
    </row>
    <row r="7" spans="2:10" ht="15" thickBot="1" x14ac:dyDescent="0.4">
      <c r="B7" s="5" t="s">
        <v>24</v>
      </c>
      <c r="C7" s="7"/>
      <c r="D7" s="7"/>
      <c r="E7" s="6"/>
      <c r="F7" s="6"/>
      <c r="G7" s="6"/>
      <c r="H7" s="6"/>
      <c r="I7" s="6"/>
      <c r="J7" s="8"/>
    </row>
    <row r="8" spans="2:10" ht="29" thickBot="1" x14ac:dyDescent="0.4">
      <c r="B8" s="5" t="s">
        <v>25</v>
      </c>
      <c r="C8" s="6">
        <v>6</v>
      </c>
      <c r="D8" s="6">
        <v>1</v>
      </c>
      <c r="E8" s="6">
        <f>C8*D8</f>
        <v>6</v>
      </c>
      <c r="F8" s="6">
        <v>12</v>
      </c>
      <c r="G8" s="6">
        <f>E8*F8</f>
        <v>72</v>
      </c>
      <c r="H8" s="6">
        <f>G8*0.05</f>
        <v>3.6</v>
      </c>
      <c r="I8" s="6">
        <f>G8*0.1</f>
        <v>7.2</v>
      </c>
      <c r="J8" s="33">
        <f>(G8*'Labor rates'!$B$5)+(H8*'Labor rates'!$B$4)+(I8*'Labor rates'!$B$6)</f>
        <v>10440.9648</v>
      </c>
    </row>
    <row r="9" spans="2:10" ht="15" thickBot="1" x14ac:dyDescent="0.4">
      <c r="B9" s="5" t="s">
        <v>26</v>
      </c>
      <c r="C9" s="10"/>
      <c r="D9" s="10"/>
      <c r="E9" s="10"/>
      <c r="F9" s="10"/>
      <c r="G9" s="10"/>
      <c r="H9" s="10"/>
      <c r="I9" s="10"/>
      <c r="J9" s="11"/>
    </row>
    <row r="10" spans="2:10" ht="16" thickBot="1" x14ac:dyDescent="0.4">
      <c r="B10" s="56" t="s">
        <v>81</v>
      </c>
      <c r="C10" s="12">
        <v>30</v>
      </c>
      <c r="D10" s="12">
        <v>1</v>
      </c>
      <c r="E10" s="6">
        <f>C10*D10</f>
        <v>30</v>
      </c>
      <c r="F10" s="6">
        <v>0</v>
      </c>
      <c r="G10" s="6">
        <f>E10*F10</f>
        <v>0</v>
      </c>
      <c r="H10" s="6">
        <f>G10*0.05</f>
        <v>0</v>
      </c>
      <c r="I10" s="6">
        <f>G10*0.1</f>
        <v>0</v>
      </c>
      <c r="J10" s="9">
        <f>(G10*'Labor rates'!$B$5)+(H10*'Labor rates'!$B$4)+(I10*'Labor rates'!$B$6)</f>
        <v>0</v>
      </c>
    </row>
    <row r="11" spans="2:10" ht="15" thickBot="1" x14ac:dyDescent="0.4">
      <c r="B11" s="5" t="s">
        <v>27</v>
      </c>
      <c r="C11" s="7" t="s">
        <v>28</v>
      </c>
      <c r="D11" s="6"/>
      <c r="E11" s="6"/>
      <c r="F11" s="6"/>
      <c r="G11" s="6"/>
      <c r="H11" s="6"/>
      <c r="I11" s="6"/>
      <c r="J11" s="8"/>
    </row>
    <row r="12" spans="2:10" ht="15" thickBot="1" x14ac:dyDescent="0.4">
      <c r="B12" s="5" t="s">
        <v>29</v>
      </c>
      <c r="C12" s="6" t="s">
        <v>22</v>
      </c>
      <c r="D12" s="6"/>
      <c r="E12" s="6"/>
      <c r="F12" s="6"/>
      <c r="G12" s="6"/>
      <c r="H12" s="6"/>
      <c r="I12" s="6"/>
      <c r="J12" s="8"/>
    </row>
    <row r="13" spans="2:10" ht="15" thickBot="1" x14ac:dyDescent="0.4">
      <c r="B13" s="5" t="s">
        <v>30</v>
      </c>
      <c r="C13" s="6"/>
      <c r="D13" s="6"/>
      <c r="E13" s="6"/>
      <c r="F13" s="6"/>
      <c r="G13" s="6"/>
      <c r="H13" s="6"/>
      <c r="I13" s="6"/>
      <c r="J13" s="8"/>
    </row>
    <row r="14" spans="2:10" ht="16" thickBot="1" x14ac:dyDescent="0.4">
      <c r="B14" s="56" t="s">
        <v>82</v>
      </c>
      <c r="C14" s="6">
        <v>2</v>
      </c>
      <c r="D14" s="6">
        <v>1</v>
      </c>
      <c r="E14" s="6">
        <f t="shared" ref="E14:E22" si="0">C14*D14</f>
        <v>2</v>
      </c>
      <c r="F14" s="6">
        <v>12</v>
      </c>
      <c r="G14" s="6">
        <f t="shared" ref="G14:G22" si="1">E14*F14</f>
        <v>24</v>
      </c>
      <c r="H14" s="6">
        <f>G14*0.05</f>
        <v>1.2000000000000002</v>
      </c>
      <c r="I14" s="6">
        <f>G14*0.1</f>
        <v>2.4000000000000004</v>
      </c>
      <c r="J14" s="9">
        <f>(G14*'Labor rates'!$B$5)+(H14*'Labor rates'!$B$4)+(I14*'Labor rates'!$B$6)</f>
        <v>3480.3215999999998</v>
      </c>
    </row>
    <row r="15" spans="2:10" ht="29" thickBot="1" x14ac:dyDescent="0.4">
      <c r="B15" s="56" t="s">
        <v>83</v>
      </c>
      <c r="C15" s="6">
        <v>2</v>
      </c>
      <c r="D15" s="6">
        <v>1</v>
      </c>
      <c r="E15" s="6">
        <f t="shared" si="0"/>
        <v>2</v>
      </c>
      <c r="F15" s="6">
        <v>0</v>
      </c>
      <c r="G15" s="6">
        <f t="shared" si="1"/>
        <v>0</v>
      </c>
      <c r="H15" s="6">
        <f t="shared" ref="H15:H22" si="2">G15*0.05</f>
        <v>0</v>
      </c>
      <c r="I15" s="6">
        <f t="shared" ref="I15:I22" si="3">G15*0.1</f>
        <v>0</v>
      </c>
      <c r="J15" s="9">
        <f>(G15*'Labor rates'!$B$5)+(H15*'Labor rates'!$B$4)+(I15*'Labor rates'!$B$6)</f>
        <v>0</v>
      </c>
    </row>
    <row r="16" spans="2:10" ht="29" thickBot="1" x14ac:dyDescent="0.4">
      <c r="B16" s="56" t="s">
        <v>84</v>
      </c>
      <c r="C16" s="6">
        <v>2</v>
      </c>
      <c r="D16" s="6">
        <v>1</v>
      </c>
      <c r="E16" s="6">
        <f t="shared" si="0"/>
        <v>2</v>
      </c>
      <c r="F16" s="6">
        <v>0</v>
      </c>
      <c r="G16" s="6">
        <f t="shared" si="1"/>
        <v>0</v>
      </c>
      <c r="H16" s="6">
        <f t="shared" si="2"/>
        <v>0</v>
      </c>
      <c r="I16" s="6">
        <f t="shared" si="3"/>
        <v>0</v>
      </c>
      <c r="J16" s="9">
        <f>(G16*'Labor rates'!$B$5)+(H16*'Labor rates'!$B$4)+(I16*'Labor rates'!$B$6)</f>
        <v>0</v>
      </c>
    </row>
    <row r="17" spans="2:10" ht="42" thickBot="1" x14ac:dyDescent="0.4">
      <c r="B17" s="56" t="s">
        <v>85</v>
      </c>
      <c r="C17" s="6">
        <v>2</v>
      </c>
      <c r="D17" s="6">
        <v>1</v>
      </c>
      <c r="E17" s="6">
        <f t="shared" si="0"/>
        <v>2</v>
      </c>
      <c r="F17" s="6">
        <v>0</v>
      </c>
      <c r="G17" s="6">
        <f t="shared" si="1"/>
        <v>0</v>
      </c>
      <c r="H17" s="6">
        <f t="shared" si="2"/>
        <v>0</v>
      </c>
      <c r="I17" s="6">
        <f t="shared" si="3"/>
        <v>0</v>
      </c>
      <c r="J17" s="9">
        <f>(G17*'Labor rates'!$B$5)+(H17*'Labor rates'!$B$4)+(I17*'Labor rates'!$B$6)</f>
        <v>0</v>
      </c>
    </row>
    <row r="18" spans="2:10" ht="42" thickBot="1" x14ac:dyDescent="0.4">
      <c r="B18" s="56" t="s">
        <v>86</v>
      </c>
      <c r="C18" s="6">
        <v>2</v>
      </c>
      <c r="D18" s="6">
        <v>1</v>
      </c>
      <c r="E18" s="6">
        <f t="shared" si="0"/>
        <v>2</v>
      </c>
      <c r="F18" s="6">
        <v>0</v>
      </c>
      <c r="G18" s="6">
        <f t="shared" si="1"/>
        <v>0</v>
      </c>
      <c r="H18" s="6">
        <f t="shared" si="2"/>
        <v>0</v>
      </c>
      <c r="I18" s="6">
        <f t="shared" si="3"/>
        <v>0</v>
      </c>
      <c r="J18" s="9">
        <f>(G18*'Labor rates'!$B$5)+(H18*'Labor rates'!$B$4)+(I18*'Labor rates'!$B$6)</f>
        <v>0</v>
      </c>
    </row>
    <row r="19" spans="2:10" ht="29" thickBot="1" x14ac:dyDescent="0.4">
      <c r="B19" s="56" t="s">
        <v>87</v>
      </c>
      <c r="C19" s="6">
        <v>20</v>
      </c>
      <c r="D19" s="6">
        <v>1</v>
      </c>
      <c r="E19" s="6">
        <f t="shared" si="0"/>
        <v>20</v>
      </c>
      <c r="F19" s="6">
        <v>12</v>
      </c>
      <c r="G19" s="6">
        <f t="shared" si="1"/>
        <v>240</v>
      </c>
      <c r="H19" s="6">
        <f t="shared" si="2"/>
        <v>12</v>
      </c>
      <c r="I19" s="6">
        <f t="shared" si="3"/>
        <v>24</v>
      </c>
      <c r="J19" s="9">
        <f>(G19*'Labor rates'!$B$5)+(H19*'Labor rates'!$B$4)+(I19*'Labor rates'!$B$6)</f>
        <v>34803.216</v>
      </c>
    </row>
    <row r="20" spans="2:10" ht="29" thickBot="1" x14ac:dyDescent="0.4">
      <c r="B20" s="56" t="s">
        <v>88</v>
      </c>
      <c r="C20" s="6">
        <v>10</v>
      </c>
      <c r="D20" s="6">
        <v>1</v>
      </c>
      <c r="E20" s="6">
        <f t="shared" si="0"/>
        <v>10</v>
      </c>
      <c r="F20" s="6">
        <v>0</v>
      </c>
      <c r="G20" s="6">
        <f t="shared" si="1"/>
        <v>0</v>
      </c>
      <c r="H20" s="6">
        <f t="shared" si="2"/>
        <v>0</v>
      </c>
      <c r="I20" s="6">
        <f t="shared" si="3"/>
        <v>0</v>
      </c>
      <c r="J20" s="9">
        <f>(G20*'Labor rates'!$B$5)+(H20*'Labor rates'!$B$4)+(I20*'Labor rates'!$B$6)</f>
        <v>0</v>
      </c>
    </row>
    <row r="21" spans="2:10" ht="29" thickBot="1" x14ac:dyDescent="0.4">
      <c r="B21" s="56" t="s">
        <v>89</v>
      </c>
      <c r="C21" s="6">
        <v>2</v>
      </c>
      <c r="D21" s="6">
        <v>2</v>
      </c>
      <c r="E21" s="6">
        <f t="shared" si="0"/>
        <v>4</v>
      </c>
      <c r="F21" s="6">
        <v>0</v>
      </c>
      <c r="G21" s="6">
        <f t="shared" si="1"/>
        <v>0</v>
      </c>
      <c r="H21" s="6">
        <f t="shared" si="2"/>
        <v>0</v>
      </c>
      <c r="I21" s="6">
        <f t="shared" si="3"/>
        <v>0</v>
      </c>
      <c r="J21" s="9">
        <f>(G21*'Labor rates'!$B$5)+(H21*'Labor rates'!$B$4)+(I21*'Labor rates'!$B$6)</f>
        <v>0</v>
      </c>
    </row>
    <row r="22" spans="2:10" ht="29" thickBot="1" x14ac:dyDescent="0.4">
      <c r="B22" s="56" t="s">
        <v>90</v>
      </c>
      <c r="C22" s="6">
        <v>2</v>
      </c>
      <c r="D22" s="6">
        <v>1</v>
      </c>
      <c r="E22" s="6">
        <f t="shared" si="0"/>
        <v>2</v>
      </c>
      <c r="F22" s="6">
        <v>0</v>
      </c>
      <c r="G22" s="6">
        <f t="shared" si="1"/>
        <v>0</v>
      </c>
      <c r="H22" s="6">
        <f t="shared" si="2"/>
        <v>0</v>
      </c>
      <c r="I22" s="6">
        <f t="shared" si="3"/>
        <v>0</v>
      </c>
      <c r="J22" s="9">
        <f>(G22*'Labor rates'!$B$5)+(H22*'Labor rates'!$B$4)+(I22*'Labor rates'!$B$6)</f>
        <v>0</v>
      </c>
    </row>
    <row r="23" spans="2:10" ht="27.5" thickBot="1" x14ac:dyDescent="0.4">
      <c r="B23" s="14" t="s">
        <v>78</v>
      </c>
      <c r="C23" s="6"/>
      <c r="D23" s="6"/>
      <c r="E23" s="6"/>
      <c r="F23" s="6"/>
      <c r="G23" s="27">
        <f>SUM(G5:I22)</f>
        <v>386.4</v>
      </c>
      <c r="H23" s="15">
        <f>SUM(J5:J22)</f>
        <v>48724.502399999998</v>
      </c>
      <c r="I23" s="74"/>
      <c r="J23" s="75"/>
    </row>
    <row r="24" spans="2:10" ht="15" thickBot="1" x14ac:dyDescent="0.4">
      <c r="B24" s="5" t="s">
        <v>31</v>
      </c>
      <c r="C24" s="6"/>
      <c r="D24" s="6"/>
      <c r="E24" s="6"/>
      <c r="F24" s="6"/>
      <c r="G24" s="6"/>
      <c r="H24" s="6"/>
      <c r="I24" s="6"/>
      <c r="J24" s="8"/>
    </row>
    <row r="25" spans="2:10" ht="26.5" thickBot="1" x14ac:dyDescent="0.4">
      <c r="B25" s="5" t="s">
        <v>32</v>
      </c>
      <c r="C25" s="6" t="s">
        <v>33</v>
      </c>
      <c r="D25" s="6"/>
      <c r="E25" s="6"/>
      <c r="F25" s="6"/>
      <c r="G25" s="6"/>
      <c r="H25" s="6"/>
      <c r="I25" s="6"/>
      <c r="J25" s="8"/>
    </row>
    <row r="26" spans="2:10" ht="15" thickBot="1" x14ac:dyDescent="0.4">
      <c r="B26" s="5" t="s">
        <v>98</v>
      </c>
      <c r="C26" s="7">
        <v>6</v>
      </c>
      <c r="D26" s="6">
        <v>1</v>
      </c>
      <c r="E26" s="6">
        <f t="shared" ref="E26:E28" si="4">C26*D26</f>
        <v>6</v>
      </c>
      <c r="F26" s="6">
        <v>12</v>
      </c>
      <c r="G26" s="6">
        <f t="shared" ref="G26:G28" si="5">E26*F26</f>
        <v>72</v>
      </c>
      <c r="H26" s="6">
        <f t="shared" ref="H26:H28" si="6">G26*0.05</f>
        <v>3.6</v>
      </c>
      <c r="I26" s="6">
        <f t="shared" ref="I26:I28" si="7">G26*0.1</f>
        <v>7.2</v>
      </c>
      <c r="J26" s="9">
        <f>(G26*'Labor rates'!$B$5)+(H26*'Labor rates'!$B$4)+(I26*'Labor rates'!$B$6)</f>
        <v>10440.9648</v>
      </c>
    </row>
    <row r="27" spans="2:10" ht="16" thickBot="1" x14ac:dyDescent="0.4">
      <c r="B27" s="5" t="s">
        <v>97</v>
      </c>
      <c r="C27" s="7">
        <v>6</v>
      </c>
      <c r="D27" s="6">
        <v>1</v>
      </c>
      <c r="E27" s="6">
        <f t="shared" si="4"/>
        <v>6</v>
      </c>
      <c r="F27" s="6">
        <v>0</v>
      </c>
      <c r="G27" s="6">
        <f t="shared" si="5"/>
        <v>0</v>
      </c>
      <c r="H27" s="6">
        <f t="shared" si="6"/>
        <v>0</v>
      </c>
      <c r="I27" s="6">
        <f t="shared" si="7"/>
        <v>0</v>
      </c>
      <c r="J27" s="9">
        <f>(G27*'Labor rates'!$B$5)+(H27*'Labor rates'!$B$4)+(I27*'Labor rates'!$B$6)</f>
        <v>0</v>
      </c>
    </row>
    <row r="28" spans="2:10" ht="16" thickBot="1" x14ac:dyDescent="0.4">
      <c r="B28" s="5" t="s">
        <v>119</v>
      </c>
      <c r="C28" s="7">
        <v>6</v>
      </c>
      <c r="D28" s="6">
        <v>1</v>
      </c>
      <c r="E28" s="6">
        <f t="shared" si="4"/>
        <v>6</v>
      </c>
      <c r="F28" s="6">
        <v>12</v>
      </c>
      <c r="G28" s="6">
        <f t="shared" si="5"/>
        <v>72</v>
      </c>
      <c r="H28" s="6">
        <f t="shared" si="6"/>
        <v>3.6</v>
      </c>
      <c r="I28" s="6">
        <f t="shared" si="7"/>
        <v>7.2</v>
      </c>
      <c r="J28" s="9">
        <f>(G28*'Labor rates'!$B$5)+(H28*'Labor rates'!$B$4)+(I28*'Labor rates'!$B$6)</f>
        <v>10440.9648</v>
      </c>
    </row>
    <row r="29" spans="2:10" ht="15" thickBot="1" x14ac:dyDescent="0.4">
      <c r="B29" s="5" t="s">
        <v>34</v>
      </c>
      <c r="C29" s="6"/>
      <c r="D29" s="6"/>
      <c r="E29" s="6"/>
      <c r="F29" s="6"/>
      <c r="G29" s="6"/>
      <c r="H29" s="6"/>
      <c r="I29" s="6"/>
      <c r="J29" s="8"/>
    </row>
    <row r="30" spans="2:10" ht="16" thickBot="1" x14ac:dyDescent="0.4">
      <c r="B30" s="5" t="s">
        <v>99</v>
      </c>
      <c r="C30" s="6">
        <v>2</v>
      </c>
      <c r="D30" s="6">
        <v>1</v>
      </c>
      <c r="E30" s="6">
        <f t="shared" ref="E30:E37" si="8">C30*D30</f>
        <v>2</v>
      </c>
      <c r="F30" s="6">
        <v>12</v>
      </c>
      <c r="G30" s="6">
        <f t="shared" ref="G30:G37" si="9">E30*F30</f>
        <v>24</v>
      </c>
      <c r="H30" s="6">
        <f t="shared" ref="H30:H37" si="10">G30*0.05</f>
        <v>1.2000000000000002</v>
      </c>
      <c r="I30" s="6">
        <f t="shared" ref="I30:I37" si="11">G30*0.1</f>
        <v>2.4000000000000004</v>
      </c>
      <c r="J30" s="9">
        <f>(G30*'Labor rates'!$B$5)+(H30*'Labor rates'!$B$4)+(I30*'Labor rates'!$B$6)</f>
        <v>3480.3215999999998</v>
      </c>
    </row>
    <row r="31" spans="2:10" ht="29" thickBot="1" x14ac:dyDescent="0.4">
      <c r="B31" s="5" t="s">
        <v>100</v>
      </c>
      <c r="C31" s="6">
        <v>0.5</v>
      </c>
      <c r="D31" s="6">
        <v>0.25</v>
      </c>
      <c r="E31" s="6">
        <f t="shared" si="8"/>
        <v>0.125</v>
      </c>
      <c r="F31" s="6">
        <v>0</v>
      </c>
      <c r="G31" s="6">
        <f t="shared" si="9"/>
        <v>0</v>
      </c>
      <c r="H31" s="6">
        <f t="shared" si="10"/>
        <v>0</v>
      </c>
      <c r="I31" s="6">
        <f t="shared" si="11"/>
        <v>0</v>
      </c>
      <c r="J31" s="9">
        <f>(G31*'Labor rates'!$B$5)+(H31*'Labor rates'!$B$4)+(I31*'Labor rates'!$B$6)</f>
        <v>0</v>
      </c>
    </row>
    <row r="32" spans="2:10" ht="29" thickBot="1" x14ac:dyDescent="0.4">
      <c r="B32" s="5" t="s">
        <v>101</v>
      </c>
      <c r="C32" s="6">
        <v>2</v>
      </c>
      <c r="D32" s="6">
        <v>12</v>
      </c>
      <c r="E32" s="6">
        <f t="shared" si="8"/>
        <v>24</v>
      </c>
      <c r="F32" s="6">
        <v>0</v>
      </c>
      <c r="G32" s="6">
        <f t="shared" si="9"/>
        <v>0</v>
      </c>
      <c r="H32" s="6">
        <f t="shared" si="10"/>
        <v>0</v>
      </c>
      <c r="I32" s="6">
        <f t="shared" si="11"/>
        <v>0</v>
      </c>
      <c r="J32" s="9">
        <f>(G32*'Labor rates'!$B$5)+(H32*'Labor rates'!$B$4)+(I32*'Labor rates'!$B$6)</f>
        <v>0</v>
      </c>
    </row>
    <row r="33" spans="2:11" ht="42" thickBot="1" x14ac:dyDescent="0.4">
      <c r="B33" s="5" t="s">
        <v>102</v>
      </c>
      <c r="C33" s="6">
        <v>0.5</v>
      </c>
      <c r="D33" s="6">
        <v>365</v>
      </c>
      <c r="E33" s="6">
        <f t="shared" si="8"/>
        <v>182.5</v>
      </c>
      <c r="F33" s="6">
        <v>0</v>
      </c>
      <c r="G33" s="17">
        <f t="shared" si="9"/>
        <v>0</v>
      </c>
      <c r="H33" s="6">
        <f t="shared" si="10"/>
        <v>0</v>
      </c>
      <c r="I33" s="6">
        <f t="shared" si="11"/>
        <v>0</v>
      </c>
      <c r="J33" s="9">
        <f>(G33*'Labor rates'!$B$5)+(H33*'Labor rates'!$B$4)+(I33*'Labor rates'!$B$6)</f>
        <v>0</v>
      </c>
    </row>
    <row r="34" spans="2:11" ht="29" thickBot="1" x14ac:dyDescent="0.4">
      <c r="B34" s="5" t="s">
        <v>103</v>
      </c>
      <c r="C34" s="6">
        <v>0.5</v>
      </c>
      <c r="D34" s="6">
        <v>12</v>
      </c>
      <c r="E34" s="6">
        <f t="shared" si="8"/>
        <v>6</v>
      </c>
      <c r="F34" s="6">
        <v>0</v>
      </c>
      <c r="G34" s="6">
        <f t="shared" si="9"/>
        <v>0</v>
      </c>
      <c r="H34" s="6">
        <f t="shared" si="10"/>
        <v>0</v>
      </c>
      <c r="I34" s="6">
        <f t="shared" si="11"/>
        <v>0</v>
      </c>
      <c r="J34" s="9">
        <f>(G34*'Labor rates'!$B$5)+(H34*'Labor rates'!$B$4)+(I34*'Labor rates'!$B$6)</f>
        <v>0</v>
      </c>
    </row>
    <row r="35" spans="2:11" ht="29" thickBot="1" x14ac:dyDescent="0.4">
      <c r="B35" s="5" t="s">
        <v>105</v>
      </c>
      <c r="C35" s="6">
        <v>4</v>
      </c>
      <c r="D35" s="6">
        <v>1</v>
      </c>
      <c r="E35" s="6">
        <f t="shared" si="8"/>
        <v>4</v>
      </c>
      <c r="F35" s="6">
        <v>0</v>
      </c>
      <c r="G35" s="6">
        <f t="shared" si="9"/>
        <v>0</v>
      </c>
      <c r="H35" s="6">
        <f t="shared" si="10"/>
        <v>0</v>
      </c>
      <c r="I35" s="6">
        <f t="shared" si="11"/>
        <v>0</v>
      </c>
      <c r="J35" s="9">
        <f>(G35*'Labor rates'!$B$5)+(H35*'Labor rates'!$B$4)+(I35*'Labor rates'!$B$6)</f>
        <v>0</v>
      </c>
    </row>
    <row r="36" spans="2:11" ht="29" thickBot="1" x14ac:dyDescent="0.4">
      <c r="B36" s="5" t="s">
        <v>106</v>
      </c>
      <c r="C36" s="6">
        <v>1</v>
      </c>
      <c r="D36" s="6">
        <v>1</v>
      </c>
      <c r="E36" s="6">
        <f t="shared" si="8"/>
        <v>1</v>
      </c>
      <c r="F36" s="6">
        <v>0</v>
      </c>
      <c r="G36" s="6">
        <f t="shared" si="9"/>
        <v>0</v>
      </c>
      <c r="H36" s="6">
        <f t="shared" si="10"/>
        <v>0</v>
      </c>
      <c r="I36" s="6">
        <f t="shared" si="11"/>
        <v>0</v>
      </c>
      <c r="J36" s="9">
        <f>(G36*'Labor rates'!$B$5)+(H36*'Labor rates'!$B$4)+(I36*'Labor rates'!$B$6)</f>
        <v>0</v>
      </c>
    </row>
    <row r="37" spans="2:11" ht="16" thickBot="1" x14ac:dyDescent="0.4">
      <c r="B37" s="5" t="s">
        <v>107</v>
      </c>
      <c r="C37" s="6">
        <v>1</v>
      </c>
      <c r="D37" s="6">
        <v>1</v>
      </c>
      <c r="E37" s="6">
        <f t="shared" si="8"/>
        <v>1</v>
      </c>
      <c r="F37" s="6">
        <v>0</v>
      </c>
      <c r="G37" s="6">
        <f t="shared" si="9"/>
        <v>0</v>
      </c>
      <c r="H37" s="6">
        <f t="shared" si="10"/>
        <v>0</v>
      </c>
      <c r="I37" s="6">
        <f t="shared" si="11"/>
        <v>0</v>
      </c>
      <c r="J37" s="9">
        <f>(G37*'Labor rates'!$B$5)+(H37*'Labor rates'!$B$4)+(I37*'Labor rates'!$B$6)</f>
        <v>0</v>
      </c>
    </row>
    <row r="38" spans="2:11" ht="29" thickBot="1" x14ac:dyDescent="0.4">
      <c r="B38" s="58" t="s">
        <v>108</v>
      </c>
      <c r="C38" s="6">
        <v>0.25</v>
      </c>
      <c r="D38" s="6">
        <v>350</v>
      </c>
      <c r="E38" s="6">
        <f t="shared" ref="E38" si="12">C38*D38</f>
        <v>87.5</v>
      </c>
      <c r="F38" s="6">
        <v>0</v>
      </c>
      <c r="G38" s="6">
        <f t="shared" ref="G38" si="13">E38*F38</f>
        <v>0</v>
      </c>
      <c r="H38" s="6">
        <f t="shared" ref="H38" si="14">G38*0.05</f>
        <v>0</v>
      </c>
      <c r="I38" s="6">
        <f t="shared" ref="I38" si="15">G38*0.1</f>
        <v>0</v>
      </c>
      <c r="J38" s="9">
        <f>(G38*'Labor rates'!$B$5)+(H38*'Labor rates'!$B$4)+(I38*'Labor rates'!$B$6)</f>
        <v>0</v>
      </c>
    </row>
    <row r="39" spans="2:11" ht="16" thickBot="1" x14ac:dyDescent="0.4">
      <c r="B39" s="5" t="s">
        <v>109</v>
      </c>
      <c r="C39" s="6">
        <v>4</v>
      </c>
      <c r="D39" s="6">
        <v>4</v>
      </c>
      <c r="E39" s="6">
        <f t="shared" ref="E39" si="16">C39*D39</f>
        <v>16</v>
      </c>
      <c r="F39" s="6">
        <v>0</v>
      </c>
      <c r="G39" s="6">
        <f t="shared" ref="G39" si="17">E39*F39</f>
        <v>0</v>
      </c>
      <c r="H39" s="6">
        <f t="shared" ref="H39" si="18">G39*0.05</f>
        <v>0</v>
      </c>
      <c r="I39" s="6">
        <f t="shared" ref="I39" si="19">G39*0.1</f>
        <v>0</v>
      </c>
      <c r="J39" s="9">
        <f>(G39*'Labor rates'!$B$5)+(H39*'Labor rates'!$B$4)+(I39*'Labor rates'!$B$6)</f>
        <v>0</v>
      </c>
    </row>
    <row r="40" spans="2:11" ht="29" thickBot="1" x14ac:dyDescent="0.4">
      <c r="B40" s="5" t="s">
        <v>110</v>
      </c>
      <c r="C40" s="6">
        <v>1</v>
      </c>
      <c r="D40" s="6">
        <v>12</v>
      </c>
      <c r="E40" s="6">
        <f t="shared" ref="E40:E41" si="20">C40*D40</f>
        <v>12</v>
      </c>
      <c r="F40" s="6">
        <v>0</v>
      </c>
      <c r="G40" s="17">
        <f t="shared" ref="G40:G41" si="21">E40*F40</f>
        <v>0</v>
      </c>
      <c r="H40" s="6">
        <f t="shared" ref="H40:H41" si="22">G40*0.05</f>
        <v>0</v>
      </c>
      <c r="I40" s="6">
        <f t="shared" ref="I40:I41" si="23">G40*0.1</f>
        <v>0</v>
      </c>
      <c r="J40" s="9">
        <f>(G40*'Labor rates'!$B$5)+(H40*'Labor rates'!$B$4)+(I40*'Labor rates'!$B$6)</f>
        <v>0</v>
      </c>
    </row>
    <row r="41" spans="2:11" ht="16" thickBot="1" x14ac:dyDescent="0.4">
      <c r="B41" s="5" t="s">
        <v>111</v>
      </c>
      <c r="C41" s="6">
        <v>1</v>
      </c>
      <c r="D41" s="6">
        <v>12</v>
      </c>
      <c r="E41" s="6">
        <f t="shared" si="20"/>
        <v>12</v>
      </c>
      <c r="F41" s="6">
        <v>0</v>
      </c>
      <c r="G41" s="17">
        <f t="shared" si="21"/>
        <v>0</v>
      </c>
      <c r="H41" s="6">
        <f t="shared" si="22"/>
        <v>0</v>
      </c>
      <c r="I41" s="6">
        <f t="shared" si="23"/>
        <v>0</v>
      </c>
      <c r="J41" s="9">
        <f>(G41*'Labor rates'!$B$5)+(H41*'Labor rates'!$B$4)+(I41*'Labor rates'!$B$6)</f>
        <v>0</v>
      </c>
    </row>
    <row r="42" spans="2:11" ht="41" thickBot="1" x14ac:dyDescent="0.4">
      <c r="B42" s="14" t="s">
        <v>77</v>
      </c>
      <c r="C42" s="6"/>
      <c r="D42" s="6"/>
      <c r="E42" s="6"/>
      <c r="F42" s="6"/>
      <c r="G42" s="18">
        <f>SUM(G25:I41)</f>
        <v>193.2</v>
      </c>
      <c r="H42" s="19">
        <f>SUM(J25:J41)</f>
        <v>24362.251199999999</v>
      </c>
      <c r="I42" s="76"/>
      <c r="J42" s="77"/>
    </row>
    <row r="43" spans="2:11" ht="26.5" thickBot="1" x14ac:dyDescent="0.4">
      <c r="B43" s="20" t="s">
        <v>120</v>
      </c>
      <c r="C43" s="7"/>
      <c r="D43" s="7"/>
      <c r="E43" s="7"/>
      <c r="F43" s="7"/>
      <c r="G43" s="21">
        <f>ROUND(SUM(G42,G23),-1)</f>
        <v>580</v>
      </c>
      <c r="H43" s="28">
        <f>ROUND(SUM(H42,H23),-3)</f>
        <v>73000</v>
      </c>
      <c r="I43" s="78"/>
      <c r="J43" s="79"/>
    </row>
    <row r="44" spans="2:11" ht="28.5" thickBot="1" x14ac:dyDescent="0.4">
      <c r="B44" s="20" t="s">
        <v>122</v>
      </c>
      <c r="C44" s="22"/>
      <c r="D44" s="22"/>
      <c r="E44" s="22"/>
      <c r="F44" s="22"/>
      <c r="G44" s="22"/>
      <c r="H44" s="22"/>
      <c r="I44" s="22"/>
      <c r="J44" s="28">
        <v>0</v>
      </c>
    </row>
    <row r="45" spans="2:11" ht="16" thickBot="1" x14ac:dyDescent="0.4">
      <c r="B45" s="20" t="s">
        <v>121</v>
      </c>
      <c r="C45" s="22"/>
      <c r="D45" s="22"/>
      <c r="E45" s="22"/>
      <c r="F45" s="22"/>
      <c r="G45" s="23">
        <f>G43</f>
        <v>580</v>
      </c>
      <c r="H45" s="29">
        <f>ROUND(SUM(H43,J44),-3)</f>
        <v>73000</v>
      </c>
      <c r="I45" s="76"/>
      <c r="J45" s="77"/>
    </row>
    <row r="47" spans="2:11" ht="43.5" customHeight="1" x14ac:dyDescent="0.35">
      <c r="B47" s="69" t="s">
        <v>93</v>
      </c>
      <c r="C47" s="69"/>
      <c r="D47" s="69"/>
      <c r="E47" s="69"/>
      <c r="F47" s="69"/>
      <c r="G47" s="69"/>
      <c r="H47" s="69"/>
      <c r="I47" s="69"/>
      <c r="J47" s="69"/>
    </row>
    <row r="48" spans="2:11" ht="71.25" customHeight="1" x14ac:dyDescent="0.35">
      <c r="B48" s="70" t="s">
        <v>125</v>
      </c>
      <c r="C48" s="70"/>
      <c r="D48" s="70"/>
      <c r="E48" s="70"/>
      <c r="F48" s="70"/>
      <c r="G48" s="70"/>
      <c r="H48" s="70"/>
      <c r="I48" s="70"/>
      <c r="J48" s="70"/>
      <c r="K48" s="60"/>
    </row>
    <row r="49" spans="2:10" ht="61.9" customHeight="1" x14ac:dyDescent="0.35">
      <c r="B49" s="70" t="s">
        <v>126</v>
      </c>
      <c r="C49" s="70"/>
      <c r="D49" s="70"/>
      <c r="E49" s="70"/>
      <c r="F49" s="70"/>
      <c r="G49" s="70"/>
      <c r="H49" s="70"/>
      <c r="I49" s="70"/>
      <c r="J49" s="70"/>
    </row>
    <row r="50" spans="2:10" ht="35.25" customHeight="1" x14ac:dyDescent="0.35">
      <c r="B50" s="70" t="s">
        <v>134</v>
      </c>
      <c r="C50" s="70"/>
      <c r="D50" s="70"/>
      <c r="E50" s="70"/>
      <c r="F50" s="70"/>
      <c r="G50" s="70"/>
      <c r="H50" s="70"/>
      <c r="I50" s="70"/>
      <c r="J50" s="70"/>
    </row>
    <row r="51" spans="2:10" ht="48.75" customHeight="1" x14ac:dyDescent="0.35">
      <c r="B51" s="70" t="s">
        <v>127</v>
      </c>
      <c r="C51" s="70"/>
      <c r="D51" s="70"/>
      <c r="E51" s="70"/>
      <c r="F51" s="70"/>
      <c r="G51" s="70"/>
      <c r="H51" s="70"/>
      <c r="I51" s="70"/>
      <c r="J51" s="70"/>
    </row>
    <row r="52" spans="2:10" ht="33" customHeight="1" x14ac:dyDescent="0.35">
      <c r="B52" s="67" t="s">
        <v>128</v>
      </c>
      <c r="C52" s="67"/>
      <c r="D52" s="67"/>
      <c r="E52" s="67"/>
      <c r="F52" s="67"/>
      <c r="G52" s="67"/>
      <c r="H52" s="67"/>
      <c r="I52" s="67"/>
      <c r="J52" s="67"/>
    </row>
    <row r="53" spans="2:10" ht="15.5" x14ac:dyDescent="0.35">
      <c r="B53" s="68" t="s">
        <v>94</v>
      </c>
      <c r="C53" s="68"/>
      <c r="D53" s="68"/>
      <c r="E53" s="68"/>
      <c r="F53" s="68"/>
      <c r="G53" s="68"/>
      <c r="H53" s="68"/>
      <c r="I53" s="68"/>
      <c r="J53" s="68"/>
    </row>
    <row r="54" spans="2:10" ht="15.5" x14ac:dyDescent="0.35">
      <c r="B54" s="68" t="s">
        <v>95</v>
      </c>
      <c r="C54" s="68"/>
      <c r="D54" s="68"/>
      <c r="E54" s="68"/>
      <c r="F54" s="68"/>
      <c r="G54" s="68"/>
      <c r="H54" s="68"/>
      <c r="I54" s="68"/>
      <c r="J54" s="68"/>
    </row>
    <row r="55" spans="2:10" ht="15.5" x14ac:dyDescent="0.35">
      <c r="B55" s="66" t="s">
        <v>135</v>
      </c>
      <c r="C55" s="66"/>
      <c r="D55" s="66"/>
      <c r="E55" s="66"/>
      <c r="F55" s="66"/>
      <c r="G55" s="66"/>
      <c r="H55" s="66"/>
      <c r="I55" s="66"/>
      <c r="J55" s="66"/>
    </row>
    <row r="56" spans="2:10" x14ac:dyDescent="0.35">
      <c r="B56" s="66" t="s">
        <v>136</v>
      </c>
      <c r="C56" s="66"/>
      <c r="D56" s="66"/>
      <c r="E56" s="66"/>
      <c r="F56" s="66"/>
      <c r="G56" s="66"/>
      <c r="H56" s="66"/>
      <c r="I56" s="66"/>
      <c r="J56" s="66"/>
    </row>
    <row r="57" spans="2:10" ht="33.75" customHeight="1" x14ac:dyDescent="0.35">
      <c r="B57" s="65" t="s">
        <v>129</v>
      </c>
      <c r="C57" s="65"/>
      <c r="D57" s="65"/>
      <c r="E57" s="65"/>
      <c r="F57" s="65"/>
      <c r="G57" s="65"/>
      <c r="H57" s="65"/>
      <c r="I57" s="65"/>
      <c r="J57" s="65"/>
    </row>
    <row r="58" spans="2:10" ht="15.5" x14ac:dyDescent="0.35">
      <c r="B58" s="66" t="s">
        <v>96</v>
      </c>
      <c r="C58" s="66"/>
      <c r="D58" s="66"/>
      <c r="E58" s="66"/>
      <c r="F58" s="66"/>
      <c r="G58" s="66"/>
      <c r="H58" s="66"/>
      <c r="I58" s="66"/>
      <c r="J58" s="66"/>
    </row>
    <row r="59" spans="2:10" ht="32.25" customHeight="1" x14ac:dyDescent="0.35">
      <c r="B59" s="65" t="s">
        <v>137</v>
      </c>
      <c r="C59" s="65"/>
      <c r="D59" s="65"/>
      <c r="E59" s="65"/>
      <c r="F59" s="65"/>
      <c r="G59" s="65"/>
      <c r="H59" s="65"/>
      <c r="I59" s="65"/>
      <c r="J59" s="65"/>
    </row>
    <row r="60" spans="2:10" ht="15.5" x14ac:dyDescent="0.35">
      <c r="B60" s="66" t="s">
        <v>130</v>
      </c>
      <c r="C60" s="66"/>
      <c r="D60" s="66"/>
      <c r="E60" s="66"/>
      <c r="F60" s="66"/>
      <c r="G60" s="66"/>
      <c r="H60" s="66"/>
      <c r="I60" s="66"/>
      <c r="J60" s="66"/>
    </row>
    <row r="61" spans="2:10" ht="15.5" x14ac:dyDescent="0.35">
      <c r="B61" s="57" t="s">
        <v>104</v>
      </c>
    </row>
    <row r="62" spans="2:10" ht="15.5" x14ac:dyDescent="0.35">
      <c r="B62" s="57" t="s">
        <v>131</v>
      </c>
    </row>
    <row r="63" spans="2:10" ht="15.5" x14ac:dyDescent="0.35">
      <c r="B63" s="57" t="s">
        <v>132</v>
      </c>
    </row>
    <row r="64" spans="2:10" ht="15.5" x14ac:dyDescent="0.35">
      <c r="B64" s="57" t="s">
        <v>133</v>
      </c>
    </row>
    <row r="65" spans="2:2" ht="15.5" x14ac:dyDescent="0.35">
      <c r="B65" s="57" t="s">
        <v>138</v>
      </c>
    </row>
  </sheetData>
  <mergeCells count="19">
    <mergeCell ref="B2:B4"/>
    <mergeCell ref="I23:J23"/>
    <mergeCell ref="I42:J42"/>
    <mergeCell ref="I43:J43"/>
    <mergeCell ref="I45:J45"/>
    <mergeCell ref="B47:J47"/>
    <mergeCell ref="B48:J48"/>
    <mergeCell ref="B49:J49"/>
    <mergeCell ref="B50:J50"/>
    <mergeCell ref="B51:J51"/>
    <mergeCell ref="B57:J57"/>
    <mergeCell ref="B58:J58"/>
    <mergeCell ref="B59:J59"/>
    <mergeCell ref="B60:J60"/>
    <mergeCell ref="B52:J52"/>
    <mergeCell ref="B53:J53"/>
    <mergeCell ref="B54:J54"/>
    <mergeCell ref="B55:J55"/>
    <mergeCell ref="B56:J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77C4-9BDB-4E80-A80F-6F899278DBBD}">
  <dimension ref="B1:K65"/>
  <sheetViews>
    <sheetView topLeftCell="A23" workbookViewId="0">
      <selection activeCell="G28" sqref="G26:J28"/>
    </sheetView>
  </sheetViews>
  <sheetFormatPr defaultRowHeight="14.5" x14ac:dyDescent="0.35"/>
  <cols>
    <col min="2" max="2" width="25.453125" customWidth="1"/>
    <col min="8" max="8" width="12" bestFit="1" customWidth="1"/>
    <col min="10" max="10" width="12.7265625" customWidth="1"/>
  </cols>
  <sheetData>
    <row r="1" spans="2:10" ht="15" thickBot="1" x14ac:dyDescent="0.4">
      <c r="B1" s="55" t="s">
        <v>91</v>
      </c>
    </row>
    <row r="2" spans="2:10" x14ac:dyDescent="0.35">
      <c r="B2" s="71" t="s">
        <v>0</v>
      </c>
      <c r="C2" s="1" t="s">
        <v>1</v>
      </c>
      <c r="D2" s="1" t="s">
        <v>3</v>
      </c>
      <c r="E2" s="1" t="s">
        <v>5</v>
      </c>
      <c r="F2" s="1" t="s">
        <v>8</v>
      </c>
      <c r="G2" s="1" t="s">
        <v>10</v>
      </c>
      <c r="H2" s="1" t="s">
        <v>13</v>
      </c>
      <c r="I2" s="1" t="s">
        <v>16</v>
      </c>
      <c r="J2" s="1" t="s">
        <v>19</v>
      </c>
    </row>
    <row r="3" spans="2:10" ht="65" x14ac:dyDescent="0.35">
      <c r="B3" s="72"/>
      <c r="C3" s="2" t="s">
        <v>2</v>
      </c>
      <c r="D3" s="2" t="s">
        <v>4</v>
      </c>
      <c r="E3" s="2" t="s">
        <v>6</v>
      </c>
      <c r="F3" s="2" t="s">
        <v>9</v>
      </c>
      <c r="G3" s="2" t="s">
        <v>11</v>
      </c>
      <c r="H3" s="2" t="s">
        <v>14</v>
      </c>
      <c r="I3" s="2" t="s">
        <v>17</v>
      </c>
      <c r="J3" s="2" t="s">
        <v>20</v>
      </c>
    </row>
    <row r="4" spans="2:10" ht="15" thickBot="1" x14ac:dyDescent="0.4">
      <c r="B4" s="73"/>
      <c r="C4" s="3"/>
      <c r="D4" s="3"/>
      <c r="E4" s="4" t="s">
        <v>7</v>
      </c>
      <c r="F4" s="3"/>
      <c r="G4" s="4" t="s">
        <v>12</v>
      </c>
      <c r="H4" s="4" t="s">
        <v>15</v>
      </c>
      <c r="I4" s="4" t="s">
        <v>18</v>
      </c>
      <c r="J4" s="3"/>
    </row>
    <row r="5" spans="2:10" ht="15" thickBot="1" x14ac:dyDescent="0.4">
      <c r="B5" s="5" t="s">
        <v>21</v>
      </c>
      <c r="C5" s="6" t="s">
        <v>22</v>
      </c>
      <c r="D5" s="4"/>
      <c r="E5" s="4"/>
      <c r="F5" s="4"/>
      <c r="G5" s="4"/>
      <c r="H5" s="4"/>
      <c r="I5" s="4"/>
      <c r="J5" s="4"/>
    </row>
    <row r="6" spans="2:10" ht="15" thickBot="1" x14ac:dyDescent="0.4">
      <c r="B6" s="5" t="s">
        <v>23</v>
      </c>
      <c r="C6" s="6" t="s">
        <v>22</v>
      </c>
      <c r="D6" s="4"/>
      <c r="E6" s="4"/>
      <c r="F6" s="4"/>
      <c r="G6" s="4"/>
      <c r="H6" s="4"/>
      <c r="I6" s="4"/>
      <c r="J6" s="4"/>
    </row>
    <row r="7" spans="2:10" ht="15" thickBot="1" x14ac:dyDescent="0.4">
      <c r="B7" s="5" t="s">
        <v>24</v>
      </c>
      <c r="C7" s="7"/>
      <c r="D7" s="7"/>
      <c r="E7" s="6"/>
      <c r="F7" s="6"/>
      <c r="G7" s="6"/>
      <c r="H7" s="6"/>
      <c r="I7" s="6"/>
      <c r="J7" s="8"/>
    </row>
    <row r="8" spans="2:10" ht="29" thickBot="1" x14ac:dyDescent="0.4">
      <c r="B8" s="5" t="s">
        <v>25</v>
      </c>
      <c r="C8" s="6">
        <v>6</v>
      </c>
      <c r="D8" s="6">
        <v>1</v>
      </c>
      <c r="E8" s="6">
        <f>C8*D8</f>
        <v>6</v>
      </c>
      <c r="F8" s="6">
        <v>0</v>
      </c>
      <c r="G8" s="6">
        <f>E8*F8</f>
        <v>0</v>
      </c>
      <c r="H8" s="6">
        <f>G8*0.05</f>
        <v>0</v>
      </c>
      <c r="I8" s="6">
        <f>G8*0.1</f>
        <v>0</v>
      </c>
      <c r="J8" s="33">
        <f>(G8*'Labor rates'!$B$5)+(H8*'Labor rates'!$B$4)+(I8*'Labor rates'!$B$6)</f>
        <v>0</v>
      </c>
    </row>
    <row r="9" spans="2:10" ht="15" thickBot="1" x14ac:dyDescent="0.4">
      <c r="B9" s="5" t="s">
        <v>26</v>
      </c>
      <c r="C9" s="10"/>
      <c r="D9" s="10"/>
      <c r="E9" s="10"/>
      <c r="F9" s="10"/>
      <c r="G9" s="10"/>
      <c r="H9" s="10"/>
      <c r="I9" s="10"/>
      <c r="J9" s="11"/>
    </row>
    <row r="10" spans="2:10" ht="16" thickBot="1" x14ac:dyDescent="0.4">
      <c r="B10" s="56" t="s">
        <v>81</v>
      </c>
      <c r="C10" s="12">
        <v>30</v>
      </c>
      <c r="D10" s="12">
        <v>1</v>
      </c>
      <c r="E10" s="6">
        <f>C10*D10</f>
        <v>30</v>
      </c>
      <c r="F10" s="6">
        <v>0</v>
      </c>
      <c r="G10" s="6">
        <f>E10*F10</f>
        <v>0</v>
      </c>
      <c r="H10" s="6">
        <f>G10*0.05</f>
        <v>0</v>
      </c>
      <c r="I10" s="6">
        <f>G10*0.1</f>
        <v>0</v>
      </c>
      <c r="J10" s="9">
        <f>(G10*'Labor rates'!$B$5)+(H10*'Labor rates'!$B$4)+(I10*'Labor rates'!$B$6)</f>
        <v>0</v>
      </c>
    </row>
    <row r="11" spans="2:10" ht="15" thickBot="1" x14ac:dyDescent="0.4">
      <c r="B11" s="5" t="s">
        <v>27</v>
      </c>
      <c r="C11" s="7" t="s">
        <v>28</v>
      </c>
      <c r="D11" s="6"/>
      <c r="E11" s="6"/>
      <c r="F11" s="6"/>
      <c r="G11" s="6"/>
      <c r="H11" s="6"/>
      <c r="I11" s="6"/>
      <c r="J11" s="8"/>
    </row>
    <row r="12" spans="2:10" ht="15" thickBot="1" x14ac:dyDescent="0.4">
      <c r="B12" s="5" t="s">
        <v>29</v>
      </c>
      <c r="C12" s="6" t="s">
        <v>22</v>
      </c>
      <c r="D12" s="6"/>
      <c r="E12" s="6"/>
      <c r="F12" s="6"/>
      <c r="G12" s="6"/>
      <c r="H12" s="6"/>
      <c r="I12" s="6"/>
      <c r="J12" s="8"/>
    </row>
    <row r="13" spans="2:10" ht="15" thickBot="1" x14ac:dyDescent="0.4">
      <c r="B13" s="5" t="s">
        <v>30</v>
      </c>
      <c r="C13" s="6"/>
      <c r="D13" s="6"/>
      <c r="E13" s="6"/>
      <c r="F13" s="6"/>
      <c r="G13" s="6"/>
      <c r="H13" s="6"/>
      <c r="I13" s="6"/>
      <c r="J13" s="8"/>
    </row>
    <row r="14" spans="2:10" ht="16" thickBot="1" x14ac:dyDescent="0.4">
      <c r="B14" s="56" t="s">
        <v>82</v>
      </c>
      <c r="C14" s="6">
        <v>2</v>
      </c>
      <c r="D14" s="6">
        <v>1</v>
      </c>
      <c r="E14" s="6">
        <f t="shared" ref="E14:E22" si="0">C14*D14</f>
        <v>2</v>
      </c>
      <c r="F14" s="6">
        <v>0</v>
      </c>
      <c r="G14" s="6">
        <f t="shared" ref="G14:G22" si="1">E14*F14</f>
        <v>0</v>
      </c>
      <c r="H14" s="6">
        <f>G14*0.05</f>
        <v>0</v>
      </c>
      <c r="I14" s="6">
        <f>G14*0.1</f>
        <v>0</v>
      </c>
      <c r="J14" s="9">
        <f>(G14*'Labor rates'!$B$5)+(H14*'Labor rates'!$B$4)+(I14*'Labor rates'!$B$6)</f>
        <v>0</v>
      </c>
    </row>
    <row r="15" spans="2:10" ht="29" thickBot="1" x14ac:dyDescent="0.4">
      <c r="B15" s="56" t="s">
        <v>83</v>
      </c>
      <c r="C15" s="6">
        <v>2</v>
      </c>
      <c r="D15" s="6">
        <v>1</v>
      </c>
      <c r="E15" s="6">
        <f t="shared" si="0"/>
        <v>2</v>
      </c>
      <c r="F15" s="6">
        <v>0</v>
      </c>
      <c r="G15" s="6">
        <f t="shared" si="1"/>
        <v>0</v>
      </c>
      <c r="H15" s="6">
        <f t="shared" ref="H15:H22" si="2">G15*0.05</f>
        <v>0</v>
      </c>
      <c r="I15" s="6">
        <f t="shared" ref="I15:I22" si="3">G15*0.1</f>
        <v>0</v>
      </c>
      <c r="J15" s="9">
        <f>(G15*'Labor rates'!$B$5)+(H15*'Labor rates'!$B$4)+(I15*'Labor rates'!$B$6)</f>
        <v>0</v>
      </c>
    </row>
    <row r="16" spans="2:10" ht="29" thickBot="1" x14ac:dyDescent="0.4">
      <c r="B16" s="56" t="s">
        <v>84</v>
      </c>
      <c r="C16" s="6">
        <v>2</v>
      </c>
      <c r="D16" s="6">
        <v>1</v>
      </c>
      <c r="E16" s="6">
        <f t="shared" si="0"/>
        <v>2</v>
      </c>
      <c r="F16" s="6">
        <v>0</v>
      </c>
      <c r="G16" s="6">
        <f t="shared" si="1"/>
        <v>0</v>
      </c>
      <c r="H16" s="6">
        <f t="shared" si="2"/>
        <v>0</v>
      </c>
      <c r="I16" s="6">
        <f t="shared" si="3"/>
        <v>0</v>
      </c>
      <c r="J16" s="9">
        <f>(G16*'Labor rates'!$B$5)+(H16*'Labor rates'!$B$4)+(I16*'Labor rates'!$B$6)</f>
        <v>0</v>
      </c>
    </row>
    <row r="17" spans="2:10" ht="42" thickBot="1" x14ac:dyDescent="0.4">
      <c r="B17" s="56" t="s">
        <v>85</v>
      </c>
      <c r="C17" s="6">
        <v>2</v>
      </c>
      <c r="D17" s="6">
        <v>1</v>
      </c>
      <c r="E17" s="6">
        <f t="shared" si="0"/>
        <v>2</v>
      </c>
      <c r="F17" s="6">
        <v>0</v>
      </c>
      <c r="G17" s="6">
        <f t="shared" si="1"/>
        <v>0</v>
      </c>
      <c r="H17" s="6">
        <f t="shared" si="2"/>
        <v>0</v>
      </c>
      <c r="I17" s="6">
        <f t="shared" si="3"/>
        <v>0</v>
      </c>
      <c r="J17" s="9">
        <f>(G17*'Labor rates'!$B$5)+(H17*'Labor rates'!$B$4)+(I17*'Labor rates'!$B$6)</f>
        <v>0</v>
      </c>
    </row>
    <row r="18" spans="2:10" ht="42" thickBot="1" x14ac:dyDescent="0.4">
      <c r="B18" s="56" t="s">
        <v>86</v>
      </c>
      <c r="C18" s="6">
        <v>2</v>
      </c>
      <c r="D18" s="6">
        <v>1</v>
      </c>
      <c r="E18" s="6">
        <f t="shared" si="0"/>
        <v>2</v>
      </c>
      <c r="F18" s="6">
        <v>0</v>
      </c>
      <c r="G18" s="6">
        <f t="shared" si="1"/>
        <v>0</v>
      </c>
      <c r="H18" s="6">
        <f t="shared" si="2"/>
        <v>0</v>
      </c>
      <c r="I18" s="6">
        <f t="shared" si="3"/>
        <v>0</v>
      </c>
      <c r="J18" s="9">
        <f>(G18*'Labor rates'!$B$5)+(H18*'Labor rates'!$B$4)+(I18*'Labor rates'!$B$6)</f>
        <v>0</v>
      </c>
    </row>
    <row r="19" spans="2:10" ht="29" thickBot="1" x14ac:dyDescent="0.4">
      <c r="B19" s="56" t="s">
        <v>87</v>
      </c>
      <c r="C19" s="6">
        <v>20</v>
      </c>
      <c r="D19" s="6">
        <v>1</v>
      </c>
      <c r="E19" s="6">
        <f t="shared" si="0"/>
        <v>20</v>
      </c>
      <c r="F19" s="6">
        <v>0</v>
      </c>
      <c r="G19" s="6">
        <f t="shared" si="1"/>
        <v>0</v>
      </c>
      <c r="H19" s="6">
        <f t="shared" si="2"/>
        <v>0</v>
      </c>
      <c r="I19" s="6">
        <f t="shared" si="3"/>
        <v>0</v>
      </c>
      <c r="J19" s="9">
        <f>(G19*'Labor rates'!$B$5)+(H19*'Labor rates'!$B$4)+(I19*'Labor rates'!$B$6)</f>
        <v>0</v>
      </c>
    </row>
    <row r="20" spans="2:10" ht="29" thickBot="1" x14ac:dyDescent="0.4">
      <c r="B20" s="56" t="s">
        <v>88</v>
      </c>
      <c r="C20" s="6">
        <v>10</v>
      </c>
      <c r="D20" s="6">
        <v>1</v>
      </c>
      <c r="E20" s="6">
        <f t="shared" si="0"/>
        <v>10</v>
      </c>
      <c r="F20" s="6">
        <v>0</v>
      </c>
      <c r="G20" s="6">
        <f t="shared" si="1"/>
        <v>0</v>
      </c>
      <c r="H20" s="6">
        <f t="shared" si="2"/>
        <v>0</v>
      </c>
      <c r="I20" s="6">
        <f t="shared" si="3"/>
        <v>0</v>
      </c>
      <c r="J20" s="9">
        <f>(G20*'Labor rates'!$B$5)+(H20*'Labor rates'!$B$4)+(I20*'Labor rates'!$B$6)</f>
        <v>0</v>
      </c>
    </row>
    <row r="21" spans="2:10" ht="29" thickBot="1" x14ac:dyDescent="0.4">
      <c r="B21" s="56" t="s">
        <v>89</v>
      </c>
      <c r="C21" s="6">
        <v>2</v>
      </c>
      <c r="D21" s="6">
        <v>2</v>
      </c>
      <c r="E21" s="6">
        <f t="shared" si="0"/>
        <v>4</v>
      </c>
      <c r="F21" s="6">
        <v>0</v>
      </c>
      <c r="G21" s="6">
        <f t="shared" si="1"/>
        <v>0</v>
      </c>
      <c r="H21" s="6">
        <f t="shared" si="2"/>
        <v>0</v>
      </c>
      <c r="I21" s="6">
        <f t="shared" si="3"/>
        <v>0</v>
      </c>
      <c r="J21" s="9">
        <f>(G21*'Labor rates'!$B$5)+(H21*'Labor rates'!$B$4)+(I21*'Labor rates'!$B$6)</f>
        <v>0</v>
      </c>
    </row>
    <row r="22" spans="2:10" ht="29" thickBot="1" x14ac:dyDescent="0.4">
      <c r="B22" s="56" t="s">
        <v>90</v>
      </c>
      <c r="C22" s="6">
        <v>2</v>
      </c>
      <c r="D22" s="6">
        <v>1</v>
      </c>
      <c r="E22" s="6">
        <f t="shared" si="0"/>
        <v>2</v>
      </c>
      <c r="F22" s="6">
        <v>0</v>
      </c>
      <c r="G22" s="6">
        <f t="shared" si="1"/>
        <v>0</v>
      </c>
      <c r="H22" s="6">
        <f t="shared" si="2"/>
        <v>0</v>
      </c>
      <c r="I22" s="6">
        <f t="shared" si="3"/>
        <v>0</v>
      </c>
      <c r="J22" s="9">
        <f>(G22*'Labor rates'!$B$5)+(H22*'Labor rates'!$B$4)+(I22*'Labor rates'!$B$6)</f>
        <v>0</v>
      </c>
    </row>
    <row r="23" spans="2:10" ht="27.5" thickBot="1" x14ac:dyDescent="0.4">
      <c r="B23" s="14" t="s">
        <v>78</v>
      </c>
      <c r="C23" s="6"/>
      <c r="D23" s="6"/>
      <c r="E23" s="6"/>
      <c r="F23" s="6"/>
      <c r="G23" s="27">
        <f>SUM(G5:I22)</f>
        <v>0</v>
      </c>
      <c r="H23" s="15">
        <f>SUM(J5:J22)</f>
        <v>0</v>
      </c>
      <c r="I23" s="74"/>
      <c r="J23" s="75"/>
    </row>
    <row r="24" spans="2:10" ht="15" thickBot="1" x14ac:dyDescent="0.4">
      <c r="B24" s="5" t="s">
        <v>31</v>
      </c>
      <c r="C24" s="6"/>
      <c r="D24" s="6"/>
      <c r="E24" s="6"/>
      <c r="F24" s="6"/>
      <c r="G24" s="6"/>
      <c r="H24" s="6"/>
      <c r="I24" s="6"/>
      <c r="J24" s="8"/>
    </row>
    <row r="25" spans="2:10" ht="26.5" thickBot="1" x14ac:dyDescent="0.4">
      <c r="B25" s="5" t="s">
        <v>32</v>
      </c>
      <c r="C25" s="6" t="s">
        <v>33</v>
      </c>
      <c r="D25" s="6"/>
      <c r="E25" s="6"/>
      <c r="F25" s="6"/>
      <c r="G25" s="6"/>
      <c r="H25" s="6"/>
      <c r="I25" s="6"/>
      <c r="J25" s="8"/>
    </row>
    <row r="26" spans="2:10" ht="15" thickBot="1" x14ac:dyDescent="0.4">
      <c r="B26" s="5" t="s">
        <v>98</v>
      </c>
      <c r="C26" s="7">
        <v>6</v>
      </c>
      <c r="D26" s="6">
        <v>1</v>
      </c>
      <c r="E26" s="6">
        <f t="shared" ref="E26:E28" si="4">C26*D26</f>
        <v>6</v>
      </c>
      <c r="F26" s="6">
        <v>0</v>
      </c>
      <c r="G26" s="6">
        <f t="shared" ref="G26:G28" si="5">E26*F26</f>
        <v>0</v>
      </c>
      <c r="H26" s="6">
        <f t="shared" ref="H26:H28" si="6">G26*0.05</f>
        <v>0</v>
      </c>
      <c r="I26" s="6">
        <f t="shared" ref="I26:I28" si="7">G26*0.1</f>
        <v>0</v>
      </c>
      <c r="J26" s="9">
        <f>(G26*'Labor rates'!$B$5)+(H26*'Labor rates'!$B$4)+(I26*'Labor rates'!$B$6)</f>
        <v>0</v>
      </c>
    </row>
    <row r="27" spans="2:10" ht="16" thickBot="1" x14ac:dyDescent="0.4">
      <c r="B27" s="5" t="s">
        <v>97</v>
      </c>
      <c r="C27" s="7">
        <v>6</v>
      </c>
      <c r="D27" s="6">
        <v>1</v>
      </c>
      <c r="E27" s="6">
        <f t="shared" si="4"/>
        <v>6</v>
      </c>
      <c r="F27" s="6">
        <v>0</v>
      </c>
      <c r="G27" s="6">
        <f t="shared" si="5"/>
        <v>0</v>
      </c>
      <c r="H27" s="6">
        <f t="shared" si="6"/>
        <v>0</v>
      </c>
      <c r="I27" s="6">
        <f t="shared" si="7"/>
        <v>0</v>
      </c>
      <c r="J27" s="9">
        <f>(G27*'Labor rates'!$B$5)+(H27*'Labor rates'!$B$4)+(I27*'Labor rates'!$B$6)</f>
        <v>0</v>
      </c>
    </row>
    <row r="28" spans="2:10" ht="16" thickBot="1" x14ac:dyDescent="0.4">
      <c r="B28" s="5" t="s">
        <v>119</v>
      </c>
      <c r="C28" s="7">
        <v>6</v>
      </c>
      <c r="D28" s="6">
        <v>1</v>
      </c>
      <c r="E28" s="6">
        <f t="shared" si="4"/>
        <v>6</v>
      </c>
      <c r="F28" s="6">
        <v>0</v>
      </c>
      <c r="G28" s="6">
        <f t="shared" si="5"/>
        <v>0</v>
      </c>
      <c r="H28" s="6">
        <f t="shared" si="6"/>
        <v>0</v>
      </c>
      <c r="I28" s="6">
        <f t="shared" si="7"/>
        <v>0</v>
      </c>
      <c r="J28" s="9">
        <f>(G28*'Labor rates'!$B$5)+(H28*'Labor rates'!$B$4)+(I28*'Labor rates'!$B$6)</f>
        <v>0</v>
      </c>
    </row>
    <row r="29" spans="2:10" ht="15" thickBot="1" x14ac:dyDescent="0.4">
      <c r="B29" s="5" t="s">
        <v>34</v>
      </c>
      <c r="C29" s="6"/>
      <c r="D29" s="6"/>
      <c r="E29" s="6"/>
      <c r="F29" s="6"/>
      <c r="G29" s="6"/>
      <c r="H29" s="6"/>
      <c r="I29" s="6"/>
      <c r="J29" s="8"/>
    </row>
    <row r="30" spans="2:10" ht="16" thickBot="1" x14ac:dyDescent="0.4">
      <c r="B30" s="5" t="s">
        <v>99</v>
      </c>
      <c r="C30" s="6">
        <v>2</v>
      </c>
      <c r="D30" s="6">
        <v>1</v>
      </c>
      <c r="E30" s="6">
        <f t="shared" ref="E30:E41" si="8">C30*D30</f>
        <v>2</v>
      </c>
      <c r="F30" s="6">
        <v>0</v>
      </c>
      <c r="G30" s="6">
        <f t="shared" ref="G30:G39" si="9">E30*F30</f>
        <v>0</v>
      </c>
      <c r="H30" s="6">
        <f t="shared" ref="H30:H39" si="10">G30*0.05</f>
        <v>0</v>
      </c>
      <c r="I30" s="6">
        <f t="shared" ref="I30:I39" si="11">G30*0.1</f>
        <v>0</v>
      </c>
      <c r="J30" s="9">
        <f>(G30*'Labor rates'!$B$5)+(H30*'Labor rates'!$B$4)+(I30*'Labor rates'!$B$6)</f>
        <v>0</v>
      </c>
    </row>
    <row r="31" spans="2:10" ht="29" thickBot="1" x14ac:dyDescent="0.4">
      <c r="B31" s="5" t="s">
        <v>100</v>
      </c>
      <c r="C31" s="6">
        <v>0.5</v>
      </c>
      <c r="D31" s="6">
        <v>0.25</v>
      </c>
      <c r="E31" s="6">
        <f t="shared" si="8"/>
        <v>0.125</v>
      </c>
      <c r="F31" s="6">
        <v>0</v>
      </c>
      <c r="G31" s="6">
        <f t="shared" si="9"/>
        <v>0</v>
      </c>
      <c r="H31" s="6">
        <f t="shared" si="10"/>
        <v>0</v>
      </c>
      <c r="I31" s="6">
        <f t="shared" si="11"/>
        <v>0</v>
      </c>
      <c r="J31" s="9">
        <f>(G31*'Labor rates'!$B$5)+(H31*'Labor rates'!$B$4)+(I31*'Labor rates'!$B$6)</f>
        <v>0</v>
      </c>
    </row>
    <row r="32" spans="2:10" ht="29" thickBot="1" x14ac:dyDescent="0.4">
      <c r="B32" s="5" t="s">
        <v>101</v>
      </c>
      <c r="C32" s="6">
        <v>2</v>
      </c>
      <c r="D32" s="6">
        <v>12</v>
      </c>
      <c r="E32" s="6">
        <f t="shared" si="8"/>
        <v>24</v>
      </c>
      <c r="F32" s="6">
        <v>0</v>
      </c>
      <c r="G32" s="6">
        <f t="shared" si="9"/>
        <v>0</v>
      </c>
      <c r="H32" s="6">
        <f t="shared" si="10"/>
        <v>0</v>
      </c>
      <c r="I32" s="6">
        <f t="shared" si="11"/>
        <v>0</v>
      </c>
      <c r="J32" s="9">
        <f>(G32*'Labor rates'!$B$5)+(H32*'Labor rates'!$B$4)+(I32*'Labor rates'!$B$6)</f>
        <v>0</v>
      </c>
    </row>
    <row r="33" spans="2:11" ht="42" thickBot="1" x14ac:dyDescent="0.4">
      <c r="B33" s="5" t="s">
        <v>102</v>
      </c>
      <c r="C33" s="6">
        <v>0.5</v>
      </c>
      <c r="D33" s="6">
        <v>365</v>
      </c>
      <c r="E33" s="6">
        <f t="shared" si="8"/>
        <v>182.5</v>
      </c>
      <c r="F33" s="6">
        <v>0</v>
      </c>
      <c r="G33" s="17">
        <f t="shared" si="9"/>
        <v>0</v>
      </c>
      <c r="H33" s="6">
        <f t="shared" si="10"/>
        <v>0</v>
      </c>
      <c r="I33" s="6">
        <f t="shared" si="11"/>
        <v>0</v>
      </c>
      <c r="J33" s="9">
        <f>(G33*'Labor rates'!$B$5)+(H33*'Labor rates'!$B$4)+(I33*'Labor rates'!$B$6)</f>
        <v>0</v>
      </c>
    </row>
    <row r="34" spans="2:11" ht="29" thickBot="1" x14ac:dyDescent="0.4">
      <c r="B34" s="5" t="s">
        <v>103</v>
      </c>
      <c r="C34" s="6">
        <v>0.5</v>
      </c>
      <c r="D34" s="6">
        <v>12</v>
      </c>
      <c r="E34" s="6">
        <f t="shared" si="8"/>
        <v>6</v>
      </c>
      <c r="F34" s="6">
        <v>0</v>
      </c>
      <c r="G34" s="6">
        <f t="shared" si="9"/>
        <v>0</v>
      </c>
      <c r="H34" s="6">
        <f t="shared" si="10"/>
        <v>0</v>
      </c>
      <c r="I34" s="6">
        <f t="shared" si="11"/>
        <v>0</v>
      </c>
      <c r="J34" s="9">
        <f>(G34*'Labor rates'!$B$5)+(H34*'Labor rates'!$B$4)+(I34*'Labor rates'!$B$6)</f>
        <v>0</v>
      </c>
    </row>
    <row r="35" spans="2:11" ht="29" thickBot="1" x14ac:dyDescent="0.4">
      <c r="B35" s="5" t="s">
        <v>105</v>
      </c>
      <c r="C35" s="6">
        <v>4</v>
      </c>
      <c r="D35" s="6">
        <v>1</v>
      </c>
      <c r="E35" s="6">
        <f t="shared" si="8"/>
        <v>4</v>
      </c>
      <c r="F35" s="6">
        <v>0</v>
      </c>
      <c r="G35" s="6">
        <f t="shared" si="9"/>
        <v>0</v>
      </c>
      <c r="H35" s="6">
        <f t="shared" si="10"/>
        <v>0</v>
      </c>
      <c r="I35" s="6">
        <f t="shared" si="11"/>
        <v>0</v>
      </c>
      <c r="J35" s="9">
        <f>(G35*'Labor rates'!$B$5)+(H35*'Labor rates'!$B$4)+(I35*'Labor rates'!$B$6)</f>
        <v>0</v>
      </c>
    </row>
    <row r="36" spans="2:11" ht="29" thickBot="1" x14ac:dyDescent="0.4">
      <c r="B36" s="5" t="s">
        <v>106</v>
      </c>
      <c r="C36" s="6">
        <v>1</v>
      </c>
      <c r="D36" s="6">
        <v>1</v>
      </c>
      <c r="E36" s="6">
        <f t="shared" si="8"/>
        <v>1</v>
      </c>
      <c r="F36" s="6">
        <v>0</v>
      </c>
      <c r="G36" s="6">
        <f t="shared" si="9"/>
        <v>0</v>
      </c>
      <c r="H36" s="6">
        <f t="shared" si="10"/>
        <v>0</v>
      </c>
      <c r="I36" s="6">
        <f t="shared" si="11"/>
        <v>0</v>
      </c>
      <c r="J36" s="9">
        <f>(G36*'Labor rates'!$B$5)+(H36*'Labor rates'!$B$4)+(I36*'Labor rates'!$B$6)</f>
        <v>0</v>
      </c>
    </row>
    <row r="37" spans="2:11" ht="16" thickBot="1" x14ac:dyDescent="0.4">
      <c r="B37" s="5" t="s">
        <v>107</v>
      </c>
      <c r="C37" s="6">
        <v>1</v>
      </c>
      <c r="D37" s="6">
        <v>1</v>
      </c>
      <c r="E37" s="6">
        <f t="shared" si="8"/>
        <v>1</v>
      </c>
      <c r="F37" s="6">
        <v>0</v>
      </c>
      <c r="G37" s="6">
        <f t="shared" si="9"/>
        <v>0</v>
      </c>
      <c r="H37" s="6">
        <f t="shared" si="10"/>
        <v>0</v>
      </c>
      <c r="I37" s="6">
        <f t="shared" si="11"/>
        <v>0</v>
      </c>
      <c r="J37" s="9">
        <f>(G37*'Labor rates'!$B$5)+(H37*'Labor rates'!$B$4)+(I37*'Labor rates'!$B$6)</f>
        <v>0</v>
      </c>
    </row>
    <row r="38" spans="2:11" ht="29" thickBot="1" x14ac:dyDescent="0.4">
      <c r="B38" s="58" t="s">
        <v>108</v>
      </c>
      <c r="C38" s="6">
        <v>0.25</v>
      </c>
      <c r="D38" s="6">
        <v>350</v>
      </c>
      <c r="E38" s="6">
        <f t="shared" si="8"/>
        <v>87.5</v>
      </c>
      <c r="F38" s="6">
        <v>0</v>
      </c>
      <c r="G38" s="6">
        <f t="shared" si="9"/>
        <v>0</v>
      </c>
      <c r="H38" s="6">
        <f t="shared" si="10"/>
        <v>0</v>
      </c>
      <c r="I38" s="6">
        <f t="shared" si="11"/>
        <v>0</v>
      </c>
      <c r="J38" s="9">
        <f>(G38*'Labor rates'!$B$5)+(H38*'Labor rates'!$B$4)+(I38*'Labor rates'!$B$6)</f>
        <v>0</v>
      </c>
    </row>
    <row r="39" spans="2:11" ht="16" thickBot="1" x14ac:dyDescent="0.4">
      <c r="B39" s="5" t="s">
        <v>109</v>
      </c>
      <c r="C39" s="6">
        <v>4</v>
      </c>
      <c r="D39" s="6">
        <v>4</v>
      </c>
      <c r="E39" s="6">
        <f t="shared" si="8"/>
        <v>16</v>
      </c>
      <c r="F39" s="6">
        <v>0</v>
      </c>
      <c r="G39" s="6">
        <f t="shared" si="9"/>
        <v>0</v>
      </c>
      <c r="H39" s="6">
        <f t="shared" si="10"/>
        <v>0</v>
      </c>
      <c r="I39" s="6">
        <f t="shared" si="11"/>
        <v>0</v>
      </c>
      <c r="J39" s="8"/>
    </row>
    <row r="40" spans="2:11" ht="29" thickBot="1" x14ac:dyDescent="0.4">
      <c r="B40" s="5" t="s">
        <v>110</v>
      </c>
      <c r="C40" s="6">
        <v>1</v>
      </c>
      <c r="D40" s="6">
        <v>12</v>
      </c>
      <c r="E40" s="6">
        <f t="shared" si="8"/>
        <v>12</v>
      </c>
      <c r="F40" s="6">
        <v>0</v>
      </c>
      <c r="G40" s="17">
        <f t="shared" ref="G40:G41" si="12">E40*F40</f>
        <v>0</v>
      </c>
      <c r="H40" s="6">
        <f t="shared" ref="H40:H41" si="13">G40*0.05</f>
        <v>0</v>
      </c>
      <c r="I40" s="6">
        <f t="shared" ref="I40:I41" si="14">G40*0.1</f>
        <v>0</v>
      </c>
      <c r="J40" s="9">
        <f>(G40*'Labor rates'!$B$5)+(H40*'Labor rates'!$B$4)+(I40*'Labor rates'!$B$6)</f>
        <v>0</v>
      </c>
    </row>
    <row r="41" spans="2:11" ht="16" thickBot="1" x14ac:dyDescent="0.4">
      <c r="B41" s="5" t="s">
        <v>111</v>
      </c>
      <c r="C41" s="6">
        <v>1</v>
      </c>
      <c r="D41" s="6">
        <v>12</v>
      </c>
      <c r="E41" s="6">
        <f t="shared" si="8"/>
        <v>12</v>
      </c>
      <c r="F41" s="6">
        <v>0</v>
      </c>
      <c r="G41" s="17">
        <f t="shared" si="12"/>
        <v>0</v>
      </c>
      <c r="H41" s="6">
        <f t="shared" si="13"/>
        <v>0</v>
      </c>
      <c r="I41" s="6">
        <f t="shared" si="14"/>
        <v>0</v>
      </c>
      <c r="J41" s="9">
        <f>(G41*'Labor rates'!$B$5)+(H41*'Labor rates'!$B$4)+(I41*'Labor rates'!$B$6)</f>
        <v>0</v>
      </c>
    </row>
    <row r="42" spans="2:11" ht="41" thickBot="1" x14ac:dyDescent="0.4">
      <c r="B42" s="14" t="s">
        <v>77</v>
      </c>
      <c r="C42" s="6"/>
      <c r="D42" s="6"/>
      <c r="E42" s="6"/>
      <c r="F42" s="6"/>
      <c r="G42" s="18">
        <f>SUM(G25:I41)</f>
        <v>0</v>
      </c>
      <c r="H42" s="19">
        <f>SUM(J25:J41)</f>
        <v>0</v>
      </c>
      <c r="I42" s="76"/>
      <c r="J42" s="77"/>
    </row>
    <row r="43" spans="2:11" ht="26.5" thickBot="1" x14ac:dyDescent="0.4">
      <c r="B43" s="20" t="s">
        <v>120</v>
      </c>
      <c r="C43" s="7"/>
      <c r="D43" s="7"/>
      <c r="E43" s="7"/>
      <c r="F43" s="7"/>
      <c r="G43" s="21">
        <f>ROUND(SUM(G42,G23),-1)</f>
        <v>0</v>
      </c>
      <c r="H43" s="28">
        <f>ROUND(SUM(H42,H23),-3)</f>
        <v>0</v>
      </c>
      <c r="I43" s="78"/>
      <c r="J43" s="79"/>
    </row>
    <row r="44" spans="2:11" ht="28.5" thickBot="1" x14ac:dyDescent="0.4">
      <c r="B44" s="20" t="s">
        <v>122</v>
      </c>
      <c r="C44" s="22"/>
      <c r="D44" s="22"/>
      <c r="E44" s="22"/>
      <c r="F44" s="22"/>
      <c r="G44" s="22"/>
      <c r="H44" s="22"/>
      <c r="I44" s="22"/>
      <c r="J44" s="28">
        <v>0</v>
      </c>
    </row>
    <row r="45" spans="2:11" ht="16" thickBot="1" x14ac:dyDescent="0.4">
      <c r="B45" s="20" t="s">
        <v>121</v>
      </c>
      <c r="C45" s="22"/>
      <c r="D45" s="22"/>
      <c r="E45" s="22"/>
      <c r="F45" s="22"/>
      <c r="G45" s="23">
        <f>G43</f>
        <v>0</v>
      </c>
      <c r="H45" s="29">
        <f>ROUND(SUM(H43,J44),-3)</f>
        <v>0</v>
      </c>
      <c r="I45" s="76"/>
      <c r="J45" s="77"/>
    </row>
    <row r="47" spans="2:11" ht="18.75" customHeight="1" x14ac:dyDescent="0.35">
      <c r="B47" s="69" t="s">
        <v>93</v>
      </c>
      <c r="C47" s="69"/>
      <c r="D47" s="69"/>
      <c r="E47" s="69"/>
      <c r="F47" s="69"/>
      <c r="G47" s="69"/>
      <c r="H47" s="69"/>
      <c r="I47" s="69"/>
      <c r="J47" s="69"/>
    </row>
    <row r="48" spans="2:11" ht="72.650000000000006" customHeight="1" x14ac:dyDescent="0.35">
      <c r="B48" s="70" t="s">
        <v>125</v>
      </c>
      <c r="C48" s="70"/>
      <c r="D48" s="70"/>
      <c r="E48" s="70"/>
      <c r="F48" s="70"/>
      <c r="G48" s="70"/>
      <c r="H48" s="70"/>
      <c r="I48" s="70"/>
      <c r="J48" s="70"/>
      <c r="K48" s="60"/>
    </row>
    <row r="49" spans="2:10" ht="64.150000000000006" customHeight="1" x14ac:dyDescent="0.35">
      <c r="B49" s="70" t="s">
        <v>126</v>
      </c>
      <c r="C49" s="70"/>
      <c r="D49" s="70"/>
      <c r="E49" s="70"/>
      <c r="F49" s="70"/>
      <c r="G49" s="70"/>
      <c r="H49" s="70"/>
      <c r="I49" s="70"/>
      <c r="J49" s="70"/>
    </row>
    <row r="50" spans="2:10" ht="18.75" customHeight="1" x14ac:dyDescent="0.35">
      <c r="B50" s="70" t="s">
        <v>134</v>
      </c>
      <c r="C50" s="70"/>
      <c r="D50" s="70"/>
      <c r="E50" s="70"/>
      <c r="F50" s="70"/>
      <c r="G50" s="70"/>
      <c r="H50" s="70"/>
      <c r="I50" s="70"/>
      <c r="J50" s="70"/>
    </row>
    <row r="51" spans="2:10" ht="18.75" customHeight="1" x14ac:dyDescent="0.35">
      <c r="B51" s="70" t="s">
        <v>127</v>
      </c>
      <c r="C51" s="70"/>
      <c r="D51" s="70"/>
      <c r="E51" s="70"/>
      <c r="F51" s="70"/>
      <c r="G51" s="70"/>
      <c r="H51" s="70"/>
      <c r="I51" s="70"/>
      <c r="J51" s="70"/>
    </row>
    <row r="52" spans="2:10" ht="33" customHeight="1" x14ac:dyDescent="0.35">
      <c r="B52" s="67" t="s">
        <v>128</v>
      </c>
      <c r="C52" s="67"/>
      <c r="D52" s="67"/>
      <c r="E52" s="67"/>
      <c r="F52" s="67"/>
      <c r="G52" s="67"/>
      <c r="H52" s="67"/>
      <c r="I52" s="67"/>
      <c r="J52" s="67"/>
    </row>
    <row r="53" spans="2:10" ht="15.5" x14ac:dyDescent="0.35">
      <c r="B53" s="68" t="s">
        <v>94</v>
      </c>
      <c r="C53" s="68"/>
      <c r="D53" s="68"/>
      <c r="E53" s="68"/>
      <c r="F53" s="68"/>
      <c r="G53" s="68"/>
      <c r="H53" s="68"/>
      <c r="I53" s="68"/>
      <c r="J53" s="68"/>
    </row>
    <row r="54" spans="2:10" ht="15.5" x14ac:dyDescent="0.35">
      <c r="B54" s="68" t="s">
        <v>95</v>
      </c>
      <c r="C54" s="68"/>
      <c r="D54" s="68"/>
      <c r="E54" s="68"/>
      <c r="F54" s="68"/>
      <c r="G54" s="68"/>
      <c r="H54" s="68"/>
      <c r="I54" s="68"/>
      <c r="J54" s="68"/>
    </row>
    <row r="55" spans="2:10" ht="15.5" x14ac:dyDescent="0.35">
      <c r="B55" s="66" t="s">
        <v>135</v>
      </c>
      <c r="C55" s="66"/>
      <c r="D55" s="66"/>
      <c r="E55" s="66"/>
      <c r="F55" s="66"/>
      <c r="G55" s="66"/>
      <c r="H55" s="66"/>
      <c r="I55" s="66"/>
      <c r="J55" s="66"/>
    </row>
    <row r="56" spans="2:10" x14ac:dyDescent="0.35">
      <c r="B56" s="66" t="s">
        <v>136</v>
      </c>
      <c r="C56" s="66"/>
      <c r="D56" s="66"/>
      <c r="E56" s="66"/>
      <c r="F56" s="66"/>
      <c r="G56" s="66"/>
      <c r="H56" s="66"/>
      <c r="I56" s="66"/>
      <c r="J56" s="66"/>
    </row>
    <row r="57" spans="2:10" ht="34.15" customHeight="1" x14ac:dyDescent="0.35">
      <c r="B57" s="65" t="s">
        <v>129</v>
      </c>
      <c r="C57" s="65"/>
      <c r="D57" s="65"/>
      <c r="E57" s="65"/>
      <c r="F57" s="65"/>
      <c r="G57" s="65"/>
      <c r="H57" s="65"/>
      <c r="I57" s="65"/>
      <c r="J57" s="65"/>
    </row>
    <row r="58" spans="2:10" ht="15.5" x14ac:dyDescent="0.35">
      <c r="B58" s="66" t="s">
        <v>96</v>
      </c>
      <c r="C58" s="66"/>
      <c r="D58" s="66"/>
      <c r="E58" s="66"/>
      <c r="F58" s="66"/>
      <c r="G58" s="66"/>
      <c r="H58" s="66"/>
      <c r="I58" s="66"/>
      <c r="J58" s="66"/>
    </row>
    <row r="59" spans="2:10" ht="15" customHeight="1" x14ac:dyDescent="0.35">
      <c r="B59" s="65" t="s">
        <v>137</v>
      </c>
      <c r="C59" s="65"/>
      <c r="D59" s="65"/>
      <c r="E59" s="65"/>
      <c r="F59" s="65"/>
      <c r="G59" s="65"/>
      <c r="H59" s="65"/>
      <c r="I59" s="65"/>
      <c r="J59" s="65"/>
    </row>
    <row r="60" spans="2:10" ht="15" customHeight="1" x14ac:dyDescent="0.35">
      <c r="B60" s="66" t="s">
        <v>130</v>
      </c>
      <c r="C60" s="66"/>
      <c r="D60" s="66"/>
      <c r="E60" s="66"/>
      <c r="F60" s="66"/>
      <c r="G60" s="66"/>
      <c r="H60" s="66"/>
      <c r="I60" s="66"/>
      <c r="J60" s="66"/>
    </row>
    <row r="61" spans="2:10" ht="15.5" x14ac:dyDescent="0.35">
      <c r="B61" s="57" t="s">
        <v>104</v>
      </c>
    </row>
    <row r="62" spans="2:10" ht="15.5" x14ac:dyDescent="0.35">
      <c r="B62" s="57" t="s">
        <v>131</v>
      </c>
    </row>
    <row r="63" spans="2:10" ht="15.5" x14ac:dyDescent="0.35">
      <c r="B63" s="57" t="s">
        <v>132</v>
      </c>
    </row>
    <row r="64" spans="2:10" ht="15.5" x14ac:dyDescent="0.35">
      <c r="B64" s="57" t="s">
        <v>133</v>
      </c>
    </row>
    <row r="65" spans="2:2" ht="15.5" x14ac:dyDescent="0.35">
      <c r="B65" s="57" t="s">
        <v>138</v>
      </c>
    </row>
  </sheetData>
  <mergeCells count="19">
    <mergeCell ref="B60:J60"/>
    <mergeCell ref="B55:J55"/>
    <mergeCell ref="B56:J56"/>
    <mergeCell ref="B57:J57"/>
    <mergeCell ref="B58:J58"/>
    <mergeCell ref="B59:J59"/>
    <mergeCell ref="B54:J54"/>
    <mergeCell ref="B2:B4"/>
    <mergeCell ref="I23:J23"/>
    <mergeCell ref="I42:J42"/>
    <mergeCell ref="I43:J43"/>
    <mergeCell ref="I45:J45"/>
    <mergeCell ref="B48:J48"/>
    <mergeCell ref="B47:J47"/>
    <mergeCell ref="B49:J49"/>
    <mergeCell ref="B50:J50"/>
    <mergeCell ref="B51:J51"/>
    <mergeCell ref="B52:J52"/>
    <mergeCell ref="B53:J5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0F6A-B659-4343-895A-B693592A61BB}">
  <dimension ref="B1:K65"/>
  <sheetViews>
    <sheetView topLeftCell="A22" workbookViewId="0">
      <selection activeCell="H45" sqref="H45"/>
    </sheetView>
  </sheetViews>
  <sheetFormatPr defaultRowHeight="14.5" x14ac:dyDescent="0.35"/>
  <cols>
    <col min="2" max="2" width="25.453125" customWidth="1"/>
    <col min="8" max="8" width="12" bestFit="1" customWidth="1"/>
    <col min="10" max="10" width="12.7265625" customWidth="1"/>
  </cols>
  <sheetData>
    <row r="1" spans="2:10" ht="15" thickBot="1" x14ac:dyDescent="0.4">
      <c r="B1" s="55" t="s">
        <v>92</v>
      </c>
    </row>
    <row r="2" spans="2:10" x14ac:dyDescent="0.35">
      <c r="B2" s="71" t="s">
        <v>0</v>
      </c>
      <c r="C2" s="1" t="s">
        <v>1</v>
      </c>
      <c r="D2" s="1" t="s">
        <v>3</v>
      </c>
      <c r="E2" s="1" t="s">
        <v>5</v>
      </c>
      <c r="F2" s="1" t="s">
        <v>8</v>
      </c>
      <c r="G2" s="1" t="s">
        <v>10</v>
      </c>
      <c r="H2" s="1" t="s">
        <v>13</v>
      </c>
      <c r="I2" s="1" t="s">
        <v>16</v>
      </c>
      <c r="J2" s="1" t="s">
        <v>19</v>
      </c>
    </row>
    <row r="3" spans="2:10" ht="65" x14ac:dyDescent="0.35">
      <c r="B3" s="72"/>
      <c r="C3" s="2" t="s">
        <v>2</v>
      </c>
      <c r="D3" s="2" t="s">
        <v>4</v>
      </c>
      <c r="E3" s="2" t="s">
        <v>6</v>
      </c>
      <c r="F3" s="2" t="s">
        <v>9</v>
      </c>
      <c r="G3" s="2" t="s">
        <v>11</v>
      </c>
      <c r="H3" s="2" t="s">
        <v>14</v>
      </c>
      <c r="I3" s="2" t="s">
        <v>17</v>
      </c>
      <c r="J3" s="2" t="s">
        <v>20</v>
      </c>
    </row>
    <row r="4" spans="2:10" ht="15" thickBot="1" x14ac:dyDescent="0.4">
      <c r="B4" s="73"/>
      <c r="C4" s="3"/>
      <c r="D4" s="3"/>
      <c r="E4" s="4" t="s">
        <v>7</v>
      </c>
      <c r="F4" s="3"/>
      <c r="G4" s="4" t="s">
        <v>12</v>
      </c>
      <c r="H4" s="4" t="s">
        <v>15</v>
      </c>
      <c r="I4" s="4" t="s">
        <v>18</v>
      </c>
      <c r="J4" s="3"/>
    </row>
    <row r="5" spans="2:10" ht="15" thickBot="1" x14ac:dyDescent="0.4">
      <c r="B5" s="5" t="s">
        <v>21</v>
      </c>
      <c r="C5" s="6" t="s">
        <v>22</v>
      </c>
      <c r="D5" s="4"/>
      <c r="E5" s="4"/>
      <c r="F5" s="4"/>
      <c r="G5" s="4"/>
      <c r="H5" s="4"/>
      <c r="I5" s="4"/>
      <c r="J5" s="4"/>
    </row>
    <row r="6" spans="2:10" ht="15" thickBot="1" x14ac:dyDescent="0.4">
      <c r="B6" s="5" t="s">
        <v>23</v>
      </c>
      <c r="C6" s="6" t="s">
        <v>22</v>
      </c>
      <c r="D6" s="4"/>
      <c r="E6" s="4"/>
      <c r="F6" s="4"/>
      <c r="G6" s="4"/>
      <c r="H6" s="4"/>
      <c r="I6" s="4"/>
      <c r="J6" s="4"/>
    </row>
    <row r="7" spans="2:10" ht="15" thickBot="1" x14ac:dyDescent="0.4">
      <c r="B7" s="5" t="s">
        <v>24</v>
      </c>
      <c r="C7" s="7"/>
      <c r="D7" s="7"/>
      <c r="E7" s="6"/>
      <c r="F7" s="6"/>
      <c r="G7" s="6"/>
      <c r="H7" s="6"/>
      <c r="I7" s="6"/>
      <c r="J7" s="8"/>
    </row>
    <row r="8" spans="2:10" ht="29" thickBot="1" x14ac:dyDescent="0.4">
      <c r="B8" s="5" t="s">
        <v>25</v>
      </c>
      <c r="C8" s="6">
        <v>6</v>
      </c>
      <c r="D8" s="6">
        <v>1</v>
      </c>
      <c r="E8" s="6">
        <f>C8*D8</f>
        <v>6</v>
      </c>
      <c r="F8" s="6">
        <v>0</v>
      </c>
      <c r="G8" s="6">
        <f>E8*F8</f>
        <v>0</v>
      </c>
      <c r="H8" s="6">
        <f>G8*0.05</f>
        <v>0</v>
      </c>
      <c r="I8" s="6">
        <f>G8*0.1</f>
        <v>0</v>
      </c>
      <c r="J8" s="33">
        <f>(G8*'Labor rates'!$B$5)+(H8*'Labor rates'!$B$4)+(I8*'Labor rates'!$B$6)</f>
        <v>0</v>
      </c>
    </row>
    <row r="9" spans="2:10" ht="15" thickBot="1" x14ac:dyDescent="0.4">
      <c r="B9" s="5" t="s">
        <v>26</v>
      </c>
      <c r="C9" s="10"/>
      <c r="D9" s="10"/>
      <c r="E9" s="10"/>
      <c r="F9" s="10"/>
      <c r="G9" s="10"/>
      <c r="H9" s="10"/>
      <c r="I9" s="10"/>
      <c r="J9" s="11"/>
    </row>
    <row r="10" spans="2:10" ht="16" thickBot="1" x14ac:dyDescent="0.4">
      <c r="B10" s="56" t="s">
        <v>81</v>
      </c>
      <c r="C10" s="12">
        <v>30</v>
      </c>
      <c r="D10" s="12">
        <v>1</v>
      </c>
      <c r="E10" s="6">
        <f>C10*D10</f>
        <v>30</v>
      </c>
      <c r="F10" s="6">
        <v>12</v>
      </c>
      <c r="G10" s="6">
        <f>E10*F10</f>
        <v>360</v>
      </c>
      <c r="H10" s="6">
        <f>G10*0.05</f>
        <v>18</v>
      </c>
      <c r="I10" s="6">
        <f>G10*0.1</f>
        <v>36</v>
      </c>
      <c r="J10" s="9">
        <f>(G10*'Labor rates'!$B$5)+(H10*'Labor rates'!$B$4)+(I10*'Labor rates'!$B$6)</f>
        <v>52204.823999999993</v>
      </c>
    </row>
    <row r="11" spans="2:10" ht="15" thickBot="1" x14ac:dyDescent="0.4">
      <c r="B11" s="5" t="s">
        <v>27</v>
      </c>
      <c r="C11" s="7" t="s">
        <v>28</v>
      </c>
      <c r="D11" s="6"/>
      <c r="E11" s="6"/>
      <c r="F11" s="6"/>
      <c r="G11" s="6"/>
      <c r="H11" s="6"/>
      <c r="I11" s="6"/>
      <c r="J11" s="8"/>
    </row>
    <row r="12" spans="2:10" ht="15" thickBot="1" x14ac:dyDescent="0.4">
      <c r="B12" s="5" t="s">
        <v>29</v>
      </c>
      <c r="C12" s="6" t="s">
        <v>22</v>
      </c>
      <c r="D12" s="6"/>
      <c r="E12" s="6"/>
      <c r="F12" s="6"/>
      <c r="G12" s="6"/>
      <c r="H12" s="6"/>
      <c r="I12" s="6"/>
      <c r="J12" s="8"/>
    </row>
    <row r="13" spans="2:10" ht="15" thickBot="1" x14ac:dyDescent="0.4">
      <c r="B13" s="5" t="s">
        <v>30</v>
      </c>
      <c r="C13" s="6"/>
      <c r="D13" s="6"/>
      <c r="E13" s="6"/>
      <c r="F13" s="6"/>
      <c r="G13" s="6"/>
      <c r="H13" s="6"/>
      <c r="I13" s="6"/>
      <c r="J13" s="8"/>
    </row>
    <row r="14" spans="2:10" ht="16" thickBot="1" x14ac:dyDescent="0.4">
      <c r="B14" s="56" t="s">
        <v>82</v>
      </c>
      <c r="C14" s="6">
        <v>2</v>
      </c>
      <c r="D14" s="6">
        <v>1</v>
      </c>
      <c r="E14" s="6">
        <f t="shared" ref="E14:E22" si="0">C14*D14</f>
        <v>2</v>
      </c>
      <c r="F14" s="6">
        <v>12</v>
      </c>
      <c r="G14" s="6">
        <f t="shared" ref="G14:G22" si="1">E14*F14</f>
        <v>24</v>
      </c>
      <c r="H14" s="6">
        <f>G14*0.05</f>
        <v>1.2000000000000002</v>
      </c>
      <c r="I14" s="6">
        <f>G14*0.1</f>
        <v>2.4000000000000004</v>
      </c>
      <c r="J14" s="9">
        <f>(G14*'Labor rates'!$B$5)+(H14*'Labor rates'!$B$4)+(I14*'Labor rates'!$B$6)</f>
        <v>3480.3215999999998</v>
      </c>
    </row>
    <row r="15" spans="2:10" ht="29" thickBot="1" x14ac:dyDescent="0.4">
      <c r="B15" s="56" t="s">
        <v>83</v>
      </c>
      <c r="C15" s="6">
        <v>2</v>
      </c>
      <c r="D15" s="6">
        <v>1</v>
      </c>
      <c r="E15" s="6">
        <f t="shared" si="0"/>
        <v>2</v>
      </c>
      <c r="F15" s="6">
        <v>13</v>
      </c>
      <c r="G15" s="6">
        <f t="shared" si="1"/>
        <v>26</v>
      </c>
      <c r="H15" s="6">
        <f t="shared" ref="H15:H22" si="2">G15*0.05</f>
        <v>1.3</v>
      </c>
      <c r="I15" s="6">
        <f t="shared" ref="I15:I22" si="3">G15*0.1</f>
        <v>2.6</v>
      </c>
      <c r="J15" s="9">
        <f>(G15*'Labor rates'!$B$5)+(H15*'Labor rates'!$B$4)+(I15*'Labor rates'!$B$6)</f>
        <v>3770.3484000000003</v>
      </c>
    </row>
    <row r="16" spans="2:10" ht="29" thickBot="1" x14ac:dyDescent="0.4">
      <c r="B16" s="56" t="s">
        <v>84</v>
      </c>
      <c r="C16" s="6">
        <v>2</v>
      </c>
      <c r="D16" s="6">
        <v>1</v>
      </c>
      <c r="E16" s="6">
        <f t="shared" si="0"/>
        <v>2</v>
      </c>
      <c r="F16" s="6">
        <v>12</v>
      </c>
      <c r="G16" s="6">
        <f t="shared" si="1"/>
        <v>24</v>
      </c>
      <c r="H16" s="6">
        <f t="shared" si="2"/>
        <v>1.2000000000000002</v>
      </c>
      <c r="I16" s="6">
        <f t="shared" si="3"/>
        <v>2.4000000000000004</v>
      </c>
      <c r="J16" s="9">
        <f>(G16*'Labor rates'!$B$5)+(H16*'Labor rates'!$B$4)+(I16*'Labor rates'!$B$6)</f>
        <v>3480.3215999999998</v>
      </c>
    </row>
    <row r="17" spans="2:10" ht="42" thickBot="1" x14ac:dyDescent="0.4">
      <c r="B17" s="56" t="s">
        <v>85</v>
      </c>
      <c r="C17" s="6">
        <v>2</v>
      </c>
      <c r="D17" s="6">
        <v>1</v>
      </c>
      <c r="E17" s="6">
        <f t="shared" si="0"/>
        <v>2</v>
      </c>
      <c r="F17" s="6">
        <v>0</v>
      </c>
      <c r="G17" s="6">
        <f t="shared" si="1"/>
        <v>0</v>
      </c>
      <c r="H17" s="6">
        <f t="shared" si="2"/>
        <v>0</v>
      </c>
      <c r="I17" s="6">
        <f t="shared" si="3"/>
        <v>0</v>
      </c>
      <c r="J17" s="9">
        <f>(G17*'Labor rates'!$B$5)+(H17*'Labor rates'!$B$4)+(I17*'Labor rates'!$B$6)</f>
        <v>0</v>
      </c>
    </row>
    <row r="18" spans="2:10" ht="42" thickBot="1" x14ac:dyDescent="0.4">
      <c r="B18" s="56" t="s">
        <v>86</v>
      </c>
      <c r="C18" s="6">
        <v>2</v>
      </c>
      <c r="D18" s="6">
        <v>1</v>
      </c>
      <c r="E18" s="6">
        <f t="shared" si="0"/>
        <v>2</v>
      </c>
      <c r="F18" s="6">
        <v>0</v>
      </c>
      <c r="G18" s="6">
        <f t="shared" si="1"/>
        <v>0</v>
      </c>
      <c r="H18" s="6">
        <f t="shared" si="2"/>
        <v>0</v>
      </c>
      <c r="I18" s="6">
        <f t="shared" si="3"/>
        <v>0</v>
      </c>
      <c r="J18" s="9">
        <f>(G18*'Labor rates'!$B$5)+(H18*'Labor rates'!$B$4)+(I18*'Labor rates'!$B$6)</f>
        <v>0</v>
      </c>
    </row>
    <row r="19" spans="2:10" ht="29" thickBot="1" x14ac:dyDescent="0.4">
      <c r="B19" s="56" t="s">
        <v>87</v>
      </c>
      <c r="C19" s="6">
        <v>20</v>
      </c>
      <c r="D19" s="6">
        <v>1</v>
      </c>
      <c r="E19" s="6">
        <f t="shared" si="0"/>
        <v>20</v>
      </c>
      <c r="F19" s="6">
        <v>12</v>
      </c>
      <c r="G19" s="6">
        <f t="shared" si="1"/>
        <v>240</v>
      </c>
      <c r="H19" s="6">
        <f t="shared" si="2"/>
        <v>12</v>
      </c>
      <c r="I19" s="6">
        <f t="shared" si="3"/>
        <v>24</v>
      </c>
      <c r="J19" s="9">
        <f>(G19*'Labor rates'!$B$5)+(H19*'Labor rates'!$B$4)+(I19*'Labor rates'!$B$6)</f>
        <v>34803.216</v>
      </c>
    </row>
    <row r="20" spans="2:10" ht="29" thickBot="1" x14ac:dyDescent="0.4">
      <c r="B20" s="56" t="s">
        <v>88</v>
      </c>
      <c r="C20" s="6">
        <v>10</v>
      </c>
      <c r="D20" s="6">
        <v>1</v>
      </c>
      <c r="E20" s="6">
        <f t="shared" si="0"/>
        <v>10</v>
      </c>
      <c r="F20" s="6">
        <v>13</v>
      </c>
      <c r="G20" s="6">
        <f t="shared" si="1"/>
        <v>130</v>
      </c>
      <c r="H20" s="6">
        <f t="shared" si="2"/>
        <v>6.5</v>
      </c>
      <c r="I20" s="6">
        <f t="shared" si="3"/>
        <v>13</v>
      </c>
      <c r="J20" s="9">
        <f>(G20*'Labor rates'!$B$5)+(H20*'Labor rates'!$B$4)+(I20*'Labor rates'!$B$6)</f>
        <v>18851.741999999998</v>
      </c>
    </row>
    <row r="21" spans="2:10" ht="29" thickBot="1" x14ac:dyDescent="0.4">
      <c r="B21" s="56" t="s">
        <v>89</v>
      </c>
      <c r="C21" s="6">
        <v>2</v>
      </c>
      <c r="D21" s="6">
        <v>2</v>
      </c>
      <c r="E21" s="6">
        <f t="shared" si="0"/>
        <v>4</v>
      </c>
      <c r="F21" s="6">
        <v>12</v>
      </c>
      <c r="G21" s="6">
        <f t="shared" si="1"/>
        <v>48</v>
      </c>
      <c r="H21" s="6">
        <f t="shared" si="2"/>
        <v>2.4000000000000004</v>
      </c>
      <c r="I21" s="6">
        <f t="shared" si="3"/>
        <v>4.8000000000000007</v>
      </c>
      <c r="J21" s="9">
        <f>(G21*'Labor rates'!$B$5)+(H21*'Labor rates'!$B$4)+(I21*'Labor rates'!$B$6)</f>
        <v>6960.6431999999995</v>
      </c>
    </row>
    <row r="22" spans="2:10" ht="29" thickBot="1" x14ac:dyDescent="0.4">
      <c r="B22" s="56" t="s">
        <v>90</v>
      </c>
      <c r="C22" s="6">
        <v>2</v>
      </c>
      <c r="D22" s="6">
        <v>1</v>
      </c>
      <c r="E22" s="6">
        <f t="shared" si="0"/>
        <v>2</v>
      </c>
      <c r="F22" s="6">
        <v>0</v>
      </c>
      <c r="G22" s="6">
        <f t="shared" si="1"/>
        <v>0</v>
      </c>
      <c r="H22" s="6">
        <f t="shared" si="2"/>
        <v>0</v>
      </c>
      <c r="I22" s="6">
        <f t="shared" si="3"/>
        <v>0</v>
      </c>
      <c r="J22" s="9">
        <f>(G22*'Labor rates'!$B$5)+(H22*'Labor rates'!$B$4)+(I22*'Labor rates'!$B$6)</f>
        <v>0</v>
      </c>
    </row>
    <row r="23" spans="2:10" ht="27.5" thickBot="1" x14ac:dyDescent="0.4">
      <c r="B23" s="14" t="s">
        <v>78</v>
      </c>
      <c r="C23" s="6"/>
      <c r="D23" s="6"/>
      <c r="E23" s="6"/>
      <c r="F23" s="6"/>
      <c r="G23" s="27">
        <f>SUM(G5:I22)</f>
        <v>979.79999999999984</v>
      </c>
      <c r="H23" s="15">
        <f>SUM(J5:J22)</f>
        <v>123551.41680000001</v>
      </c>
      <c r="I23" s="74"/>
      <c r="J23" s="75"/>
    </row>
    <row r="24" spans="2:10" ht="15" thickBot="1" x14ac:dyDescent="0.4">
      <c r="B24" s="5" t="s">
        <v>31</v>
      </c>
      <c r="C24" s="6"/>
      <c r="D24" s="6"/>
      <c r="E24" s="6"/>
      <c r="F24" s="6"/>
      <c r="G24" s="6"/>
      <c r="H24" s="6"/>
      <c r="I24" s="6"/>
      <c r="J24" s="8"/>
    </row>
    <row r="25" spans="2:10" ht="26.5" thickBot="1" x14ac:dyDescent="0.4">
      <c r="B25" s="5" t="s">
        <v>32</v>
      </c>
      <c r="C25" s="6" t="s">
        <v>33</v>
      </c>
      <c r="D25" s="6"/>
      <c r="E25" s="6"/>
      <c r="F25" s="6"/>
      <c r="G25" s="6"/>
      <c r="H25" s="6"/>
      <c r="I25" s="6"/>
      <c r="J25" s="8"/>
    </row>
    <row r="26" spans="2:10" ht="15" thickBot="1" x14ac:dyDescent="0.4">
      <c r="B26" s="5" t="s">
        <v>98</v>
      </c>
      <c r="C26" s="7">
        <v>6</v>
      </c>
      <c r="D26" s="6">
        <v>1</v>
      </c>
      <c r="E26" s="6">
        <f t="shared" ref="E26:E28" si="4">C26*D26</f>
        <v>6</v>
      </c>
      <c r="F26" s="6">
        <v>0</v>
      </c>
      <c r="G26" s="6">
        <f t="shared" ref="G26:G28" si="5">E26*F26</f>
        <v>0</v>
      </c>
      <c r="H26" s="6">
        <f t="shared" ref="H26:H28" si="6">G26*0.05</f>
        <v>0</v>
      </c>
      <c r="I26" s="6">
        <f t="shared" ref="I26:I28" si="7">G26*0.1</f>
        <v>0</v>
      </c>
      <c r="J26" s="9">
        <f>(G26*'Labor rates'!$B$5)+(H26*'Labor rates'!$B$4)+(I26*'Labor rates'!$B$6)</f>
        <v>0</v>
      </c>
    </row>
    <row r="27" spans="2:10" ht="16" thickBot="1" x14ac:dyDescent="0.4">
      <c r="B27" s="5" t="s">
        <v>97</v>
      </c>
      <c r="C27" s="7">
        <v>6</v>
      </c>
      <c r="D27" s="6">
        <v>1</v>
      </c>
      <c r="E27" s="6">
        <f t="shared" si="4"/>
        <v>6</v>
      </c>
      <c r="F27" s="6">
        <v>12</v>
      </c>
      <c r="G27" s="6">
        <f t="shared" si="5"/>
        <v>72</v>
      </c>
      <c r="H27" s="6">
        <f t="shared" si="6"/>
        <v>3.6</v>
      </c>
      <c r="I27" s="6">
        <f t="shared" si="7"/>
        <v>7.2</v>
      </c>
      <c r="J27" s="9">
        <f>(G27*'Labor rates'!$B$5)+(H27*'Labor rates'!$B$4)+(I27*'Labor rates'!$B$6)</f>
        <v>10440.9648</v>
      </c>
    </row>
    <row r="28" spans="2:10" ht="16" thickBot="1" x14ac:dyDescent="0.4">
      <c r="B28" s="5" t="s">
        <v>119</v>
      </c>
      <c r="C28" s="7">
        <v>6</v>
      </c>
      <c r="D28" s="6">
        <v>1</v>
      </c>
      <c r="E28" s="6">
        <f t="shared" si="4"/>
        <v>6</v>
      </c>
      <c r="F28" s="6">
        <v>0</v>
      </c>
      <c r="G28" s="6">
        <f t="shared" si="5"/>
        <v>0</v>
      </c>
      <c r="H28" s="6">
        <f t="shared" si="6"/>
        <v>0</v>
      </c>
      <c r="I28" s="6">
        <f t="shared" si="7"/>
        <v>0</v>
      </c>
      <c r="J28" s="9">
        <f>(G28*'Labor rates'!$B$5)+(H28*'Labor rates'!$B$4)+(I28*'Labor rates'!$B$6)</f>
        <v>0</v>
      </c>
    </row>
    <row r="29" spans="2:10" ht="15" thickBot="1" x14ac:dyDescent="0.4">
      <c r="B29" s="5" t="s">
        <v>34</v>
      </c>
      <c r="C29" s="6"/>
      <c r="D29" s="6"/>
      <c r="E29" s="6"/>
      <c r="F29" s="6"/>
      <c r="G29" s="6"/>
      <c r="H29" s="6"/>
      <c r="I29" s="6"/>
      <c r="J29" s="8"/>
    </row>
    <row r="30" spans="2:10" ht="16" thickBot="1" x14ac:dyDescent="0.4">
      <c r="B30" s="5" t="s">
        <v>99</v>
      </c>
      <c r="C30" s="6">
        <v>2</v>
      </c>
      <c r="D30" s="6">
        <v>1</v>
      </c>
      <c r="E30" s="6">
        <f t="shared" ref="E30:E41" si="8">C30*D30</f>
        <v>2</v>
      </c>
      <c r="F30" s="6">
        <v>12</v>
      </c>
      <c r="G30" s="6">
        <f t="shared" ref="G30:G39" si="9">E30*F30</f>
        <v>24</v>
      </c>
      <c r="H30" s="6">
        <f t="shared" ref="H30:H39" si="10">G30*0.05</f>
        <v>1.2000000000000002</v>
      </c>
      <c r="I30" s="6">
        <f t="shared" ref="I30:I39" si="11">G30*0.1</f>
        <v>2.4000000000000004</v>
      </c>
      <c r="J30" s="9">
        <f>(G30*'Labor rates'!$B$5)+(H30*'Labor rates'!$B$4)+(I30*'Labor rates'!$B$6)</f>
        <v>3480.3215999999998</v>
      </c>
    </row>
    <row r="31" spans="2:10" ht="29" thickBot="1" x14ac:dyDescent="0.4">
      <c r="B31" s="5" t="s">
        <v>100</v>
      </c>
      <c r="C31" s="6">
        <v>0.5</v>
      </c>
      <c r="D31" s="6">
        <v>0.25</v>
      </c>
      <c r="E31" s="6">
        <f t="shared" si="8"/>
        <v>0.125</v>
      </c>
      <c r="F31" s="6">
        <v>12</v>
      </c>
      <c r="G31" s="6">
        <f t="shared" si="9"/>
        <v>1.5</v>
      </c>
      <c r="H31" s="6">
        <f t="shared" si="10"/>
        <v>7.5000000000000011E-2</v>
      </c>
      <c r="I31" s="6">
        <f t="shared" si="11"/>
        <v>0.15000000000000002</v>
      </c>
      <c r="J31" s="9">
        <f>(G31*'Labor rates'!$B$5)+(H31*'Labor rates'!$B$4)+(I31*'Labor rates'!$B$6)</f>
        <v>217.52009999999999</v>
      </c>
    </row>
    <row r="32" spans="2:10" ht="29" thickBot="1" x14ac:dyDescent="0.4">
      <c r="B32" s="5" t="s">
        <v>101</v>
      </c>
      <c r="C32" s="6">
        <v>2</v>
      </c>
      <c r="D32" s="6">
        <v>12</v>
      </c>
      <c r="E32" s="6">
        <f t="shared" si="8"/>
        <v>24</v>
      </c>
      <c r="F32" s="6">
        <v>12</v>
      </c>
      <c r="G32" s="6">
        <f t="shared" si="9"/>
        <v>288</v>
      </c>
      <c r="H32" s="6">
        <f t="shared" si="10"/>
        <v>14.4</v>
      </c>
      <c r="I32" s="6">
        <f t="shared" si="11"/>
        <v>28.8</v>
      </c>
      <c r="J32" s="9">
        <f>(G32*'Labor rates'!$B$5)+(H32*'Labor rates'!$B$4)+(I32*'Labor rates'!$B$6)</f>
        <v>41763.859199999999</v>
      </c>
    </row>
    <row r="33" spans="2:11" ht="42" thickBot="1" x14ac:dyDescent="0.4">
      <c r="B33" s="5" t="s">
        <v>102</v>
      </c>
      <c r="C33" s="6">
        <v>0.5</v>
      </c>
      <c r="D33" s="6">
        <v>365</v>
      </c>
      <c r="E33" s="6">
        <f t="shared" si="8"/>
        <v>182.5</v>
      </c>
      <c r="F33" s="6">
        <v>12</v>
      </c>
      <c r="G33" s="17">
        <f t="shared" si="9"/>
        <v>2190</v>
      </c>
      <c r="H33" s="6">
        <f t="shared" si="10"/>
        <v>109.5</v>
      </c>
      <c r="I33" s="6">
        <f t="shared" si="11"/>
        <v>219</v>
      </c>
      <c r="J33" s="9">
        <f>(G33*'Labor rates'!$B$5)+(H33*'Labor rates'!$B$4)+(I33*'Labor rates'!$B$6)</f>
        <v>317579.34599999996</v>
      </c>
    </row>
    <row r="34" spans="2:11" ht="29" thickBot="1" x14ac:dyDescent="0.4">
      <c r="B34" s="5" t="s">
        <v>103</v>
      </c>
      <c r="C34" s="6">
        <v>0.5</v>
      </c>
      <c r="D34" s="6">
        <v>12</v>
      </c>
      <c r="E34" s="6">
        <f t="shared" si="8"/>
        <v>6</v>
      </c>
      <c r="F34" s="6">
        <v>0</v>
      </c>
      <c r="G34" s="6">
        <f t="shared" si="9"/>
        <v>0</v>
      </c>
      <c r="H34" s="6">
        <f t="shared" si="10"/>
        <v>0</v>
      </c>
      <c r="I34" s="6">
        <f t="shared" si="11"/>
        <v>0</v>
      </c>
      <c r="J34" s="9">
        <f>(G34*'Labor rates'!$B$5)+(H34*'Labor rates'!$B$4)+(I34*'Labor rates'!$B$6)</f>
        <v>0</v>
      </c>
    </row>
    <row r="35" spans="2:11" ht="29" thickBot="1" x14ac:dyDescent="0.4">
      <c r="B35" s="5" t="s">
        <v>105</v>
      </c>
      <c r="C35" s="6">
        <v>4</v>
      </c>
      <c r="D35" s="6">
        <v>1</v>
      </c>
      <c r="E35" s="6">
        <f t="shared" si="8"/>
        <v>4</v>
      </c>
      <c r="F35" s="6">
        <v>12</v>
      </c>
      <c r="G35" s="6">
        <f t="shared" si="9"/>
        <v>48</v>
      </c>
      <c r="H35" s="6">
        <f t="shared" si="10"/>
        <v>2.4000000000000004</v>
      </c>
      <c r="I35" s="6">
        <f t="shared" si="11"/>
        <v>4.8000000000000007</v>
      </c>
      <c r="J35" s="9">
        <f>(G35*'Labor rates'!$B$5)+(H35*'Labor rates'!$B$4)+(I35*'Labor rates'!$B$6)</f>
        <v>6960.6431999999995</v>
      </c>
    </row>
    <row r="36" spans="2:11" ht="29" thickBot="1" x14ac:dyDescent="0.4">
      <c r="B36" s="5" t="s">
        <v>106</v>
      </c>
      <c r="C36" s="6">
        <v>1</v>
      </c>
      <c r="D36" s="6">
        <v>1</v>
      </c>
      <c r="E36" s="6">
        <f t="shared" si="8"/>
        <v>1</v>
      </c>
      <c r="F36" s="6">
        <v>12</v>
      </c>
      <c r="G36" s="6">
        <f t="shared" si="9"/>
        <v>12</v>
      </c>
      <c r="H36" s="6">
        <f t="shared" si="10"/>
        <v>0.60000000000000009</v>
      </c>
      <c r="I36" s="6">
        <f t="shared" si="11"/>
        <v>1.2000000000000002</v>
      </c>
      <c r="J36" s="9">
        <f>(G36*'Labor rates'!$B$5)+(H36*'Labor rates'!$B$4)+(I36*'Labor rates'!$B$6)</f>
        <v>1740.1607999999999</v>
      </c>
    </row>
    <row r="37" spans="2:11" ht="16" thickBot="1" x14ac:dyDescent="0.4">
      <c r="B37" s="5" t="s">
        <v>107</v>
      </c>
      <c r="C37" s="6">
        <v>1</v>
      </c>
      <c r="D37" s="6">
        <v>1</v>
      </c>
      <c r="E37" s="6">
        <f t="shared" si="8"/>
        <v>1</v>
      </c>
      <c r="F37" s="6">
        <v>12</v>
      </c>
      <c r="G37" s="6">
        <f t="shared" si="9"/>
        <v>12</v>
      </c>
      <c r="H37" s="6">
        <f t="shared" si="10"/>
        <v>0.60000000000000009</v>
      </c>
      <c r="I37" s="6">
        <f t="shared" si="11"/>
        <v>1.2000000000000002</v>
      </c>
      <c r="J37" s="9">
        <f>(G37*'Labor rates'!$B$5)+(H37*'Labor rates'!$B$4)+(I37*'Labor rates'!$B$6)</f>
        <v>1740.1607999999999</v>
      </c>
    </row>
    <row r="38" spans="2:11" ht="29" thickBot="1" x14ac:dyDescent="0.4">
      <c r="B38" s="58" t="s">
        <v>108</v>
      </c>
      <c r="C38" s="6">
        <v>0.25</v>
      </c>
      <c r="D38" s="6">
        <v>350</v>
      </c>
      <c r="E38" s="6">
        <f t="shared" si="8"/>
        <v>87.5</v>
      </c>
      <c r="F38" s="6">
        <v>12</v>
      </c>
      <c r="G38" s="6">
        <f t="shared" si="9"/>
        <v>1050</v>
      </c>
      <c r="H38" s="6">
        <f t="shared" si="10"/>
        <v>52.5</v>
      </c>
      <c r="I38" s="6">
        <f t="shared" si="11"/>
        <v>105</v>
      </c>
      <c r="J38" s="9">
        <f>(G38*'Labor rates'!$B$5)+(H38*'Labor rates'!$B$4)+(I38*'Labor rates'!$B$6)</f>
        <v>152264.06999999998</v>
      </c>
    </row>
    <row r="39" spans="2:11" ht="16" thickBot="1" x14ac:dyDescent="0.4">
      <c r="B39" s="5" t="s">
        <v>109</v>
      </c>
      <c r="C39" s="6">
        <v>4</v>
      </c>
      <c r="D39" s="6">
        <v>4</v>
      </c>
      <c r="E39" s="6">
        <f t="shared" si="8"/>
        <v>16</v>
      </c>
      <c r="F39" s="6">
        <v>12</v>
      </c>
      <c r="G39" s="6">
        <f t="shared" si="9"/>
        <v>192</v>
      </c>
      <c r="H39" s="6">
        <f t="shared" si="10"/>
        <v>9.6000000000000014</v>
      </c>
      <c r="I39" s="6">
        <f t="shared" si="11"/>
        <v>19.200000000000003</v>
      </c>
      <c r="J39" s="8"/>
    </row>
    <row r="40" spans="2:11" ht="29" thickBot="1" x14ac:dyDescent="0.4">
      <c r="B40" s="5" t="s">
        <v>110</v>
      </c>
      <c r="C40" s="6">
        <v>1</v>
      </c>
      <c r="D40" s="6">
        <v>12</v>
      </c>
      <c r="E40" s="6">
        <f t="shared" si="8"/>
        <v>12</v>
      </c>
      <c r="F40" s="6">
        <v>12</v>
      </c>
      <c r="G40" s="17">
        <f t="shared" ref="G40:G41" si="12">E40*F40</f>
        <v>144</v>
      </c>
      <c r="H40" s="6">
        <f t="shared" ref="H40:H41" si="13">G40*0.05</f>
        <v>7.2</v>
      </c>
      <c r="I40" s="6">
        <f t="shared" ref="I40:I41" si="14">G40*0.1</f>
        <v>14.4</v>
      </c>
      <c r="J40" s="9">
        <f>(G40*'Labor rates'!$B$5)+(H40*'Labor rates'!$B$4)+(I40*'Labor rates'!$B$6)</f>
        <v>20881.929599999999</v>
      </c>
    </row>
    <row r="41" spans="2:11" ht="16" thickBot="1" x14ac:dyDescent="0.4">
      <c r="B41" s="5" t="s">
        <v>111</v>
      </c>
      <c r="C41" s="6">
        <v>1</v>
      </c>
      <c r="D41" s="6">
        <v>12</v>
      </c>
      <c r="E41" s="6">
        <f t="shared" si="8"/>
        <v>12</v>
      </c>
      <c r="F41" s="6">
        <v>12</v>
      </c>
      <c r="G41" s="17">
        <f t="shared" si="12"/>
        <v>144</v>
      </c>
      <c r="H41" s="6">
        <f t="shared" si="13"/>
        <v>7.2</v>
      </c>
      <c r="I41" s="6">
        <f t="shared" si="14"/>
        <v>14.4</v>
      </c>
      <c r="J41" s="9">
        <f>(G41*'Labor rates'!$B$5)+(H41*'Labor rates'!$B$4)+(I41*'Labor rates'!$B$6)</f>
        <v>20881.929599999999</v>
      </c>
    </row>
    <row r="42" spans="2:11" ht="41" thickBot="1" x14ac:dyDescent="0.4">
      <c r="B42" s="14" t="s">
        <v>77</v>
      </c>
      <c r="C42" s="6"/>
      <c r="D42" s="6"/>
      <c r="E42" s="6"/>
      <c r="F42" s="6"/>
      <c r="G42" s="18">
        <f>SUM(G25:I41)</f>
        <v>4804.1249999999991</v>
      </c>
      <c r="H42" s="19">
        <f>SUM(J25:J41)</f>
        <v>577950.9057</v>
      </c>
      <c r="I42" s="76"/>
      <c r="J42" s="77"/>
    </row>
    <row r="43" spans="2:11" ht="26.5" thickBot="1" x14ac:dyDescent="0.4">
      <c r="B43" s="20" t="s">
        <v>120</v>
      </c>
      <c r="C43" s="7"/>
      <c r="D43" s="7"/>
      <c r="E43" s="7"/>
      <c r="F43" s="7"/>
      <c r="G43" s="21">
        <f>ROUND(SUM(G42,G23),-1)</f>
        <v>5780</v>
      </c>
      <c r="H43" s="28">
        <f>ROUND(SUM(H42,H23),-3)</f>
        <v>702000</v>
      </c>
      <c r="I43" s="78"/>
      <c r="J43" s="79"/>
    </row>
    <row r="44" spans="2:11" ht="28.5" thickBot="1" x14ac:dyDescent="0.4">
      <c r="B44" s="20" t="s">
        <v>122</v>
      </c>
      <c r="C44" s="22"/>
      <c r="D44" s="22"/>
      <c r="E44" s="22"/>
      <c r="F44" s="22"/>
      <c r="G44" s="22"/>
      <c r="H44" s="22"/>
      <c r="I44" s="22"/>
      <c r="J44" s="28">
        <v>5610000</v>
      </c>
    </row>
    <row r="45" spans="2:11" ht="16" thickBot="1" x14ac:dyDescent="0.4">
      <c r="B45" s="20" t="s">
        <v>121</v>
      </c>
      <c r="C45" s="22"/>
      <c r="D45" s="22"/>
      <c r="E45" s="22"/>
      <c r="F45" s="22"/>
      <c r="G45" s="23">
        <f>G43</f>
        <v>5780</v>
      </c>
      <c r="H45" s="29">
        <f>ROUND(SUM(H43,J44),-3)</f>
        <v>6312000</v>
      </c>
      <c r="I45" s="76"/>
      <c r="J45" s="77"/>
    </row>
    <row r="47" spans="2:11" ht="18.75" customHeight="1" x14ac:dyDescent="0.35">
      <c r="B47" s="69" t="s">
        <v>93</v>
      </c>
      <c r="C47" s="69"/>
      <c r="D47" s="69"/>
      <c r="E47" s="69"/>
      <c r="F47" s="69"/>
      <c r="G47" s="69"/>
      <c r="H47" s="69"/>
      <c r="I47" s="69"/>
      <c r="J47" s="69"/>
    </row>
    <row r="48" spans="2:11" ht="43.5" customHeight="1" x14ac:dyDescent="0.35">
      <c r="B48" s="70" t="s">
        <v>125</v>
      </c>
      <c r="C48" s="70"/>
      <c r="D48" s="70"/>
      <c r="E48" s="70"/>
      <c r="F48" s="70"/>
      <c r="G48" s="70"/>
      <c r="H48" s="70"/>
      <c r="I48" s="70"/>
      <c r="J48" s="70"/>
      <c r="K48" s="60"/>
    </row>
    <row r="49" spans="2:10" ht="18.75" customHeight="1" x14ac:dyDescent="0.35">
      <c r="B49" s="70" t="s">
        <v>126</v>
      </c>
      <c r="C49" s="70"/>
      <c r="D49" s="70"/>
      <c r="E49" s="70"/>
      <c r="F49" s="70"/>
      <c r="G49" s="70"/>
      <c r="H49" s="70"/>
      <c r="I49" s="70"/>
      <c r="J49" s="70"/>
    </row>
    <row r="50" spans="2:10" ht="18.75" customHeight="1" x14ac:dyDescent="0.35">
      <c r="B50" s="70" t="s">
        <v>134</v>
      </c>
      <c r="C50" s="70"/>
      <c r="D50" s="70"/>
      <c r="E50" s="70"/>
      <c r="F50" s="70"/>
      <c r="G50" s="70"/>
      <c r="H50" s="70"/>
      <c r="I50" s="70"/>
      <c r="J50" s="70"/>
    </row>
    <row r="51" spans="2:10" ht="55.15" customHeight="1" x14ac:dyDescent="0.35">
      <c r="B51" s="70" t="s">
        <v>127</v>
      </c>
      <c r="C51" s="70"/>
      <c r="D51" s="70"/>
      <c r="E51" s="70"/>
      <c r="F51" s="70"/>
      <c r="G51" s="70"/>
      <c r="H51" s="70"/>
      <c r="I51" s="70"/>
      <c r="J51" s="70"/>
    </row>
    <row r="52" spans="2:10" ht="37.15" customHeight="1" x14ac:dyDescent="0.35">
      <c r="B52" s="67" t="s">
        <v>128</v>
      </c>
      <c r="C52" s="67"/>
      <c r="D52" s="67"/>
      <c r="E52" s="67"/>
      <c r="F52" s="67"/>
      <c r="G52" s="67"/>
      <c r="H52" s="67"/>
      <c r="I52" s="67"/>
      <c r="J52" s="67"/>
    </row>
    <row r="53" spans="2:10" ht="15.5" x14ac:dyDescent="0.35">
      <c r="B53" s="68" t="s">
        <v>94</v>
      </c>
      <c r="C53" s="68"/>
      <c r="D53" s="68"/>
      <c r="E53" s="68"/>
      <c r="F53" s="68"/>
      <c r="G53" s="68"/>
      <c r="H53" s="68"/>
      <c r="I53" s="68"/>
      <c r="J53" s="68"/>
    </row>
    <row r="54" spans="2:10" ht="15.5" x14ac:dyDescent="0.35">
      <c r="B54" s="68" t="s">
        <v>95</v>
      </c>
      <c r="C54" s="68"/>
      <c r="D54" s="68"/>
      <c r="E54" s="68"/>
      <c r="F54" s="68"/>
      <c r="G54" s="68"/>
      <c r="H54" s="68"/>
      <c r="I54" s="68"/>
      <c r="J54" s="68"/>
    </row>
    <row r="55" spans="2:10" ht="15.5" x14ac:dyDescent="0.35">
      <c r="B55" s="66" t="s">
        <v>135</v>
      </c>
      <c r="C55" s="66"/>
      <c r="D55" s="66"/>
      <c r="E55" s="66"/>
      <c r="F55" s="66"/>
      <c r="G55" s="66"/>
      <c r="H55" s="66"/>
      <c r="I55" s="66"/>
      <c r="J55" s="66"/>
    </row>
    <row r="56" spans="2:10" x14ac:dyDescent="0.35">
      <c r="B56" s="66" t="s">
        <v>136</v>
      </c>
      <c r="C56" s="66"/>
      <c r="D56" s="66"/>
      <c r="E56" s="66"/>
      <c r="F56" s="66"/>
      <c r="G56" s="66"/>
      <c r="H56" s="66"/>
      <c r="I56" s="66"/>
      <c r="J56" s="66"/>
    </row>
    <row r="57" spans="2:10" ht="15" customHeight="1" x14ac:dyDescent="0.35">
      <c r="B57" s="65" t="s">
        <v>129</v>
      </c>
      <c r="C57" s="65"/>
      <c r="D57" s="65"/>
      <c r="E57" s="65"/>
      <c r="F57" s="65"/>
      <c r="G57" s="65"/>
      <c r="H57" s="65"/>
      <c r="I57" s="65"/>
      <c r="J57" s="65"/>
    </row>
    <row r="58" spans="2:10" ht="15.5" x14ac:dyDescent="0.35">
      <c r="B58" s="66" t="s">
        <v>96</v>
      </c>
      <c r="C58" s="66"/>
      <c r="D58" s="66"/>
      <c r="E58" s="66"/>
      <c r="F58" s="66"/>
      <c r="G58" s="66"/>
      <c r="H58" s="66"/>
      <c r="I58" s="66"/>
      <c r="J58" s="66"/>
    </row>
    <row r="59" spans="2:10" ht="15" customHeight="1" x14ac:dyDescent="0.35">
      <c r="B59" s="65" t="s">
        <v>137</v>
      </c>
      <c r="C59" s="65"/>
      <c r="D59" s="65"/>
      <c r="E59" s="65"/>
      <c r="F59" s="65"/>
      <c r="G59" s="65"/>
      <c r="H59" s="65"/>
      <c r="I59" s="65"/>
      <c r="J59" s="65"/>
    </row>
    <row r="60" spans="2:10" ht="15" customHeight="1" x14ac:dyDescent="0.35">
      <c r="B60" s="66" t="s">
        <v>130</v>
      </c>
      <c r="C60" s="66"/>
      <c r="D60" s="66"/>
      <c r="E60" s="66"/>
      <c r="F60" s="66"/>
      <c r="G60" s="66"/>
      <c r="H60" s="66"/>
      <c r="I60" s="66"/>
      <c r="J60" s="66"/>
    </row>
    <row r="61" spans="2:10" ht="15.5" x14ac:dyDescent="0.35">
      <c r="B61" s="57" t="s">
        <v>104</v>
      </c>
    </row>
    <row r="62" spans="2:10" ht="15.5" x14ac:dyDescent="0.35">
      <c r="B62" s="57" t="s">
        <v>131</v>
      </c>
    </row>
    <row r="63" spans="2:10" ht="15.5" x14ac:dyDescent="0.35">
      <c r="B63" s="57" t="s">
        <v>132</v>
      </c>
    </row>
    <row r="64" spans="2:10" ht="15.5" x14ac:dyDescent="0.35">
      <c r="B64" s="57" t="s">
        <v>133</v>
      </c>
    </row>
    <row r="65" spans="2:2" ht="15.5" x14ac:dyDescent="0.35">
      <c r="B65" s="57" t="s">
        <v>138</v>
      </c>
    </row>
  </sheetData>
  <mergeCells count="19">
    <mergeCell ref="B60:J60"/>
    <mergeCell ref="B55:J55"/>
    <mergeCell ref="B56:J56"/>
    <mergeCell ref="B57:J57"/>
    <mergeCell ref="B58:J58"/>
    <mergeCell ref="B59:J59"/>
    <mergeCell ref="B54:J54"/>
    <mergeCell ref="B2:B4"/>
    <mergeCell ref="I23:J23"/>
    <mergeCell ref="I42:J42"/>
    <mergeCell ref="I43:J43"/>
    <mergeCell ref="I45:J45"/>
    <mergeCell ref="B48:J48"/>
    <mergeCell ref="B47:J47"/>
    <mergeCell ref="B49:J49"/>
    <mergeCell ref="B50:J50"/>
    <mergeCell ref="B51:J51"/>
    <mergeCell ref="B52:J52"/>
    <mergeCell ref="B53:J5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D0BD-B0C3-4BCE-91FC-0432882E6BAB}">
  <dimension ref="B2:I9"/>
  <sheetViews>
    <sheetView workbookViewId="0">
      <selection activeCell="F12" sqref="F12"/>
    </sheetView>
  </sheetViews>
  <sheetFormatPr defaultRowHeight="14.5" x14ac:dyDescent="0.35"/>
  <cols>
    <col min="4" max="4" width="11.453125" customWidth="1"/>
    <col min="8" max="9" width="9.81640625" bestFit="1" customWidth="1"/>
  </cols>
  <sheetData>
    <row r="2" spans="2:9" ht="15" x14ac:dyDescent="0.35">
      <c r="B2" s="39" t="s">
        <v>80</v>
      </c>
      <c r="C2" s="38"/>
      <c r="D2" s="38"/>
      <c r="E2" s="38"/>
      <c r="F2" s="38"/>
      <c r="G2" s="38"/>
      <c r="H2" s="38"/>
      <c r="I2" s="38"/>
    </row>
    <row r="3" spans="2:9" ht="15" x14ac:dyDescent="0.35">
      <c r="B3" s="38"/>
      <c r="C3" s="38"/>
      <c r="D3" s="38"/>
      <c r="E3" s="38"/>
      <c r="F3" s="38"/>
      <c r="G3" s="38"/>
      <c r="H3" s="38"/>
      <c r="I3" s="38"/>
    </row>
    <row r="4" spans="2:9" ht="65.5" x14ac:dyDescent="0.35">
      <c r="B4" s="40" t="s">
        <v>65</v>
      </c>
      <c r="C4" s="41" t="s">
        <v>66</v>
      </c>
      <c r="D4" s="41" t="s">
        <v>67</v>
      </c>
      <c r="E4" s="41" t="s">
        <v>68</v>
      </c>
      <c r="F4" s="41" t="s">
        <v>69</v>
      </c>
      <c r="G4" s="41" t="s">
        <v>70</v>
      </c>
      <c r="H4" s="42" t="s">
        <v>71</v>
      </c>
      <c r="I4" s="41" t="s">
        <v>72</v>
      </c>
    </row>
    <row r="5" spans="2:9" x14ac:dyDescent="0.35">
      <c r="B5" s="43">
        <v>1</v>
      </c>
      <c r="C5" s="44">
        <f>SUM('Resp. Year 1'!$G$5:$G$22,'Resp. Year 1'!$G$24:$G$41)</f>
        <v>504</v>
      </c>
      <c r="D5" s="44">
        <f>SUM('Resp. Year 1'!$H$5:$H$22,'Resp. Year 1'!$H$24:$H$41)</f>
        <v>25.200000000000003</v>
      </c>
      <c r="E5" s="44">
        <f>SUM('Resp. Year 1'!$I$5:$I$22,'Resp. Year 1'!$I$24:$I$41)</f>
        <v>50.400000000000006</v>
      </c>
      <c r="F5" s="44">
        <f>SUM(C5:E5)</f>
        <v>579.6</v>
      </c>
      <c r="G5" s="45">
        <f>'Resp. Year 1'!$H$43</f>
        <v>73000</v>
      </c>
      <c r="H5" s="45">
        <f>'Resp. Year 1'!$J$44</f>
        <v>0</v>
      </c>
      <c r="I5" s="45">
        <f>SUM(G5:H5)</f>
        <v>73000</v>
      </c>
    </row>
    <row r="6" spans="2:9" x14ac:dyDescent="0.35">
      <c r="B6" s="43">
        <v>2</v>
      </c>
      <c r="C6" s="44">
        <f>SUM('Resp. Year 2'!$G$5:$G$22,'Resp. Year 2'!$G$24:$G$41)</f>
        <v>0</v>
      </c>
      <c r="D6" s="44">
        <f>SUM('Resp. Year 2'!$H$5:$H$22,'Resp. Year 2'!$H$24:$H$41)</f>
        <v>0</v>
      </c>
      <c r="E6" s="44">
        <f>SUM('Resp. Year 2'!$I$5:$I$22,'Resp. Year 2'!$I$24:$I$41)</f>
        <v>0</v>
      </c>
      <c r="F6" s="44">
        <f t="shared" ref="F6:F7" si="0">SUM(C6:E6)</f>
        <v>0</v>
      </c>
      <c r="G6" s="45">
        <f>'Resp. Year 2'!$H$43</f>
        <v>0</v>
      </c>
      <c r="H6" s="45">
        <f>'Resp. Year 2'!$J$44</f>
        <v>0</v>
      </c>
      <c r="I6" s="45">
        <f t="shared" ref="I6:I7" si="1">SUM(G6:H6)</f>
        <v>0</v>
      </c>
    </row>
    <row r="7" spans="2:9" ht="15" thickBot="1" x14ac:dyDescent="0.4">
      <c r="B7" s="54">
        <v>3</v>
      </c>
      <c r="C7" s="49">
        <f>SUM('Resp. Year 3'!$G$5:$G$22,'Resp. Year 3'!$G$24:$G$41)</f>
        <v>5029.5</v>
      </c>
      <c r="D7" s="49">
        <f>SUM('Resp. Year 3'!$H$5:$H$22,'Resp. Year 3'!$H$24:$H$41)</f>
        <v>251.47499999999997</v>
      </c>
      <c r="E7" s="49">
        <f>SUM('Resp. Year 3'!$I$5:$I$22,'Resp. Year 3'!$I$24:$I$41)</f>
        <v>502.94999999999993</v>
      </c>
      <c r="F7" s="49">
        <f t="shared" si="0"/>
        <v>5783.9250000000002</v>
      </c>
      <c r="G7" s="50">
        <f>'Resp. Year 3'!$H$43</f>
        <v>702000</v>
      </c>
      <c r="H7" s="50">
        <f>'Resp. Year 3'!$J$44</f>
        <v>5610000</v>
      </c>
      <c r="I7" s="50">
        <f t="shared" si="1"/>
        <v>6312000</v>
      </c>
    </row>
    <row r="8" spans="2:9" ht="15" thickTop="1" x14ac:dyDescent="0.35">
      <c r="B8" s="53" t="s">
        <v>73</v>
      </c>
      <c r="C8" s="47">
        <f>SUM(C5:C7)</f>
        <v>5533.5</v>
      </c>
      <c r="D8" s="47">
        <f t="shared" ref="D8:I8" si="2">SUM(D5:D7)</f>
        <v>276.67499999999995</v>
      </c>
      <c r="E8" s="47">
        <f t="shared" si="2"/>
        <v>553.34999999999991</v>
      </c>
      <c r="F8" s="47">
        <f>SUM(F5:F7)</f>
        <v>6363.5250000000005</v>
      </c>
      <c r="G8" s="47">
        <f t="shared" si="2"/>
        <v>775000</v>
      </c>
      <c r="H8" s="47">
        <f t="shared" si="2"/>
        <v>5610000</v>
      </c>
      <c r="I8" s="47">
        <f t="shared" si="2"/>
        <v>6385000</v>
      </c>
    </row>
    <row r="9" spans="2:9" x14ac:dyDescent="0.35">
      <c r="B9" s="43" t="s">
        <v>74</v>
      </c>
      <c r="C9" s="44">
        <f>AVERAGE(C5:C7)</f>
        <v>1844.5</v>
      </c>
      <c r="D9" s="44">
        <f t="shared" ref="D9:I9" si="3">AVERAGE(D5:D7)</f>
        <v>92.22499999999998</v>
      </c>
      <c r="E9" s="44">
        <f t="shared" si="3"/>
        <v>184.44999999999996</v>
      </c>
      <c r="F9" s="44">
        <f t="shared" si="3"/>
        <v>2121.1750000000002</v>
      </c>
      <c r="G9" s="44">
        <f t="shared" si="3"/>
        <v>258333.33333333334</v>
      </c>
      <c r="H9" s="44">
        <f t="shared" si="3"/>
        <v>1870000</v>
      </c>
      <c r="I9" s="44">
        <f t="shared" si="3"/>
        <v>2128333.3333333335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4365-0DE4-44A3-A3D0-D8964E5E44A6}">
  <dimension ref="B1:K20"/>
  <sheetViews>
    <sheetView workbookViewId="0">
      <selection activeCell="K16" sqref="K16"/>
    </sheetView>
  </sheetViews>
  <sheetFormatPr defaultRowHeight="14.5" x14ac:dyDescent="0.35"/>
  <cols>
    <col min="2" max="2" width="41.81640625" bestFit="1" customWidth="1"/>
  </cols>
  <sheetData>
    <row r="1" spans="2:11" ht="15" thickBot="1" x14ac:dyDescent="0.4">
      <c r="B1" s="55" t="s">
        <v>118</v>
      </c>
    </row>
    <row r="2" spans="2:11" x14ac:dyDescent="0.35">
      <c r="B2" s="80" t="s">
        <v>44</v>
      </c>
      <c r="C2" s="1" t="s">
        <v>1</v>
      </c>
      <c r="D2" s="1" t="s">
        <v>3</v>
      </c>
      <c r="E2" s="1" t="s">
        <v>5</v>
      </c>
      <c r="F2" s="1" t="s">
        <v>8</v>
      </c>
      <c r="G2" s="1" t="s">
        <v>10</v>
      </c>
      <c r="H2" s="1" t="s">
        <v>13</v>
      </c>
      <c r="I2" s="1" t="s">
        <v>16</v>
      </c>
      <c r="J2" s="1" t="s">
        <v>19</v>
      </c>
    </row>
    <row r="3" spans="2:11" ht="78" x14ac:dyDescent="0.35">
      <c r="B3" s="81"/>
      <c r="C3" s="2" t="s">
        <v>45</v>
      </c>
      <c r="D3" s="2" t="s">
        <v>46</v>
      </c>
      <c r="E3" s="2" t="s">
        <v>47</v>
      </c>
      <c r="F3" s="2" t="s">
        <v>48</v>
      </c>
      <c r="G3" s="2" t="s">
        <v>49</v>
      </c>
      <c r="H3" s="2" t="s">
        <v>51</v>
      </c>
      <c r="I3" s="2" t="s">
        <v>52</v>
      </c>
      <c r="J3" s="2" t="s">
        <v>53</v>
      </c>
    </row>
    <row r="4" spans="2:11" ht="15" thickBot="1" x14ac:dyDescent="0.4">
      <c r="B4" s="82"/>
      <c r="C4" s="3"/>
      <c r="D4" s="3"/>
      <c r="E4" s="3"/>
      <c r="F4" s="3"/>
      <c r="G4" s="4" t="s">
        <v>50</v>
      </c>
      <c r="H4" s="4" t="s">
        <v>15</v>
      </c>
      <c r="I4" s="4" t="s">
        <v>18</v>
      </c>
      <c r="J4" s="3"/>
    </row>
    <row r="5" spans="2:11" ht="16" thickBot="1" x14ac:dyDescent="0.4">
      <c r="B5" s="30" t="s">
        <v>54</v>
      </c>
      <c r="C5" s="31">
        <v>2</v>
      </c>
      <c r="D5" s="31">
        <v>1</v>
      </c>
      <c r="E5" s="31">
        <f>C5*D5</f>
        <v>2</v>
      </c>
      <c r="F5" s="31">
        <v>12</v>
      </c>
      <c r="G5" s="31">
        <f>E5*F5</f>
        <v>24</v>
      </c>
      <c r="H5" s="31">
        <f>G5*0.05</f>
        <v>1.2000000000000002</v>
      </c>
      <c r="I5" s="31">
        <f>G5*0.1</f>
        <v>2.4000000000000004</v>
      </c>
      <c r="J5" s="34">
        <f>(G5*'Labor rates'!$B$12)+(H5*'Labor rates'!$B$11)+(I5*'Labor rates'!$B$13)</f>
        <v>1467.2448000000002</v>
      </c>
    </row>
    <row r="6" spans="2:11" ht="16" thickBot="1" x14ac:dyDescent="0.4">
      <c r="B6" s="30" t="s">
        <v>55</v>
      </c>
      <c r="C6" s="31">
        <v>2</v>
      </c>
      <c r="D6" s="31">
        <v>0.25</v>
      </c>
      <c r="E6" s="31">
        <f t="shared" ref="E6:E12" si="0">C6*D6</f>
        <v>0.5</v>
      </c>
      <c r="F6" s="31">
        <v>0</v>
      </c>
      <c r="G6" s="31">
        <f t="shared" ref="G6:G12" si="1">E6*F6</f>
        <v>0</v>
      </c>
      <c r="H6" s="31">
        <f t="shared" ref="H6:H12" si="2">G6*0.05</f>
        <v>0</v>
      </c>
      <c r="I6" s="31">
        <f t="shared" ref="I6:I12" si="3">G6*0.1</f>
        <v>0</v>
      </c>
      <c r="J6" s="35">
        <f>(G6*'Labor rates'!$B$12)+(H6*'Labor rates'!$B$11)+(I6*'Labor rates'!$B$13)</f>
        <v>0</v>
      </c>
    </row>
    <row r="7" spans="2:11" ht="16" thickBot="1" x14ac:dyDescent="0.4">
      <c r="B7" s="30" t="s">
        <v>56</v>
      </c>
      <c r="C7" s="31">
        <v>2</v>
      </c>
      <c r="D7" s="31">
        <v>1</v>
      </c>
      <c r="E7" s="31">
        <f t="shared" si="0"/>
        <v>2</v>
      </c>
      <c r="F7" s="31">
        <v>0</v>
      </c>
      <c r="G7" s="31">
        <f t="shared" si="1"/>
        <v>0</v>
      </c>
      <c r="H7" s="31">
        <f t="shared" si="2"/>
        <v>0</v>
      </c>
      <c r="I7" s="31">
        <f t="shared" si="3"/>
        <v>0</v>
      </c>
      <c r="J7" s="35">
        <f>(G7*'Labor rates'!$B$12)+(H7*'Labor rates'!$B$11)+(I7*'Labor rates'!$B$13)</f>
        <v>0</v>
      </c>
    </row>
    <row r="8" spans="2:11" ht="16" thickBot="1" x14ac:dyDescent="0.4">
      <c r="B8" s="30" t="s">
        <v>57</v>
      </c>
      <c r="C8" s="31">
        <v>2</v>
      </c>
      <c r="D8" s="31">
        <v>2</v>
      </c>
      <c r="E8" s="31">
        <f t="shared" si="0"/>
        <v>4</v>
      </c>
      <c r="F8" s="31">
        <v>0</v>
      </c>
      <c r="G8" s="31">
        <f t="shared" si="1"/>
        <v>0</v>
      </c>
      <c r="H8" s="31">
        <f t="shared" si="2"/>
        <v>0</v>
      </c>
      <c r="I8" s="31">
        <f t="shared" si="3"/>
        <v>0</v>
      </c>
      <c r="J8" s="35">
        <f>(G8*'Labor rates'!$B$12)+(H8*'Labor rates'!$B$11)+(I8*'Labor rates'!$B$13)</f>
        <v>0</v>
      </c>
    </row>
    <row r="9" spans="2:11" ht="93" customHeight="1" thickBot="1" x14ac:dyDescent="0.4">
      <c r="B9" s="5" t="s">
        <v>58</v>
      </c>
      <c r="C9" s="31">
        <v>2</v>
      </c>
      <c r="D9" s="31">
        <v>3</v>
      </c>
      <c r="E9" s="31">
        <f t="shared" si="0"/>
        <v>6</v>
      </c>
      <c r="F9" s="31">
        <v>0</v>
      </c>
      <c r="G9" s="31">
        <f t="shared" si="1"/>
        <v>0</v>
      </c>
      <c r="H9" s="31">
        <f t="shared" si="2"/>
        <v>0</v>
      </c>
      <c r="I9" s="31">
        <f t="shared" si="3"/>
        <v>0</v>
      </c>
      <c r="J9" s="35">
        <f>(G9*'Labor rates'!$B$12)+(H9*'Labor rates'!$B$11)+(I9*'Labor rates'!$B$13)</f>
        <v>0</v>
      </c>
    </row>
    <row r="10" spans="2:11" ht="16" thickBot="1" x14ac:dyDescent="0.4">
      <c r="B10" s="30" t="s">
        <v>59</v>
      </c>
      <c r="C10" s="31">
        <v>10</v>
      </c>
      <c r="D10" s="31">
        <v>0.25</v>
      </c>
      <c r="E10" s="31">
        <f t="shared" si="0"/>
        <v>2.5</v>
      </c>
      <c r="F10" s="31">
        <v>0</v>
      </c>
      <c r="G10" s="31">
        <f t="shared" si="1"/>
        <v>0</v>
      </c>
      <c r="H10" s="31">
        <f t="shared" si="2"/>
        <v>0</v>
      </c>
      <c r="I10" s="31">
        <f t="shared" si="3"/>
        <v>0</v>
      </c>
      <c r="J10" s="35">
        <f>(G10*'Labor rates'!$B$12)+(H10*'Labor rates'!$B$11)+(I10*'Labor rates'!$B$13)</f>
        <v>0</v>
      </c>
    </row>
    <row r="11" spans="2:11" ht="16" thickBot="1" x14ac:dyDescent="0.4">
      <c r="B11" s="30" t="s">
        <v>60</v>
      </c>
      <c r="C11" s="31">
        <v>4</v>
      </c>
      <c r="D11" s="31">
        <v>2</v>
      </c>
      <c r="E11" s="31">
        <f t="shared" si="0"/>
        <v>8</v>
      </c>
      <c r="F11" s="31">
        <v>0</v>
      </c>
      <c r="G11" s="31">
        <f t="shared" si="1"/>
        <v>0</v>
      </c>
      <c r="H11" s="31">
        <f t="shared" si="2"/>
        <v>0</v>
      </c>
      <c r="I11" s="31">
        <f t="shared" si="3"/>
        <v>0</v>
      </c>
      <c r="J11" s="35">
        <f>(G11*'Labor rates'!$B$12)+(H11*'Labor rates'!$B$11)+(I11*'Labor rates'!$B$13)</f>
        <v>0</v>
      </c>
    </row>
    <row r="12" spans="2:11" ht="16" thickBot="1" x14ac:dyDescent="0.4">
      <c r="B12" s="30" t="s">
        <v>61</v>
      </c>
      <c r="C12" s="31">
        <v>4</v>
      </c>
      <c r="D12" s="31">
        <v>1</v>
      </c>
      <c r="E12" s="31">
        <f t="shared" si="0"/>
        <v>4</v>
      </c>
      <c r="F12" s="31">
        <v>0</v>
      </c>
      <c r="G12" s="31">
        <f t="shared" si="1"/>
        <v>0</v>
      </c>
      <c r="H12" s="31">
        <f t="shared" si="2"/>
        <v>0</v>
      </c>
      <c r="I12" s="31">
        <f t="shared" si="3"/>
        <v>0</v>
      </c>
      <c r="J12" s="35">
        <f>(G12*'Labor rates'!$B$12)+(H12*'Labor rates'!$B$11)+(I12*'Labor rates'!$B$13)</f>
        <v>0</v>
      </c>
    </row>
    <row r="13" spans="2:11" ht="15.5" thickBot="1" x14ac:dyDescent="0.4">
      <c r="B13" s="32" t="s">
        <v>62</v>
      </c>
      <c r="C13" s="31"/>
      <c r="D13" s="31"/>
      <c r="E13" s="31"/>
      <c r="F13" s="31"/>
      <c r="G13" s="83">
        <f>ROUND(SUM(G5:I12),-1)</f>
        <v>30</v>
      </c>
      <c r="H13" s="84"/>
      <c r="I13" s="85"/>
      <c r="J13" s="13">
        <f>ROUND(SUM(J5:J12),-1)</f>
        <v>1470</v>
      </c>
    </row>
    <row r="14" spans="2:11" ht="15.5" x14ac:dyDescent="0.35">
      <c r="B14" s="36" t="s">
        <v>63</v>
      </c>
      <c r="C14" s="37"/>
      <c r="D14" s="37"/>
      <c r="E14" s="37"/>
      <c r="F14" s="37"/>
      <c r="G14" s="16"/>
    </row>
    <row r="15" spans="2:11" ht="37.5" customHeight="1" x14ac:dyDescent="0.35">
      <c r="B15" s="69" t="s">
        <v>114</v>
      </c>
      <c r="C15" s="69"/>
      <c r="D15" s="69"/>
      <c r="E15" s="69"/>
      <c r="F15" s="69"/>
      <c r="G15" s="69"/>
      <c r="H15" s="69"/>
      <c r="I15" s="69"/>
      <c r="J15" s="69"/>
    </row>
    <row r="16" spans="2:11" ht="44.25" customHeight="1" x14ac:dyDescent="0.35">
      <c r="B16" s="69" t="s">
        <v>139</v>
      </c>
      <c r="C16" s="69"/>
      <c r="D16" s="69"/>
      <c r="E16" s="69"/>
      <c r="F16" s="69"/>
      <c r="G16" s="69"/>
      <c r="H16" s="69"/>
      <c r="I16" s="69"/>
      <c r="J16" s="69"/>
      <c r="K16" s="60"/>
    </row>
    <row r="17" spans="2:10" ht="15.75" customHeight="1" x14ac:dyDescent="0.35">
      <c r="B17" s="69" t="s">
        <v>112</v>
      </c>
      <c r="C17" s="69"/>
      <c r="D17" s="69"/>
      <c r="E17" s="69"/>
      <c r="F17" s="69"/>
      <c r="G17" s="69"/>
      <c r="H17" s="69"/>
      <c r="I17" s="69"/>
      <c r="J17" s="69"/>
    </row>
    <row r="18" spans="2:10" ht="28.9" customHeight="1" x14ac:dyDescent="0.35">
      <c r="B18" s="69" t="s">
        <v>113</v>
      </c>
      <c r="C18" s="69"/>
      <c r="D18" s="69"/>
      <c r="E18" s="69"/>
      <c r="F18" s="69"/>
      <c r="G18" s="69"/>
      <c r="H18" s="69"/>
      <c r="I18" s="69"/>
      <c r="J18" s="69"/>
    </row>
    <row r="19" spans="2:10" ht="18.5" x14ac:dyDescent="0.35">
      <c r="B19" s="69" t="s">
        <v>64</v>
      </c>
      <c r="C19" s="69"/>
      <c r="D19" s="69"/>
      <c r="E19" s="69"/>
      <c r="F19" s="69"/>
      <c r="G19" s="69"/>
      <c r="H19" s="69"/>
      <c r="I19" s="69"/>
      <c r="J19" s="69"/>
    </row>
    <row r="20" spans="2:10" x14ac:dyDescent="0.35">
      <c r="B20" s="24"/>
    </row>
  </sheetData>
  <mergeCells count="7">
    <mergeCell ref="B18:J18"/>
    <mergeCell ref="B19:J19"/>
    <mergeCell ref="B2:B4"/>
    <mergeCell ref="G13:I13"/>
    <mergeCell ref="B15:J15"/>
    <mergeCell ref="B16:J16"/>
    <mergeCell ref="B17:J1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6830-979F-4D4B-890D-2DC28585E458}">
  <dimension ref="B1:K20"/>
  <sheetViews>
    <sheetView workbookViewId="0">
      <selection activeCell="F12" sqref="F12"/>
    </sheetView>
  </sheetViews>
  <sheetFormatPr defaultRowHeight="14.5" x14ac:dyDescent="0.35"/>
  <cols>
    <col min="2" max="2" width="41.81640625" bestFit="1" customWidth="1"/>
  </cols>
  <sheetData>
    <row r="1" spans="2:11" ht="15" thickBot="1" x14ac:dyDescent="0.4">
      <c r="B1" s="55" t="s">
        <v>117</v>
      </c>
    </row>
    <row r="2" spans="2:11" x14ac:dyDescent="0.35">
      <c r="B2" s="80" t="s">
        <v>44</v>
      </c>
      <c r="C2" s="1" t="s">
        <v>1</v>
      </c>
      <c r="D2" s="1" t="s">
        <v>3</v>
      </c>
      <c r="E2" s="1" t="s">
        <v>5</v>
      </c>
      <c r="F2" s="1" t="s">
        <v>8</v>
      </c>
      <c r="G2" s="1" t="s">
        <v>10</v>
      </c>
      <c r="H2" s="1" t="s">
        <v>13</v>
      </c>
      <c r="I2" s="1" t="s">
        <v>16</v>
      </c>
      <c r="J2" s="1" t="s">
        <v>19</v>
      </c>
    </row>
    <row r="3" spans="2:11" ht="78" x14ac:dyDescent="0.35">
      <c r="B3" s="81"/>
      <c r="C3" s="2" t="s">
        <v>45</v>
      </c>
      <c r="D3" s="2" t="s">
        <v>46</v>
      </c>
      <c r="E3" s="2" t="s">
        <v>47</v>
      </c>
      <c r="F3" s="2" t="s">
        <v>48</v>
      </c>
      <c r="G3" s="2" t="s">
        <v>49</v>
      </c>
      <c r="H3" s="2" t="s">
        <v>51</v>
      </c>
      <c r="I3" s="2" t="s">
        <v>52</v>
      </c>
      <c r="J3" s="2" t="s">
        <v>53</v>
      </c>
    </row>
    <row r="4" spans="2:11" ht="15" thickBot="1" x14ac:dyDescent="0.4">
      <c r="B4" s="82"/>
      <c r="C4" s="3"/>
      <c r="D4" s="3"/>
      <c r="E4" s="3"/>
      <c r="F4" s="3"/>
      <c r="G4" s="4" t="s">
        <v>50</v>
      </c>
      <c r="H4" s="4" t="s">
        <v>15</v>
      </c>
      <c r="I4" s="4" t="s">
        <v>18</v>
      </c>
      <c r="J4" s="3"/>
    </row>
    <row r="5" spans="2:11" ht="16" thickBot="1" x14ac:dyDescent="0.4">
      <c r="B5" s="30" t="s">
        <v>54</v>
      </c>
      <c r="C5" s="31">
        <v>2</v>
      </c>
      <c r="D5" s="31">
        <v>0</v>
      </c>
      <c r="E5" s="31">
        <f>C5*D5</f>
        <v>0</v>
      </c>
      <c r="F5" s="31">
        <v>0</v>
      </c>
      <c r="G5" s="31">
        <f>E5*F5</f>
        <v>0</v>
      </c>
      <c r="H5" s="31">
        <f>G5*0.05</f>
        <v>0</v>
      </c>
      <c r="I5" s="31">
        <f>G5*0.1</f>
        <v>0</v>
      </c>
      <c r="J5" s="34">
        <f>(G5*'Labor rates'!$B$12)+(H5*'Labor rates'!$B$11)+(I5*'Labor rates'!$B$13)</f>
        <v>0</v>
      </c>
    </row>
    <row r="6" spans="2:11" ht="16" thickBot="1" x14ac:dyDescent="0.4">
      <c r="B6" s="30" t="s">
        <v>55</v>
      </c>
      <c r="C6" s="31">
        <v>2</v>
      </c>
      <c r="D6" s="31">
        <v>0.25</v>
      </c>
      <c r="E6" s="31">
        <f t="shared" ref="E6:E12" si="0">C6*D6</f>
        <v>0.5</v>
      </c>
      <c r="F6" s="31">
        <v>0</v>
      </c>
      <c r="G6" s="31">
        <f t="shared" ref="G6:G12" si="1">E6*F6</f>
        <v>0</v>
      </c>
      <c r="H6" s="31">
        <f t="shared" ref="H6:H12" si="2">G6*0.05</f>
        <v>0</v>
      </c>
      <c r="I6" s="31">
        <f t="shared" ref="I6:I12" si="3">G6*0.1</f>
        <v>0</v>
      </c>
      <c r="J6" s="35">
        <f>(G6*'Labor rates'!$B$12)+(H6*'Labor rates'!$B$11)+(I6*'Labor rates'!$B$13)</f>
        <v>0</v>
      </c>
    </row>
    <row r="7" spans="2:11" ht="16" thickBot="1" x14ac:dyDescent="0.4">
      <c r="B7" s="30" t="s">
        <v>56</v>
      </c>
      <c r="C7" s="31">
        <v>2</v>
      </c>
      <c r="D7" s="31">
        <v>1</v>
      </c>
      <c r="E7" s="31">
        <f t="shared" si="0"/>
        <v>2</v>
      </c>
      <c r="F7" s="31">
        <v>0</v>
      </c>
      <c r="G7" s="31">
        <f t="shared" si="1"/>
        <v>0</v>
      </c>
      <c r="H7" s="31">
        <f t="shared" si="2"/>
        <v>0</v>
      </c>
      <c r="I7" s="31">
        <f t="shared" si="3"/>
        <v>0</v>
      </c>
      <c r="J7" s="35">
        <f>(G7*'Labor rates'!$B$12)+(H7*'Labor rates'!$B$11)+(I7*'Labor rates'!$B$13)</f>
        <v>0</v>
      </c>
    </row>
    <row r="8" spans="2:11" ht="16" thickBot="1" x14ac:dyDescent="0.4">
      <c r="B8" s="30" t="s">
        <v>57</v>
      </c>
      <c r="C8" s="31">
        <v>2</v>
      </c>
      <c r="D8" s="31">
        <v>2</v>
      </c>
      <c r="E8" s="31">
        <f t="shared" si="0"/>
        <v>4</v>
      </c>
      <c r="F8" s="31">
        <v>0</v>
      </c>
      <c r="G8" s="31">
        <f t="shared" si="1"/>
        <v>0</v>
      </c>
      <c r="H8" s="31">
        <f t="shared" si="2"/>
        <v>0</v>
      </c>
      <c r="I8" s="31">
        <f t="shared" si="3"/>
        <v>0</v>
      </c>
      <c r="J8" s="35">
        <f>(G8*'Labor rates'!$B$12)+(H8*'Labor rates'!$B$11)+(I8*'Labor rates'!$B$13)</f>
        <v>0</v>
      </c>
    </row>
    <row r="9" spans="2:11" ht="93" customHeight="1" thickBot="1" x14ac:dyDescent="0.4">
      <c r="B9" s="5" t="s">
        <v>58</v>
      </c>
      <c r="C9" s="31">
        <v>2</v>
      </c>
      <c r="D9" s="31">
        <v>3</v>
      </c>
      <c r="E9" s="31">
        <f t="shared" si="0"/>
        <v>6</v>
      </c>
      <c r="F9" s="31">
        <v>0</v>
      </c>
      <c r="G9" s="31">
        <f t="shared" si="1"/>
        <v>0</v>
      </c>
      <c r="H9" s="31">
        <f t="shared" si="2"/>
        <v>0</v>
      </c>
      <c r="I9" s="31">
        <f t="shared" si="3"/>
        <v>0</v>
      </c>
      <c r="J9" s="35">
        <f>(G9*'Labor rates'!$B$12)+(H9*'Labor rates'!$B$11)+(I9*'Labor rates'!$B$13)</f>
        <v>0</v>
      </c>
    </row>
    <row r="10" spans="2:11" ht="16" thickBot="1" x14ac:dyDescent="0.4">
      <c r="B10" s="30" t="s">
        <v>59</v>
      </c>
      <c r="C10" s="31">
        <v>10</v>
      </c>
      <c r="D10" s="31">
        <v>0.25</v>
      </c>
      <c r="E10" s="31">
        <f t="shared" si="0"/>
        <v>2.5</v>
      </c>
      <c r="F10" s="31">
        <v>0</v>
      </c>
      <c r="G10" s="31">
        <f t="shared" si="1"/>
        <v>0</v>
      </c>
      <c r="H10" s="31">
        <f t="shared" si="2"/>
        <v>0</v>
      </c>
      <c r="I10" s="31">
        <f t="shared" si="3"/>
        <v>0</v>
      </c>
      <c r="J10" s="35">
        <f>(G10*'Labor rates'!$B$12)+(H10*'Labor rates'!$B$11)+(I10*'Labor rates'!$B$13)</f>
        <v>0</v>
      </c>
    </row>
    <row r="11" spans="2:11" ht="16" thickBot="1" x14ac:dyDescent="0.4">
      <c r="B11" s="30" t="s">
        <v>60</v>
      </c>
      <c r="C11" s="31">
        <v>4</v>
      </c>
      <c r="D11" s="31">
        <v>2</v>
      </c>
      <c r="E11" s="31">
        <f t="shared" si="0"/>
        <v>8</v>
      </c>
      <c r="F11" s="31">
        <v>0</v>
      </c>
      <c r="G11" s="31">
        <f t="shared" si="1"/>
        <v>0</v>
      </c>
      <c r="H11" s="31">
        <f t="shared" si="2"/>
        <v>0</v>
      </c>
      <c r="I11" s="31">
        <f t="shared" si="3"/>
        <v>0</v>
      </c>
      <c r="J11" s="35">
        <f>(G11*'Labor rates'!$B$12)+(H11*'Labor rates'!$B$11)+(I11*'Labor rates'!$B$13)</f>
        <v>0</v>
      </c>
    </row>
    <row r="12" spans="2:11" ht="16" thickBot="1" x14ac:dyDescent="0.4">
      <c r="B12" s="30" t="s">
        <v>61</v>
      </c>
      <c r="C12" s="31">
        <v>4</v>
      </c>
      <c r="D12" s="31">
        <v>1</v>
      </c>
      <c r="E12" s="31">
        <f t="shared" si="0"/>
        <v>4</v>
      </c>
      <c r="F12" s="31">
        <v>0</v>
      </c>
      <c r="G12" s="31">
        <f t="shared" si="1"/>
        <v>0</v>
      </c>
      <c r="H12" s="31">
        <f t="shared" si="2"/>
        <v>0</v>
      </c>
      <c r="I12" s="31">
        <f t="shared" si="3"/>
        <v>0</v>
      </c>
      <c r="J12" s="35">
        <f>(G12*'Labor rates'!$B$12)+(H12*'Labor rates'!$B$11)+(I12*'Labor rates'!$B$13)</f>
        <v>0</v>
      </c>
    </row>
    <row r="13" spans="2:11" ht="15.5" thickBot="1" x14ac:dyDescent="0.4">
      <c r="B13" s="32" t="s">
        <v>62</v>
      </c>
      <c r="C13" s="31"/>
      <c r="D13" s="31"/>
      <c r="E13" s="31"/>
      <c r="F13" s="31"/>
      <c r="G13" s="83">
        <f>ROUND(SUM(G5:I12),-1)</f>
        <v>0</v>
      </c>
      <c r="H13" s="84"/>
      <c r="I13" s="85"/>
      <c r="J13" s="13">
        <f>ROUND(SUM(J5:J12),-1)</f>
        <v>0</v>
      </c>
    </row>
    <row r="14" spans="2:11" ht="15.5" x14ac:dyDescent="0.35">
      <c r="B14" s="36" t="s">
        <v>63</v>
      </c>
      <c r="C14" s="37"/>
      <c r="D14" s="37"/>
      <c r="E14" s="37"/>
      <c r="F14" s="37"/>
      <c r="G14" s="16"/>
    </row>
    <row r="15" spans="2:11" ht="45.75" customHeight="1" x14ac:dyDescent="0.35">
      <c r="B15" s="69" t="s">
        <v>114</v>
      </c>
      <c r="C15" s="69"/>
      <c r="D15" s="69"/>
      <c r="E15" s="69"/>
      <c r="F15" s="69"/>
      <c r="G15" s="69"/>
      <c r="H15" s="69"/>
      <c r="I15" s="69"/>
      <c r="J15" s="69"/>
    </row>
    <row r="16" spans="2:11" ht="44.25" customHeight="1" x14ac:dyDescent="0.35">
      <c r="B16" s="69" t="s">
        <v>140</v>
      </c>
      <c r="C16" s="69"/>
      <c r="D16" s="69"/>
      <c r="E16" s="69"/>
      <c r="F16" s="69"/>
      <c r="G16" s="69"/>
      <c r="H16" s="69"/>
      <c r="I16" s="69"/>
      <c r="J16" s="69"/>
      <c r="K16" s="60"/>
    </row>
    <row r="17" spans="2:10" ht="30" customHeight="1" x14ac:dyDescent="0.35">
      <c r="B17" s="69" t="s">
        <v>112</v>
      </c>
      <c r="C17" s="69"/>
      <c r="D17" s="69"/>
      <c r="E17" s="69"/>
      <c r="F17" s="69"/>
      <c r="G17" s="69"/>
      <c r="H17" s="69"/>
      <c r="I17" s="69"/>
      <c r="J17" s="69"/>
    </row>
    <row r="18" spans="2:10" ht="36" customHeight="1" x14ac:dyDescent="0.35">
      <c r="B18" s="69" t="s">
        <v>113</v>
      </c>
      <c r="C18" s="69"/>
      <c r="D18" s="69"/>
      <c r="E18" s="69"/>
      <c r="F18" s="69"/>
      <c r="G18" s="69"/>
      <c r="H18" s="69"/>
      <c r="I18" s="69"/>
      <c r="J18" s="69"/>
    </row>
    <row r="19" spans="2:10" ht="18.75" customHeight="1" x14ac:dyDescent="0.35">
      <c r="B19" s="69" t="s">
        <v>64</v>
      </c>
      <c r="C19" s="69"/>
      <c r="D19" s="69"/>
      <c r="E19" s="69"/>
      <c r="F19" s="69"/>
      <c r="G19" s="69"/>
      <c r="H19" s="69"/>
      <c r="I19" s="69"/>
      <c r="J19" s="69"/>
    </row>
    <row r="20" spans="2:10" x14ac:dyDescent="0.35">
      <c r="B20" s="24"/>
    </row>
  </sheetData>
  <mergeCells count="7">
    <mergeCell ref="B19:J19"/>
    <mergeCell ref="B2:B4"/>
    <mergeCell ref="G13:I13"/>
    <mergeCell ref="B15:J15"/>
    <mergeCell ref="B16:J16"/>
    <mergeCell ref="B17:J17"/>
    <mergeCell ref="B18:J1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51AA-5C68-4DA2-BC1C-369EE3AFFD73}">
  <dimension ref="B1:K20"/>
  <sheetViews>
    <sheetView workbookViewId="0">
      <selection activeCell="F13" sqref="F13"/>
    </sheetView>
  </sheetViews>
  <sheetFormatPr defaultRowHeight="14.5" x14ac:dyDescent="0.35"/>
  <cols>
    <col min="2" max="2" width="41.81640625" bestFit="1" customWidth="1"/>
  </cols>
  <sheetData>
    <row r="1" spans="2:11" ht="15" thickBot="1" x14ac:dyDescent="0.4">
      <c r="B1" s="55" t="s">
        <v>116</v>
      </c>
    </row>
    <row r="2" spans="2:11" x14ac:dyDescent="0.35">
      <c r="B2" s="80" t="s">
        <v>44</v>
      </c>
      <c r="C2" s="1" t="s">
        <v>1</v>
      </c>
      <c r="D2" s="1" t="s">
        <v>3</v>
      </c>
      <c r="E2" s="1" t="s">
        <v>5</v>
      </c>
      <c r="F2" s="1" t="s">
        <v>8</v>
      </c>
      <c r="G2" s="1" t="s">
        <v>10</v>
      </c>
      <c r="H2" s="1" t="s">
        <v>13</v>
      </c>
      <c r="I2" s="1" t="s">
        <v>16</v>
      </c>
      <c r="J2" s="1" t="s">
        <v>19</v>
      </c>
    </row>
    <row r="3" spans="2:11" ht="78" x14ac:dyDescent="0.35">
      <c r="B3" s="81"/>
      <c r="C3" s="2" t="s">
        <v>45</v>
      </c>
      <c r="D3" s="2" t="s">
        <v>46</v>
      </c>
      <c r="E3" s="2" t="s">
        <v>47</v>
      </c>
      <c r="F3" s="2" t="s">
        <v>48</v>
      </c>
      <c r="G3" s="2" t="s">
        <v>49</v>
      </c>
      <c r="H3" s="2" t="s">
        <v>51</v>
      </c>
      <c r="I3" s="2" t="s">
        <v>52</v>
      </c>
      <c r="J3" s="2" t="s">
        <v>53</v>
      </c>
    </row>
    <row r="4" spans="2:11" ht="15" thickBot="1" x14ac:dyDescent="0.4">
      <c r="B4" s="82"/>
      <c r="C4" s="3"/>
      <c r="D4" s="3"/>
      <c r="E4" s="3"/>
      <c r="F4" s="3"/>
      <c r="G4" s="4" t="s">
        <v>50</v>
      </c>
      <c r="H4" s="4" t="s">
        <v>15</v>
      </c>
      <c r="I4" s="4" t="s">
        <v>18</v>
      </c>
      <c r="J4" s="3"/>
    </row>
    <row r="5" spans="2:11" ht="16" thickBot="1" x14ac:dyDescent="0.4">
      <c r="B5" s="30" t="s">
        <v>54</v>
      </c>
      <c r="C5" s="31">
        <v>2</v>
      </c>
      <c r="D5" s="31">
        <v>0</v>
      </c>
      <c r="E5" s="31">
        <f>C5*D5</f>
        <v>0</v>
      </c>
      <c r="F5" s="31">
        <v>0</v>
      </c>
      <c r="G5" s="31">
        <f>E5*F5</f>
        <v>0</v>
      </c>
      <c r="H5" s="31">
        <f>G5*0.05</f>
        <v>0</v>
      </c>
      <c r="I5" s="31">
        <f>G5*0.1</f>
        <v>0</v>
      </c>
      <c r="J5" s="34">
        <f>(G5*'Labor rates'!$B$12)+(H5*'Labor rates'!$B$11)+(I5*'Labor rates'!$B$13)</f>
        <v>0</v>
      </c>
    </row>
    <row r="6" spans="2:11" ht="16" thickBot="1" x14ac:dyDescent="0.4">
      <c r="B6" s="30" t="s">
        <v>55</v>
      </c>
      <c r="C6" s="31">
        <v>2</v>
      </c>
      <c r="D6" s="31">
        <v>0.25</v>
      </c>
      <c r="E6" s="31">
        <f t="shared" ref="E6:E12" si="0">C6*D6</f>
        <v>0.5</v>
      </c>
      <c r="F6" s="31">
        <v>12</v>
      </c>
      <c r="G6" s="31">
        <f t="shared" ref="G6:G12" si="1">E6*F6</f>
        <v>6</v>
      </c>
      <c r="H6" s="31">
        <f t="shared" ref="H6:H12" si="2">G6*0.05</f>
        <v>0.30000000000000004</v>
      </c>
      <c r="I6" s="31">
        <f t="shared" ref="I6:I12" si="3">G6*0.1</f>
        <v>0.60000000000000009</v>
      </c>
      <c r="J6" s="35">
        <f>(G6*'Labor rates'!$B$12)+(H6*'Labor rates'!$B$11)+(I6*'Labor rates'!$B$13)</f>
        <v>366.81120000000004</v>
      </c>
    </row>
    <row r="7" spans="2:11" ht="16" thickBot="1" x14ac:dyDescent="0.4">
      <c r="B7" s="30" t="s">
        <v>56</v>
      </c>
      <c r="C7" s="31">
        <v>2</v>
      </c>
      <c r="D7" s="31">
        <v>1</v>
      </c>
      <c r="E7" s="31">
        <f t="shared" si="0"/>
        <v>2</v>
      </c>
      <c r="F7" s="31">
        <v>12</v>
      </c>
      <c r="G7" s="31">
        <f t="shared" si="1"/>
        <v>24</v>
      </c>
      <c r="H7" s="31">
        <f t="shared" si="2"/>
        <v>1.2000000000000002</v>
      </c>
      <c r="I7" s="31">
        <f t="shared" si="3"/>
        <v>2.4000000000000004</v>
      </c>
      <c r="J7" s="35">
        <f>(G7*'Labor rates'!$B$12)+(H7*'Labor rates'!$B$11)+(I7*'Labor rates'!$B$13)</f>
        <v>1467.2448000000002</v>
      </c>
    </row>
    <row r="8" spans="2:11" ht="16" thickBot="1" x14ac:dyDescent="0.4">
      <c r="B8" s="30" t="s">
        <v>57</v>
      </c>
      <c r="C8" s="31">
        <v>2</v>
      </c>
      <c r="D8" s="31">
        <v>2</v>
      </c>
      <c r="E8" s="31">
        <f t="shared" si="0"/>
        <v>4</v>
      </c>
      <c r="F8" s="31">
        <v>0</v>
      </c>
      <c r="G8" s="31">
        <f t="shared" si="1"/>
        <v>0</v>
      </c>
      <c r="H8" s="31">
        <f t="shared" si="2"/>
        <v>0</v>
      </c>
      <c r="I8" s="31">
        <f t="shared" si="3"/>
        <v>0</v>
      </c>
      <c r="J8" s="35">
        <f>(G8*'Labor rates'!$B$12)+(H8*'Labor rates'!$B$11)+(I8*'Labor rates'!$B$13)</f>
        <v>0</v>
      </c>
    </row>
    <row r="9" spans="2:11" ht="93" customHeight="1" thickBot="1" x14ac:dyDescent="0.4">
      <c r="B9" s="5" t="s">
        <v>58</v>
      </c>
      <c r="C9" s="31">
        <v>2</v>
      </c>
      <c r="D9" s="31">
        <v>3</v>
      </c>
      <c r="E9" s="31">
        <f t="shared" si="0"/>
        <v>6</v>
      </c>
      <c r="F9" s="31">
        <v>0</v>
      </c>
      <c r="G9" s="31">
        <f t="shared" si="1"/>
        <v>0</v>
      </c>
      <c r="H9" s="31">
        <f t="shared" si="2"/>
        <v>0</v>
      </c>
      <c r="I9" s="31">
        <f t="shared" si="3"/>
        <v>0</v>
      </c>
      <c r="J9" s="35">
        <f>(G9*'Labor rates'!$B$12)+(H9*'Labor rates'!$B$11)+(I9*'Labor rates'!$B$13)</f>
        <v>0</v>
      </c>
    </row>
    <row r="10" spans="2:11" ht="16" thickBot="1" x14ac:dyDescent="0.4">
      <c r="B10" s="30" t="s">
        <v>59</v>
      </c>
      <c r="C10" s="31">
        <v>10</v>
      </c>
      <c r="D10" s="31">
        <v>0.25</v>
      </c>
      <c r="E10" s="31">
        <f t="shared" si="0"/>
        <v>2.5</v>
      </c>
      <c r="F10" s="31">
        <v>12</v>
      </c>
      <c r="G10" s="31">
        <f t="shared" si="1"/>
        <v>30</v>
      </c>
      <c r="H10" s="31">
        <f t="shared" si="2"/>
        <v>1.5</v>
      </c>
      <c r="I10" s="31">
        <f t="shared" si="3"/>
        <v>3</v>
      </c>
      <c r="J10" s="35">
        <f>(G10*'Labor rates'!$B$12)+(H10*'Labor rates'!$B$11)+(I10*'Labor rates'!$B$13)</f>
        <v>1834.056</v>
      </c>
    </row>
    <row r="11" spans="2:11" ht="16" thickBot="1" x14ac:dyDescent="0.4">
      <c r="B11" s="30" t="s">
        <v>60</v>
      </c>
      <c r="C11" s="31">
        <v>4</v>
      </c>
      <c r="D11" s="31">
        <v>2</v>
      </c>
      <c r="E11" s="31">
        <f t="shared" si="0"/>
        <v>8</v>
      </c>
      <c r="F11" s="31">
        <v>12</v>
      </c>
      <c r="G11" s="31">
        <f t="shared" si="1"/>
        <v>96</v>
      </c>
      <c r="H11" s="31">
        <f t="shared" si="2"/>
        <v>4.8000000000000007</v>
      </c>
      <c r="I11" s="31">
        <f t="shared" si="3"/>
        <v>9.6000000000000014</v>
      </c>
      <c r="J11" s="35">
        <f>(G11*'Labor rates'!$B$12)+(H11*'Labor rates'!$B$11)+(I11*'Labor rates'!$B$13)</f>
        <v>5868.9792000000007</v>
      </c>
    </row>
    <row r="12" spans="2:11" ht="16" thickBot="1" x14ac:dyDescent="0.4">
      <c r="B12" s="30" t="s">
        <v>61</v>
      </c>
      <c r="C12" s="31">
        <v>4</v>
      </c>
      <c r="D12" s="31">
        <v>1</v>
      </c>
      <c r="E12" s="31">
        <f t="shared" si="0"/>
        <v>4</v>
      </c>
      <c r="F12" s="31">
        <v>0</v>
      </c>
      <c r="G12" s="31">
        <f t="shared" si="1"/>
        <v>0</v>
      </c>
      <c r="H12" s="31">
        <f t="shared" si="2"/>
        <v>0</v>
      </c>
      <c r="I12" s="31">
        <f t="shared" si="3"/>
        <v>0</v>
      </c>
      <c r="J12" s="35">
        <f>(G12*'Labor rates'!$B$12)+(H12*'Labor rates'!$B$11)+(I12*'Labor rates'!$B$13)</f>
        <v>0</v>
      </c>
    </row>
    <row r="13" spans="2:11" ht="15.5" thickBot="1" x14ac:dyDescent="0.4">
      <c r="B13" s="32" t="s">
        <v>62</v>
      </c>
      <c r="C13" s="31"/>
      <c r="D13" s="31"/>
      <c r="E13" s="31"/>
      <c r="F13" s="31"/>
      <c r="G13" s="83">
        <f>ROUND(SUM(G5:I12),-1)</f>
        <v>180</v>
      </c>
      <c r="H13" s="84"/>
      <c r="I13" s="85"/>
      <c r="J13" s="13">
        <f>ROUND(SUM(J5:J12),-1)</f>
        <v>9540</v>
      </c>
    </row>
    <row r="14" spans="2:11" ht="15.5" x14ac:dyDescent="0.35">
      <c r="B14" s="36" t="s">
        <v>63</v>
      </c>
      <c r="C14" s="37"/>
      <c r="D14" s="37"/>
      <c r="E14" s="37"/>
      <c r="F14" s="37"/>
      <c r="G14" s="16"/>
    </row>
    <row r="15" spans="2:11" ht="36" customHeight="1" x14ac:dyDescent="0.35">
      <c r="B15" s="69" t="s">
        <v>114</v>
      </c>
      <c r="C15" s="69"/>
      <c r="D15" s="69"/>
      <c r="E15" s="69"/>
      <c r="F15" s="69"/>
      <c r="G15" s="69"/>
      <c r="H15" s="69"/>
      <c r="I15" s="69"/>
      <c r="J15" s="69"/>
    </row>
    <row r="16" spans="2:11" ht="45" customHeight="1" x14ac:dyDescent="0.35">
      <c r="B16" s="69" t="s">
        <v>141</v>
      </c>
      <c r="C16" s="69"/>
      <c r="D16" s="69"/>
      <c r="E16" s="69"/>
      <c r="F16" s="69"/>
      <c r="G16" s="69"/>
      <c r="H16" s="69"/>
      <c r="I16" s="69"/>
      <c r="J16" s="69"/>
      <c r="K16" s="60"/>
    </row>
    <row r="17" spans="2:10" ht="35.25" customHeight="1" x14ac:dyDescent="0.35">
      <c r="B17" s="69" t="s">
        <v>112</v>
      </c>
      <c r="C17" s="69"/>
      <c r="D17" s="69"/>
      <c r="E17" s="69"/>
      <c r="F17" s="69"/>
      <c r="G17" s="69"/>
      <c r="H17" s="69"/>
      <c r="I17" s="69"/>
      <c r="J17" s="69"/>
    </row>
    <row r="18" spans="2:10" ht="34.5" customHeight="1" x14ac:dyDescent="0.35">
      <c r="B18" s="69" t="s">
        <v>113</v>
      </c>
      <c r="C18" s="69"/>
      <c r="D18" s="69"/>
      <c r="E18" s="69"/>
      <c r="F18" s="69"/>
      <c r="G18" s="69"/>
      <c r="H18" s="69"/>
      <c r="I18" s="69"/>
      <c r="J18" s="69"/>
    </row>
    <row r="19" spans="2:10" ht="18.5" x14ac:dyDescent="0.35">
      <c r="B19" s="69" t="s">
        <v>64</v>
      </c>
      <c r="C19" s="69"/>
      <c r="D19" s="69"/>
      <c r="E19" s="69"/>
      <c r="F19" s="69"/>
      <c r="G19" s="69"/>
      <c r="H19" s="69"/>
      <c r="I19" s="69"/>
      <c r="J19" s="69"/>
    </row>
    <row r="20" spans="2:10" x14ac:dyDescent="0.35">
      <c r="B20" s="24"/>
    </row>
  </sheetData>
  <mergeCells count="7">
    <mergeCell ref="B19:J19"/>
    <mergeCell ref="B2:B4"/>
    <mergeCell ref="G13:I13"/>
    <mergeCell ref="B15:J15"/>
    <mergeCell ref="B16:J16"/>
    <mergeCell ref="B17:J17"/>
    <mergeCell ref="B18:J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D957-69C4-4E0F-9B00-0EAFD82D6D4A}">
  <dimension ref="B2:I9"/>
  <sheetViews>
    <sheetView workbookViewId="0">
      <selection activeCell="E5" sqref="E5"/>
    </sheetView>
  </sheetViews>
  <sheetFormatPr defaultRowHeight="14.5" x14ac:dyDescent="0.35"/>
  <sheetData>
    <row r="2" spans="2:9" ht="15.5" x14ac:dyDescent="0.35">
      <c r="B2" s="46" t="s">
        <v>115</v>
      </c>
      <c r="C2" s="46"/>
      <c r="D2" s="46"/>
      <c r="E2" s="46"/>
      <c r="F2" s="46"/>
      <c r="G2" s="46"/>
      <c r="H2" s="46"/>
      <c r="I2" s="46"/>
    </row>
    <row r="3" spans="2:9" ht="15.5" x14ac:dyDescent="0.35">
      <c r="B3" s="46"/>
      <c r="C3" s="46"/>
      <c r="D3" s="46"/>
      <c r="E3" s="46"/>
      <c r="F3" s="46"/>
      <c r="G3" s="46"/>
      <c r="H3" s="46"/>
      <c r="I3" s="46"/>
    </row>
    <row r="4" spans="2:9" ht="40" thickBot="1" x14ac:dyDescent="0.4">
      <c r="B4" s="51" t="s">
        <v>65</v>
      </c>
      <c r="C4" s="52" t="s">
        <v>66</v>
      </c>
      <c r="D4" s="52" t="s">
        <v>67</v>
      </c>
      <c r="E4" s="52" t="s">
        <v>68</v>
      </c>
      <c r="F4" s="52" t="s">
        <v>75</v>
      </c>
      <c r="G4" s="52" t="s">
        <v>70</v>
      </c>
      <c r="H4" s="52" t="s">
        <v>76</v>
      </c>
      <c r="I4" s="52" t="s">
        <v>72</v>
      </c>
    </row>
    <row r="5" spans="2:9" ht="15" thickTop="1" x14ac:dyDescent="0.35">
      <c r="B5" s="53">
        <v>1</v>
      </c>
      <c r="C5" s="47">
        <f>SUM('EPA Year 1'!G5:G12)</f>
        <v>24</v>
      </c>
      <c r="D5" s="47">
        <f>SUM('EPA Year 1'!H5:H12)</f>
        <v>1.2000000000000002</v>
      </c>
      <c r="E5" s="47">
        <f>SUM('EPA Year 1'!I5:I12)</f>
        <v>2.4000000000000004</v>
      </c>
      <c r="F5" s="47">
        <f>SUM(C5:E5)</f>
        <v>27.6</v>
      </c>
      <c r="G5" s="48">
        <f>'EPA Year 1'!J13</f>
        <v>1470</v>
      </c>
      <c r="H5" s="48">
        <v>0</v>
      </c>
      <c r="I5" s="48">
        <f>+G5+H5</f>
        <v>1470</v>
      </c>
    </row>
    <row r="6" spans="2:9" x14ac:dyDescent="0.35">
      <c r="B6" s="43">
        <v>2</v>
      </c>
      <c r="C6" s="44">
        <f>SUM('EPA Year 2 '!G5:G12)</f>
        <v>0</v>
      </c>
      <c r="D6" s="44">
        <f>SUM('EPA Year 2 '!H5:H12)</f>
        <v>0</v>
      </c>
      <c r="E6" s="44">
        <f>SUM('EPA Year 2 '!I5:I12)</f>
        <v>0</v>
      </c>
      <c r="F6" s="47">
        <f t="shared" ref="F6:F7" si="0">SUM(C6:E6)</f>
        <v>0</v>
      </c>
      <c r="G6" s="48">
        <f>'EPA Year 2 '!J13</f>
        <v>0</v>
      </c>
      <c r="H6" s="45">
        <v>0</v>
      </c>
      <c r="I6" s="48">
        <f>+G6+H6</f>
        <v>0</v>
      </c>
    </row>
    <row r="7" spans="2:9" ht="15" thickBot="1" x14ac:dyDescent="0.4">
      <c r="B7" s="54">
        <v>3</v>
      </c>
      <c r="C7" s="49">
        <f>SUM('EPA Year 3'!G5:G12)</f>
        <v>156</v>
      </c>
      <c r="D7" s="49">
        <f>SUM('EPA Year 3'!H5:H12)</f>
        <v>7.8000000000000007</v>
      </c>
      <c r="E7" s="49">
        <f>SUM('EPA Year 3'!I5:I12)</f>
        <v>15.600000000000001</v>
      </c>
      <c r="F7" s="49">
        <f t="shared" si="0"/>
        <v>179.4</v>
      </c>
      <c r="G7" s="50">
        <f>'EPA Year 3'!J13</f>
        <v>9540</v>
      </c>
      <c r="H7" s="50">
        <v>0</v>
      </c>
      <c r="I7" s="50">
        <f>+G7+H7</f>
        <v>9540</v>
      </c>
    </row>
    <row r="8" spans="2:9" ht="15" thickTop="1" x14ac:dyDescent="0.35">
      <c r="B8" s="53" t="s">
        <v>73</v>
      </c>
      <c r="C8" s="47">
        <f>SUM(C5:C7)</f>
        <v>180</v>
      </c>
      <c r="D8" s="47">
        <f t="shared" ref="D8:I8" si="1">SUM(D5:D7)</f>
        <v>9</v>
      </c>
      <c r="E8" s="47">
        <f t="shared" si="1"/>
        <v>18</v>
      </c>
      <c r="F8" s="47">
        <f t="shared" si="1"/>
        <v>207</v>
      </c>
      <c r="G8" s="48">
        <f t="shared" si="1"/>
        <v>11010</v>
      </c>
      <c r="H8" s="48">
        <f t="shared" si="1"/>
        <v>0</v>
      </c>
      <c r="I8" s="48">
        <f t="shared" si="1"/>
        <v>11010</v>
      </c>
    </row>
    <row r="9" spans="2:9" x14ac:dyDescent="0.35">
      <c r="B9" s="43" t="s">
        <v>74</v>
      </c>
      <c r="C9" s="44">
        <f>AVERAGE(C5:C7)</f>
        <v>60</v>
      </c>
      <c r="D9" s="44">
        <f>AVERAGE(D5:D7)</f>
        <v>3</v>
      </c>
      <c r="E9" s="44">
        <f>AVERAGE(E5:E7)</f>
        <v>6</v>
      </c>
      <c r="F9" s="44">
        <f>AVERAGE(F5:F7)</f>
        <v>69</v>
      </c>
      <c r="G9" s="45">
        <f>ROUND(AVERAGE(G5:G7),-2)</f>
        <v>3700</v>
      </c>
      <c r="H9" s="45">
        <f>AVERAGE(H5:H7)</f>
        <v>0</v>
      </c>
      <c r="I9" s="45">
        <f>ROUND(AVERAGE(I5:I7),-2)</f>
        <v>3700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4E99E-8E40-48E8-875F-CC435AD91318}">
  <dimension ref="A1:K41"/>
  <sheetViews>
    <sheetView tabSelected="1" workbookViewId="0">
      <selection activeCell="E1" sqref="E1"/>
    </sheetView>
  </sheetViews>
  <sheetFormatPr defaultRowHeight="14.5" x14ac:dyDescent="0.35"/>
  <cols>
    <col min="2" max="2" width="43.1796875" bestFit="1" customWidth="1"/>
    <col min="3" max="3" width="255.6328125" bestFit="1" customWidth="1"/>
    <col min="8" max="8" width="8.7265625" customWidth="1"/>
    <col min="9" max="9" width="21.81640625" bestFit="1" customWidth="1"/>
    <col min="10" max="10" width="16" customWidth="1"/>
    <col min="11" max="11" width="7.453125" customWidth="1"/>
  </cols>
  <sheetData>
    <row r="1" spans="1:11" x14ac:dyDescent="0.35">
      <c r="C1" t="s">
        <v>123</v>
      </c>
    </row>
    <row r="2" spans="1:11" ht="15.5" x14ac:dyDescent="0.35">
      <c r="B2" s="25" t="s">
        <v>41</v>
      </c>
      <c r="H2" s="59"/>
      <c r="I2" s="60"/>
      <c r="J2" s="60"/>
      <c r="K2" s="60"/>
    </row>
    <row r="3" spans="1:11" ht="15.5" x14ac:dyDescent="0.35">
      <c r="B3" s="25" t="s">
        <v>39</v>
      </c>
      <c r="C3" s="25" t="s">
        <v>37</v>
      </c>
      <c r="D3" s="25" t="s">
        <v>40</v>
      </c>
      <c r="H3" s="60"/>
      <c r="I3" s="59"/>
      <c r="J3" s="59"/>
      <c r="K3" s="59"/>
    </row>
    <row r="4" spans="1:11" ht="15.5" x14ac:dyDescent="0.35">
      <c r="A4" t="s">
        <v>38</v>
      </c>
      <c r="B4" s="26">
        <f>C4*D4</f>
        <v>163.17000000000002</v>
      </c>
      <c r="C4" s="26">
        <v>77.7</v>
      </c>
      <c r="D4">
        <v>2.1</v>
      </c>
      <c r="H4" s="60"/>
      <c r="I4" s="60"/>
      <c r="J4" s="60"/>
      <c r="K4" s="60"/>
    </row>
    <row r="5" spans="1:11" ht="15.5" x14ac:dyDescent="0.35">
      <c r="A5" t="s">
        <v>35</v>
      </c>
      <c r="B5" s="26">
        <f t="shared" ref="B5:B6" si="0">C5*D5</f>
        <v>130.28399999999999</v>
      </c>
      <c r="C5" s="26">
        <v>62.04</v>
      </c>
      <c r="D5">
        <v>2.1</v>
      </c>
      <c r="H5" s="60"/>
      <c r="I5" s="60"/>
      <c r="J5" s="60"/>
      <c r="K5" s="60"/>
    </row>
    <row r="6" spans="1:11" ht="15.5" x14ac:dyDescent="0.35">
      <c r="A6" t="s">
        <v>36</v>
      </c>
      <c r="B6" s="26">
        <f t="shared" si="0"/>
        <v>65.709000000000003</v>
      </c>
      <c r="C6" s="26">
        <v>31.29</v>
      </c>
      <c r="D6">
        <v>2.1</v>
      </c>
      <c r="H6" s="60"/>
      <c r="I6" s="60"/>
      <c r="J6" s="60"/>
      <c r="K6" s="60"/>
    </row>
    <row r="7" spans="1:11" x14ac:dyDescent="0.35">
      <c r="B7" s="24"/>
      <c r="H7" s="60"/>
      <c r="I7" s="60"/>
      <c r="J7" s="60"/>
      <c r="K7" s="60"/>
    </row>
    <row r="8" spans="1:11" x14ac:dyDescent="0.35">
      <c r="H8" s="60"/>
      <c r="I8" s="60"/>
      <c r="J8" s="60"/>
      <c r="K8" s="60"/>
    </row>
    <row r="9" spans="1:11" ht="15.5" x14ac:dyDescent="0.35">
      <c r="B9" s="25" t="s">
        <v>42</v>
      </c>
      <c r="C9" t="s">
        <v>124</v>
      </c>
      <c r="H9" s="60"/>
      <c r="I9" s="59"/>
      <c r="J9" s="60"/>
      <c r="K9" s="60"/>
    </row>
    <row r="10" spans="1:11" ht="15.5" x14ac:dyDescent="0.35">
      <c r="B10" s="25" t="s">
        <v>39</v>
      </c>
      <c r="C10" s="25" t="s">
        <v>37</v>
      </c>
      <c r="D10" s="25" t="s">
        <v>43</v>
      </c>
      <c r="H10" s="60"/>
      <c r="I10" s="59"/>
      <c r="J10" s="59"/>
      <c r="K10" s="59"/>
    </row>
    <row r="11" spans="1:11" ht="15.5" x14ac:dyDescent="0.35">
      <c r="A11" t="s">
        <v>38</v>
      </c>
      <c r="B11" s="26">
        <f>C11*D11</f>
        <v>73.456000000000003</v>
      </c>
      <c r="C11" s="26">
        <v>45.91</v>
      </c>
      <c r="D11">
        <v>1.6</v>
      </c>
      <c r="H11" s="60"/>
      <c r="I11" s="60"/>
      <c r="J11" s="60"/>
      <c r="K11" s="60"/>
    </row>
    <row r="12" spans="1:11" ht="15.5" x14ac:dyDescent="0.35">
      <c r="A12" t="s">
        <v>35</v>
      </c>
      <c r="B12" s="26">
        <f t="shared" ref="B12:B13" si="1">C12*D12</f>
        <v>54.512</v>
      </c>
      <c r="C12" s="26">
        <v>34.07</v>
      </c>
      <c r="D12">
        <v>1.6</v>
      </c>
      <c r="H12" s="60"/>
      <c r="I12" s="60"/>
      <c r="J12" s="60"/>
      <c r="K12" s="60"/>
    </row>
    <row r="13" spans="1:11" ht="15.5" x14ac:dyDescent="0.35">
      <c r="A13" t="s">
        <v>36</v>
      </c>
      <c r="B13" s="26">
        <f t="shared" si="1"/>
        <v>29.504000000000005</v>
      </c>
      <c r="C13" s="26">
        <v>18.440000000000001</v>
      </c>
      <c r="D13">
        <v>1.6</v>
      </c>
      <c r="H13" s="60"/>
      <c r="I13" s="60"/>
      <c r="J13" s="60"/>
      <c r="K13" s="60"/>
    </row>
    <row r="14" spans="1:11" x14ac:dyDescent="0.35">
      <c r="B14" s="24"/>
    </row>
    <row r="21" spans="1:5" x14ac:dyDescent="0.35">
      <c r="A21" s="61"/>
      <c r="B21" s="61"/>
      <c r="C21" s="61"/>
      <c r="D21" s="61"/>
      <c r="E21" s="61"/>
    </row>
    <row r="22" spans="1:5" x14ac:dyDescent="0.35">
      <c r="A22" s="61"/>
      <c r="B22" s="61"/>
      <c r="C22" s="61"/>
      <c r="D22" s="61"/>
      <c r="E22" s="61"/>
    </row>
    <row r="23" spans="1:5" x14ac:dyDescent="0.35">
      <c r="A23" s="61"/>
      <c r="B23" s="61"/>
      <c r="C23" s="61"/>
      <c r="D23" s="61"/>
      <c r="E23" s="61"/>
    </row>
    <row r="24" spans="1:5" x14ac:dyDescent="0.35">
      <c r="A24" s="61"/>
      <c r="B24" s="61"/>
      <c r="C24" s="61"/>
      <c r="D24" s="61"/>
      <c r="E24" s="61"/>
    </row>
    <row r="25" spans="1:5" ht="15.5" x14ac:dyDescent="0.35">
      <c r="A25" s="86"/>
      <c r="B25" s="86"/>
      <c r="C25" s="62"/>
      <c r="D25" s="61"/>
      <c r="E25" s="61"/>
    </row>
    <row r="26" spans="1:5" ht="15.5" x14ac:dyDescent="0.35">
      <c r="A26" s="86"/>
      <c r="B26" s="86"/>
      <c r="C26" s="62"/>
      <c r="D26" s="61"/>
      <c r="E26" s="61"/>
    </row>
    <row r="27" spans="1:5" ht="15.5" x14ac:dyDescent="0.35">
      <c r="A27" s="62"/>
      <c r="B27" s="62"/>
      <c r="C27" s="63"/>
      <c r="D27" s="61"/>
      <c r="E27" s="61"/>
    </row>
    <row r="28" spans="1:5" ht="15.5" x14ac:dyDescent="0.35">
      <c r="A28" s="62"/>
      <c r="B28" s="62"/>
      <c r="C28" s="63"/>
      <c r="D28" s="61"/>
      <c r="E28" s="61"/>
    </row>
    <row r="29" spans="1:5" ht="15.5" x14ac:dyDescent="0.35">
      <c r="A29" s="62"/>
      <c r="B29" s="62"/>
      <c r="C29" s="63"/>
      <c r="D29" s="61"/>
      <c r="E29" s="61"/>
    </row>
    <row r="30" spans="1:5" ht="15.5" x14ac:dyDescent="0.35">
      <c r="A30" s="62"/>
      <c r="B30" s="62"/>
      <c r="C30" s="63"/>
      <c r="D30" s="61"/>
      <c r="E30" s="61"/>
    </row>
    <row r="31" spans="1:5" ht="15.5" x14ac:dyDescent="0.35">
      <c r="A31" s="62"/>
      <c r="B31" s="62"/>
      <c r="C31" s="62"/>
      <c r="D31" s="61"/>
      <c r="E31" s="61"/>
    </row>
    <row r="32" spans="1:5" ht="15.5" x14ac:dyDescent="0.35">
      <c r="A32" s="62"/>
      <c r="B32" s="62"/>
      <c r="C32" s="63"/>
      <c r="D32" s="61"/>
      <c r="E32" s="61"/>
    </row>
    <row r="33" spans="1:5" ht="15.5" x14ac:dyDescent="0.35">
      <c r="A33" s="62"/>
      <c r="B33" s="62"/>
      <c r="C33" s="63"/>
      <c r="D33" s="61"/>
      <c r="E33" s="61"/>
    </row>
    <row r="34" spans="1:5" ht="15.5" x14ac:dyDescent="0.35">
      <c r="A34" s="62"/>
      <c r="B34" s="62"/>
      <c r="C34" s="63"/>
      <c r="D34" s="61"/>
      <c r="E34" s="61"/>
    </row>
    <row r="35" spans="1:5" x14ac:dyDescent="0.35">
      <c r="A35" s="61"/>
      <c r="B35" s="61"/>
      <c r="C35" s="61"/>
      <c r="D35" s="61"/>
      <c r="E35" s="61"/>
    </row>
    <row r="36" spans="1:5" ht="15.5" x14ac:dyDescent="0.35">
      <c r="A36" s="62"/>
      <c r="B36" s="62"/>
      <c r="C36" s="62"/>
      <c r="D36" s="61"/>
      <c r="E36" s="61"/>
    </row>
    <row r="37" spans="1:5" ht="15.5" x14ac:dyDescent="0.35">
      <c r="A37" s="62"/>
      <c r="B37" s="62"/>
      <c r="C37" s="64"/>
      <c r="D37" s="61"/>
      <c r="E37" s="61"/>
    </row>
    <row r="38" spans="1:5" ht="15.5" x14ac:dyDescent="0.35">
      <c r="A38" s="62"/>
      <c r="B38" s="62"/>
      <c r="C38" s="64"/>
      <c r="D38" s="61"/>
      <c r="E38" s="61"/>
    </row>
    <row r="39" spans="1:5" ht="15.5" x14ac:dyDescent="0.35">
      <c r="A39" s="62"/>
      <c r="B39" s="62"/>
      <c r="C39" s="64"/>
      <c r="D39" s="61"/>
      <c r="E39" s="61"/>
    </row>
    <row r="40" spans="1:5" x14ac:dyDescent="0.35">
      <c r="A40" s="61"/>
      <c r="B40" s="61"/>
      <c r="C40" s="61"/>
      <c r="D40" s="61"/>
      <c r="E40" s="61"/>
    </row>
    <row r="41" spans="1:5" x14ac:dyDescent="0.35">
      <c r="A41" s="61"/>
      <c r="B41" s="61"/>
      <c r="C41" s="61"/>
      <c r="D41" s="61"/>
      <c r="E41" s="61"/>
    </row>
  </sheetData>
  <mergeCells count="2">
    <mergeCell ref="A25:A26"/>
    <mergeCell ref="B25:B2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ID xmlns="3541802f-c9a7-4423-ad70-861189f520b0" xsi:nil="true"/>
    <Action_x0020_Type xmlns="3541802f-c9a7-4423-ad70-861189f520b0">Proposal</Action_x0020_Type>
    <Lead xmlns="3541802f-c9a7-4423-ad70-861189f520b0">
      <UserInfo>
        <DisplayName>Smith, Korbin</DisplayName>
        <AccountId>57</AccountId>
        <AccountType/>
      </UserInfo>
    </Lead>
    <AlternateLead xmlns="3541802f-c9a7-4423-ad70-861189f520b0">
      <UserInfo>
        <DisplayName/>
        <AccountId xsi:nil="true"/>
        <AccountType/>
      </UserInfo>
    </AlternateLead>
    <Review_x0020_Type xmlns="3541802f-c9a7-4423-ad70-861189f520b0">112-TR</Review_x0020_Type>
    <Court_x0020_Order xmlns="3541802f-c9a7-4423-ad70-861189f520b0">true</Court_x0020_Order>
    <DocumentSetDescription xmlns="http://schemas.microsoft.com/sharepoint/v3">LEAN Gap filling the Rubber processing subcategory for the Rubber Tire MACT rule.</DocumentSetDescription>
    <Document_x0020_Creation_x0020_Date xmlns="4ffa91fb-a0ff-4ac5-b2db-65c790d184a4">2023-08-28T13:16:18+00:00</Document_x0020_Creation_x0020_Date>
    <Package_x0020_Type xmlns="3541802f-c9a7-4423-ad70-861189f520b0">Signature Package</Package_x0020_Type>
    <Group xmlns="3541802f-c9a7-4423-ad70-861189f520b0">MMG</Group>
    <TaxCatchAll xmlns="4ffa91fb-a0ff-4ac5-b2db-65c790d184a4" xsi:nil="true"/>
    <SPPDPhase xmlns="3541802f-c9a7-4423-ad70-861189f520b0">7- OAQPS Management Review</SPPDPhase>
    <Signature_x0020_Date xmlns="3541802f-c9a7-4423-ad70-861189f520b0">2023-09-25T07:00:00+00:00</Signature_x0020_Date>
  </documentManagement>
</p:properties>
</file>

<file path=customXml/item3.xml><?xml version="1.0" encoding="utf-8"?>
<?mso-contentType ?>
<SharedContentType xmlns="Microsoft.SharePoint.Taxonomy.ContentTypeSync" SourceId="29f62856-1543-49d4-a736-4569d363f533" ContentTypeId="0x0101" PreviousValue="false" LastSyncTimeStamp="2016-08-25T00:16:07.24Z"/>
</file>

<file path=customXml/item4.xml><?xml version="1.0" encoding="utf-8"?>
<ct:contentTypeSchema xmlns:ct="http://schemas.microsoft.com/office/2006/metadata/contentType" xmlns:ma="http://schemas.microsoft.com/office/2006/metadata/properties/metaAttributes" ct:_="" ma:_="" ma:contentTypeName="Document" ma:contentTypeID="0x01010072CA672D8D94254FADDAEF98B91C497A" ma:contentTypeVersion="51" ma:contentTypeDescription="Create a new document." ma:contentTypeScope="" ma:versionID="bb2a5f6d024f6adabe0a58decadc0630">
  <xsd:schema xmlns:xsd="http://www.w3.org/2001/XMLSchema" xmlns:xs="http://www.w3.org/2001/XMLSchema" xmlns:p="http://schemas.microsoft.com/office/2006/metadata/properties" xmlns:ns1="http://schemas.microsoft.com/sharepoint/v3" xmlns:ns2="4ffa91fb-a0ff-4ac5-b2db-65c790d184a4" xmlns:ns3="3541802f-c9a7-4423-ad70-861189f520b0" xmlns:ns4="8cbedb01-7036-4fa4-9d83-78abe0166c2f" targetNamespace="http://schemas.microsoft.com/office/2006/metadata/properties" ma:root="true" ma:fieldsID="61294822966919677169573cd3aed0b4" ns1:_="" ns2:_="" ns3:_="" ns4:_="">
    <xsd:import namespace="http://schemas.microsoft.com/sharepoint/v3"/>
    <xsd:import namespace="4ffa91fb-a0ff-4ac5-b2db-65c790d184a4"/>
    <xsd:import namespace="3541802f-c9a7-4423-ad70-861189f520b0"/>
    <xsd:import namespace="8cbedb01-7036-4fa4-9d83-78abe0166c2f"/>
    <xsd:element name="properties">
      <xsd:complexType>
        <xsd:sequence>
          <xsd:element name="documentManagement">
            <xsd:complexType>
              <xsd:all>
                <xsd:element ref="ns2:Document_x0020_Creation_x0020_Date" minOccurs="0"/>
                <xsd:element ref="ns2:TaxCatchAllLabel" minOccurs="0"/>
                <xsd:element ref="ns2:TaxCatchAll" minOccurs="0"/>
                <xsd:element ref="ns3:Package_x0020_Type" minOccurs="0"/>
                <xsd:element ref="ns3:Group" minOccurs="0"/>
                <xsd:element ref="ns3:Lead" minOccurs="0"/>
                <xsd:element ref="ns3:MediaServiceMetadata" minOccurs="0"/>
                <xsd:element ref="ns3:MediaServiceFastMetadata" minOccurs="0"/>
                <xsd:element ref="ns3:Action_x0020_Type" minOccurs="0"/>
                <xsd:element ref="ns3:SPPDPhase" minOccurs="0"/>
                <xsd:element ref="ns3:ProjectID" minOccurs="0"/>
                <xsd:element ref="ns4:SharedWithUsers" minOccurs="0"/>
                <xsd:element ref="ns4:SharedWithDetails" minOccurs="0"/>
                <xsd:element ref="ns1:DocumentSetDescription" minOccurs="0"/>
                <xsd:element ref="ns3:Review_x0020_Type" minOccurs="0"/>
                <xsd:element ref="ns3:Signature_x0020_Date" minOccurs="0"/>
                <xsd:element ref="ns3:Court_x0020_Order" minOccurs="0"/>
                <xsd:element ref="ns3:MediaServiceObjectDetectorVersions" minOccurs="0"/>
                <xsd:element ref="ns3:AlternateLe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1" nillable="true" ma:displayName="Description" ma:description="A short description of the action being reviewed."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8"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TaxCatchAllLabel" ma:index="9" nillable="true" ma:displayName="Taxonomy Catch All Column1" ma:hidden="true" ma:list="{7056f0a4-3cfe-45f7-9d52-1f31398461bf}" ma:internalName="TaxCatchAllLabel" ma:readOnly="true" ma:showField="CatchAllDataLabel" ma:web="8cbedb01-7036-4fa4-9d83-78abe0166c2f">
      <xsd:complexType>
        <xsd:complexContent>
          <xsd:extension base="dms:MultiChoiceLookup">
            <xsd:sequence>
              <xsd:element name="Value" type="dms:Lookup" maxOccurs="unbounded" minOccurs="0" nillable="true"/>
            </xsd:sequence>
          </xsd:extension>
        </xsd:complexContent>
      </xsd:complexType>
    </xsd:element>
    <xsd:element name="TaxCatchAll" ma:index="10" nillable="true" ma:displayName="Taxonomy Catch All Column" ma:hidden="true" ma:list="{7056f0a4-3cfe-45f7-9d52-1f31398461bf}" ma:internalName="TaxCatchAll" ma:showField="CatchAllData" ma:web="8cbedb01-7036-4fa4-9d83-78abe0166c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41802f-c9a7-4423-ad70-861189f520b0" elementFormDefault="qualified">
    <xsd:import namespace="http://schemas.microsoft.com/office/2006/documentManagement/types"/>
    <xsd:import namespace="http://schemas.microsoft.com/office/infopath/2007/PartnerControls"/>
    <xsd:element name="Package_x0020_Type" ma:index="11" nillable="true" ma:displayName="Package Type" ma:default="OMB" ma:description="Select the type of package (OMB, Signature, or Notice)" ma:format="Dropdown" ma:internalName="Package_x0020_Type">
      <xsd:simpleType>
        <xsd:restriction base="dms:Choice">
          <xsd:enumeration value="OMB"/>
          <xsd:enumeration value="Signature Package"/>
          <xsd:enumeration value="Notice"/>
        </xsd:restriction>
      </xsd:simpleType>
    </xsd:element>
    <xsd:element name="Group" ma:index="12" nillable="true" ma:displayName="Group" ma:default="TDST" ma:description="Select responsible SPPD Group from dropdown list." ma:format="Dropdown" ma:internalName="Group">
      <xsd:simpleType>
        <xsd:restriction base="dms:Choice">
          <xsd:enumeration value="ESG"/>
          <xsd:enumeration value="FIG"/>
          <xsd:enumeration value="MICG"/>
          <xsd:enumeration value="MMG"/>
          <xsd:enumeration value="MPG"/>
          <xsd:enumeration value="NRG"/>
          <xsd:enumeration value="PSG"/>
          <xsd:enumeration value="RCG"/>
          <xsd:enumeration value="SPPD/IO"/>
          <xsd:enumeration value="TDST"/>
          <xsd:enumeration value="Other"/>
        </xsd:restriction>
      </xsd:simpleType>
    </xsd:element>
    <xsd:element name="Lead" ma:index="13" nillable="true" ma:displayName="Lead" ma:description="Primary project lead (one lead only)" ma:list="UserInfo" ma:SharePointGroup="0" ma:internalName="Lead"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Action_x0020_Type" ma:index="16" nillable="true" ma:displayName="Action Type" ma:default="ANPR" ma:description="Select the type of action, ANPR, Proposal, Final, Exceptional Issue, or Other." ma:format="Dropdown" ma:internalName="Action_x0020_Type">
      <xsd:simpleType>
        <xsd:restriction base="dms:Choice">
          <xsd:enumeration value="ANPR"/>
          <xsd:enumeration value="Proposal"/>
          <xsd:enumeration value="Final"/>
          <xsd:enumeration value="Exceptional Issue"/>
          <xsd:enumeration value="Other"/>
        </xsd:restriction>
      </xsd:simpleType>
    </xsd:element>
    <xsd:element name="SPPDPhase" ma:index="17" nillable="true" ma:displayName="SPPDPhase" ma:default="0- New" ma:description="Review phase for SPPD rules, assignment of the phase is done through the Blue Folder routing system." ma:format="Dropdown" ma:internalName="SPPDPhase">
      <xsd:simpleType>
        <xsd:restriction base="dms:Choice">
          <xsd:enumeration value="0- New"/>
          <xsd:enumeration value="1- Group Review"/>
          <xsd:enumeration value="2- Consistency Review"/>
          <xsd:enumeration value="3- Admin Review"/>
          <xsd:enumeration value="4- RL Review"/>
          <xsd:enumeration value="5- Secondary Review"/>
          <xsd:enumeration value="6- SPPD Management Review"/>
          <xsd:enumeration value="7- OAQPS Management Review"/>
          <xsd:enumeration value="8- Out of eBF (OAR/OP/OMB)"/>
          <xsd:enumeration value="9- Archive"/>
        </xsd:restriction>
      </xsd:simpleType>
    </xsd:element>
    <xsd:element name="ProjectID" ma:index="18" nillable="true" ma:displayName="ProjectID" ma:description="Unique identifier for the rule/project" ma:internalName="ProjectID">
      <xsd:simpleType>
        <xsd:restriction base="dms:Text">
          <xsd:maxLength value="255"/>
        </xsd:restriction>
      </xsd:simpleType>
    </xsd:element>
    <xsd:element name="Review_x0020_Type" ma:index="22" nillable="true" ma:displayName="Review Type" ma:default="112-TR" ma:description="Select the rule review type that best describes your action. (112 = NESHAP; 111 = NSPS; 129 = Waste Incineration Rules; 183e = VOC Rules; TR = technology review; RTR = Residual Risk and Technology Review)" ma:format="Dropdown" ma:internalName="Review_x0020_Type">
      <xsd:simpleType>
        <xsd:restriction base="dms:Choice">
          <xsd:enumeration value="112-TR"/>
          <xsd:enumeration value="112-RTR"/>
          <xsd:enumeration value="111"/>
          <xsd:enumeration value="129-TR"/>
          <xsd:enumeration value="129-RTR"/>
          <xsd:enumeration value="183e"/>
          <xsd:enumeration value="Other/Multiple"/>
        </xsd:restriction>
      </xsd:simpleType>
    </xsd:element>
    <xsd:element name="Signature_x0020_Date" ma:index="23" nillable="true" ma:displayName="Due Date" ma:description="Court ordered or desired signature date, for OMB packages this is the date the package should be sent to OMB." ma:format="DateOnly" ma:internalName="Signature_x0020_Date">
      <xsd:simpleType>
        <xsd:restriction base="dms:DateTime"/>
      </xsd:simpleType>
    </xsd:element>
    <xsd:element name="Court_x0020_Order" ma:index="24" nillable="true" ma:displayName="Court Order" ma:default="1" ma:description="Does the package have a court ordered signature deadline?" ma:internalName="Court_x0020_Order">
      <xsd:simpleType>
        <xsd:restriction base="dms:Boolea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AlternateLead" ma:index="26" nillable="true" ma:displayName="AlternateLead" ma:description="Please enter a secondary rule lead/alternate contact for the rule making in case the rule lead is absent. (GL is already cc'ed)" ma:list="UserInfo" ma:SharePointGroup="0" ma:internalName="AlternateLea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bedb01-7036-4fa4-9d83-78abe0166c2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7E4C41-B2E3-4C61-8063-FD93C300929D}">
  <ds:schemaRefs>
    <ds:schemaRef ds:uri="http://schemas.microsoft.com/sharepoint/v3/contenttype/forms"/>
  </ds:schemaRefs>
</ds:datastoreItem>
</file>

<file path=customXml/itemProps2.xml><?xml version="1.0" encoding="utf-8"?>
<ds:datastoreItem xmlns:ds="http://schemas.openxmlformats.org/officeDocument/2006/customXml" ds:itemID="{0E1ECB64-2818-474D-B601-0CC5EEA217B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f23012b6-63a4-4e07-ac2e-c6ae5b6a5502"/>
    <ds:schemaRef ds:uri="http://www.w3.org/XML/1998/namespace"/>
    <ds:schemaRef ds:uri="3541802f-c9a7-4423-ad70-861189f520b0"/>
    <ds:schemaRef ds:uri="http://schemas.microsoft.com/sharepoint/v3"/>
    <ds:schemaRef ds:uri="4ffa91fb-a0ff-4ac5-b2db-65c790d184a4"/>
  </ds:schemaRefs>
</ds:datastoreItem>
</file>

<file path=customXml/itemProps3.xml><?xml version="1.0" encoding="utf-8"?>
<ds:datastoreItem xmlns:ds="http://schemas.openxmlformats.org/officeDocument/2006/customXml" ds:itemID="{81D686F9-8B8B-4C13-9AA2-7C6A4810EC1E}">
  <ds:schemaRefs>
    <ds:schemaRef ds:uri="Microsoft.SharePoint.Taxonomy.ContentTypeSync"/>
  </ds:schemaRefs>
</ds:datastoreItem>
</file>

<file path=customXml/itemProps4.xml><?xml version="1.0" encoding="utf-8"?>
<ds:datastoreItem xmlns:ds="http://schemas.openxmlformats.org/officeDocument/2006/customXml" ds:itemID="{9F8AB73F-9D7E-44B1-98B0-158B72A74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3541802f-c9a7-4423-ad70-861189f520b0"/>
    <ds:schemaRef ds:uri="8cbedb01-7036-4fa4-9d83-78abe0166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Resp. Year 1</vt:lpstr>
      <vt:lpstr>Resp. Year 2</vt:lpstr>
      <vt:lpstr>Resp. Year 3</vt:lpstr>
      <vt:lpstr>Resp. Summary</vt:lpstr>
      <vt:lpstr>EPA Year 1</vt:lpstr>
      <vt:lpstr>EPA Year 2 </vt:lpstr>
      <vt:lpstr>EPA Year 3</vt:lpstr>
      <vt:lpstr>EPA Summary</vt:lpstr>
      <vt:lpstr>Labor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Palmer</dc:creator>
  <cp:lastModifiedBy>Salahuddin, Diane</cp:lastModifiedBy>
  <dcterms:created xsi:type="dcterms:W3CDTF">2023-05-03T16:30:31Z</dcterms:created>
  <dcterms:modified xsi:type="dcterms:W3CDTF">2024-08-06T21:43:06Z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0x01010072CA672D8D94254FADDAEF98B91C497A</vt:lpwstr>
  </property>
  <property fmtid="{D5CDD505-2E9C-101B-9397-08002B2CF9AE}" pid="3" name="_docset_NoMedatataSyncRequired">
    <vt:lpwstr>False</vt:lpwstr>
  </property>
</Properties>
</file>