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sepa-my.sharepoint.com/personal/mcgrath_daniel_epa_gov/Documents/Desktop/GGRF/"/>
    </mc:Choice>
  </mc:AlternateContent>
  <xr:revisionPtr revIDLastSave="242" documentId="8_{FEB9E2AA-BB62-454D-AC51-B364AEB93AD0}" xr6:coauthVersionLast="47" xr6:coauthVersionMax="47" xr10:uidLastSave="{575123F4-25F4-4A2D-8B4B-82309ACB46F1}"/>
  <bookViews>
    <workbookView xWindow="-19310" yWindow="-110" windowWidth="19420" windowHeight="10300" activeTab="1" xr2:uid="{3BE06183-DDA3-4390-AEF4-D2BDCB621152}"/>
  </bookViews>
  <sheets>
    <sheet name="READ THIS FIRST PLEASE" sheetId="6" r:id="rId1"/>
    <sheet name="12a.Respondent Burden" sheetId="4" r:id="rId2"/>
    <sheet name="13.Capital, O&amp;M" sheetId="2" r:id="rId3"/>
    <sheet name="14.EPA Burden"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3" l="1"/>
  <c r="E51" i="3"/>
  <c r="E52" i="3"/>
  <c r="F51" i="3"/>
  <c r="F52" i="3" s="1"/>
  <c r="C51" i="3"/>
  <c r="B51" i="3"/>
  <c r="E12" i="3"/>
  <c r="C23" i="3" s="1"/>
  <c r="E62" i="4"/>
  <c r="F62" i="4"/>
  <c r="F61" i="4"/>
  <c r="E61" i="4"/>
  <c r="C61" i="4"/>
  <c r="B61" i="4"/>
  <c r="B33" i="4"/>
  <c r="B34" i="4"/>
  <c r="B35" i="4"/>
  <c r="B36" i="4"/>
  <c r="B37" i="4"/>
  <c r="B38" i="4"/>
  <c r="B39" i="4"/>
  <c r="B32" i="4"/>
  <c r="I50" i="4"/>
  <c r="J50" i="4" s="1"/>
  <c r="E12" i="4"/>
  <c r="D23" i="4" s="1"/>
  <c r="I49" i="4"/>
  <c r="J49" i="4" s="1"/>
  <c r="I45" i="4"/>
  <c r="J45" i="4" s="1"/>
  <c r="F6" i="2"/>
  <c r="D54" i="4"/>
  <c r="I44" i="4"/>
  <c r="J44" i="4" s="1"/>
  <c r="I43" i="4"/>
  <c r="J43" i="4" s="1"/>
  <c r="F47" i="4"/>
  <c r="F48" i="4"/>
  <c r="F46" i="4"/>
  <c r="D47" i="4"/>
  <c r="D48" i="4"/>
  <c r="D46" i="4"/>
  <c r="D55" i="4"/>
  <c r="D56" i="4"/>
  <c r="D28" i="3"/>
  <c r="C28" i="3"/>
  <c r="B28" i="3"/>
  <c r="D27" i="4"/>
  <c r="C27" i="4"/>
  <c r="B27" i="4"/>
  <c r="D57" i="4"/>
  <c r="D5" i="2"/>
  <c r="F5" i="2" s="1"/>
  <c r="D4" i="2"/>
  <c r="F4" i="2" s="1"/>
  <c r="F7" i="2" s="1"/>
  <c r="D23" i="3" l="1"/>
  <c r="E23" i="3" s="1"/>
  <c r="B23" i="3"/>
  <c r="B23" i="4"/>
  <c r="C23" i="4"/>
  <c r="E23" i="4" s="1"/>
  <c r="I46" i="4"/>
  <c r="J46" i="4" s="1"/>
  <c r="I47" i="4"/>
  <c r="J47" i="4" s="1"/>
  <c r="I48" i="4"/>
  <c r="J48" i="4" s="1"/>
  <c r="E6" i="4"/>
  <c r="C17" i="4" s="1"/>
  <c r="E7" i="4"/>
  <c r="E8" i="4"/>
  <c r="B57" i="4" s="1"/>
  <c r="E57" i="4" s="1"/>
  <c r="E9" i="4"/>
  <c r="B58" i="4" s="1"/>
  <c r="E58" i="4" s="1"/>
  <c r="E10" i="4"/>
  <c r="B59" i="4" s="1"/>
  <c r="E59" i="4" s="1"/>
  <c r="E11" i="4"/>
  <c r="E5" i="3"/>
  <c r="E6" i="3"/>
  <c r="E7" i="3"/>
  <c r="E8" i="3"/>
  <c r="E5" i="4"/>
  <c r="D29" i="3"/>
  <c r="C29" i="3"/>
  <c r="B29" i="3"/>
  <c r="B40" i="3" s="1"/>
  <c r="E11" i="3"/>
  <c r="E10" i="3"/>
  <c r="E9" i="3"/>
  <c r="C16" i="4" l="1"/>
  <c r="B16" i="4"/>
  <c r="B54" i="4"/>
  <c r="E54" i="4" s="1"/>
  <c r="B55" i="4"/>
  <c r="E55" i="4" s="1"/>
  <c r="B17" i="4"/>
  <c r="B22" i="3"/>
  <c r="B50" i="3"/>
  <c r="D21" i="3"/>
  <c r="B49" i="3"/>
  <c r="E49" i="3" s="1"/>
  <c r="B20" i="3"/>
  <c r="B48" i="3"/>
  <c r="E48" i="3" s="1"/>
  <c r="C20" i="3"/>
  <c r="D20" i="3"/>
  <c r="B19" i="3"/>
  <c r="B47" i="3"/>
  <c r="E47" i="3" s="1"/>
  <c r="C19" i="3"/>
  <c r="D19" i="3"/>
  <c r="D18" i="3"/>
  <c r="C18" i="3"/>
  <c r="B46" i="3"/>
  <c r="E46" i="3" s="1"/>
  <c r="B18" i="3"/>
  <c r="D17" i="3"/>
  <c r="C17" i="3"/>
  <c r="B17" i="3"/>
  <c r="B45" i="3"/>
  <c r="E45" i="3" s="1"/>
  <c r="B16" i="3"/>
  <c r="B44" i="3"/>
  <c r="E44" i="3" s="1"/>
  <c r="D16" i="3"/>
  <c r="C16" i="3"/>
  <c r="C21" i="4"/>
  <c r="D22" i="4"/>
  <c r="B60" i="4"/>
  <c r="E60" i="4" s="1"/>
  <c r="D21" i="4"/>
  <c r="D17" i="4"/>
  <c r="B18" i="4"/>
  <c r="B56" i="4"/>
  <c r="E56" i="4" s="1"/>
  <c r="C20" i="4"/>
  <c r="D20" i="4"/>
  <c r="B21" i="4"/>
  <c r="B19" i="4"/>
  <c r="E19" i="4" s="1"/>
  <c r="C19" i="4"/>
  <c r="B22" i="4"/>
  <c r="D19" i="4"/>
  <c r="C22" i="4"/>
  <c r="B20" i="4"/>
  <c r="C18" i="4"/>
  <c r="D18" i="4"/>
  <c r="D16" i="4"/>
  <c r="C21" i="3"/>
  <c r="C22" i="3"/>
  <c r="D22" i="3"/>
  <c r="B21" i="3"/>
  <c r="E21" i="4" l="1"/>
  <c r="E16" i="4"/>
  <c r="E20" i="4"/>
  <c r="C54" i="4"/>
  <c r="F54" i="4" s="1"/>
  <c r="C60" i="4"/>
  <c r="F60" i="4" s="1"/>
  <c r="E22" i="4"/>
  <c r="E63" i="4"/>
  <c r="E50" i="3"/>
  <c r="B38" i="3"/>
  <c r="C49" i="3" s="1"/>
  <c r="F49" i="3" s="1"/>
  <c r="E20" i="3"/>
  <c r="B37" i="3"/>
  <c r="C48" i="3" s="1"/>
  <c r="F48" i="3" s="1"/>
  <c r="B36" i="3"/>
  <c r="C47" i="3" s="1"/>
  <c r="F47" i="3" s="1"/>
  <c r="E19" i="3"/>
  <c r="B35" i="3"/>
  <c r="C46" i="3" s="1"/>
  <c r="F46" i="3" s="1"/>
  <c r="E18" i="3"/>
  <c r="E17" i="3"/>
  <c r="B34" i="3"/>
  <c r="C45" i="3" s="1"/>
  <c r="F45" i="3" s="1"/>
  <c r="C59" i="4"/>
  <c r="F59" i="4" s="1"/>
  <c r="C58" i="4"/>
  <c r="F58" i="4" s="1"/>
  <c r="C57" i="4"/>
  <c r="F57" i="4" s="1"/>
  <c r="E18" i="4"/>
  <c r="C56" i="4"/>
  <c r="F56" i="4" s="1"/>
  <c r="C55" i="4"/>
  <c r="F55" i="4" s="1"/>
  <c r="B39" i="3"/>
  <c r="C50" i="3" s="1"/>
  <c r="F50" i="3" s="1"/>
  <c r="B33" i="3"/>
  <c r="E16" i="3"/>
  <c r="E17" i="4"/>
  <c r="E22" i="3"/>
  <c r="E21" i="3"/>
  <c r="E53" i="3" l="1"/>
  <c r="C44" i="3"/>
  <c r="F63" i="4"/>
  <c r="F4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tc={59E4AC25-C34F-FB49-BE4A-BBD810A37E6C}</author>
    <author>tc={7299DC94-6821-438E-8B77-F4313C7C0FDB}</author>
    <author>tc={FECFA628-67FB-4795-9F41-F13EF4644EDC}</author>
    <author>tc={EB29335C-7355-4722-8AAB-8DE68FD83B75}</author>
  </authors>
  <commentList>
    <comment ref="E26" authorId="0" shapeId="0" xr:uid="{59E4AC25-C34F-FB49-BE4A-BBD810A37E6C}">
      <text>
        <t>[Threaded comment]
Your version of Excel allows you to read this threaded comment; however, any edits to it will get removed if the file is opened in a newer version of Excel. Learn more: https://go.microsoft.com/fwlink/?linkid=870924
Comment:
    link to BLS wage rates for civic and social organizations:
https://www.bls.gov/oes/current/naics4_813400.htm#21-0000</t>
      </text>
    </comment>
    <comment ref="G47" authorId="1" shapeId="0" xr:uid="{7299DC94-6821-438E-8B77-F4313C7C0FDB}">
      <text>
        <t>[Threaded comment]
Your version of Excel allows you to read this threaded comment; however, any edits to it will get removed if the file is opened in a newer version of Excel. Learn more: https://go.microsoft.com/fwlink/?linkid=870924
Comment:
    Assuming the 36 SFA State recipients already have developed QMPs</t>
      </text>
    </comment>
    <comment ref="C49" authorId="2" shapeId="0" xr:uid="{FECFA628-67FB-4795-9F41-F13EF4644EDC}">
      <text>
        <t>[Threaded comment]
Your version of Excel allows you to read this threaded comment; however, any edits to it will get removed if the file is opened in a newer version of Excel. Learn more: https://go.microsoft.com/fwlink/?linkid=870924
Comment:
    This includes 24 named subrecipients receiving more than $10 million</t>
      </text>
    </comment>
    <comment ref="E49" authorId="3" shapeId="0" xr:uid="{EB29335C-7355-4722-8AAB-8DE68FD83B75}">
      <text>
        <t>[Threaded comment]
Your version of Excel allows you to read this threaded comment; however, any edits to it will get removed if the file is opened in a newer version of Excel. Learn more: https://go.microsoft.com/fwlink/?linkid=870924
Comment:
    This includes 1 subrecipient receiving more than 1 million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tc={E58E7F26-2FED-444E-B85D-D133EF03F498}</author>
  </authors>
  <commentList>
    <comment ref="E26" authorId="0" shapeId="0" xr:uid="{E58E7F26-2FED-444E-B85D-D133EF03F498}">
      <text>
        <t>[Threaded comment]
Your version of Excel allows you to read this threaded comment; however, any edits to it will get removed if the file is opened in a newer version of Excel. Learn more: https://go.microsoft.com/fwlink/?linkid=870924
Comment:
    Agency wage rate data used to calculate labor costs gathered from the U.S. Office of Personnel Management Salary Table 2024-DCB, for employees based in the Washington, DC metropolitan area:
https://www.opm.gov/policy-data-oversight/pay-leave/salaries-wages/</t>
      </text>
    </comment>
  </commentList>
</comments>
</file>

<file path=xl/sharedStrings.xml><?xml version="1.0" encoding="utf-8"?>
<sst xmlns="http://schemas.openxmlformats.org/spreadsheetml/2006/main" count="206" uniqueCount="138">
  <si>
    <t>This spreadsheet includes the burden hour and cost calculations for the GGRF Program's Information Collection Request (ICR) package.</t>
  </si>
  <si>
    <t>Each sheet below focuses on a different section:</t>
  </si>
  <si>
    <t>White/unshaded cells include results of calculations and thus do not need manual data entry.</t>
  </si>
  <si>
    <t>Before changing the content of any cell, check to see if it has a formula in place.</t>
  </si>
  <si>
    <t>Section 12a: Hour Burden &amp; Costs</t>
  </si>
  <si>
    <t>Step 1 Information: TOTAL Respondent Hours</t>
  </si>
  <si>
    <t>Reporting Instrument</t>
  </si>
  <si>
    <t>Number of Hours: Management</t>
  </si>
  <si>
    <t>Number of Hours: Technical</t>
  </si>
  <si>
    <t>Number of Hours: Clerical/Support</t>
  </si>
  <si>
    <t>Total Number 
of Hours</t>
  </si>
  <si>
    <t>Transaction and Project Data</t>
  </si>
  <si>
    <t>Progress Report</t>
  </si>
  <si>
    <t>Annual Report</t>
  </si>
  <si>
    <t>Final Report</t>
  </si>
  <si>
    <t>Quality Management Plan (QMP)</t>
  </si>
  <si>
    <t>Quality Assurance Project Plan (QAPP)</t>
  </si>
  <si>
    <t>Organizational Disclosures</t>
  </si>
  <si>
    <t>Step 1 Calculations: PROPORTION of Respondent Hours</t>
  </si>
  <si>
    <t>Proportion of Hours: Management</t>
  </si>
  <si>
    <t>Proportion of Hours: Technical</t>
  </si>
  <si>
    <t>Proportion of Hours: Clerical/Support</t>
  </si>
  <si>
    <t>Total Proportion 
of Hours</t>
  </si>
  <si>
    <t>Step 2 Information: WAGE RATES for Respondents</t>
  </si>
  <si>
    <t>Wage Rate/Hour: Management</t>
  </si>
  <si>
    <t>Wage Rate/Hour: Technical</t>
  </si>
  <si>
    <t>Wage Rate/Hour: Clerical/Support</t>
  </si>
  <si>
    <r>
      <rPr>
        <u/>
        <sz val="11"/>
        <color theme="1"/>
        <rFont val="Calibri"/>
        <family val="2"/>
        <scheme val="minor"/>
      </rPr>
      <t>Note</t>
    </r>
    <r>
      <rPr>
        <sz val="11"/>
        <color theme="1"/>
        <rFont val="Calibri"/>
        <family val="2"/>
        <scheme val="minor"/>
      </rPr>
      <t>: Wage rates obtained from the Bureau of Labor Statistics (BLS) - see comment for details. 
110% loading to account for benefits</t>
    </r>
  </si>
  <si>
    <t>All Post-Award Reporting Instruments</t>
  </si>
  <si>
    <t>(General and Operations Managers)</t>
  </si>
  <si>
    <t>(Social Scientists and Related Workers)</t>
  </si>
  <si>
    <t>(Secretaries and Admin. Assistants)</t>
  </si>
  <si>
    <t>Step 2 Calculations: WEIGHTED LABOR COSTS</t>
  </si>
  <si>
    <t>Weighted Hourly Labor Cost</t>
  </si>
  <si>
    <t>Explanation of Calculations</t>
  </si>
  <si>
    <t>Weighted Hourly Labor Cost = 
(Wage rate * proportion of hours) calculated for each respondent group and summed
For this set of respondents:
(mgmt wage rate*mgmt prop of hours) +
(tech wage rate*tech prop of hours) +
(cler wage rate*cler prop of hours)</t>
  </si>
  <si>
    <t>Table for Supporting Statement A: Number of Responses</t>
  </si>
  <si>
    <t>Frequency of reporting</t>
  </si>
  <si>
    <t>NCIF Respondents</t>
  </si>
  <si>
    <t>CCIA Respondents</t>
  </si>
  <si>
    <t>SFA Respondents</t>
  </si>
  <si>
    <t>Total Number of Responses 
per year</t>
  </si>
  <si>
    <t>3. Total Number of Responses 
(3 years)</t>
  </si>
  <si>
    <t>1. Prepare, Complete and Submit Transaction and Project Data Submissions</t>
  </si>
  <si>
    <t>2. Prepare, Complete and Submit Progress Report</t>
  </si>
  <si>
    <t>3. Prepare, Complete and Submit Annual Report</t>
  </si>
  <si>
    <t>4. Prepare, Complete and Submit Final Report</t>
  </si>
  <si>
    <t>5. Prepare, Complete and Submit QMP</t>
  </si>
  <si>
    <t>6. Prepare, Complete and Submit QAPP</t>
  </si>
  <si>
    <t>7. Prepare, Complete and Submit Org Disclosure</t>
  </si>
  <si>
    <t>Table for Supporting Statement A: CALCULATED BURDEN &amp; COSTS</t>
  </si>
  <si>
    <t>1. Burden per Response 
(Hours)</t>
  </si>
  <si>
    <t>2. Weighted Labor 
Cost per Response
(Dollars)</t>
  </si>
  <si>
    <t>4. Total Burden Hours (3 years)</t>
  </si>
  <si>
    <t>5. Total Cost Per Instrument
(3 years)</t>
  </si>
  <si>
    <t>6. TOTALS for all three years</t>
  </si>
  <si>
    <t>7. ANNUALIZED TOTALS per year</t>
  </si>
  <si>
    <t>Notes for Table in Supporting Statement A:</t>
  </si>
  <si>
    <t>Column 1 = Number of burden hours spent on each response across all staff roles at relevant levels of seniority. For full calculations, please see Table 12.1 in Appendix 1.</t>
  </si>
  <si>
    <t>Column 2 = Weighted labor cost for each response based upon percentage of staff labor at different levels of seniority. For full calculations and reference sources for wage rates, please see Tables 12.2 and 12.3 in Appendix 1.</t>
  </si>
  <si>
    <t>Column 3 = Expected number of responses for the three years, based on reporting framework outlined in each Center’s signed Terms and Conditions.</t>
  </si>
  <si>
    <t>Column 4 = Total burden hours, calculated by multiplying the burden hours per response (Column 1) by the number of responses (Column 3).</t>
  </si>
  <si>
    <t>Column 5 = Total labor cost, calculated by multiplying the weighted labor cost per response (Column 2) by the number of responses (Column 3).</t>
  </si>
  <si>
    <t>Row 6 = Totals for all three years = Sum of total hours and costs, for all instruments.</t>
  </si>
  <si>
    <t>Row 7 = Annualized totals per year = Average number of hours and costs per year, for all instruments.</t>
  </si>
  <si>
    <t>Section 14: Annualized Costs to the Federal Government</t>
  </si>
  <si>
    <t>Step 1 Information: TOTAL EPA Staff Hours</t>
  </si>
  <si>
    <t>Number of Hours: Program Lead</t>
  </si>
  <si>
    <t>Number of Hours: Project Officer</t>
  </si>
  <si>
    <t>Total Number of Hours</t>
  </si>
  <si>
    <t>1. Review and Process Transaction and Project Data</t>
  </si>
  <si>
    <t>2. Review and Process Progress Report</t>
  </si>
  <si>
    <t>3. Review and Process Annual Report</t>
  </si>
  <si>
    <t>4. Review and Process Final Report</t>
  </si>
  <si>
    <t>5. Review and Process QMP</t>
  </si>
  <si>
    <t>6. Review and Process QAPP</t>
  </si>
  <si>
    <t>7. Review and Process Org Disclosure</t>
  </si>
  <si>
    <t>Step 1 Calculations: PROPORTION of EPA Staff Group Hours</t>
  </si>
  <si>
    <t>Proportion of Hours: Program Lead</t>
  </si>
  <si>
    <t>Proportion of Hours: Project Officer</t>
  </si>
  <si>
    <t>Total Proportion of Hours</t>
  </si>
  <si>
    <t>QMP</t>
  </si>
  <si>
    <t>QAPP</t>
  </si>
  <si>
    <t>Org Disclosure</t>
  </si>
  <si>
    <t>TABLE 12.3: WAGE RATES for Respondent Groups</t>
  </si>
  <si>
    <t>for all resporting instruments</t>
  </si>
  <si>
    <t>Wage Rate/Hour: Management
(GS-15, Step 1)</t>
  </si>
  <si>
    <t>Wage Rate/Hour: Program Lead
(GS-14, Step 1)</t>
  </si>
  <si>
    <t>Wage Rate/Hour: Project Officer
(GS-11, Step 1)</t>
  </si>
  <si>
    <t xml:space="preserve">Agency wage rate data used to calculate labor costs gathered from the U.S. Office of Personnel Management Salary Table 2024-DCB, for employees based in the Washington, DC metropolitan area. See comment for link.
</t>
  </si>
  <si>
    <t>standard wage rate</t>
  </si>
  <si>
    <t>60% loading to account for costs 
of benefits</t>
  </si>
  <si>
    <t>Loaded wage rate/hour 
(std + loading)</t>
  </si>
  <si>
    <t>TABLE 12.4: WEIGHTED LOADED LABOR COSTS</t>
  </si>
  <si>
    <t>Weighted Loaded Hourly Labor Cost</t>
  </si>
  <si>
    <r>
      <rPr>
        <b/>
        <sz val="11"/>
        <color theme="1"/>
        <rFont val="Calibri"/>
        <family val="2"/>
        <scheme val="minor"/>
      </rPr>
      <t xml:space="preserve">Weighted Loaded Hourly Labor Cost = </t>
    </r>
    <r>
      <rPr>
        <sz val="11"/>
        <color theme="1"/>
        <rFont val="Calibri"/>
        <family val="2"/>
        <scheme val="minor"/>
      </rPr>
      <t xml:space="preserve">(Loaded wage rate * proportion of hours) calculated for each respondent group and summed.
For this set of respondents:
(mgmt loaded wage rate*mgmt prop of hours) +
(prog lead loaded wage rate*prog lead prop of hours) +
(proj officer loaded wage rate*project officer prop of hours)
</t>
    </r>
  </si>
  <si>
    <t>Table 2: EPA CALCULATED BURDEN &amp; COSTS</t>
  </si>
  <si>
    <t>2. Weighted Loaded Labor Cost per Response
(Dollars)</t>
  </si>
  <si>
    <t>3. Total Number of Responses 
(over 3 years)</t>
  </si>
  <si>
    <t>4. Total Burden Hours (over 3 years)</t>
  </si>
  <si>
    <t>5. Total Cost Per Instrument
(over 3 years)</t>
  </si>
  <si>
    <t>7. Review and Process Organizational Disclosure</t>
  </si>
  <si>
    <t>Column 1 = Number of burden hours spent on each response across all staff roles at relevant levels of seniority. For full calculations, please see Table 14.1 in Appendix 2.</t>
  </si>
  <si>
    <t>Column 2 = Weighted labor cost for each response based upon percentage of staff labor at different levels of seniority. For full calculations, see Tables 14.2 and 14.3 in Appendix 2.</t>
  </si>
  <si>
    <t>Column 5 = Total labor cost, calculated by multiplying the loaded weighted labor cost per response (Column 2) by the number of responses (Column 3).</t>
  </si>
  <si>
    <t>TABLE C1: CAPITAL &amp; START-UP COSTS</t>
  </si>
  <si>
    <r>
      <rPr>
        <u/>
        <sz val="12"/>
        <color theme="1"/>
        <rFont val="Calibri"/>
        <family val="2"/>
        <scheme val="minor"/>
      </rPr>
      <t>Instructions</t>
    </r>
    <r>
      <rPr>
        <sz val="12"/>
        <color theme="1"/>
        <rFont val="Calibri"/>
        <family val="2"/>
        <scheme val="minor"/>
      </rPr>
      <t>: The estimates should take into account costs associated with generating, maintaining, and disclosing or providing the information. Include descriptions of methods used to estimate major cost factors including system and technology acquisition, expected useful life of capital equipment, the discount rate(s), and the time period over which costs will be incurred. Capital and start-up costs include, among other items, preparations for collecting information such as purchasing computers and software; monitoring, sampling, drilling and testingequipment; and record storage facilities.</t>
    </r>
  </si>
  <si>
    <t>Item</t>
  </si>
  <si>
    <t>Cost per Respondent</t>
  </si>
  <si>
    <t>Expected Useful Life (Years)</t>
  </si>
  <si>
    <t>Annualized Cost Over Expected Useful Life</t>
  </si>
  <si>
    <t>Number of respondents incurring cost</t>
  </si>
  <si>
    <t>Total cost</t>
  </si>
  <si>
    <t>Impact data management platform</t>
  </si>
  <si>
    <t>DBRA compliance and reporting software</t>
  </si>
  <si>
    <t>Data Processing Platform user accounts</t>
  </si>
  <si>
    <t>Total Cost</t>
  </si>
  <si>
    <t>Quarterly reporting for NCIF, and semi-annual for CCIA and SFA respondents</t>
  </si>
  <si>
    <t>Semi-annual for NCIF, CCIA and SFA respondents</t>
  </si>
  <si>
    <t>Annual for NCIF and CCIA respondents (not required for SFA)</t>
  </si>
  <si>
    <t>-</t>
  </si>
  <si>
    <t>Required once at end of period of performance for all NCIF, CCIA and SFA respondents</t>
  </si>
  <si>
    <t>Required once at start of period of performance for all NCIF, CCIA and SFA respondents</t>
  </si>
  <si>
    <t>Required Annually for all NCIF and CCIA respondents, as well as NCIF and CCIA subrecipients receiving &gt;$10 million in NCIF/CCIA subawards</t>
  </si>
  <si>
    <t>*Section 13 Capital, Operation, Maintenance</t>
  </si>
  <si>
    <t>*Section 12 Part A: Respondent Burden Hours and Cost</t>
  </si>
  <si>
    <t>*Section 14: EPA Staff Burden</t>
  </si>
  <si>
    <t>SFA Drawdown Report template</t>
  </si>
  <si>
    <t>Required monthly for all SFA respondents</t>
  </si>
  <si>
    <t>NCIF Responses per year (per respondent)</t>
  </si>
  <si>
    <t>CCIA Responses per year  (per respondent)</t>
  </si>
  <si>
    <t>SFA Responses per year  (per respondent)</t>
  </si>
  <si>
    <t>8. Prepare, Complete and Submit SFA Drawdown Report</t>
  </si>
  <si>
    <t>SFA Drawdown Report Template</t>
  </si>
  <si>
    <t>8. Review and Process SFA Drawdown Template</t>
  </si>
  <si>
    <t>SFA Drawdown Template</t>
  </si>
  <si>
    <t>7. Review and Process SFA Drawdown Template</t>
  </si>
  <si>
    <t>8. Prepare, Complete and SFA drawdown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</si>
</sst>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14">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16"/>
      <color theme="1"/>
      <name val="Calibri"/>
      <family val="2"/>
      <scheme val="minor"/>
    </font>
    <font>
      <u/>
      <sz val="11"/>
      <color theme="1"/>
      <name val="Calibri"/>
      <family val="2"/>
      <scheme val="minor"/>
    </font>
    <font>
      <u/>
      <sz val="12"/>
      <color theme="1"/>
      <name val="Calibri"/>
      <family val="2"/>
      <scheme val="minor"/>
    </font>
    <font>
      <b/>
      <sz val="14"/>
      <color theme="1"/>
      <name val="Calibri (Body)"/>
    </font>
    <font>
      <b/>
      <sz val="12"/>
      <color theme="1"/>
      <name val="Calibri"/>
      <family val="2"/>
      <scheme val="minor"/>
    </font>
    <font>
      <b/>
      <sz val="12"/>
      <color theme="1"/>
      <name val="Calibri (Body)"/>
    </font>
    <font>
      <b/>
      <sz val="14"/>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FFCBFF"/>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rgb="FF000000"/>
      </left>
      <right style="thin">
        <color indexed="64"/>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top/>
      <bottom style="medium">
        <color rgb="FF000000"/>
      </bottom>
      <diagonal/>
    </border>
    <border>
      <left/>
      <right/>
      <top/>
      <bottom style="medium">
        <color rgb="FF000000"/>
      </bottom>
      <diagonal/>
    </border>
    <border>
      <left style="thin">
        <color indexed="64"/>
      </left>
      <right style="medium">
        <color rgb="FF000000"/>
      </right>
      <top style="thin">
        <color indexed="64"/>
      </top>
      <bottom/>
      <diagonal/>
    </border>
    <border>
      <left style="medium">
        <color rgb="FF000000"/>
      </left>
      <right style="thin">
        <color indexed="64"/>
      </right>
      <top style="thin">
        <color indexed="64"/>
      </top>
      <bottom style="medium">
        <color indexed="64"/>
      </bottom>
      <diagonal/>
    </border>
    <border>
      <left style="thin">
        <color indexed="64"/>
      </left>
      <right style="medium">
        <color rgb="FF000000"/>
      </right>
      <top style="thin">
        <color indexed="64"/>
      </top>
      <bottom style="medium">
        <color indexed="64"/>
      </bottom>
      <diagonal/>
    </border>
  </borders>
  <cellStyleXfs count="3">
    <xf numFmtId="0" fontId="0" fillId="0" borderId="0"/>
    <xf numFmtId="43" fontId="11" fillId="0" borderId="0" applyFont="0" applyFill="0" applyBorder="0" applyAlignment="0" applyProtection="0"/>
    <xf numFmtId="44" fontId="11" fillId="0" borderId="0" applyFont="0" applyFill="0" applyBorder="0" applyAlignment="0" applyProtection="0"/>
  </cellStyleXfs>
  <cellXfs count="247">
    <xf numFmtId="0" fontId="0" fillId="0" borderId="0" xfId="0"/>
    <xf numFmtId="0" fontId="0" fillId="0" borderId="0" xfId="0" applyAlignment="1">
      <alignment vertical="center"/>
    </xf>
    <xf numFmtId="0" fontId="3" fillId="3" borderId="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3" fillId="3" borderId="6"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vertical="center" wrapText="1"/>
    </xf>
    <xf numFmtId="0" fontId="0" fillId="0" borderId="6" xfId="0" applyBorder="1" applyAlignment="1">
      <alignment vertical="center" wrapText="1"/>
    </xf>
    <xf numFmtId="0" fontId="7" fillId="0" borderId="0" xfId="0" applyFont="1" applyAlignment="1">
      <alignment horizontal="center" vertical="center"/>
    </xf>
    <xf numFmtId="0" fontId="2"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3" fillId="0" borderId="29" xfId="0" applyFont="1" applyBorder="1" applyAlignment="1">
      <alignment horizontal="center" vertical="center"/>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8" fillId="0" borderId="0" xfId="0" applyFont="1" applyAlignment="1">
      <alignment horizontal="left" vertical="center"/>
    </xf>
    <xf numFmtId="0" fontId="3" fillId="3" borderId="21" xfId="0" applyFont="1" applyFill="1" applyBorder="1" applyAlignment="1">
      <alignment horizontal="center" vertical="center"/>
    </xf>
    <xf numFmtId="0" fontId="3" fillId="0" borderId="0" xfId="0" applyFont="1" applyAlignment="1">
      <alignment horizontal="left" vertical="center" wrapText="1"/>
    </xf>
    <xf numFmtId="0" fontId="3" fillId="3" borderId="21" xfId="0" applyFont="1" applyFill="1" applyBorder="1" applyAlignment="1">
      <alignment horizontal="center" vertical="center" wrapText="1"/>
    </xf>
    <xf numFmtId="0" fontId="8" fillId="10" borderId="41" xfId="0" applyFont="1" applyFill="1" applyBorder="1" applyAlignment="1">
      <alignment horizontal="left" vertical="center"/>
    </xf>
    <xf numFmtId="0" fontId="8" fillId="10" borderId="37" xfId="0" applyFont="1" applyFill="1" applyBorder="1" applyAlignment="1">
      <alignment horizontal="left" vertical="center"/>
    </xf>
    <xf numFmtId="0" fontId="8" fillId="10" borderId="42" xfId="0" applyFont="1" applyFill="1" applyBorder="1" applyAlignment="1">
      <alignment horizontal="left" vertical="center"/>
    </xf>
    <xf numFmtId="0" fontId="0" fillId="7" borderId="27" xfId="0" applyFill="1" applyBorder="1" applyAlignment="1">
      <alignment horizontal="center" vertical="center"/>
    </xf>
    <xf numFmtId="0" fontId="0" fillId="7" borderId="28" xfId="0" applyFill="1" applyBorder="1" applyAlignment="1">
      <alignment horizontal="center" vertical="center"/>
    </xf>
    <xf numFmtId="0" fontId="0" fillId="7" borderId="30" xfId="0" applyFill="1" applyBorder="1" applyAlignment="1">
      <alignment horizontal="center" vertical="center"/>
    </xf>
    <xf numFmtId="0" fontId="0" fillId="13" borderId="30" xfId="0" applyFill="1" applyBorder="1" applyAlignment="1">
      <alignment horizontal="center" vertical="center" wrapText="1"/>
    </xf>
    <xf numFmtId="0" fontId="0" fillId="13" borderId="31" xfId="0" applyFill="1" applyBorder="1" applyAlignment="1">
      <alignment horizontal="center" vertical="center" wrapText="1"/>
    </xf>
    <xf numFmtId="0" fontId="0" fillId="5" borderId="1" xfId="0" applyFill="1" applyBorder="1" applyAlignment="1">
      <alignment horizontal="center" vertical="center"/>
    </xf>
    <xf numFmtId="0" fontId="0" fillId="7" borderId="37" xfId="0" applyFill="1" applyBorder="1" applyAlignment="1">
      <alignment horizontal="center" vertical="center"/>
    </xf>
    <xf numFmtId="0" fontId="0" fillId="5" borderId="43" xfId="0" applyFill="1" applyBorder="1" applyAlignment="1">
      <alignment horizontal="center" vertical="center"/>
    </xf>
    <xf numFmtId="0" fontId="3" fillId="7" borderId="26" xfId="0" applyFont="1" applyFill="1" applyBorder="1" applyAlignment="1">
      <alignment vertical="center"/>
    </xf>
    <xf numFmtId="3" fontId="10" fillId="11" borderId="20" xfId="0" applyNumberFormat="1" applyFont="1" applyFill="1" applyBorder="1" applyAlignment="1">
      <alignment horizontal="left" vertical="center"/>
    </xf>
    <xf numFmtId="3" fontId="10" fillId="11" borderId="10" xfId="0" applyNumberFormat="1" applyFont="1" applyFill="1" applyBorder="1" applyAlignment="1">
      <alignment horizontal="left" vertical="center"/>
    </xf>
    <xf numFmtId="0" fontId="0" fillId="7" borderId="15" xfId="0" applyFill="1" applyBorder="1" applyAlignment="1">
      <alignment horizontal="center" vertical="center"/>
    </xf>
    <xf numFmtId="0" fontId="3" fillId="3" borderId="39"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3" fillId="7" borderId="34" xfId="0" applyFont="1" applyFill="1" applyBorder="1" applyAlignment="1">
      <alignment horizontal="center" vertical="center" wrapText="1"/>
    </xf>
    <xf numFmtId="0" fontId="3" fillId="7" borderId="26" xfId="0" applyFont="1" applyFill="1" applyBorder="1" applyAlignment="1">
      <alignment vertical="center" wrapText="1"/>
    </xf>
    <xf numFmtId="8" fontId="0" fillId="7" borderId="1" xfId="0" applyNumberFormat="1" applyFill="1" applyBorder="1" applyAlignment="1">
      <alignment horizontal="center" vertical="center"/>
    </xf>
    <xf numFmtId="0" fontId="0" fillId="7" borderId="6" xfId="0" applyFill="1" applyBorder="1" applyAlignment="1">
      <alignment vertical="center" wrapText="1"/>
    </xf>
    <xf numFmtId="9" fontId="0" fillId="7" borderId="46" xfId="0" applyNumberFormat="1" applyFill="1" applyBorder="1" applyAlignment="1">
      <alignment vertical="center" wrapText="1"/>
    </xf>
    <xf numFmtId="8" fontId="3" fillId="0" borderId="27" xfId="0" applyNumberFormat="1" applyFont="1" applyBorder="1" applyAlignment="1">
      <alignment horizontal="center" vertical="center"/>
    </xf>
    <xf numFmtId="8" fontId="0" fillId="0" borderId="43" xfId="0" applyNumberFormat="1" applyBorder="1" applyAlignment="1">
      <alignment horizontal="center" vertical="center"/>
    </xf>
    <xf numFmtId="0" fontId="3" fillId="7" borderId="1" xfId="0" applyFont="1" applyFill="1" applyBorder="1" applyAlignment="1">
      <alignment horizontal="center" vertical="center" wrapText="1"/>
    </xf>
    <xf numFmtId="0" fontId="3" fillId="7" borderId="24" xfId="0" applyFont="1" applyFill="1" applyBorder="1" applyAlignment="1">
      <alignment horizontal="center" vertical="center" wrapText="1"/>
    </xf>
    <xf numFmtId="8" fontId="0" fillId="7" borderId="24" xfId="0" applyNumberFormat="1" applyFill="1" applyBorder="1" applyAlignment="1">
      <alignment horizontal="center" vertical="center"/>
    </xf>
    <xf numFmtId="8" fontId="0" fillId="0" borderId="47" xfId="0" applyNumberFormat="1" applyBorder="1" applyAlignment="1">
      <alignment horizontal="center" vertical="center"/>
    </xf>
    <xf numFmtId="8" fontId="3" fillId="0" borderId="28" xfId="0" applyNumberFormat="1" applyFont="1" applyBorder="1" applyAlignment="1">
      <alignment horizontal="center" vertical="center"/>
    </xf>
    <xf numFmtId="0" fontId="3" fillId="14" borderId="19" xfId="0" applyFont="1" applyFill="1" applyBorder="1" applyAlignment="1">
      <alignment horizontal="center" vertical="center" wrapText="1"/>
    </xf>
    <xf numFmtId="0" fontId="3" fillId="14" borderId="20" xfId="0" applyFont="1" applyFill="1" applyBorder="1" applyAlignment="1">
      <alignment horizontal="center" vertical="center" wrapText="1"/>
    </xf>
    <xf numFmtId="0" fontId="10" fillId="11" borderId="11" xfId="0" applyFont="1" applyFill="1" applyBorder="1" applyAlignment="1">
      <alignment vertical="center"/>
    </xf>
    <xf numFmtId="0" fontId="10" fillId="11" borderId="12" xfId="0" applyFont="1" applyFill="1" applyBorder="1" applyAlignment="1">
      <alignment vertical="center"/>
    </xf>
    <xf numFmtId="0" fontId="10" fillId="11" borderId="40" xfId="0" applyFont="1" applyFill="1" applyBorder="1" applyAlignment="1">
      <alignment vertical="center"/>
    </xf>
    <xf numFmtId="0" fontId="10" fillId="11" borderId="14" xfId="0" applyFont="1" applyFill="1" applyBorder="1" applyAlignment="1">
      <alignment vertical="center"/>
    </xf>
    <xf numFmtId="0" fontId="10" fillId="11" borderId="13" xfId="0" applyFont="1" applyFill="1" applyBorder="1" applyAlignment="1">
      <alignment vertical="center"/>
    </xf>
    <xf numFmtId="0" fontId="0" fillId="11" borderId="11" xfId="0" applyFill="1" applyBorder="1" applyAlignment="1">
      <alignment vertical="center"/>
    </xf>
    <xf numFmtId="0" fontId="0" fillId="11" borderId="12" xfId="0" applyFill="1" applyBorder="1" applyAlignment="1">
      <alignment vertical="center"/>
    </xf>
    <xf numFmtId="0" fontId="10" fillId="11" borderId="25" xfId="0" applyFont="1" applyFill="1" applyBorder="1" applyAlignment="1">
      <alignment vertical="center"/>
    </xf>
    <xf numFmtId="0" fontId="0" fillId="11" borderId="40" xfId="0" applyFill="1" applyBorder="1" applyAlignment="1">
      <alignment vertical="center"/>
    </xf>
    <xf numFmtId="0" fontId="0" fillId="11" borderId="14" xfId="0" applyFill="1" applyBorder="1" applyAlignment="1">
      <alignment vertical="center"/>
    </xf>
    <xf numFmtId="0" fontId="8" fillId="7" borderId="13" xfId="0" applyFont="1" applyFill="1" applyBorder="1" applyAlignment="1">
      <alignment vertical="center"/>
    </xf>
    <xf numFmtId="0" fontId="8" fillId="7" borderId="36" xfId="0" applyFont="1" applyFill="1" applyBorder="1" applyAlignment="1">
      <alignment vertical="center"/>
    </xf>
    <xf numFmtId="0" fontId="3" fillId="0" borderId="31" xfId="0" applyFont="1" applyBorder="1" applyAlignment="1">
      <alignment horizontal="center" vertical="center"/>
    </xf>
    <xf numFmtId="0" fontId="3" fillId="7" borderId="6" xfId="0" applyFont="1" applyFill="1" applyBorder="1" applyAlignment="1">
      <alignment horizontal="left" vertical="center"/>
    </xf>
    <xf numFmtId="0" fontId="3" fillId="7" borderId="6" xfId="0" applyFont="1" applyFill="1" applyBorder="1" applyAlignment="1">
      <alignment vertical="center"/>
    </xf>
    <xf numFmtId="0" fontId="3" fillId="7" borderId="8" xfId="0" applyFont="1" applyFill="1" applyBorder="1" applyAlignment="1">
      <alignment vertical="center"/>
    </xf>
    <xf numFmtId="0" fontId="9" fillId="8" borderId="13" xfId="0" applyFont="1" applyFill="1" applyBorder="1" applyAlignment="1">
      <alignment horizontal="left" vertical="center"/>
    </xf>
    <xf numFmtId="0" fontId="9" fillId="8" borderId="11" xfId="0" applyFont="1" applyFill="1" applyBorder="1" applyAlignment="1">
      <alignment horizontal="center" vertical="center"/>
    </xf>
    <xf numFmtId="0" fontId="0" fillId="8" borderId="12" xfId="0" applyFill="1" applyBorder="1"/>
    <xf numFmtId="0" fontId="0" fillId="0" borderId="0" xfId="0" applyFill="1" applyBorder="1" applyAlignment="1">
      <alignment vertical="center"/>
    </xf>
    <xf numFmtId="0" fontId="3" fillId="0" borderId="0" xfId="0" applyFont="1" applyFill="1" applyBorder="1" applyAlignment="1">
      <alignment vertical="center"/>
    </xf>
    <xf numFmtId="0" fontId="9"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13" borderId="21" xfId="0" applyFont="1" applyFill="1" applyBorder="1" applyAlignment="1">
      <alignment horizontal="left" vertical="center" wrapText="1"/>
    </xf>
    <xf numFmtId="0" fontId="3" fillId="5" borderId="6" xfId="0" applyFont="1" applyFill="1" applyBorder="1" applyAlignment="1">
      <alignment vertical="center" wrapText="1"/>
    </xf>
    <xf numFmtId="0" fontId="3" fillId="7" borderId="27" xfId="0" applyFont="1" applyFill="1" applyBorder="1" applyAlignment="1">
      <alignment horizontal="left" vertical="center" wrapText="1"/>
    </xf>
    <xf numFmtId="0" fontId="3" fillId="7" borderId="30" xfId="0" applyFont="1" applyFill="1" applyBorder="1" applyAlignment="1">
      <alignment horizontal="left" vertical="center" wrapText="1"/>
    </xf>
    <xf numFmtId="0" fontId="3" fillId="7" borderId="26" xfId="0" applyFont="1" applyFill="1" applyBorder="1" applyAlignment="1">
      <alignment horizontal="left" vertical="center" wrapText="1"/>
    </xf>
    <xf numFmtId="0" fontId="1" fillId="7" borderId="11" xfId="0" applyFont="1" applyFill="1" applyBorder="1" applyAlignment="1">
      <alignment vertical="center"/>
    </xf>
    <xf numFmtId="0" fontId="1" fillId="7" borderId="12" xfId="0" applyFont="1" applyFill="1" applyBorder="1" applyAlignment="1">
      <alignment vertical="center"/>
    </xf>
    <xf numFmtId="0" fontId="1" fillId="7" borderId="0" xfId="0" applyFont="1" applyFill="1" applyAlignment="1">
      <alignment vertical="center"/>
    </xf>
    <xf numFmtId="0" fontId="1" fillId="7" borderId="38" xfId="0" applyFont="1" applyFill="1" applyBorder="1" applyAlignment="1">
      <alignment vertical="center"/>
    </xf>
    <xf numFmtId="0" fontId="1" fillId="7" borderId="36" xfId="0" applyFont="1" applyFill="1" applyBorder="1" applyAlignment="1">
      <alignment vertical="center"/>
    </xf>
    <xf numFmtId="0" fontId="1" fillId="7" borderId="25" xfId="0" applyFont="1" applyFill="1" applyBorder="1" applyAlignment="1">
      <alignment vertical="center"/>
    </xf>
    <xf numFmtId="0" fontId="1" fillId="7" borderId="40" xfId="0" applyFont="1" applyFill="1" applyBorder="1" applyAlignment="1">
      <alignment vertical="center"/>
    </xf>
    <xf numFmtId="0" fontId="1" fillId="7" borderId="14" xfId="0" applyFont="1" applyFill="1" applyBorder="1" applyAlignment="1">
      <alignment vertical="center"/>
    </xf>
    <xf numFmtId="0" fontId="1" fillId="0" borderId="0" xfId="0" applyFont="1" applyAlignment="1">
      <alignment vertical="center"/>
    </xf>
    <xf numFmtId="0" fontId="1" fillId="0" borderId="0" xfId="0" applyFont="1" applyFill="1" applyBorder="1" applyAlignment="1">
      <alignment vertical="center"/>
    </xf>
    <xf numFmtId="0" fontId="3" fillId="0" borderId="39" xfId="0" applyFont="1" applyBorder="1" applyAlignment="1">
      <alignment horizontal="center" vertical="center"/>
    </xf>
    <xf numFmtId="0" fontId="3" fillId="7" borderId="46" xfId="0" applyFont="1" applyFill="1" applyBorder="1" applyAlignment="1">
      <alignment vertical="center"/>
    </xf>
    <xf numFmtId="164" fontId="10" fillId="0" borderId="9" xfId="0" applyNumberFormat="1" applyFont="1" applyBorder="1" applyAlignment="1">
      <alignment horizontal="center" vertical="center"/>
    </xf>
    <xf numFmtId="0" fontId="4" fillId="2" borderId="0" xfId="0" applyFont="1" applyFill="1" applyBorder="1" applyAlignment="1">
      <alignment horizontal="center" vertical="center"/>
    </xf>
    <xf numFmtId="0" fontId="1" fillId="4" borderId="0" xfId="0" applyFont="1" applyFill="1" applyBorder="1" applyAlignment="1">
      <alignment horizontal="left" vertical="center"/>
    </xf>
    <xf numFmtId="0" fontId="3" fillId="3" borderId="24" xfId="0" applyFont="1" applyFill="1" applyBorder="1" applyAlignment="1">
      <alignment horizontal="center" vertical="center" wrapText="1"/>
    </xf>
    <xf numFmtId="164" fontId="0" fillId="0" borderId="24" xfId="0" applyNumberFormat="1" applyBorder="1" applyAlignment="1">
      <alignment vertical="center" wrapText="1"/>
    </xf>
    <xf numFmtId="0" fontId="0" fillId="0" borderId="24" xfId="0" applyBorder="1" applyAlignment="1">
      <alignment vertical="center" wrapText="1"/>
    </xf>
    <xf numFmtId="0" fontId="3" fillId="0" borderId="1" xfId="0" applyFont="1" applyBorder="1" applyAlignment="1">
      <alignment vertical="center"/>
    </xf>
    <xf numFmtId="3" fontId="0" fillId="0" borderId="1" xfId="0" applyNumberFormat="1" applyBorder="1" applyAlignment="1">
      <alignment vertical="center" wrapText="1"/>
    </xf>
    <xf numFmtId="164" fontId="0" fillId="0" borderId="1" xfId="0" applyNumberFormat="1" applyBorder="1" applyAlignment="1">
      <alignment vertical="center"/>
    </xf>
    <xf numFmtId="164" fontId="3" fillId="0" borderId="1" xfId="0" applyNumberFormat="1" applyFont="1" applyBorder="1" applyAlignment="1">
      <alignment vertical="center"/>
    </xf>
    <xf numFmtId="165" fontId="0" fillId="0" borderId="1" xfId="2" applyNumberFormat="1" applyFont="1" applyBorder="1" applyAlignment="1">
      <alignment horizontal="center" vertical="center"/>
    </xf>
    <xf numFmtId="166" fontId="10" fillId="0" borderId="9" xfId="1" applyNumberFormat="1" applyFont="1" applyBorder="1" applyAlignment="1">
      <alignment horizontal="center" vertical="center"/>
    </xf>
    <xf numFmtId="166" fontId="0" fillId="0" borderId="1" xfId="1" applyNumberFormat="1" applyFont="1" applyBorder="1" applyAlignment="1">
      <alignment horizontal="center" vertical="center"/>
    </xf>
    <xf numFmtId="44" fontId="0" fillId="0" borderId="39" xfId="2" applyFont="1" applyBorder="1" applyAlignment="1">
      <alignment horizontal="center" vertical="center"/>
    </xf>
    <xf numFmtId="44" fontId="3" fillId="13" borderId="37" xfId="2" applyFont="1" applyFill="1" applyBorder="1" applyAlignment="1">
      <alignment horizontal="center" vertical="center"/>
    </xf>
    <xf numFmtId="44" fontId="3" fillId="13" borderId="42" xfId="2" applyFont="1" applyFill="1" applyBorder="1" applyAlignment="1">
      <alignment horizontal="center" vertical="center"/>
    </xf>
    <xf numFmtId="44" fontId="0" fillId="0" borderId="7" xfId="2" applyFont="1" applyBorder="1" applyAlignment="1">
      <alignment horizontal="center" vertical="center"/>
    </xf>
    <xf numFmtId="44" fontId="0" fillId="0" borderId="49" xfId="2" applyFont="1" applyBorder="1" applyAlignment="1">
      <alignment horizontal="center" vertical="center"/>
    </xf>
    <xf numFmtId="44" fontId="0" fillId="0" borderId="10" xfId="2" applyFont="1" applyBorder="1" applyAlignment="1">
      <alignment horizontal="center" vertical="center"/>
    </xf>
    <xf numFmtId="165" fontId="0" fillId="0" borderId="1" xfId="2" applyNumberFormat="1" applyFont="1" applyBorder="1" applyAlignment="1">
      <alignment vertical="center" wrapText="1"/>
    </xf>
    <xf numFmtId="1" fontId="0" fillId="15" borderId="1" xfId="0" applyNumberFormat="1" applyFill="1" applyBorder="1" applyAlignment="1">
      <alignment horizontal="center" vertical="center"/>
    </xf>
    <xf numFmtId="0" fontId="3" fillId="5" borderId="50" xfId="0" applyFont="1" applyFill="1" applyBorder="1" applyAlignment="1">
      <alignment vertical="center" wrapText="1"/>
    </xf>
    <xf numFmtId="0" fontId="3" fillId="5" borderId="51" xfId="0" applyFont="1" applyFill="1" applyBorder="1" applyAlignment="1">
      <alignment vertical="center" wrapText="1"/>
    </xf>
    <xf numFmtId="0" fontId="3" fillId="3" borderId="52"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3" fillId="5" borderId="56" xfId="0" applyFont="1" applyFill="1" applyBorder="1" applyAlignment="1">
      <alignment vertical="center" wrapText="1"/>
    </xf>
    <xf numFmtId="166" fontId="0" fillId="0" borderId="57" xfId="1" applyNumberFormat="1" applyFont="1" applyBorder="1" applyAlignment="1">
      <alignment horizontal="center" vertical="center"/>
    </xf>
    <xf numFmtId="0" fontId="3" fillId="5" borderId="58" xfId="0" applyFont="1" applyFill="1" applyBorder="1" applyAlignment="1">
      <alignment vertical="center" wrapText="1"/>
    </xf>
    <xf numFmtId="166" fontId="10" fillId="0" borderId="60" xfId="1" applyNumberFormat="1" applyFont="1" applyBorder="1" applyAlignment="1">
      <alignment horizontal="center" vertical="center"/>
    </xf>
    <xf numFmtId="164" fontId="10" fillId="0" borderId="60" xfId="0" applyNumberFormat="1" applyFont="1" applyBorder="1" applyAlignment="1">
      <alignment horizontal="center" vertical="center"/>
    </xf>
    <xf numFmtId="0" fontId="3" fillId="3" borderId="61" xfId="0" applyFont="1" applyFill="1" applyBorder="1" applyAlignment="1">
      <alignment horizontal="center" vertical="center" wrapText="1"/>
    </xf>
    <xf numFmtId="0" fontId="3" fillId="3" borderId="62" xfId="0" applyFont="1" applyFill="1" applyBorder="1" applyAlignment="1">
      <alignment horizontal="center" vertical="center" wrapText="1"/>
    </xf>
    <xf numFmtId="164" fontId="0" fillId="0" borderId="57" xfId="0" applyNumberFormat="1" applyBorder="1" applyAlignment="1">
      <alignment horizontal="center" vertical="center"/>
    </xf>
    <xf numFmtId="164" fontId="0" fillId="0" borderId="1" xfId="0" applyNumberFormat="1" applyFont="1" applyBorder="1" applyAlignment="1">
      <alignment vertical="center"/>
    </xf>
    <xf numFmtId="0" fontId="3" fillId="0" borderId="1" xfId="0" applyFont="1" applyBorder="1" applyAlignment="1">
      <alignment vertical="center" wrapText="1"/>
    </xf>
    <xf numFmtId="0" fontId="3" fillId="13" borderId="13" xfId="0" applyFont="1" applyFill="1" applyBorder="1" applyAlignment="1">
      <alignment horizontal="left" vertical="center" wrapText="1"/>
    </xf>
    <xf numFmtId="0" fontId="0" fillId="0" borderId="0" xfId="0" applyAlignment="1">
      <alignment horizontal="left"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7" borderId="41" xfId="0" applyFont="1" applyFill="1" applyBorder="1" applyAlignment="1">
      <alignment horizontal="left" vertical="center"/>
    </xf>
    <xf numFmtId="0" fontId="3" fillId="7" borderId="13" xfId="0" applyFont="1" applyFill="1" applyBorder="1" applyAlignment="1">
      <alignment horizontal="left" vertical="center"/>
    </xf>
    <xf numFmtId="0" fontId="3" fillId="0" borderId="12" xfId="0" applyFont="1" applyBorder="1" applyAlignment="1">
      <alignment horizontal="center" vertical="center"/>
    </xf>
    <xf numFmtId="0" fontId="0" fillId="4" borderId="1" xfId="0" quotePrefix="1" applyFill="1" applyBorder="1" applyAlignment="1">
      <alignment horizontal="center" vertical="center"/>
    </xf>
    <xf numFmtId="1" fontId="0" fillId="0" borderId="1" xfId="0" applyNumberFormat="1" applyBorder="1" applyAlignment="1">
      <alignment horizontal="center" vertical="center"/>
    </xf>
    <xf numFmtId="0" fontId="12" fillId="0" borderId="1" xfId="0" applyFont="1" applyBorder="1" applyAlignment="1">
      <alignment horizontal="center" vertical="center"/>
    </xf>
    <xf numFmtId="6" fontId="12" fillId="0" borderId="1" xfId="0" applyNumberFormat="1" applyFont="1" applyBorder="1" applyAlignment="1">
      <alignment horizontal="center" vertical="center"/>
    </xf>
    <xf numFmtId="0" fontId="12" fillId="5" borderId="1" xfId="0" applyFont="1" applyFill="1" applyBorder="1" applyAlignment="1">
      <alignment horizontal="center" vertical="center"/>
    </xf>
    <xf numFmtId="164" fontId="12" fillId="0" borderId="7" xfId="0" applyNumberFormat="1" applyFont="1" applyBorder="1" applyAlignment="1">
      <alignment horizontal="center" vertical="center"/>
    </xf>
    <xf numFmtId="0" fontId="12" fillId="0" borderId="0" xfId="0" applyFont="1" applyAlignment="1">
      <alignment vertical="center"/>
    </xf>
    <xf numFmtId="3" fontId="13" fillId="0" borderId="19" xfId="0" applyNumberFormat="1" applyFont="1" applyBorder="1" applyAlignment="1">
      <alignment horizontal="center" vertical="center"/>
    </xf>
    <xf numFmtId="3" fontId="13" fillId="0" borderId="9" xfId="0" applyNumberFormat="1" applyFont="1" applyBorder="1" applyAlignment="1">
      <alignment horizontal="center" vertical="center"/>
    </xf>
    <xf numFmtId="164" fontId="13" fillId="0" borderId="9" xfId="0" applyNumberFormat="1" applyFont="1" applyBorder="1" applyAlignment="1">
      <alignment horizontal="center" vertical="center"/>
    </xf>
    <xf numFmtId="3" fontId="0" fillId="0" borderId="0" xfId="0" applyNumberFormat="1" applyAlignment="1">
      <alignment vertical="center"/>
    </xf>
    <xf numFmtId="0" fontId="3" fillId="7" borderId="0" xfId="0" applyFont="1" applyFill="1" applyBorder="1" applyAlignment="1">
      <alignment vertical="center"/>
    </xf>
    <xf numFmtId="0" fontId="3" fillId="7" borderId="21" xfId="0" applyFont="1" applyFill="1" applyBorder="1" applyAlignment="1">
      <alignment horizontal="left" vertical="center"/>
    </xf>
    <xf numFmtId="0" fontId="3" fillId="0" borderId="23" xfId="0" applyFont="1" applyBorder="1" applyAlignment="1">
      <alignment horizontal="center" vertical="center"/>
    </xf>
    <xf numFmtId="0" fontId="0" fillId="4" borderId="43" xfId="0" quotePrefix="1" applyFill="1" applyBorder="1" applyAlignment="1">
      <alignment horizontal="center" vertical="center"/>
    </xf>
    <xf numFmtId="0" fontId="0" fillId="15" borderId="43" xfId="0" applyFill="1" applyBorder="1" applyAlignment="1">
      <alignment horizontal="center" vertical="center"/>
    </xf>
    <xf numFmtId="166" fontId="0" fillId="0" borderId="68" xfId="1" applyNumberFormat="1" applyFont="1" applyBorder="1" applyAlignment="1">
      <alignment horizontal="center" vertical="center"/>
    </xf>
    <xf numFmtId="0" fontId="3" fillId="5" borderId="1" xfId="0" applyFont="1" applyFill="1" applyBorder="1" applyAlignment="1">
      <alignment vertical="center" wrapText="1"/>
    </xf>
    <xf numFmtId="0" fontId="3" fillId="5" borderId="9" xfId="0" applyFont="1" applyFill="1" applyBorder="1" applyAlignment="1">
      <alignment vertical="center" wrapText="1"/>
    </xf>
    <xf numFmtId="0" fontId="0" fillId="4" borderId="9" xfId="0" quotePrefix="1" applyFill="1" applyBorder="1" applyAlignment="1">
      <alignment horizontal="center" vertical="center"/>
    </xf>
    <xf numFmtId="0" fontId="0" fillId="15" borderId="9" xfId="0" applyFill="1" applyBorder="1" applyAlignment="1">
      <alignment horizontal="center" vertical="center"/>
    </xf>
    <xf numFmtId="0" fontId="3" fillId="5" borderId="69" xfId="0" applyFont="1" applyFill="1" applyBorder="1" applyAlignment="1">
      <alignment vertical="center" wrapText="1"/>
    </xf>
    <xf numFmtId="0" fontId="0" fillId="7" borderId="1" xfId="0" applyFill="1" applyBorder="1" applyAlignment="1">
      <alignment horizontal="center" vertical="center"/>
    </xf>
    <xf numFmtId="10" fontId="0" fillId="7" borderId="1" xfId="0" applyNumberFormat="1" applyFill="1" applyBorder="1" applyAlignment="1">
      <alignment horizontal="center" vertical="center"/>
    </xf>
    <xf numFmtId="0" fontId="0" fillId="7" borderId="43" xfId="0" applyFill="1" applyBorder="1" applyAlignment="1">
      <alignment horizontal="center" vertical="center"/>
    </xf>
    <xf numFmtId="0" fontId="0" fillId="7" borderId="9" xfId="0" quotePrefix="1" applyFill="1" applyBorder="1" applyAlignment="1">
      <alignment horizontal="center" vertical="center"/>
    </xf>
    <xf numFmtId="166" fontId="0" fillId="0" borderId="70" xfId="1" applyNumberFormat="1" applyFont="1" applyBorder="1" applyAlignment="1">
      <alignment horizontal="center" vertical="center"/>
    </xf>
    <xf numFmtId="164" fontId="0" fillId="0" borderId="7" xfId="0" applyNumberFormat="1" applyBorder="1" applyAlignment="1">
      <alignment horizontal="center" vertical="center"/>
    </xf>
    <xf numFmtId="0" fontId="3" fillId="13" borderId="0" xfId="0" applyFont="1" applyFill="1" applyBorder="1" applyAlignment="1">
      <alignment horizontal="left" vertical="center" wrapText="1"/>
    </xf>
    <xf numFmtId="0" fontId="3" fillId="7" borderId="39" xfId="0" applyFont="1" applyFill="1" applyBorder="1" applyAlignment="1">
      <alignment horizontal="center" vertical="center" wrapText="1"/>
    </xf>
    <xf numFmtId="0" fontId="3" fillId="7" borderId="39" xfId="0" applyFont="1" applyFill="1" applyBorder="1" applyAlignment="1">
      <alignment horizontal="left" vertical="center"/>
    </xf>
    <xf numFmtId="0" fontId="0" fillId="7" borderId="39" xfId="0" applyFill="1" applyBorder="1" applyAlignment="1">
      <alignment horizontal="center" vertical="center"/>
    </xf>
    <xf numFmtId="0" fontId="3" fillId="7" borderId="39" xfId="0" applyFont="1" applyFill="1" applyBorder="1" applyAlignment="1">
      <alignment horizontal="center" vertical="center"/>
    </xf>
    <xf numFmtId="0" fontId="12" fillId="5" borderId="60" xfId="0" applyFont="1" applyFill="1" applyBorder="1" applyAlignment="1">
      <alignment horizontal="center" vertical="center"/>
    </xf>
    <xf numFmtId="0" fontId="12" fillId="0" borderId="60" xfId="0" applyFont="1" applyBorder="1" applyAlignment="1">
      <alignment horizontal="center" vertical="center"/>
    </xf>
    <xf numFmtId="164" fontId="13" fillId="0" borderId="60" xfId="0" applyNumberFormat="1" applyFont="1" applyBorder="1" applyAlignment="1">
      <alignment horizontal="center" vertical="center"/>
    </xf>
    <xf numFmtId="164" fontId="12" fillId="0" borderId="10" xfId="0" applyNumberFormat="1" applyFont="1" applyBorder="1" applyAlignment="1">
      <alignment horizontal="center" vertical="center"/>
    </xf>
    <xf numFmtId="0" fontId="0" fillId="13" borderId="44" xfId="0" applyFill="1" applyBorder="1" applyAlignment="1">
      <alignment horizontal="left" vertical="center" wrapText="1"/>
    </xf>
    <xf numFmtId="0" fontId="0" fillId="13" borderId="48" xfId="0" applyFill="1" applyBorder="1" applyAlignment="1">
      <alignment horizontal="left" vertical="center" wrapText="1"/>
    </xf>
    <xf numFmtId="0" fontId="0" fillId="13" borderId="45" xfId="0" applyFill="1" applyBorder="1" applyAlignment="1">
      <alignment horizontal="left" vertical="center" wrapText="1"/>
    </xf>
    <xf numFmtId="0" fontId="3" fillId="13" borderId="13" xfId="0" applyFont="1" applyFill="1" applyBorder="1" applyAlignment="1">
      <alignment horizontal="left" vertical="center" wrapText="1"/>
    </xf>
    <xf numFmtId="0" fontId="3" fillId="13" borderId="25" xfId="0" applyFont="1" applyFill="1" applyBorder="1" applyAlignment="1">
      <alignment horizontal="left" vertical="center" wrapText="1"/>
    </xf>
    <xf numFmtId="0" fontId="9" fillId="9" borderId="21" xfId="0" applyFont="1" applyFill="1" applyBorder="1" applyAlignment="1">
      <alignment horizontal="center" vertical="center"/>
    </xf>
    <xf numFmtId="0" fontId="9" fillId="9" borderId="22" xfId="0" applyFont="1" applyFill="1" applyBorder="1" applyAlignment="1">
      <alignment horizontal="center" vertical="center"/>
    </xf>
    <xf numFmtId="0" fontId="9" fillId="9" borderId="23" xfId="0" applyFont="1" applyFill="1" applyBorder="1" applyAlignment="1">
      <alignment horizontal="center" vertical="center"/>
    </xf>
    <xf numFmtId="0" fontId="4" fillId="6" borderId="21" xfId="0" applyFont="1" applyFill="1" applyBorder="1" applyAlignment="1">
      <alignment horizontal="left" vertical="center"/>
    </xf>
    <xf numFmtId="0" fontId="4" fillId="6" borderId="22" xfId="0" applyFont="1" applyFill="1" applyBorder="1" applyAlignment="1">
      <alignment horizontal="left" vertical="center"/>
    </xf>
    <xf numFmtId="0" fontId="4" fillId="6" borderId="23" xfId="0" applyFont="1" applyFill="1" applyBorder="1" applyAlignment="1">
      <alignment horizontal="left" vertical="center"/>
    </xf>
    <xf numFmtId="0" fontId="9" fillId="8" borderId="21" xfId="0" applyFont="1" applyFill="1" applyBorder="1" applyAlignment="1">
      <alignment horizontal="left" vertical="center"/>
    </xf>
    <xf numFmtId="0" fontId="9" fillId="8" borderId="22" xfId="0" applyFont="1" applyFill="1" applyBorder="1" applyAlignment="1">
      <alignment horizontal="left" vertical="center"/>
    </xf>
    <xf numFmtId="0" fontId="9" fillId="8" borderId="23" xfId="0" applyFont="1" applyFill="1" applyBorder="1" applyAlignment="1">
      <alignment horizontal="left" vertical="center"/>
    </xf>
    <xf numFmtId="0" fontId="8" fillId="9" borderId="13" xfId="0" applyFont="1" applyFill="1" applyBorder="1" applyAlignment="1">
      <alignment horizontal="left" vertical="center"/>
    </xf>
    <xf numFmtId="0" fontId="8" fillId="9" borderId="11" xfId="0" applyFont="1" applyFill="1" applyBorder="1" applyAlignment="1">
      <alignment horizontal="left" vertical="center"/>
    </xf>
    <xf numFmtId="0" fontId="8" fillId="9" borderId="12" xfId="0" applyFont="1" applyFill="1" applyBorder="1" applyAlignment="1">
      <alignment horizontal="left" vertical="center"/>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38" xfId="0" applyBorder="1" applyAlignment="1">
      <alignment horizontal="center" vertical="center" wrapText="1"/>
    </xf>
    <xf numFmtId="0" fontId="0" fillId="0" borderId="25" xfId="0" applyBorder="1" applyAlignment="1">
      <alignment horizontal="center" vertical="center" wrapText="1"/>
    </xf>
    <xf numFmtId="0" fontId="0" fillId="0" borderId="14" xfId="0" applyBorder="1" applyAlignment="1">
      <alignment horizontal="center" vertical="center" wrapText="1"/>
    </xf>
    <xf numFmtId="0" fontId="0" fillId="5" borderId="1" xfId="0" applyFill="1" applyBorder="1" applyAlignment="1">
      <alignment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0" fillId="11" borderId="59" xfId="0" applyFont="1" applyFill="1" applyBorder="1" applyAlignment="1">
      <alignment horizontal="right" vertical="center"/>
    </xf>
    <xf numFmtId="0" fontId="10" fillId="11" borderId="60" xfId="0" applyFont="1" applyFill="1" applyBorder="1" applyAlignment="1">
      <alignment horizontal="right" vertical="center"/>
    </xf>
    <xf numFmtId="0" fontId="10" fillId="11" borderId="8" xfId="0" applyFont="1" applyFill="1" applyBorder="1" applyAlignment="1">
      <alignment horizontal="right" vertical="center"/>
    </xf>
    <xf numFmtId="0" fontId="10" fillId="11" borderId="9" xfId="0" applyFont="1" applyFill="1" applyBorder="1" applyAlignment="1">
      <alignment horizontal="right" vertical="center"/>
    </xf>
    <xf numFmtId="0" fontId="8" fillId="12" borderId="1" xfId="0" applyFont="1" applyFill="1" applyBorder="1" applyAlignment="1">
      <alignment vertical="center"/>
    </xf>
    <xf numFmtId="0" fontId="8" fillId="10" borderId="63" xfId="0" applyFont="1" applyFill="1" applyBorder="1" applyAlignment="1">
      <alignment horizontal="center" vertical="center"/>
    </xf>
    <xf numFmtId="0" fontId="8" fillId="10" borderId="64" xfId="0" applyFont="1" applyFill="1" applyBorder="1" applyAlignment="1">
      <alignment horizontal="center" vertical="center"/>
    </xf>
    <xf numFmtId="0" fontId="8" fillId="10" borderId="65" xfId="0" applyFont="1" applyFill="1" applyBorder="1" applyAlignment="1">
      <alignment horizontal="center" vertical="center"/>
    </xf>
    <xf numFmtId="0" fontId="8" fillId="10" borderId="66" xfId="0" applyFont="1" applyFill="1" applyBorder="1" applyAlignment="1">
      <alignment horizontal="center" vertical="center"/>
    </xf>
    <xf numFmtId="0" fontId="8" fillId="10" borderId="6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 fillId="4" borderId="16" xfId="0" applyFont="1" applyFill="1" applyBorder="1" applyAlignment="1">
      <alignment horizontal="left" vertical="center" wrapText="1"/>
    </xf>
    <xf numFmtId="0" fontId="1" fillId="4" borderId="2" xfId="0" applyFont="1" applyFill="1" applyBorder="1" applyAlignment="1">
      <alignment horizontal="left" vertical="center"/>
    </xf>
    <xf numFmtId="0" fontId="1" fillId="4" borderId="17" xfId="0" applyFont="1" applyFill="1" applyBorder="1" applyAlignment="1">
      <alignment horizontal="left" vertical="center"/>
    </xf>
    <xf numFmtId="0" fontId="3" fillId="6" borderId="21" xfId="0" applyFont="1" applyFill="1" applyBorder="1" applyAlignment="1">
      <alignment horizontal="left" vertical="center"/>
    </xf>
    <xf numFmtId="0" fontId="3" fillId="6" borderId="22" xfId="0" applyFont="1" applyFill="1" applyBorder="1" applyAlignment="1">
      <alignment horizontal="left" vertical="center"/>
    </xf>
    <xf numFmtId="0" fontId="3" fillId="6" borderId="23" xfId="0" applyFont="1" applyFill="1" applyBorder="1" applyAlignment="1">
      <alignment horizontal="left" vertical="center"/>
    </xf>
    <xf numFmtId="0" fontId="13" fillId="11" borderId="18" xfId="0" applyFont="1" applyFill="1" applyBorder="1" applyAlignment="1">
      <alignment horizontal="right" vertical="center"/>
    </xf>
    <xf numFmtId="0" fontId="13" fillId="11" borderId="19" xfId="0" applyFont="1" applyFill="1" applyBorder="1" applyAlignment="1">
      <alignment horizontal="right" vertical="center"/>
    </xf>
    <xf numFmtId="0" fontId="13" fillId="11" borderId="8" xfId="0" applyFont="1" applyFill="1" applyBorder="1" applyAlignment="1">
      <alignment horizontal="right" vertical="center"/>
    </xf>
    <xf numFmtId="0" fontId="13" fillId="11" borderId="9" xfId="0" applyFont="1" applyFill="1" applyBorder="1" applyAlignment="1">
      <alignment horizontal="right" vertical="center"/>
    </xf>
    <xf numFmtId="0" fontId="3" fillId="3" borderId="41"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0" fillId="7" borderId="44" xfId="0" applyFill="1" applyBorder="1" applyAlignment="1">
      <alignment vertical="center" wrapText="1"/>
    </xf>
    <xf numFmtId="0" fontId="0" fillId="7" borderId="48" xfId="0" applyFill="1" applyBorder="1" applyAlignment="1">
      <alignment vertical="center" wrapText="1"/>
    </xf>
    <xf numFmtId="0" fontId="0" fillId="7" borderId="45" xfId="0" applyFill="1" applyBorder="1" applyAlignment="1">
      <alignment vertical="center" wrapText="1"/>
    </xf>
    <xf numFmtId="0" fontId="8" fillId="8" borderId="13" xfId="0" applyFont="1" applyFill="1" applyBorder="1" applyAlignment="1">
      <alignment horizontal="left" vertical="center"/>
    </xf>
    <xf numFmtId="0" fontId="8" fillId="8" borderId="11" xfId="0" applyFont="1" applyFill="1" applyBorder="1" applyAlignment="1">
      <alignment horizontal="left" vertical="center"/>
    </xf>
    <xf numFmtId="0" fontId="8" fillId="8" borderId="12" xfId="0" applyFont="1" applyFill="1" applyBorder="1" applyAlignment="1">
      <alignment horizontal="left" vertical="center"/>
    </xf>
    <xf numFmtId="0" fontId="0" fillId="7" borderId="13" xfId="0" applyFill="1" applyBorder="1" applyAlignment="1">
      <alignment horizontal="center" vertical="top" wrapText="1"/>
    </xf>
    <xf numFmtId="0" fontId="0" fillId="7" borderId="11" xfId="0" applyFill="1" applyBorder="1" applyAlignment="1">
      <alignment horizontal="center" vertical="top" wrapText="1"/>
    </xf>
    <xf numFmtId="0" fontId="0" fillId="7" borderId="12" xfId="0" applyFill="1" applyBorder="1" applyAlignment="1">
      <alignment horizontal="center" vertical="top" wrapText="1"/>
    </xf>
    <xf numFmtId="0" fontId="0" fillId="7" borderId="36" xfId="0" applyFill="1" applyBorder="1" applyAlignment="1">
      <alignment horizontal="center" vertical="top" wrapText="1"/>
    </xf>
    <xf numFmtId="0" fontId="0" fillId="7" borderId="0" xfId="0" applyFill="1" applyBorder="1" applyAlignment="1">
      <alignment horizontal="center" vertical="top" wrapText="1"/>
    </xf>
    <xf numFmtId="0" fontId="0" fillId="7" borderId="38" xfId="0" applyFill="1" applyBorder="1" applyAlignment="1">
      <alignment horizontal="center" vertical="top" wrapText="1"/>
    </xf>
    <xf numFmtId="0" fontId="0" fillId="7" borderId="25" xfId="0" applyFill="1" applyBorder="1" applyAlignment="1">
      <alignment horizontal="center" vertical="top" wrapText="1"/>
    </xf>
    <xf numFmtId="0" fontId="0" fillId="7" borderId="40" xfId="0" applyFill="1" applyBorder="1" applyAlignment="1">
      <alignment horizontal="center" vertical="top" wrapText="1"/>
    </xf>
    <xf numFmtId="0" fontId="0" fillId="7" borderId="14" xfId="0" applyFill="1" applyBorder="1" applyAlignment="1">
      <alignment horizontal="center" vertical="top"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FFCBFF"/>
      <color rgb="FFFF4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arti Iyer" id="{F8BA4AA5-3F53-4D41-A148-9048610F1851}" userId="cd1a62f1fe331965" providerId="Windows Live"/>
  <person displayName="Sohn, Molly" id="{A1CC2A4E-A4CC-440F-9913-1CBF78B0826C}" userId="S::Sohn.Molly@epa.gov::91aff310-6e16-4f58-af44-608be262551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6" dT="2024-04-21T13:54:46.39" personId="{F8BA4AA5-3F53-4D41-A148-9048610F1851}" id="{59E4AC25-C34F-FB49-BE4A-BBD810A37E6C}">
    <text>link to BLS wage rates for civic and social organizations:
https://www.bls.gov/oes/current/naics4_813400.htm#21-0000</text>
  </threadedComment>
  <threadedComment ref="G47" dT="2024-07-16T21:29:37.85" personId="{A1CC2A4E-A4CC-440F-9913-1CBF78B0826C}" id="{7299DC94-6821-438E-8B77-F4313C7C0FDB}">
    <text>Assuming the 36 SFA State recipients already have developed QMPs</text>
  </threadedComment>
  <threadedComment ref="C49" dT="2024-07-17T20:45:45.37" personId="{A1CC2A4E-A4CC-440F-9913-1CBF78B0826C}" id="{FECFA628-67FB-4795-9F41-F13EF4644EDC}">
    <text>This includes 24 named subrecipients receiving more than $10 million</text>
  </threadedComment>
  <threadedComment ref="E49" dT="2024-07-17T20:46:05.50" personId="{A1CC2A4E-A4CC-440F-9913-1CBF78B0826C}" id="{EB29335C-7355-4722-8AAB-8DE68FD83B75}">
    <text>This includes 1 subrecipient receiving more than 1 million</text>
  </threadedComment>
</ThreadedComments>
</file>

<file path=xl/threadedComments/threadedComment2.xml><?xml version="1.0" encoding="utf-8"?>
<ThreadedComments xmlns="http://schemas.microsoft.com/office/spreadsheetml/2018/threadedcomments" xmlns:x="http://schemas.openxmlformats.org/spreadsheetml/2006/main">
  <threadedComment ref="E26" dT="2024-04-22T00:33:14.83" personId="{F8BA4AA5-3F53-4D41-A148-9048610F1851}" id="{E58E7F26-2FED-444E-B85D-D133EF03F498}">
    <text>Agency wage rate data used to calculate labor costs gathered from the U.S. Office of Personnel Management Salary Table 2024-DCB, for employees based in the Washington, DC metropolitan area:
https://www.opm.gov/policy-data-oversight/pay-leave/salaries-wages/</text>
    <extLst>
      <x:ext xmlns:xltc2="http://schemas.microsoft.com/office/spreadsheetml/2020/threadedcomments2" uri="{F7C98A9C-CBB3-438F-8F68-D28B6AF4A901}">
        <xltc2:checksum>3863409772</xltc2:checksum>
        <xltc2:hyperlink startIndex="190" length="67" url="https://www.opm.gov/policy-data-oversight/pay-leave/salaries-wages/"/>
      </x:ext>
    </extLs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2AA43-AABE-9449-8AFF-8BB3653EB0C9}">
  <dimension ref="A1:K9"/>
  <sheetViews>
    <sheetView workbookViewId="0">
      <selection activeCell="K22" sqref="K22"/>
    </sheetView>
  </sheetViews>
  <sheetFormatPr defaultColWidth="10.81640625" defaultRowHeight="14.5"/>
  <cols>
    <col min="1" max="8" width="10.81640625" style="1"/>
    <col min="9" max="9" width="18.54296875" style="1" customWidth="1"/>
    <col min="10" max="16384" width="10.81640625" style="1"/>
  </cols>
  <sheetData>
    <row r="1" spans="1:11" ht="28" customHeight="1">
      <c r="A1" s="68" t="s">
        <v>0</v>
      </c>
      <c r="B1" s="86"/>
      <c r="C1" s="86"/>
      <c r="D1" s="86"/>
      <c r="E1" s="86"/>
      <c r="F1" s="86"/>
      <c r="G1" s="86"/>
      <c r="H1" s="86"/>
      <c r="I1" s="86"/>
      <c r="J1" s="86"/>
      <c r="K1" s="87"/>
    </row>
    <row r="2" spans="1:11" ht="21" customHeight="1">
      <c r="A2" s="69" t="s">
        <v>1</v>
      </c>
      <c r="B2" s="88"/>
      <c r="C2" s="88"/>
      <c r="D2" s="88"/>
      <c r="E2" s="88"/>
      <c r="F2" s="88"/>
      <c r="G2" s="88"/>
      <c r="H2" s="88"/>
      <c r="I2" s="88"/>
      <c r="J2" s="88"/>
      <c r="K2" s="89"/>
    </row>
    <row r="3" spans="1:11" ht="21" customHeight="1">
      <c r="A3" s="90" t="s">
        <v>125</v>
      </c>
      <c r="B3" s="88"/>
      <c r="C3" s="88"/>
      <c r="D3" s="88"/>
      <c r="E3" s="88"/>
      <c r="F3" s="88"/>
      <c r="G3" s="88"/>
      <c r="H3" s="88"/>
      <c r="I3" s="88"/>
      <c r="J3" s="88"/>
      <c r="K3" s="89"/>
    </row>
    <row r="4" spans="1:11" ht="21" customHeight="1">
      <c r="A4" s="90" t="s">
        <v>124</v>
      </c>
      <c r="B4" s="88"/>
      <c r="C4" s="88"/>
      <c r="D4" s="88"/>
      <c r="E4" s="88"/>
      <c r="F4" s="88"/>
      <c r="G4" s="88"/>
      <c r="H4" s="88"/>
      <c r="I4" s="88"/>
      <c r="J4" s="88"/>
      <c r="K4" s="89"/>
    </row>
    <row r="5" spans="1:11" ht="21" customHeight="1">
      <c r="A5" s="90" t="s">
        <v>126</v>
      </c>
      <c r="B5" s="88"/>
      <c r="C5" s="88"/>
      <c r="D5" s="88"/>
      <c r="E5" s="88"/>
      <c r="F5" s="88"/>
      <c r="G5" s="88"/>
      <c r="H5" s="88"/>
      <c r="I5" s="88"/>
      <c r="J5" s="88"/>
      <c r="K5" s="89"/>
    </row>
    <row r="6" spans="1:11" ht="21" customHeight="1" thickBot="1">
      <c r="A6" s="91"/>
      <c r="B6" s="92"/>
      <c r="C6" s="92"/>
      <c r="D6" s="92"/>
      <c r="E6" s="92"/>
      <c r="F6" s="92"/>
      <c r="G6" s="92"/>
      <c r="H6" s="92"/>
      <c r="I6" s="92"/>
      <c r="J6" s="92"/>
      <c r="K6" s="93"/>
    </row>
    <row r="7" spans="1:11" ht="16" thickBot="1">
      <c r="A7" s="94"/>
      <c r="B7" s="94"/>
      <c r="C7" s="94"/>
      <c r="D7" s="94"/>
      <c r="E7" s="94"/>
      <c r="F7" s="94"/>
      <c r="G7" s="94"/>
      <c r="H7" s="94"/>
      <c r="I7" s="94"/>
      <c r="J7" s="94"/>
      <c r="K7" s="94"/>
    </row>
    <row r="8" spans="1:11" ht="28" customHeight="1">
      <c r="A8" s="62" t="s">
        <v>2</v>
      </c>
      <c r="B8" s="62"/>
      <c r="C8" s="58"/>
      <c r="D8" s="58"/>
      <c r="E8" s="58"/>
      <c r="F8" s="58"/>
      <c r="G8" s="59"/>
      <c r="H8" s="63"/>
      <c r="I8" s="64"/>
    </row>
    <row r="9" spans="1:11" ht="28" customHeight="1" thickBot="1">
      <c r="A9" s="65" t="s">
        <v>3</v>
      </c>
      <c r="B9" s="65"/>
      <c r="C9" s="60"/>
      <c r="D9" s="60"/>
      <c r="E9" s="60"/>
      <c r="F9" s="60"/>
      <c r="G9" s="61"/>
      <c r="H9" s="66"/>
      <c r="I9" s="6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3D611-5087-9446-AAAB-DC0B55748C98}">
  <dimension ref="A1:M72"/>
  <sheetViews>
    <sheetView tabSelected="1" topLeftCell="A23" zoomScaleNormal="100" workbookViewId="0">
      <selection activeCell="F31" sqref="F31"/>
    </sheetView>
  </sheetViews>
  <sheetFormatPr defaultColWidth="9.1796875" defaultRowHeight="14.5"/>
  <cols>
    <col min="1" max="1" width="35" style="1" customWidth="1"/>
    <col min="2" max="4" width="17.453125" style="1" customWidth="1"/>
    <col min="5" max="5" width="16.81640625" style="1" customWidth="1"/>
    <col min="6" max="6" width="15.54296875" style="1" customWidth="1"/>
    <col min="7" max="8" width="16.81640625" style="1" customWidth="1"/>
    <col min="9" max="9" width="19" style="1" customWidth="1"/>
    <col min="10" max="16384" width="9.1796875" style="1"/>
  </cols>
  <sheetData>
    <row r="1" spans="1:8" ht="33" customHeight="1" thickBot="1">
      <c r="A1" s="188" t="s">
        <v>4</v>
      </c>
      <c r="B1" s="189"/>
      <c r="C1" s="189"/>
      <c r="D1" s="189"/>
      <c r="E1" s="190"/>
    </row>
    <row r="2" spans="1:8" ht="15" thickBot="1"/>
    <row r="3" spans="1:8" s="12" customFormat="1" ht="30" customHeight="1" thickBot="1">
      <c r="A3" s="191" t="s">
        <v>5</v>
      </c>
      <c r="B3" s="192"/>
      <c r="C3" s="192"/>
      <c r="D3" s="192"/>
      <c r="E3" s="193"/>
      <c r="F3" s="13"/>
      <c r="G3" s="13"/>
      <c r="H3" s="13"/>
    </row>
    <row r="4" spans="1:8" ht="47.15" customHeight="1" thickBot="1">
      <c r="A4" s="16" t="s">
        <v>6</v>
      </c>
      <c r="B4" s="17" t="s">
        <v>7</v>
      </c>
      <c r="C4" s="17" t="s">
        <v>8</v>
      </c>
      <c r="D4" s="18" t="s">
        <v>9</v>
      </c>
      <c r="E4" s="19" t="s">
        <v>10</v>
      </c>
      <c r="F4" s="4"/>
      <c r="G4" s="4"/>
      <c r="H4" s="4"/>
    </row>
    <row r="5" spans="1:8" ht="30" customHeight="1" thickBot="1">
      <c r="A5" s="38" t="s">
        <v>11</v>
      </c>
      <c r="B5" s="30">
        <v>1</v>
      </c>
      <c r="C5" s="30">
        <v>3584</v>
      </c>
      <c r="D5" s="31"/>
      <c r="E5" s="15">
        <f>SUM(B5:D5)</f>
        <v>3585</v>
      </c>
      <c r="F5" s="5"/>
      <c r="G5" s="5"/>
      <c r="H5" s="5"/>
    </row>
    <row r="6" spans="1:8" ht="30" customHeight="1" thickBot="1">
      <c r="A6" s="38" t="s">
        <v>12</v>
      </c>
      <c r="B6" s="30">
        <v>8</v>
      </c>
      <c r="C6" s="30">
        <v>154.5</v>
      </c>
      <c r="D6" s="31"/>
      <c r="E6" s="15">
        <f t="shared" ref="E6:E12" si="0">SUM(B6:D6)</f>
        <v>162.5</v>
      </c>
      <c r="F6" s="5"/>
      <c r="G6" s="5"/>
      <c r="H6" s="5"/>
    </row>
    <row r="7" spans="1:8" ht="30" customHeight="1" thickBot="1">
      <c r="A7" s="38" t="s">
        <v>13</v>
      </c>
      <c r="B7" s="30">
        <v>20</v>
      </c>
      <c r="C7" s="30">
        <v>648.5</v>
      </c>
      <c r="D7" s="31"/>
      <c r="E7" s="15">
        <f t="shared" si="0"/>
        <v>668.5</v>
      </c>
      <c r="F7" s="5"/>
      <c r="G7" s="5"/>
      <c r="H7" s="5"/>
    </row>
    <row r="8" spans="1:8" ht="30" customHeight="1" thickBot="1">
      <c r="A8" s="38" t="s">
        <v>14</v>
      </c>
      <c r="B8" s="30">
        <v>40</v>
      </c>
      <c r="C8" s="30">
        <v>458</v>
      </c>
      <c r="D8" s="31"/>
      <c r="E8" s="15">
        <f t="shared" si="0"/>
        <v>498</v>
      </c>
      <c r="F8" s="5"/>
      <c r="G8" s="5"/>
      <c r="H8" s="5"/>
    </row>
    <row r="9" spans="1:8" ht="30" customHeight="1" thickBot="1">
      <c r="A9" s="38" t="s">
        <v>15</v>
      </c>
      <c r="B9" s="30">
        <v>17</v>
      </c>
      <c r="C9" s="30">
        <v>196</v>
      </c>
      <c r="D9" s="31"/>
      <c r="E9" s="15">
        <f t="shared" si="0"/>
        <v>213</v>
      </c>
      <c r="F9" s="5"/>
      <c r="G9" s="5"/>
      <c r="H9" s="5"/>
    </row>
    <row r="10" spans="1:8" ht="30" customHeight="1" thickBot="1">
      <c r="A10" s="38" t="s">
        <v>16</v>
      </c>
      <c r="B10" s="30">
        <v>22</v>
      </c>
      <c r="C10" s="30">
        <v>295</v>
      </c>
      <c r="D10" s="31"/>
      <c r="E10" s="15">
        <f t="shared" si="0"/>
        <v>317</v>
      </c>
      <c r="F10" s="5"/>
      <c r="G10" s="5"/>
      <c r="H10" s="5"/>
    </row>
    <row r="11" spans="1:8" ht="30" customHeight="1" thickBot="1">
      <c r="A11" s="38" t="s">
        <v>17</v>
      </c>
      <c r="B11" s="30">
        <v>4</v>
      </c>
      <c r="C11" s="30">
        <v>324.5</v>
      </c>
      <c r="D11" s="31"/>
      <c r="E11" s="15">
        <f t="shared" si="0"/>
        <v>328.5</v>
      </c>
      <c r="F11" s="5"/>
      <c r="G11" s="5"/>
      <c r="H11" s="5"/>
    </row>
    <row r="12" spans="1:8" ht="30" customHeight="1" thickBot="1">
      <c r="A12" s="38" t="s">
        <v>133</v>
      </c>
      <c r="B12" s="30"/>
      <c r="C12" s="30">
        <v>1</v>
      </c>
      <c r="D12" s="31"/>
      <c r="E12" s="15">
        <f t="shared" si="0"/>
        <v>1</v>
      </c>
      <c r="F12" s="5"/>
      <c r="G12" s="5"/>
      <c r="H12" s="5"/>
    </row>
    <row r="13" spans="1:8" ht="15" thickBot="1">
      <c r="B13" s="5"/>
      <c r="C13" s="5"/>
      <c r="D13" s="5"/>
    </row>
    <row r="14" spans="1:8" s="12" customFormat="1" ht="30" customHeight="1" thickBot="1">
      <c r="A14" s="191" t="s">
        <v>18</v>
      </c>
      <c r="B14" s="192"/>
      <c r="C14" s="192"/>
      <c r="D14" s="192"/>
      <c r="E14" s="193"/>
      <c r="F14" s="14"/>
      <c r="G14" s="14"/>
      <c r="H14" s="14"/>
    </row>
    <row r="15" spans="1:8" ht="47.15" customHeight="1" thickBot="1">
      <c r="A15" s="20" t="s">
        <v>6</v>
      </c>
      <c r="B15" s="21" t="s">
        <v>19</v>
      </c>
      <c r="C15" s="21" t="s">
        <v>20</v>
      </c>
      <c r="D15" s="21" t="s">
        <v>21</v>
      </c>
      <c r="E15" s="22" t="s">
        <v>22</v>
      </c>
      <c r="F15" s="4"/>
      <c r="G15" s="4"/>
      <c r="H15" s="4"/>
    </row>
    <row r="16" spans="1:8" ht="30" customHeight="1" thickBot="1">
      <c r="A16" s="141" t="s">
        <v>11</v>
      </c>
      <c r="B16" s="36">
        <f>(B5/E5)</f>
        <v>2.7894002789400279E-4</v>
      </c>
      <c r="C16" s="36">
        <f>(C5/E5)</f>
        <v>0.99972105997210603</v>
      </c>
      <c r="D16" s="36">
        <f>(D5/E5)</f>
        <v>0</v>
      </c>
      <c r="E16" s="142">
        <f>SUM(B16,C16,D16)</f>
        <v>1</v>
      </c>
      <c r="F16" s="5"/>
      <c r="G16" s="5"/>
      <c r="H16" s="5"/>
    </row>
    <row r="17" spans="1:13" ht="30" customHeight="1" thickBot="1">
      <c r="A17" s="141" t="s">
        <v>12</v>
      </c>
      <c r="B17" s="36">
        <f>(B6/E6)</f>
        <v>4.9230769230769231E-2</v>
      </c>
      <c r="C17" s="36">
        <f>(C6/E6)</f>
        <v>0.95076923076923081</v>
      </c>
      <c r="D17" s="36">
        <f>(D6/E6)</f>
        <v>0</v>
      </c>
      <c r="E17" s="142">
        <f>SUM(B17,C17,D17)</f>
        <v>1</v>
      </c>
      <c r="F17" s="5"/>
      <c r="G17" s="5"/>
      <c r="H17" s="5"/>
    </row>
    <row r="18" spans="1:13" ht="30" customHeight="1" thickBot="1">
      <c r="A18" s="140" t="s">
        <v>13</v>
      </c>
      <c r="B18" s="36">
        <f>(B7/E7)</f>
        <v>2.9917726252804786E-2</v>
      </c>
      <c r="C18" s="36">
        <f>(C7/E7)</f>
        <v>0.97008227374719525</v>
      </c>
      <c r="D18" s="36">
        <f>(D7/E7)</f>
        <v>0</v>
      </c>
      <c r="E18" s="142">
        <f>SUM(B18,C18,D18)</f>
        <v>1</v>
      </c>
      <c r="F18" s="5"/>
      <c r="G18" s="5"/>
      <c r="H18" s="5"/>
    </row>
    <row r="19" spans="1:13" ht="30" customHeight="1" thickBot="1">
      <c r="A19" s="140" t="s">
        <v>14</v>
      </c>
      <c r="B19" s="36">
        <f>(B8)/(E8)</f>
        <v>8.0321285140562249E-2</v>
      </c>
      <c r="C19" s="36">
        <f>(C8)/(E8)</f>
        <v>0.91967871485943775</v>
      </c>
      <c r="D19" s="36">
        <f>(D8)/(E8)</f>
        <v>0</v>
      </c>
      <c r="E19" s="142">
        <f t="shared" ref="E19" si="1">SUM(B19,C19,D19)</f>
        <v>1</v>
      </c>
      <c r="F19" s="5"/>
      <c r="G19" s="5"/>
      <c r="H19"/>
      <c r="I19"/>
      <c r="J19"/>
    </row>
    <row r="20" spans="1:13" ht="30" customHeight="1" thickBot="1">
      <c r="A20" s="140" t="s">
        <v>15</v>
      </c>
      <c r="B20" s="36">
        <f>(B9)/(E9)</f>
        <v>7.9812206572769953E-2</v>
      </c>
      <c r="C20" s="36">
        <f>(C9)/(E9)</f>
        <v>0.92018779342723001</v>
      </c>
      <c r="D20" s="36">
        <f>(D9)/(E9)</f>
        <v>0</v>
      </c>
      <c r="E20" s="142">
        <f t="shared" ref="E20" si="2">SUM(B20,C20,D20)</f>
        <v>1</v>
      </c>
      <c r="F20" s="5"/>
      <c r="G20" s="5"/>
      <c r="H20"/>
      <c r="I20"/>
      <c r="J20"/>
    </row>
    <row r="21" spans="1:13" ht="30" customHeight="1" thickBot="1">
      <c r="A21" s="141" t="s">
        <v>16</v>
      </c>
      <c r="B21" s="36">
        <f>(B10)/(E10)</f>
        <v>6.9400630914826497E-2</v>
      </c>
      <c r="C21" s="36">
        <f>(C10/E10)</f>
        <v>0.93059936908517349</v>
      </c>
      <c r="D21" s="36">
        <f>(D10/E10)</f>
        <v>0</v>
      </c>
      <c r="E21" s="142">
        <f t="shared" ref="E21" si="3">SUM(B21,C21,D21)</f>
        <v>1</v>
      </c>
      <c r="F21" s="5"/>
      <c r="G21" s="5"/>
      <c r="H21" s="5"/>
    </row>
    <row r="22" spans="1:13" ht="30" customHeight="1" thickBot="1">
      <c r="A22" s="141" t="s">
        <v>17</v>
      </c>
      <c r="B22" s="36">
        <f>(B11/E11)</f>
        <v>1.2176560121765601E-2</v>
      </c>
      <c r="C22" s="36">
        <f>(C11/E11)</f>
        <v>0.9878234398782344</v>
      </c>
      <c r="D22" s="36">
        <f>(D11/E11)</f>
        <v>0</v>
      </c>
      <c r="E22" s="142">
        <f t="shared" ref="E22:E23" si="4">SUM(B22,C22,D22)</f>
        <v>1</v>
      </c>
      <c r="F22" s="5"/>
      <c r="G22" s="5"/>
      <c r="H22" s="5"/>
    </row>
    <row r="23" spans="1:13" ht="30" customHeight="1" thickBot="1">
      <c r="A23" s="155" t="s">
        <v>127</v>
      </c>
      <c r="B23" s="30">
        <f>(B12/E12)</f>
        <v>0</v>
      </c>
      <c r="C23" s="30">
        <f>(C12/E12)</f>
        <v>1</v>
      </c>
      <c r="D23" s="30">
        <f>(D12/E12)</f>
        <v>0</v>
      </c>
      <c r="E23" s="156">
        <f t="shared" si="4"/>
        <v>1</v>
      </c>
      <c r="F23" s="5"/>
      <c r="G23" s="5"/>
      <c r="H23" s="5"/>
    </row>
    <row r="24" spans="1:13" ht="15" thickBot="1"/>
    <row r="25" spans="1:13" ht="30.75" customHeight="1" thickBot="1">
      <c r="A25" s="194" t="s">
        <v>23</v>
      </c>
      <c r="B25" s="195"/>
      <c r="C25" s="195"/>
      <c r="D25" s="195"/>
      <c r="E25" s="196"/>
      <c r="F25" s="23"/>
      <c r="G25" s="6"/>
      <c r="H25" s="6"/>
    </row>
    <row r="26" spans="1:13" ht="35.15" customHeight="1" thickBot="1">
      <c r="A26" s="24"/>
      <c r="B26" s="21" t="s">
        <v>24</v>
      </c>
      <c r="C26" s="21" t="s">
        <v>25</v>
      </c>
      <c r="D26" s="22" t="s">
        <v>26</v>
      </c>
      <c r="E26" s="180" t="s">
        <v>27</v>
      </c>
      <c r="F26" s="136"/>
      <c r="G26" s="4"/>
      <c r="H26" s="8"/>
    </row>
    <row r="27" spans="1:13" ht="34" customHeight="1">
      <c r="A27" s="183" t="s">
        <v>28</v>
      </c>
      <c r="B27" s="112">
        <f>2.1*45.86</f>
        <v>96.305999999999997</v>
      </c>
      <c r="C27" s="112">
        <f>2.1*24.19</f>
        <v>50.799000000000007</v>
      </c>
      <c r="D27" s="113">
        <f>2.1*20.13</f>
        <v>42.273000000000003</v>
      </c>
      <c r="E27" s="181"/>
      <c r="F27" s="136"/>
      <c r="G27" s="5"/>
      <c r="H27" s="8"/>
    </row>
    <row r="28" spans="1:13" ht="58.5" customHeight="1" thickBot="1">
      <c r="A28" s="184"/>
      <c r="B28" s="33" t="s">
        <v>29</v>
      </c>
      <c r="C28" s="33" t="s">
        <v>30</v>
      </c>
      <c r="D28" s="34" t="s">
        <v>31</v>
      </c>
      <c r="E28" s="182"/>
      <c r="G28" s="77"/>
      <c r="H28" s="77"/>
      <c r="I28" s="77"/>
    </row>
    <row r="29" spans="1:13" ht="15" thickBot="1">
      <c r="G29" s="77"/>
      <c r="H29" s="78"/>
      <c r="I29" s="77"/>
    </row>
    <row r="30" spans="1:13" s="12" customFormat="1" ht="30" customHeight="1" thickBot="1">
      <c r="A30" s="185" t="s">
        <v>32</v>
      </c>
      <c r="B30" s="186"/>
      <c r="C30" s="186"/>
      <c r="D30" s="187"/>
      <c r="E30"/>
      <c r="F30" s="14"/>
      <c r="G30" s="79"/>
      <c r="H30" s="78"/>
      <c r="I30" s="95"/>
      <c r="J30" s="94"/>
      <c r="K30" s="94"/>
      <c r="L30" s="94"/>
      <c r="M30" s="94"/>
    </row>
    <row r="31" spans="1:13" ht="47.15" customHeight="1" thickBot="1">
      <c r="A31" s="26" t="s">
        <v>6</v>
      </c>
      <c r="B31" s="42" t="s">
        <v>33</v>
      </c>
      <c r="C31" s="204" t="s">
        <v>34</v>
      </c>
      <c r="D31" s="205"/>
      <c r="E31"/>
      <c r="F31" s="4"/>
      <c r="G31" s="77"/>
      <c r="H31" s="78"/>
      <c r="I31" s="77"/>
    </row>
    <row r="32" spans="1:13" ht="40" customHeight="1" thickBot="1">
      <c r="A32" s="81" t="s">
        <v>11</v>
      </c>
      <c r="B32" s="111">
        <f>$B$27*B16+$C$27*C16+$D$27*D16</f>
        <v>50.81169372384938</v>
      </c>
      <c r="C32" s="197" t="s">
        <v>35</v>
      </c>
      <c r="D32" s="198"/>
      <c r="E32"/>
      <c r="F32" s="5"/>
      <c r="G32" s="77"/>
      <c r="H32" s="78"/>
      <c r="I32" s="80"/>
    </row>
    <row r="33" spans="1:13" ht="40" customHeight="1" thickBot="1">
      <c r="A33" s="81" t="s">
        <v>12</v>
      </c>
      <c r="B33" s="111">
        <f t="shared" ref="B33:B39" si="5">$B$27*B17+$C$27*C17+$D$27*D17</f>
        <v>53.039344615384621</v>
      </c>
      <c r="C33" s="199"/>
      <c r="D33" s="200"/>
      <c r="E33"/>
      <c r="F33" s="5"/>
      <c r="G33" s="77"/>
      <c r="H33" s="78"/>
      <c r="I33" s="80"/>
    </row>
    <row r="34" spans="1:13" ht="40" customHeight="1" thickBot="1">
      <c r="A34" s="81" t="s">
        <v>13</v>
      </c>
      <c r="B34" s="111">
        <f t="shared" si="5"/>
        <v>52.160465968586394</v>
      </c>
      <c r="C34" s="199"/>
      <c r="D34" s="200"/>
      <c r="E34"/>
      <c r="F34" s="5"/>
      <c r="G34" s="80"/>
      <c r="H34" s="78"/>
      <c r="I34" s="80"/>
    </row>
    <row r="35" spans="1:13" ht="40" customHeight="1" thickBot="1">
      <c r="A35" s="135" t="s">
        <v>14</v>
      </c>
      <c r="B35" s="111">
        <f t="shared" si="5"/>
        <v>54.454180722891572</v>
      </c>
      <c r="C35" s="199"/>
      <c r="D35" s="200"/>
      <c r="E35"/>
      <c r="F35" s="5"/>
      <c r="G35"/>
      <c r="H35"/>
      <c r="I35"/>
    </row>
    <row r="36" spans="1:13" ht="40" customHeight="1" thickBot="1">
      <c r="A36" s="135" t="s">
        <v>15</v>
      </c>
      <c r="B36" s="111">
        <f t="shared" si="5"/>
        <v>54.431014084507048</v>
      </c>
      <c r="C36" s="199"/>
      <c r="D36" s="200"/>
      <c r="E36"/>
      <c r="F36" s="5"/>
      <c r="G36"/>
      <c r="H36"/>
      <c r="I36"/>
    </row>
    <row r="37" spans="1:13" ht="40" customHeight="1" thickBot="1">
      <c r="A37" s="135" t="s">
        <v>16</v>
      </c>
      <c r="B37" s="111">
        <f t="shared" si="5"/>
        <v>53.957214511041016</v>
      </c>
      <c r="C37" s="199"/>
      <c r="D37" s="200"/>
      <c r="E37"/>
      <c r="F37" s="5"/>
      <c r="G37"/>
      <c r="H37"/>
      <c r="I37"/>
    </row>
    <row r="38" spans="1:13" ht="40" customHeight="1" thickBot="1">
      <c r="A38" s="81" t="s">
        <v>17</v>
      </c>
      <c r="B38" s="111">
        <f t="shared" si="5"/>
        <v>51.3531187214612</v>
      </c>
      <c r="C38" s="199"/>
      <c r="D38" s="200"/>
      <c r="E38"/>
      <c r="F38" s="5"/>
      <c r="G38"/>
      <c r="H38"/>
      <c r="I38"/>
    </row>
    <row r="39" spans="1:13" ht="40" customHeight="1" thickBot="1">
      <c r="A39" s="171" t="s">
        <v>133</v>
      </c>
      <c r="B39" s="111">
        <f t="shared" si="5"/>
        <v>50.799000000000007</v>
      </c>
      <c r="C39" s="201"/>
      <c r="D39" s="202"/>
      <c r="E39"/>
      <c r="F39" s="5"/>
      <c r="G39"/>
      <c r="H39"/>
      <c r="I39"/>
    </row>
    <row r="40" spans="1:13">
      <c r="G40" s="77"/>
      <c r="H40" s="77"/>
      <c r="I40" s="77"/>
    </row>
    <row r="41" spans="1:13" ht="16" thickBot="1">
      <c r="A41" s="214" t="s">
        <v>36</v>
      </c>
      <c r="B41" s="215"/>
      <c r="C41" s="215"/>
      <c r="D41" s="215"/>
      <c r="E41" s="215"/>
      <c r="F41" s="215"/>
      <c r="G41" s="215"/>
      <c r="H41" s="215"/>
      <c r="I41" s="215"/>
      <c r="J41" s="215"/>
    </row>
    <row r="42" spans="1:13" ht="87">
      <c r="A42" s="121" t="s">
        <v>6</v>
      </c>
      <c r="B42" s="122" t="s">
        <v>37</v>
      </c>
      <c r="C42" s="123" t="s">
        <v>38</v>
      </c>
      <c r="D42" s="123" t="s">
        <v>129</v>
      </c>
      <c r="E42" s="123" t="s">
        <v>39</v>
      </c>
      <c r="F42" s="123" t="s">
        <v>130</v>
      </c>
      <c r="G42" s="123" t="s">
        <v>40</v>
      </c>
      <c r="H42" s="123" t="s">
        <v>131</v>
      </c>
      <c r="I42" s="123" t="s">
        <v>41</v>
      </c>
      <c r="J42" s="124" t="s">
        <v>42</v>
      </c>
      <c r="K42" s="4"/>
      <c r="L42" s="77"/>
      <c r="M42" s="77"/>
    </row>
    <row r="43" spans="1:13" ht="72.5">
      <c r="A43" s="125" t="s">
        <v>43</v>
      </c>
      <c r="B43" s="119" t="s">
        <v>117</v>
      </c>
      <c r="C43" s="165">
        <v>3</v>
      </c>
      <c r="D43" s="165">
        <v>4</v>
      </c>
      <c r="E43" s="165">
        <v>5</v>
      </c>
      <c r="F43" s="165">
        <v>2</v>
      </c>
      <c r="G43" s="165">
        <v>60</v>
      </c>
      <c r="H43" s="165">
        <v>2</v>
      </c>
      <c r="I43" s="118">
        <f>C43*D43+E43*F43+G43*H43</f>
        <v>142</v>
      </c>
      <c r="J43" s="126">
        <f>I43*3</f>
        <v>426</v>
      </c>
      <c r="K43" s="5"/>
      <c r="L43" s="77"/>
      <c r="M43" s="77"/>
    </row>
    <row r="44" spans="1:13" ht="43.5">
      <c r="A44" s="125" t="s">
        <v>44</v>
      </c>
      <c r="B44" s="119" t="s">
        <v>118</v>
      </c>
      <c r="C44" s="165">
        <v>3</v>
      </c>
      <c r="D44" s="165">
        <v>2</v>
      </c>
      <c r="E44" s="165">
        <v>5</v>
      </c>
      <c r="F44" s="165">
        <v>2</v>
      </c>
      <c r="G44" s="165">
        <v>60</v>
      </c>
      <c r="H44" s="165">
        <v>2</v>
      </c>
      <c r="I44" s="118">
        <f t="shared" ref="I44:I48" si="6">C44*D44+E44*F44+G44*H44</f>
        <v>136</v>
      </c>
      <c r="J44" s="126">
        <f t="shared" ref="J44:J50" si="7">I44*3</f>
        <v>408</v>
      </c>
      <c r="K44" s="5"/>
      <c r="L44" s="77"/>
      <c r="M44" s="77"/>
    </row>
    <row r="45" spans="1:13" ht="58">
      <c r="A45" s="125" t="s">
        <v>45</v>
      </c>
      <c r="B45" s="119" t="s">
        <v>119</v>
      </c>
      <c r="C45" s="165">
        <v>3</v>
      </c>
      <c r="D45" s="165">
        <v>1</v>
      </c>
      <c r="E45" s="165">
        <v>5</v>
      </c>
      <c r="F45" s="165">
        <v>1</v>
      </c>
      <c r="G45" s="143" t="s">
        <v>120</v>
      </c>
      <c r="H45" s="143" t="s">
        <v>120</v>
      </c>
      <c r="I45" s="118">
        <f>C45*D45+E45*F45</f>
        <v>8</v>
      </c>
      <c r="J45" s="126">
        <f t="shared" si="7"/>
        <v>24</v>
      </c>
      <c r="K45" s="5"/>
      <c r="L45" s="77"/>
      <c r="M45" s="77"/>
    </row>
    <row r="46" spans="1:13" ht="72.5">
      <c r="A46" s="125" t="s">
        <v>46</v>
      </c>
      <c r="B46" s="119" t="s">
        <v>121</v>
      </c>
      <c r="C46" s="165">
        <v>3</v>
      </c>
      <c r="D46" s="166">
        <f>1/3</f>
        <v>0.33333333333333331</v>
      </c>
      <c r="E46" s="165">
        <v>5</v>
      </c>
      <c r="F46" s="166">
        <f>1/3</f>
        <v>0.33333333333333331</v>
      </c>
      <c r="G46" s="165">
        <v>60</v>
      </c>
      <c r="H46" s="165">
        <v>0.33333333333333331</v>
      </c>
      <c r="I46" s="118">
        <f t="shared" si="6"/>
        <v>22.666666666666668</v>
      </c>
      <c r="J46" s="126">
        <f t="shared" si="7"/>
        <v>68</v>
      </c>
      <c r="K46" s="5"/>
      <c r="L46" s="77"/>
      <c r="M46" s="77"/>
    </row>
    <row r="47" spans="1:13" ht="72.5">
      <c r="A47" s="127" t="s">
        <v>47</v>
      </c>
      <c r="B47" s="120" t="s">
        <v>122</v>
      </c>
      <c r="C47" s="165">
        <v>3</v>
      </c>
      <c r="D47" s="166">
        <f t="shared" ref="D47:D48" si="8">1/3</f>
        <v>0.33333333333333331</v>
      </c>
      <c r="E47" s="165">
        <v>5</v>
      </c>
      <c r="F47" s="166">
        <f t="shared" ref="F47:F48" si="9">1/3</f>
        <v>0.33333333333333331</v>
      </c>
      <c r="G47" s="165">
        <v>24</v>
      </c>
      <c r="H47" s="167">
        <v>0.33333333333333331</v>
      </c>
      <c r="I47" s="118">
        <f t="shared" si="6"/>
        <v>10.666666666666666</v>
      </c>
      <c r="J47" s="126">
        <f t="shared" si="7"/>
        <v>32</v>
      </c>
      <c r="K47" s="5"/>
      <c r="L47" s="77"/>
      <c r="M47" s="77"/>
    </row>
    <row r="48" spans="1:13" ht="72.5">
      <c r="A48" s="127" t="s">
        <v>48</v>
      </c>
      <c r="B48" s="120" t="s">
        <v>122</v>
      </c>
      <c r="C48" s="165">
        <v>3</v>
      </c>
      <c r="D48" s="166">
        <f t="shared" si="8"/>
        <v>0.33333333333333331</v>
      </c>
      <c r="E48" s="165">
        <v>5</v>
      </c>
      <c r="F48" s="166">
        <f t="shared" si="9"/>
        <v>0.33333333333333331</v>
      </c>
      <c r="G48" s="165">
        <v>60</v>
      </c>
      <c r="H48" s="167">
        <v>0.33333333333333331</v>
      </c>
      <c r="I48" s="118">
        <f t="shared" si="6"/>
        <v>22.666666666666668</v>
      </c>
      <c r="J48" s="126">
        <f t="shared" si="7"/>
        <v>68</v>
      </c>
      <c r="K48" s="5"/>
      <c r="L48" s="77"/>
      <c r="M48" s="77"/>
    </row>
    <row r="49" spans="1:13" ht="130.5">
      <c r="A49" s="127" t="s">
        <v>49</v>
      </c>
      <c r="B49" s="120" t="s">
        <v>123</v>
      </c>
      <c r="C49" s="167">
        <v>27</v>
      </c>
      <c r="D49" s="167">
        <v>1</v>
      </c>
      <c r="E49" s="167">
        <v>6</v>
      </c>
      <c r="F49" s="167">
        <v>1</v>
      </c>
      <c r="G49" s="157" t="s">
        <v>120</v>
      </c>
      <c r="H49" s="157" t="s">
        <v>120</v>
      </c>
      <c r="I49" s="158">
        <f>C49*D49+E49*F49</f>
        <v>33</v>
      </c>
      <c r="J49" s="159">
        <f t="shared" si="7"/>
        <v>99</v>
      </c>
      <c r="K49" s="5"/>
      <c r="L49" s="77"/>
      <c r="M49" s="77"/>
    </row>
    <row r="50" spans="1:13" ht="44" thickBot="1">
      <c r="A50" s="164" t="s">
        <v>132</v>
      </c>
      <c r="B50" s="161" t="s">
        <v>128</v>
      </c>
      <c r="C50" s="162" t="s">
        <v>120</v>
      </c>
      <c r="D50" s="162" t="s">
        <v>120</v>
      </c>
      <c r="E50" s="162" t="s">
        <v>120</v>
      </c>
      <c r="F50" s="162" t="s">
        <v>120</v>
      </c>
      <c r="G50" s="168">
        <v>60</v>
      </c>
      <c r="H50" s="168">
        <v>12</v>
      </c>
      <c r="I50" s="163">
        <f>G50*H50</f>
        <v>720</v>
      </c>
      <c r="J50" s="169">
        <f t="shared" si="7"/>
        <v>2160</v>
      </c>
      <c r="K50" s="5"/>
      <c r="L50" s="77"/>
      <c r="M50" s="77"/>
    </row>
    <row r="51" spans="1:13" ht="15" thickBot="1">
      <c r="G51" s="77"/>
      <c r="H51" s="77"/>
      <c r="I51" s="77"/>
    </row>
    <row r="52" spans="1:13" ht="30" customHeight="1" thickBot="1">
      <c r="A52" s="211" t="s">
        <v>50</v>
      </c>
      <c r="B52" s="212"/>
      <c r="C52" s="212"/>
      <c r="D52" s="212"/>
      <c r="E52" s="212"/>
      <c r="F52" s="213"/>
      <c r="G52" s="11"/>
    </row>
    <row r="53" spans="1:13" ht="55" customHeight="1">
      <c r="A53" s="130" t="s">
        <v>6</v>
      </c>
      <c r="B53" s="138" t="s">
        <v>51</v>
      </c>
      <c r="C53" s="138" t="s">
        <v>52</v>
      </c>
      <c r="D53" s="138" t="s">
        <v>42</v>
      </c>
      <c r="E53" s="138" t="s">
        <v>53</v>
      </c>
      <c r="F53" s="131" t="s">
        <v>54</v>
      </c>
      <c r="G53" s="4"/>
      <c r="I53" s="4"/>
    </row>
    <row r="54" spans="1:13" ht="49.5" customHeight="1">
      <c r="A54" s="125" t="s">
        <v>43</v>
      </c>
      <c r="B54" s="144">
        <f t="shared" ref="B54:B61" si="10">E5</f>
        <v>3585</v>
      </c>
      <c r="C54" s="108">
        <f t="shared" ref="C54:C61" si="11">B32*E5</f>
        <v>182159.92200000002</v>
      </c>
      <c r="D54" s="35">
        <f>36+390</f>
        <v>426</v>
      </c>
      <c r="E54" s="110">
        <f>B54*D54</f>
        <v>1527210</v>
      </c>
      <c r="F54" s="132">
        <f>C54*D54</f>
        <v>77600126.772000015</v>
      </c>
      <c r="G54" s="5"/>
    </row>
    <row r="55" spans="1:13" ht="30" customHeight="1">
      <c r="A55" s="125" t="s">
        <v>44</v>
      </c>
      <c r="B55" s="144">
        <f t="shared" si="10"/>
        <v>162.5</v>
      </c>
      <c r="C55" s="108">
        <f t="shared" si="11"/>
        <v>8618.8935000000001</v>
      </c>
      <c r="D55" s="35">
        <f>18+390</f>
        <v>408</v>
      </c>
      <c r="E55" s="110">
        <f t="shared" ref="E55:E61" si="12">B55*D55</f>
        <v>66300</v>
      </c>
      <c r="F55" s="132">
        <f t="shared" ref="F55:F61" si="13">C55*D55</f>
        <v>3516508.548</v>
      </c>
      <c r="G55" s="5"/>
    </row>
    <row r="56" spans="1:13" ht="30" customHeight="1">
      <c r="A56" s="125" t="s">
        <v>45</v>
      </c>
      <c r="B56" s="144">
        <f t="shared" si="10"/>
        <v>668.5</v>
      </c>
      <c r="C56" s="108">
        <f t="shared" si="11"/>
        <v>34869.271500000003</v>
      </c>
      <c r="D56" s="35">
        <f>8*3</f>
        <v>24</v>
      </c>
      <c r="E56" s="110">
        <f t="shared" si="12"/>
        <v>16044</v>
      </c>
      <c r="F56" s="132">
        <f t="shared" si="13"/>
        <v>836862.51600000006</v>
      </c>
      <c r="G56" s="5"/>
    </row>
    <row r="57" spans="1:13" ht="30" customHeight="1">
      <c r="A57" s="125" t="s">
        <v>46</v>
      </c>
      <c r="B57" s="144">
        <f t="shared" si="10"/>
        <v>498</v>
      </c>
      <c r="C57" s="108">
        <f t="shared" si="11"/>
        <v>27118.182000000004</v>
      </c>
      <c r="D57" s="35">
        <f>3+65</f>
        <v>68</v>
      </c>
      <c r="E57" s="110">
        <f t="shared" si="12"/>
        <v>33864</v>
      </c>
      <c r="F57" s="132">
        <f t="shared" si="13"/>
        <v>1844036.3760000004</v>
      </c>
      <c r="G57" s="5"/>
    </row>
    <row r="58" spans="1:13" ht="30" customHeight="1">
      <c r="A58" s="127" t="s">
        <v>47</v>
      </c>
      <c r="B58" s="144">
        <f t="shared" si="10"/>
        <v>213</v>
      </c>
      <c r="C58" s="108">
        <f t="shared" si="11"/>
        <v>11593.806</v>
      </c>
      <c r="D58" s="37">
        <v>32</v>
      </c>
      <c r="E58" s="110">
        <f t="shared" si="12"/>
        <v>6816</v>
      </c>
      <c r="F58" s="132">
        <f t="shared" si="13"/>
        <v>371001.79200000002</v>
      </c>
      <c r="G58" s="5"/>
    </row>
    <row r="59" spans="1:13" ht="30" customHeight="1">
      <c r="A59" s="127" t="s">
        <v>48</v>
      </c>
      <c r="B59" s="144">
        <f t="shared" si="10"/>
        <v>317</v>
      </c>
      <c r="C59" s="108">
        <f t="shared" si="11"/>
        <v>17104.437000000002</v>
      </c>
      <c r="D59" s="37">
        <v>68</v>
      </c>
      <c r="E59" s="110">
        <f t="shared" si="12"/>
        <v>21556</v>
      </c>
      <c r="F59" s="132">
        <f t="shared" si="13"/>
        <v>1163101.716</v>
      </c>
      <c r="G59" s="5"/>
    </row>
    <row r="60" spans="1:13" ht="30" customHeight="1">
      <c r="A60" s="160" t="s">
        <v>49</v>
      </c>
      <c r="B60" s="144">
        <f t="shared" si="10"/>
        <v>328.5</v>
      </c>
      <c r="C60" s="108">
        <f t="shared" si="11"/>
        <v>16869.499500000005</v>
      </c>
      <c r="D60" s="35">
        <v>24</v>
      </c>
      <c r="E60" s="110">
        <f t="shared" si="12"/>
        <v>7884</v>
      </c>
      <c r="F60" s="170">
        <f t="shared" si="13"/>
        <v>404867.98800000013</v>
      </c>
      <c r="G60" s="5"/>
    </row>
    <row r="61" spans="1:13" ht="30" customHeight="1" thickBot="1">
      <c r="A61" s="160" t="s">
        <v>137</v>
      </c>
      <c r="B61" s="144">
        <f t="shared" si="10"/>
        <v>1</v>
      </c>
      <c r="C61" s="108">
        <f t="shared" si="11"/>
        <v>50.799000000000007</v>
      </c>
      <c r="D61" s="35">
        <v>720</v>
      </c>
      <c r="E61" s="110">
        <f t="shared" si="12"/>
        <v>720</v>
      </c>
      <c r="F61" s="170">
        <f t="shared" si="13"/>
        <v>36575.280000000006</v>
      </c>
      <c r="G61" s="5"/>
    </row>
    <row r="62" spans="1:13" ht="24" customHeight="1">
      <c r="C62" s="206" t="s">
        <v>55</v>
      </c>
      <c r="D62" s="207"/>
      <c r="E62" s="128">
        <f>SUM(E54:E61)</f>
        <v>1680394</v>
      </c>
      <c r="F62" s="129">
        <f>SUM(F54:F61)</f>
        <v>85773080.98800002</v>
      </c>
      <c r="G62" s="39">
        <v>85773080.98800002</v>
      </c>
    </row>
    <row r="63" spans="1:13" ht="27" customHeight="1" thickBot="1">
      <c r="C63" s="208" t="s">
        <v>56</v>
      </c>
      <c r="D63" s="209"/>
      <c r="E63" s="109">
        <f>E62/3</f>
        <v>560131.33333333337</v>
      </c>
      <c r="F63" s="98">
        <f>F62/3</f>
        <v>28591026.996000007</v>
      </c>
      <c r="G63" s="40">
        <v>28591026.996000007</v>
      </c>
    </row>
    <row r="65" spans="1:8" ht="25" customHeight="1">
      <c r="A65" s="210" t="s">
        <v>57</v>
      </c>
      <c r="B65" s="210"/>
      <c r="C65" s="210"/>
      <c r="D65" s="210"/>
      <c r="E65" s="210"/>
      <c r="F65" s="210"/>
      <c r="H65" s="153"/>
    </row>
    <row r="66" spans="1:8" ht="31" customHeight="1">
      <c r="A66" s="203" t="s">
        <v>58</v>
      </c>
      <c r="B66" s="203"/>
      <c r="C66" s="203"/>
      <c r="D66" s="203"/>
      <c r="E66" s="203"/>
      <c r="F66" s="203"/>
    </row>
    <row r="67" spans="1:8" ht="31" customHeight="1">
      <c r="A67" s="203" t="s">
        <v>59</v>
      </c>
      <c r="B67" s="203"/>
      <c r="C67" s="203"/>
      <c r="D67" s="203"/>
      <c r="E67" s="203"/>
      <c r="F67" s="203"/>
    </row>
    <row r="68" spans="1:8" ht="31" customHeight="1">
      <c r="A68" s="203" t="s">
        <v>60</v>
      </c>
      <c r="B68" s="203"/>
      <c r="C68" s="203"/>
      <c r="D68" s="203"/>
      <c r="E68" s="203"/>
      <c r="F68" s="203"/>
    </row>
    <row r="69" spans="1:8" ht="31" customHeight="1">
      <c r="A69" s="203" t="s">
        <v>61</v>
      </c>
      <c r="B69" s="203"/>
      <c r="C69" s="203"/>
      <c r="D69" s="203"/>
      <c r="E69" s="203"/>
      <c r="F69" s="203"/>
    </row>
    <row r="70" spans="1:8" ht="31" customHeight="1">
      <c r="A70" s="203" t="s">
        <v>62</v>
      </c>
      <c r="B70" s="203"/>
      <c r="C70" s="203"/>
      <c r="D70" s="203"/>
      <c r="E70" s="203"/>
      <c r="F70" s="203"/>
    </row>
    <row r="71" spans="1:8" ht="31" customHeight="1">
      <c r="A71" s="203" t="s">
        <v>63</v>
      </c>
      <c r="B71" s="203"/>
      <c r="C71" s="203"/>
      <c r="D71" s="203"/>
      <c r="E71" s="203"/>
      <c r="F71" s="203"/>
    </row>
    <row r="72" spans="1:8" ht="31" customHeight="1">
      <c r="A72" s="203" t="s">
        <v>64</v>
      </c>
      <c r="B72" s="203"/>
      <c r="C72" s="203"/>
      <c r="D72" s="203"/>
      <c r="E72" s="203"/>
      <c r="F72" s="203"/>
    </row>
  </sheetData>
  <mergeCells count="21">
    <mergeCell ref="C32:D39"/>
    <mergeCell ref="A72:F72"/>
    <mergeCell ref="C31:D31"/>
    <mergeCell ref="C62:D62"/>
    <mergeCell ref="C63:D63"/>
    <mergeCell ref="A65:F65"/>
    <mergeCell ref="A66:F66"/>
    <mergeCell ref="A67:F67"/>
    <mergeCell ref="A68:F68"/>
    <mergeCell ref="A69:F69"/>
    <mergeCell ref="A70:F70"/>
    <mergeCell ref="A71:F71"/>
    <mergeCell ref="A52:F52"/>
    <mergeCell ref="A41:J41"/>
    <mergeCell ref="E26:E28"/>
    <mergeCell ref="A27:A28"/>
    <mergeCell ref="A30:D30"/>
    <mergeCell ref="A1:E1"/>
    <mergeCell ref="A3:E3"/>
    <mergeCell ref="A14:E14"/>
    <mergeCell ref="A25:E25"/>
  </mergeCells>
  <pageMargins left="0.7" right="0.7" top="0.75" bottom="0.75" header="0.3" footer="0.3"/>
  <pageSetup orientation="portrait" r:id="rId1"/>
  <ignoredErrors>
    <ignoredError sqref="I45"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ECF0E-5906-498D-81B2-65910CF032F7}">
  <dimension ref="A1:F7"/>
  <sheetViews>
    <sheetView workbookViewId="0">
      <selection activeCell="B24" sqref="B24"/>
    </sheetView>
  </sheetViews>
  <sheetFormatPr defaultColWidth="9.1796875" defaultRowHeight="14.5"/>
  <cols>
    <col min="1" max="1" width="57.453125" style="1" customWidth="1"/>
    <col min="2" max="2" width="19" style="1" customWidth="1"/>
    <col min="3" max="3" width="16" style="1" customWidth="1"/>
    <col min="4" max="5" width="21.453125" style="1" customWidth="1"/>
    <col min="6" max="6" width="11.26953125" style="1" bestFit="1" customWidth="1"/>
    <col min="7" max="16384" width="9.1796875" style="1"/>
  </cols>
  <sheetData>
    <row r="1" spans="1:6" ht="33.75" customHeight="1">
      <c r="A1" s="216" t="s">
        <v>105</v>
      </c>
      <c r="B1" s="217"/>
      <c r="C1" s="217"/>
      <c r="D1" s="218"/>
      <c r="E1" s="99"/>
    </row>
    <row r="2" spans="1:6" ht="99" customHeight="1">
      <c r="A2" s="219" t="s">
        <v>106</v>
      </c>
      <c r="B2" s="220"/>
      <c r="C2" s="220"/>
      <c r="D2" s="221"/>
      <c r="E2" s="100"/>
    </row>
    <row r="3" spans="1:6" ht="62.25" customHeight="1">
      <c r="A3" s="3" t="s">
        <v>107</v>
      </c>
      <c r="B3" s="2" t="s">
        <v>108</v>
      </c>
      <c r="C3" s="2" t="s">
        <v>109</v>
      </c>
      <c r="D3" s="101" t="s">
        <v>110</v>
      </c>
      <c r="E3" s="2" t="s">
        <v>111</v>
      </c>
      <c r="F3" s="104" t="s">
        <v>112</v>
      </c>
    </row>
    <row r="4" spans="1:6">
      <c r="A4" s="10" t="s">
        <v>113</v>
      </c>
      <c r="B4" s="117">
        <v>3560000</v>
      </c>
      <c r="C4" s="9">
        <v>7</v>
      </c>
      <c r="D4" s="102">
        <f>B4/C4</f>
        <v>508571.42857142858</v>
      </c>
      <c r="E4" s="105">
        <v>8</v>
      </c>
      <c r="F4" s="106">
        <f>D4*E4</f>
        <v>4068571.4285714286</v>
      </c>
    </row>
    <row r="5" spans="1:6">
      <c r="A5" s="10" t="s">
        <v>114</v>
      </c>
      <c r="B5" s="117">
        <v>4050000</v>
      </c>
      <c r="C5" s="9">
        <v>7</v>
      </c>
      <c r="D5" s="102">
        <f>B5/C5</f>
        <v>578571.42857142852</v>
      </c>
      <c r="E5" s="105">
        <v>8</v>
      </c>
      <c r="F5" s="106">
        <f>D5*E5</f>
        <v>4628571.4285714282</v>
      </c>
    </row>
    <row r="6" spans="1:6">
      <c r="A6" s="10" t="s">
        <v>115</v>
      </c>
      <c r="B6" s="117">
        <v>2700</v>
      </c>
      <c r="C6" s="9"/>
      <c r="D6" s="103"/>
      <c r="E6" s="9">
        <v>60</v>
      </c>
      <c r="F6" s="133">
        <f>B6*E6</f>
        <v>162000</v>
      </c>
    </row>
    <row r="7" spans="1:6">
      <c r="A7" s="9"/>
      <c r="B7" s="9"/>
      <c r="C7" s="9"/>
      <c r="D7" s="9"/>
      <c r="E7" s="134" t="s">
        <v>116</v>
      </c>
      <c r="F7" s="107">
        <f>SUM(F4:F6)</f>
        <v>8859142.8571428563</v>
      </c>
    </row>
  </sheetData>
  <mergeCells count="2">
    <mergeCell ref="A1:D1"/>
    <mergeCell ref="A2:D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40A74-AC68-5540-8570-8D7501CFB667}">
  <dimension ref="A1:H62"/>
  <sheetViews>
    <sheetView topLeftCell="A50" zoomScale="120" zoomScaleNormal="120" workbookViewId="0">
      <selection activeCell="F53" sqref="E52:F53"/>
    </sheetView>
  </sheetViews>
  <sheetFormatPr defaultColWidth="9.1796875" defaultRowHeight="14.5"/>
  <cols>
    <col min="1" max="1" width="21.453125" style="1" customWidth="1"/>
    <col min="2" max="3" width="16.81640625" style="1" customWidth="1"/>
    <col min="4" max="4" width="38.453125" style="1" customWidth="1"/>
    <col min="5" max="7" width="16.81640625" style="1" customWidth="1"/>
    <col min="8" max="16384" width="9.1796875" style="1"/>
  </cols>
  <sheetData>
    <row r="1" spans="1:7" ht="15" thickBot="1">
      <c r="A1" s="222" t="s">
        <v>65</v>
      </c>
      <c r="B1" s="223"/>
      <c r="C1" s="223"/>
      <c r="D1" s="223"/>
      <c r="E1" s="224"/>
    </row>
    <row r="2" spans="1:7" ht="15" thickBot="1"/>
    <row r="3" spans="1:7" s="12" customFormat="1" ht="30" customHeight="1" thickBot="1">
      <c r="A3" s="191" t="s">
        <v>66</v>
      </c>
      <c r="B3" s="192"/>
      <c r="C3" s="192"/>
      <c r="D3" s="192"/>
      <c r="E3" s="193"/>
      <c r="F3" s="13"/>
      <c r="G3" s="13"/>
    </row>
    <row r="4" spans="1:7" ht="47.15" customHeight="1" thickBot="1">
      <c r="A4" s="38" t="s">
        <v>6</v>
      </c>
      <c r="B4" s="43" t="s">
        <v>7</v>
      </c>
      <c r="C4" s="43" t="s">
        <v>67</v>
      </c>
      <c r="D4" s="44" t="s">
        <v>68</v>
      </c>
      <c r="E4" s="19" t="s">
        <v>69</v>
      </c>
      <c r="F4" s="4"/>
      <c r="G4" s="4"/>
    </row>
    <row r="5" spans="1:7" ht="47.15" customHeight="1" thickBot="1">
      <c r="A5" s="83" t="s">
        <v>70</v>
      </c>
      <c r="B5" s="30"/>
      <c r="C5" s="31">
        <v>4160</v>
      </c>
      <c r="D5" s="31">
        <v>4160</v>
      </c>
      <c r="E5" s="96">
        <f t="shared" ref="E5:E8" si="0">SUM(B5:D5)</f>
        <v>8320</v>
      </c>
      <c r="F5" s="4"/>
      <c r="G5" s="4"/>
    </row>
    <row r="6" spans="1:7" ht="47.15" customHeight="1" thickBot="1">
      <c r="A6" s="84" t="s">
        <v>71</v>
      </c>
      <c r="B6" s="32"/>
      <c r="C6" s="41"/>
      <c r="D6" s="41">
        <v>10</v>
      </c>
      <c r="E6" s="70">
        <f t="shared" si="0"/>
        <v>10</v>
      </c>
      <c r="F6" s="4"/>
      <c r="G6" s="4"/>
    </row>
    <row r="7" spans="1:7" ht="47.15" customHeight="1" thickBot="1">
      <c r="A7" s="83" t="s">
        <v>72</v>
      </c>
      <c r="B7" s="30"/>
      <c r="C7" s="31"/>
      <c r="D7" s="31">
        <v>10</v>
      </c>
      <c r="E7" s="70">
        <f t="shared" si="0"/>
        <v>10</v>
      </c>
      <c r="F7" s="4"/>
      <c r="G7" s="4"/>
    </row>
    <row r="8" spans="1:7" ht="47.15" customHeight="1" thickBot="1">
      <c r="A8" s="84" t="s">
        <v>73</v>
      </c>
      <c r="B8" s="32"/>
      <c r="C8" s="41"/>
      <c r="D8" s="41">
        <v>10</v>
      </c>
      <c r="E8" s="70">
        <f t="shared" si="0"/>
        <v>10</v>
      </c>
      <c r="F8" s="4"/>
      <c r="G8" s="4"/>
    </row>
    <row r="9" spans="1:7" ht="30" customHeight="1" thickBot="1">
      <c r="A9" s="85" t="s">
        <v>74</v>
      </c>
      <c r="B9" s="32"/>
      <c r="C9" s="32"/>
      <c r="D9" s="41">
        <v>20</v>
      </c>
      <c r="E9" s="70">
        <f>SUM(B9:D9)</f>
        <v>20</v>
      </c>
      <c r="F9" s="5"/>
      <c r="G9" s="5"/>
    </row>
    <row r="10" spans="1:7" ht="30" customHeight="1" thickBot="1">
      <c r="A10" s="85" t="s">
        <v>75</v>
      </c>
      <c r="B10" s="30"/>
      <c r="C10" s="30"/>
      <c r="D10" s="31">
        <v>20</v>
      </c>
      <c r="E10" s="15">
        <f t="shared" ref="E10:E12" si="1">SUM(B10:D10)</f>
        <v>20</v>
      </c>
      <c r="F10" s="5"/>
      <c r="G10" s="5"/>
    </row>
    <row r="11" spans="1:7" ht="30" customHeight="1" thickBot="1">
      <c r="A11" s="85" t="s">
        <v>76</v>
      </c>
      <c r="B11" s="32"/>
      <c r="C11" s="32"/>
      <c r="D11" s="41">
        <v>10</v>
      </c>
      <c r="E11" s="70">
        <f t="shared" si="1"/>
        <v>10</v>
      </c>
      <c r="F11" s="5"/>
      <c r="G11" s="5"/>
    </row>
    <row r="12" spans="1:7" ht="47.25" customHeight="1" thickBot="1">
      <c r="A12" s="85" t="s">
        <v>134</v>
      </c>
      <c r="B12" s="30"/>
      <c r="C12" s="30"/>
      <c r="D12" s="31">
        <v>1</v>
      </c>
      <c r="E12" s="15">
        <f t="shared" si="1"/>
        <v>1</v>
      </c>
      <c r="F12" s="5"/>
      <c r="G12" s="5"/>
    </row>
    <row r="13" spans="1:7" ht="15" thickBot="1">
      <c r="B13" s="5"/>
      <c r="C13" s="5"/>
      <c r="D13" s="5"/>
    </row>
    <row r="14" spans="1:7" s="12" customFormat="1" ht="30" customHeight="1" thickBot="1">
      <c r="A14" s="191" t="s">
        <v>77</v>
      </c>
      <c r="B14" s="192"/>
      <c r="C14" s="192"/>
      <c r="D14" s="192"/>
      <c r="E14" s="193"/>
      <c r="F14" s="14"/>
      <c r="G14" s="14"/>
    </row>
    <row r="15" spans="1:7" ht="47.15" customHeight="1" thickBot="1">
      <c r="A15" s="42" t="s">
        <v>6</v>
      </c>
      <c r="B15" s="172" t="s">
        <v>19</v>
      </c>
      <c r="C15" s="172" t="s">
        <v>78</v>
      </c>
      <c r="D15" s="172" t="s">
        <v>79</v>
      </c>
      <c r="E15" s="42" t="s">
        <v>80</v>
      </c>
      <c r="F15" s="4"/>
      <c r="G15" s="4"/>
    </row>
    <row r="16" spans="1:7" ht="30" customHeight="1" thickBot="1">
      <c r="A16" s="173" t="s">
        <v>11</v>
      </c>
      <c r="B16" s="174">
        <f>(B5/E5)</f>
        <v>0</v>
      </c>
      <c r="C16" s="174">
        <f>(C5/E5)</f>
        <v>0.5</v>
      </c>
      <c r="D16" s="174">
        <f>(D5/E5)</f>
        <v>0.5</v>
      </c>
      <c r="E16" s="96">
        <f>SUM(B16,C16,D16)</f>
        <v>1</v>
      </c>
      <c r="F16" s="5"/>
      <c r="G16" s="5"/>
    </row>
    <row r="17" spans="1:8" ht="30" customHeight="1" thickBot="1">
      <c r="A17" s="172" t="s">
        <v>12</v>
      </c>
      <c r="B17" s="174">
        <f>B6/E6</f>
        <v>0</v>
      </c>
      <c r="C17" s="174">
        <f>C6/E6</f>
        <v>0</v>
      </c>
      <c r="D17" s="174">
        <f>D6/E6</f>
        <v>1</v>
      </c>
      <c r="E17" s="96">
        <f>SUM(B17:D17)</f>
        <v>1</v>
      </c>
      <c r="F17" s="5"/>
      <c r="G17" s="5"/>
    </row>
    <row r="18" spans="1:8" ht="30" customHeight="1" thickBot="1">
      <c r="A18" s="175" t="s">
        <v>13</v>
      </c>
      <c r="B18" s="174">
        <f>B7/E7</f>
        <v>0</v>
      </c>
      <c r="C18" s="174">
        <f>C7/E7</f>
        <v>0</v>
      </c>
      <c r="D18" s="174">
        <f>D7/E7</f>
        <v>1</v>
      </c>
      <c r="E18" s="96">
        <f>SUM(B18:D18)</f>
        <v>1</v>
      </c>
      <c r="F18" s="5"/>
      <c r="G18" s="5"/>
    </row>
    <row r="19" spans="1:8" ht="30" customHeight="1" thickBot="1">
      <c r="A19" s="175" t="s">
        <v>14</v>
      </c>
      <c r="B19" s="174">
        <f>B8/E8</f>
        <v>0</v>
      </c>
      <c r="C19" s="174">
        <f>C8/E8</f>
        <v>0</v>
      </c>
      <c r="D19" s="174">
        <f>D8/E8</f>
        <v>1</v>
      </c>
      <c r="E19" s="96">
        <f>SUM(B19:D19)</f>
        <v>1</v>
      </c>
      <c r="F19" s="5"/>
      <c r="G19" s="5"/>
    </row>
    <row r="20" spans="1:8" ht="30" customHeight="1" thickBot="1">
      <c r="A20" s="175" t="s">
        <v>81</v>
      </c>
      <c r="B20" s="174">
        <f>B9/E9</f>
        <v>0</v>
      </c>
      <c r="C20" s="174">
        <f>C9/E9</f>
        <v>0</v>
      </c>
      <c r="D20" s="174">
        <f>D9/E9</f>
        <v>1</v>
      </c>
      <c r="E20" s="96">
        <f>SUM(B20:D20)</f>
        <v>1</v>
      </c>
      <c r="F20" s="5"/>
      <c r="G20" s="5"/>
    </row>
    <row r="21" spans="1:8" ht="30" customHeight="1" thickBot="1">
      <c r="A21" s="175" t="s">
        <v>82</v>
      </c>
      <c r="B21" s="174">
        <f>(B10/E10)</f>
        <v>0</v>
      </c>
      <c r="C21" s="174">
        <f>(C10/E10)</f>
        <v>0</v>
      </c>
      <c r="D21" s="174">
        <f>(D10/E10)</f>
        <v>1</v>
      </c>
      <c r="E21" s="96">
        <f>SUM(B21,C21,D21)</f>
        <v>1</v>
      </c>
      <c r="F21" s="5"/>
      <c r="G21" s="5"/>
    </row>
    <row r="22" spans="1:8" ht="30" customHeight="1" thickBot="1">
      <c r="A22" s="175" t="s">
        <v>83</v>
      </c>
      <c r="B22" s="174">
        <f>(B11/E11)</f>
        <v>0</v>
      </c>
      <c r="C22" s="174">
        <f>(C11/E11)</f>
        <v>0</v>
      </c>
      <c r="D22" s="174">
        <f>(D11/E11)</f>
        <v>1</v>
      </c>
      <c r="E22" s="96">
        <f>SUM(B22,C22,D22)</f>
        <v>1</v>
      </c>
      <c r="F22" s="5"/>
      <c r="G22" s="5"/>
    </row>
    <row r="23" spans="1:8" ht="30" customHeight="1" thickBot="1">
      <c r="A23" s="175" t="s">
        <v>135</v>
      </c>
      <c r="B23" s="174">
        <f>(B12/E12)</f>
        <v>0</v>
      </c>
      <c r="C23" s="174">
        <f>(C12/E12)</f>
        <v>0</v>
      </c>
      <c r="D23" s="174">
        <f>(D12/E12)</f>
        <v>1</v>
      </c>
      <c r="E23" s="96">
        <f>SUM(B23,C23,D23)</f>
        <v>1</v>
      </c>
      <c r="F23" s="5"/>
      <c r="G23" s="5"/>
    </row>
    <row r="24" spans="1:8" ht="15" thickBot="1"/>
    <row r="25" spans="1:8" ht="30.75" customHeight="1" thickBot="1">
      <c r="A25" s="235" t="s">
        <v>84</v>
      </c>
      <c r="B25" s="236"/>
      <c r="C25" s="236"/>
      <c r="D25" s="236"/>
      <c r="E25" s="237"/>
      <c r="F25" s="23"/>
      <c r="G25" s="6"/>
    </row>
    <row r="26" spans="1:8" ht="62.15" customHeight="1">
      <c r="A26" s="7" t="s">
        <v>85</v>
      </c>
      <c r="B26" s="51" t="s">
        <v>86</v>
      </c>
      <c r="C26" s="51" t="s">
        <v>87</v>
      </c>
      <c r="D26" s="52" t="s">
        <v>88</v>
      </c>
      <c r="E26" s="232" t="s">
        <v>89</v>
      </c>
      <c r="F26" s="136"/>
      <c r="G26" s="4"/>
    </row>
    <row r="27" spans="1:8" ht="50.15" customHeight="1">
      <c r="A27" s="47" t="s">
        <v>90</v>
      </c>
      <c r="B27" s="46">
        <v>78.56</v>
      </c>
      <c r="C27" s="46">
        <v>66.790000000000006</v>
      </c>
      <c r="D27" s="53">
        <v>39.659999999999997</v>
      </c>
      <c r="E27" s="233"/>
      <c r="F27" s="136"/>
      <c r="G27" s="5"/>
    </row>
    <row r="28" spans="1:8" ht="50.15" customHeight="1" thickBot="1">
      <c r="A28" s="48" t="s">
        <v>91</v>
      </c>
      <c r="B28" s="50">
        <f>B27*0.6</f>
        <v>47.136000000000003</v>
      </c>
      <c r="C28" s="50">
        <f>C27*0.6</f>
        <v>40.074000000000005</v>
      </c>
      <c r="D28" s="54">
        <f>D27*0.6</f>
        <v>23.795999999999996</v>
      </c>
      <c r="E28" s="233"/>
      <c r="F28" s="136"/>
      <c r="G28" s="5"/>
    </row>
    <row r="29" spans="1:8" ht="50.15" customHeight="1" thickBot="1">
      <c r="A29" s="45" t="s">
        <v>92</v>
      </c>
      <c r="B29" s="49">
        <f>SUM(B27,B28)</f>
        <v>125.696</v>
      </c>
      <c r="C29" s="49">
        <f>SUM(C27,C28)</f>
        <v>106.864</v>
      </c>
      <c r="D29" s="55">
        <f>SUM(D27,D28)</f>
        <v>63.455999999999989</v>
      </c>
      <c r="E29" s="234"/>
      <c r="F29" s="136"/>
      <c r="G29" s="5"/>
    </row>
    <row r="30" spans="1:8" ht="15" thickBot="1"/>
    <row r="31" spans="1:8" s="12" customFormat="1" ht="30" customHeight="1" thickBot="1">
      <c r="A31" s="74" t="s">
        <v>93</v>
      </c>
      <c r="B31" s="75"/>
      <c r="C31" s="75"/>
      <c r="D31" s="75"/>
      <c r="E31" s="76"/>
      <c r="F31" s="14"/>
      <c r="G31" s="14"/>
      <c r="H31" s="94"/>
    </row>
    <row r="32" spans="1:8" ht="47.15" customHeight="1" thickBot="1">
      <c r="A32" s="137" t="s">
        <v>6</v>
      </c>
      <c r="B32" s="139" t="s">
        <v>94</v>
      </c>
      <c r="C32" s="229" t="s">
        <v>34</v>
      </c>
      <c r="D32" s="230"/>
      <c r="E32" s="231"/>
      <c r="F32" s="4"/>
    </row>
    <row r="33" spans="1:8" ht="40" customHeight="1">
      <c r="A33" s="71" t="s">
        <v>11</v>
      </c>
      <c r="B33" s="114">
        <f>B29*B16+C29*C16+D29*D16</f>
        <v>85.16</v>
      </c>
      <c r="C33" s="238" t="s">
        <v>95</v>
      </c>
      <c r="D33" s="239"/>
      <c r="E33" s="240"/>
      <c r="F33" s="5"/>
      <c r="H33" s="25"/>
    </row>
    <row r="34" spans="1:8" ht="40" customHeight="1">
      <c r="A34" s="72" t="s">
        <v>12</v>
      </c>
      <c r="B34" s="114">
        <f>B29*B17+C29*C17+D29*D17</f>
        <v>63.455999999999989</v>
      </c>
      <c r="C34" s="241"/>
      <c r="D34" s="242"/>
      <c r="E34" s="243"/>
      <c r="F34" s="5"/>
      <c r="G34" s="25"/>
      <c r="H34" s="25"/>
    </row>
    <row r="35" spans="1:8" ht="40" customHeight="1">
      <c r="A35" s="97" t="s">
        <v>13</v>
      </c>
      <c r="B35" s="115">
        <f>B29*B18+C29*C18+D29*D18</f>
        <v>63.455999999999989</v>
      </c>
      <c r="C35" s="241"/>
      <c r="D35" s="242"/>
      <c r="E35" s="243"/>
      <c r="F35" s="5"/>
      <c r="G35" s="25"/>
      <c r="H35" s="25"/>
    </row>
    <row r="36" spans="1:8" ht="40" customHeight="1">
      <c r="A36" s="97" t="s">
        <v>14</v>
      </c>
      <c r="B36" s="115">
        <f>B29*B19+C29*C19+D29*D19</f>
        <v>63.455999999999989</v>
      </c>
      <c r="C36" s="241"/>
      <c r="D36" s="242"/>
      <c r="E36" s="243"/>
      <c r="F36" s="5"/>
      <c r="G36" s="25"/>
      <c r="H36" s="25"/>
    </row>
    <row r="37" spans="1:8" ht="40" customHeight="1">
      <c r="A37" s="97" t="s">
        <v>81</v>
      </c>
      <c r="B37" s="115">
        <f>B29*B20+C29*C20+D29*D20</f>
        <v>63.455999999999989</v>
      </c>
      <c r="C37" s="241"/>
      <c r="D37" s="242"/>
      <c r="E37" s="243"/>
      <c r="F37" s="5"/>
      <c r="G37" s="25"/>
      <c r="H37" s="25"/>
    </row>
    <row r="38" spans="1:8" ht="40" customHeight="1">
      <c r="A38" s="97" t="s">
        <v>82</v>
      </c>
      <c r="B38" s="115">
        <f>B29*B21+C29*C21+D29*D21</f>
        <v>63.455999999999989</v>
      </c>
      <c r="C38" s="241"/>
      <c r="D38" s="242"/>
      <c r="E38" s="243"/>
      <c r="F38" s="5"/>
      <c r="G38" s="25"/>
      <c r="H38" s="25"/>
    </row>
    <row r="39" spans="1:8" ht="40" customHeight="1" thickBot="1">
      <c r="A39" s="73" t="s">
        <v>83</v>
      </c>
      <c r="B39" s="116">
        <f>B29*B22+C29*C22+D29*D22</f>
        <v>63.455999999999989</v>
      </c>
      <c r="C39" s="241"/>
      <c r="D39" s="242"/>
      <c r="E39" s="243"/>
      <c r="F39" s="5"/>
      <c r="G39" s="25"/>
      <c r="H39" s="25"/>
    </row>
    <row r="40" spans="1:8" ht="40" customHeight="1" thickBot="1">
      <c r="A40" s="154" t="s">
        <v>135</v>
      </c>
      <c r="B40" s="116">
        <f>B29*B23+C29*C23+D29*D23</f>
        <v>63.455999999999989</v>
      </c>
      <c r="C40" s="244"/>
      <c r="D40" s="245"/>
      <c r="E40" s="246"/>
      <c r="F40" s="5"/>
      <c r="G40" s="25"/>
      <c r="H40" s="25"/>
    </row>
    <row r="41" spans="1:8" ht="15" thickBot="1"/>
    <row r="42" spans="1:8" ht="30" customHeight="1" thickBot="1">
      <c r="A42" s="27" t="s">
        <v>96</v>
      </c>
      <c r="B42" s="28"/>
      <c r="C42" s="28"/>
      <c r="D42" s="28"/>
      <c r="E42" s="28"/>
      <c r="F42" s="29"/>
      <c r="G42" s="11"/>
    </row>
    <row r="43" spans="1:8" ht="72" customHeight="1">
      <c r="A43" s="137" t="s">
        <v>6</v>
      </c>
      <c r="B43" s="56" t="s">
        <v>51</v>
      </c>
      <c r="C43" s="56" t="s">
        <v>97</v>
      </c>
      <c r="D43" s="56" t="s">
        <v>98</v>
      </c>
      <c r="E43" s="56" t="s">
        <v>99</v>
      </c>
      <c r="F43" s="57" t="s">
        <v>100</v>
      </c>
      <c r="G43" s="4"/>
      <c r="H43" s="4"/>
    </row>
    <row r="44" spans="1:8" ht="53.25" customHeight="1">
      <c r="A44" s="82" t="s">
        <v>70</v>
      </c>
      <c r="B44" s="145">
        <f t="shared" ref="B44:B51" si="2">E5</f>
        <v>8320</v>
      </c>
      <c r="C44" s="146">
        <f t="shared" ref="C44:C51" si="3">B44*B33</f>
        <v>708531.19999999995</v>
      </c>
      <c r="D44" s="147">
        <v>3</v>
      </c>
      <c r="E44" s="145">
        <f>B44*D44</f>
        <v>24960</v>
      </c>
      <c r="F44" s="148">
        <f>C44*D44</f>
        <v>2125593.5999999996</v>
      </c>
      <c r="G44" s="5"/>
    </row>
    <row r="45" spans="1:8" ht="30" customHeight="1">
      <c r="A45" s="82" t="s">
        <v>71</v>
      </c>
      <c r="B45" s="145">
        <f t="shared" si="2"/>
        <v>10</v>
      </c>
      <c r="C45" s="146">
        <f t="shared" si="3"/>
        <v>634.55999999999995</v>
      </c>
      <c r="D45" s="147">
        <v>408</v>
      </c>
      <c r="E45" s="145">
        <f t="shared" ref="E45:E51" si="4">B45*D45</f>
        <v>4080</v>
      </c>
      <c r="F45" s="148">
        <f t="shared" ref="F45:F51" si="5">C45*D45</f>
        <v>258900.47999999998</v>
      </c>
      <c r="G45" s="5"/>
    </row>
    <row r="46" spans="1:8" ht="30" customHeight="1">
      <c r="A46" s="82" t="s">
        <v>72</v>
      </c>
      <c r="B46" s="145">
        <f t="shared" si="2"/>
        <v>10</v>
      </c>
      <c r="C46" s="146">
        <f t="shared" si="3"/>
        <v>634.55999999999995</v>
      </c>
      <c r="D46" s="147">
        <v>24</v>
      </c>
      <c r="E46" s="145">
        <f t="shared" si="4"/>
        <v>240</v>
      </c>
      <c r="F46" s="148">
        <f t="shared" si="5"/>
        <v>15229.439999999999</v>
      </c>
      <c r="G46" s="5"/>
    </row>
    <row r="47" spans="1:8" ht="30" customHeight="1">
      <c r="A47" s="82" t="s">
        <v>73</v>
      </c>
      <c r="B47" s="145">
        <f t="shared" si="2"/>
        <v>10</v>
      </c>
      <c r="C47" s="146">
        <f t="shared" si="3"/>
        <v>634.55999999999995</v>
      </c>
      <c r="D47" s="147">
        <v>68</v>
      </c>
      <c r="E47" s="145">
        <f t="shared" si="4"/>
        <v>680</v>
      </c>
      <c r="F47" s="148">
        <f t="shared" si="5"/>
        <v>43150.079999999994</v>
      </c>
      <c r="G47" s="5"/>
    </row>
    <row r="48" spans="1:8" ht="30" customHeight="1">
      <c r="A48" s="82" t="s">
        <v>74</v>
      </c>
      <c r="B48" s="145">
        <f t="shared" si="2"/>
        <v>20</v>
      </c>
      <c r="C48" s="146">
        <f t="shared" si="3"/>
        <v>1269.1199999999999</v>
      </c>
      <c r="D48" s="147">
        <v>55</v>
      </c>
      <c r="E48" s="145">
        <f t="shared" si="4"/>
        <v>1100</v>
      </c>
      <c r="F48" s="148">
        <f t="shared" si="5"/>
        <v>69801.599999999991</v>
      </c>
      <c r="G48" s="5"/>
    </row>
    <row r="49" spans="1:7" ht="30" customHeight="1">
      <c r="A49" s="82" t="s">
        <v>75</v>
      </c>
      <c r="B49" s="145">
        <f t="shared" si="2"/>
        <v>20</v>
      </c>
      <c r="C49" s="146">
        <f t="shared" si="3"/>
        <v>1269.1199999999999</v>
      </c>
      <c r="D49" s="147">
        <v>40</v>
      </c>
      <c r="E49" s="145">
        <f t="shared" si="4"/>
        <v>800</v>
      </c>
      <c r="F49" s="148">
        <f t="shared" si="5"/>
        <v>50764.799999999996</v>
      </c>
      <c r="G49" s="5"/>
    </row>
    <row r="50" spans="1:7" ht="30" customHeight="1">
      <c r="A50" s="82" t="s">
        <v>101</v>
      </c>
      <c r="B50" s="145">
        <f t="shared" si="2"/>
        <v>10</v>
      </c>
      <c r="C50" s="146">
        <f t="shared" si="3"/>
        <v>634.55999999999995</v>
      </c>
      <c r="D50" s="147">
        <v>20</v>
      </c>
      <c r="E50" s="145">
        <f t="shared" si="4"/>
        <v>200</v>
      </c>
      <c r="F50" s="148">
        <f t="shared" si="5"/>
        <v>12691.199999999999</v>
      </c>
      <c r="G50" s="5"/>
    </row>
    <row r="51" spans="1:7" ht="30" customHeight="1" thickBot="1">
      <c r="A51" s="82" t="s">
        <v>136</v>
      </c>
      <c r="B51" s="145">
        <f t="shared" si="2"/>
        <v>1</v>
      </c>
      <c r="C51" s="146">
        <f t="shared" si="3"/>
        <v>63.455999999999989</v>
      </c>
      <c r="D51" s="176">
        <v>720</v>
      </c>
      <c r="E51" s="177">
        <f t="shared" si="4"/>
        <v>720</v>
      </c>
      <c r="F51" s="179">
        <f t="shared" si="5"/>
        <v>45688.319999999992</v>
      </c>
      <c r="G51" s="5"/>
    </row>
    <row r="52" spans="1:7" ht="24" customHeight="1">
      <c r="B52" s="149"/>
      <c r="C52" s="225" t="s">
        <v>55</v>
      </c>
      <c r="D52" s="226"/>
      <c r="E52" s="150">
        <f>SUM(E44:E51)</f>
        <v>32780</v>
      </c>
      <c r="F52" s="178">
        <f>SUM(F44:F51)</f>
        <v>2621819.5199999996</v>
      </c>
      <c r="G52" s="39"/>
    </row>
    <row r="53" spans="1:7" ht="27" customHeight="1" thickBot="1">
      <c r="B53" s="149"/>
      <c r="C53" s="227" t="s">
        <v>56</v>
      </c>
      <c r="D53" s="228"/>
      <c r="E53" s="151">
        <f>E52/3</f>
        <v>10926.666666666666</v>
      </c>
      <c r="F53" s="152" t="b">
        <f>B53=F52/3</f>
        <v>0</v>
      </c>
      <c r="G53" s="40"/>
    </row>
    <row r="55" spans="1:7" ht="25" customHeight="1">
      <c r="A55" s="210" t="s">
        <v>57</v>
      </c>
      <c r="B55" s="210"/>
      <c r="C55" s="210"/>
      <c r="D55" s="210"/>
      <c r="E55" s="210"/>
      <c r="F55" s="210"/>
    </row>
    <row r="56" spans="1:7" ht="31" customHeight="1">
      <c r="A56" s="203" t="s">
        <v>102</v>
      </c>
      <c r="B56" s="203"/>
      <c r="C56" s="203"/>
      <c r="D56" s="203"/>
      <c r="E56" s="203"/>
      <c r="F56" s="203"/>
    </row>
    <row r="57" spans="1:7" ht="31" customHeight="1">
      <c r="A57" s="203" t="s">
        <v>103</v>
      </c>
      <c r="B57" s="203"/>
      <c r="C57" s="203"/>
      <c r="D57" s="203"/>
      <c r="E57" s="203"/>
      <c r="F57" s="203"/>
    </row>
    <row r="58" spans="1:7" ht="31" customHeight="1">
      <c r="A58" s="203" t="s">
        <v>60</v>
      </c>
      <c r="B58" s="203"/>
      <c r="C58" s="203"/>
      <c r="D58" s="203"/>
      <c r="E58" s="203"/>
      <c r="F58" s="203"/>
    </row>
    <row r="59" spans="1:7" ht="31" customHeight="1">
      <c r="A59" s="203" t="s">
        <v>61</v>
      </c>
      <c r="B59" s="203"/>
      <c r="C59" s="203"/>
      <c r="D59" s="203"/>
      <c r="E59" s="203"/>
      <c r="F59" s="203"/>
    </row>
    <row r="60" spans="1:7" ht="31" customHeight="1">
      <c r="A60" s="203" t="s">
        <v>104</v>
      </c>
      <c r="B60" s="203"/>
      <c r="C60" s="203"/>
      <c r="D60" s="203"/>
      <c r="E60" s="203"/>
      <c r="F60" s="203"/>
    </row>
    <row r="61" spans="1:7" ht="31" customHeight="1">
      <c r="A61" s="203" t="s">
        <v>63</v>
      </c>
      <c r="B61" s="203"/>
      <c r="C61" s="203"/>
      <c r="D61" s="203"/>
      <c r="E61" s="203"/>
      <c r="F61" s="203"/>
    </row>
    <row r="62" spans="1:7" ht="31" customHeight="1">
      <c r="A62" s="203" t="s">
        <v>64</v>
      </c>
      <c r="B62" s="203"/>
      <c r="C62" s="203"/>
      <c r="D62" s="203"/>
      <c r="E62" s="203"/>
      <c r="F62" s="203"/>
    </row>
  </sheetData>
  <mergeCells count="17">
    <mergeCell ref="C33:E40"/>
    <mergeCell ref="A1:E1"/>
    <mergeCell ref="A3:E3"/>
    <mergeCell ref="A14:E14"/>
    <mergeCell ref="A61:F61"/>
    <mergeCell ref="A62:F62"/>
    <mergeCell ref="C52:D52"/>
    <mergeCell ref="C53:D53"/>
    <mergeCell ref="A55:F55"/>
    <mergeCell ref="A56:F56"/>
    <mergeCell ref="A57:F57"/>
    <mergeCell ref="A58:F58"/>
    <mergeCell ref="A59:F59"/>
    <mergeCell ref="C32:E32"/>
    <mergeCell ref="A60:F60"/>
    <mergeCell ref="E26:E29"/>
    <mergeCell ref="A25:E25"/>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DocumentStatus xmlns="168ab985-8683-451d-8990-3d9e834bd8e0">1-Active</DocumentStatus>
    <External_x0020_Contributor xmlns="4ffa91fb-a0ff-4ac5-b2db-65c790d184a4" xsi:nil="true"/>
    <TaxKeywordTaxHTField xmlns="4ffa91fb-a0ff-4ac5-b2db-65c790d184a4">
      <Terms xmlns="http://schemas.microsoft.com/office/infopath/2007/PartnerControls"/>
    </TaxKeywordTaxHTField>
    <lcf76f155ced4ddcb4097134ff3c332f xmlns="168ab985-8683-451d-8990-3d9e834bd8e0">
      <Terms xmlns="http://schemas.microsoft.com/office/infopath/2007/PartnerControls"/>
    </lcf76f155ced4ddcb4097134ff3c332f>
    <QuickDescription xmlns="168ab985-8683-451d-8990-3d9e834bd8e0" xsi:nil="true"/>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2024-04-22T18:48:06+00:00</Document_x0020_Creation_x0020_Date>
    <EPA_x0020_Office xmlns="4ffa91fb-a0ff-4ac5-b2db-65c790d184a4" xsi:nil="true"/>
    <DocumentOwner xmlns="168ab985-8683-451d-8990-3d9e834bd8e0">
      <UserInfo>
        <DisplayName/>
        <AccountId xsi:nil="true"/>
        <AccountType/>
      </UserInfo>
    </DocumentOwner>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D47F5E7FC588B438028616D5704CD56" ma:contentTypeVersion="21" ma:contentTypeDescription="Create a new document." ma:contentTypeScope="" ma:versionID="020240023d438ec31db63eff9131ca9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168ab985-8683-451d-8990-3d9e834bd8e0" xmlns:ns6="3ffd237b-5c40-4e6d-a9f4-06fde70dec59" targetNamespace="http://schemas.microsoft.com/office/2006/metadata/properties" ma:root="true" ma:fieldsID="3c1bc1bb4b204e44ee11b2bfa2e7c189" ns1:_="" ns2:_="" ns3:_="" ns4:_="" ns5:_="" ns6:_="">
    <xsd:import namespace="http://schemas.microsoft.com/sharepoint/v3"/>
    <xsd:import namespace="4ffa91fb-a0ff-4ac5-b2db-65c790d184a4"/>
    <xsd:import namespace="http://schemas.microsoft.com/sharepoint.v3"/>
    <xsd:import namespace="http://schemas.microsoft.com/sharepoint/v3/fields"/>
    <xsd:import namespace="168ab985-8683-451d-8990-3d9e834bd8e0"/>
    <xsd:import namespace="3ffd237b-5c40-4e6d-a9f4-06fde70dec59"/>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lcf76f155ced4ddcb4097134ff3c332f" minOccurs="0"/>
                <xsd:element ref="ns5:MediaServiceGenerationTime" minOccurs="0"/>
                <xsd:element ref="ns5:MediaServiceEventHashCode" minOccurs="0"/>
                <xsd:element ref="ns6:SharedWithUsers" minOccurs="0"/>
                <xsd:element ref="ns6:SharedWithDetails" minOccurs="0"/>
                <xsd:element ref="ns5:MediaServiceDateTaken" minOccurs="0"/>
                <xsd:element ref="ns5:MediaLengthInSeconds" minOccurs="0"/>
                <xsd:element ref="ns1:_ip_UnifiedCompliancePolicyProperties" minOccurs="0"/>
                <xsd:element ref="ns1:_ip_UnifiedCompliancePolicyUIAction" minOccurs="0"/>
                <xsd:element ref="ns5:MediaServiceObjectDetectorVersions" minOccurs="0"/>
                <xsd:element ref="ns5:MediaServiceOCR" minOccurs="0"/>
                <xsd:element ref="ns5:MediaServiceSearchProperties" minOccurs="0"/>
                <xsd:element ref="ns5:MediaServiceLocation" minOccurs="0"/>
                <xsd:element ref="ns5:QuickDescription" minOccurs="0"/>
                <xsd:element ref="ns5:DocumentOwner" minOccurs="0"/>
                <xsd:element ref="ns5:Document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5754b92-6cd5-4434-8da5-42d926a39a03}" ma:internalName="TaxCatchAllLabel" ma:readOnly="true" ma:showField="CatchAllDataLabel" ma:web="3ffd237b-5c40-4e6d-a9f4-06fde70dec59">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5754b92-6cd5-4434-8da5-42d926a39a03}" ma:internalName="TaxCatchAll" ma:showField="CatchAllData" ma:web="3ffd237b-5c40-4e6d-a9f4-06fde70dec5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ab985-8683-451d-8990-3d9e834bd8e0"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dexed="true" ma:internalName="MediaServiceDateTaken" ma:readOnly="true">
      <xsd:simpleType>
        <xsd:restriction base="dms:Text"/>
      </xsd:simpleType>
    </xsd:element>
    <xsd:element name="MediaLengthInSeconds" ma:index="37"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OCR" ma:index="41" nillable="true" ma:displayName="Extracted Text" ma:internalName="MediaServiceOCR" ma:readOnly="true">
      <xsd:simpleType>
        <xsd:restriction base="dms:Note">
          <xsd:maxLength value="255"/>
        </xsd:restriction>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Location" ma:index="43" nillable="true" ma:displayName="Location" ma:indexed="true" ma:internalName="MediaServiceLocation" ma:readOnly="true">
      <xsd:simpleType>
        <xsd:restriction base="dms:Text"/>
      </xsd:simpleType>
    </xsd:element>
    <xsd:element name="QuickDescription" ma:index="44" nillable="true" ma:displayName="Quick Description" ma:format="Dropdown" ma:internalName="QuickDescription">
      <xsd:simpleType>
        <xsd:restriction base="dms:Note">
          <xsd:maxLength value="255"/>
        </xsd:restriction>
      </xsd:simpleType>
    </xsd:element>
    <xsd:element name="DocumentOwner" ma:index="45" nillable="true" ma:displayName="Document Owner" ma:description="Who's responsible for this document?" ma:format="Dropdown" ma:list="UserInfo" ma:SharePointGroup="0" ma:internalName="Documen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Status" ma:index="46" nillable="true" ma:displayName="Document Status" ma:format="Dropdown" ma:internalName="DocumentStatus">
      <xsd:simpleType>
        <xsd:restriction base="dms:Choice">
          <xsd:enumeration value="1-Active"/>
          <xsd:enumeration value="2-Archive"/>
          <xsd:enumeration value="3-Needs Sorting"/>
        </xsd:restriction>
      </xsd:simpleType>
    </xsd:element>
  </xsd:schema>
  <xsd:schema xmlns:xsd="http://www.w3.org/2001/XMLSchema" xmlns:xs="http://www.w3.org/2001/XMLSchema" xmlns:dms="http://schemas.microsoft.com/office/2006/documentManagement/types" xmlns:pc="http://schemas.microsoft.com/office/infopath/2007/PartnerControls" targetNamespace="3ffd237b-5c40-4e6d-a9f4-06fde70dec59"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4B769C-62AC-404E-A443-471E6FF312D5}">
  <ds:schemaRefs>
    <ds:schemaRef ds:uri="Microsoft.SharePoint.Taxonomy.ContentTypeSync"/>
  </ds:schemaRefs>
</ds:datastoreItem>
</file>

<file path=customXml/itemProps2.xml><?xml version="1.0" encoding="utf-8"?>
<ds:datastoreItem xmlns:ds="http://schemas.openxmlformats.org/officeDocument/2006/customXml" ds:itemID="{7393C231-E81C-46BE-BFBF-2F030E0DC18A}">
  <ds:schemaRefs>
    <ds:schemaRef ds:uri="http://schemas.microsoft.com/sharepoint/v3/contenttype/forms"/>
  </ds:schemaRefs>
</ds:datastoreItem>
</file>

<file path=customXml/itemProps3.xml><?xml version="1.0" encoding="utf-8"?>
<ds:datastoreItem xmlns:ds="http://schemas.openxmlformats.org/officeDocument/2006/customXml" ds:itemID="{C06B267D-F0DB-4850-8419-9D93871361C9}">
  <ds:schemaRefs>
    <ds:schemaRef ds:uri="http://schemas.microsoft.com/sharepoint/v3/fields"/>
    <ds:schemaRef ds:uri="http://schemas.microsoft.com/office/2006/documentManagement/types"/>
    <ds:schemaRef ds:uri="http://schemas.microsoft.com/sharepoint/v3"/>
    <ds:schemaRef ds:uri="http://schemas.microsoft.com/office/infopath/2007/PartnerControls"/>
    <ds:schemaRef ds:uri="http://www.w3.org/XML/1998/namespace"/>
    <ds:schemaRef ds:uri="http://schemas.openxmlformats.org/package/2006/metadata/core-properties"/>
    <ds:schemaRef ds:uri="http://purl.org/dc/elements/1.1/"/>
    <ds:schemaRef ds:uri="3ffd237b-5c40-4e6d-a9f4-06fde70dec59"/>
    <ds:schemaRef ds:uri="168ab985-8683-451d-8990-3d9e834bd8e0"/>
    <ds:schemaRef ds:uri="http://purl.org/dc/dcmitype/"/>
    <ds:schemaRef ds:uri="http://schemas.microsoft.com/sharepoint.v3"/>
    <ds:schemaRef ds:uri="4ffa91fb-a0ff-4ac5-b2db-65c790d184a4"/>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8B174FAE-EBDA-49BF-938F-68D8799FA7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168ab985-8683-451d-8990-3d9e834bd8e0"/>
    <ds:schemaRef ds:uri="3ffd237b-5c40-4e6d-a9f4-06fde70de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THIS FIRST PLEASE</vt:lpstr>
      <vt:lpstr>12a.Respondent Burden</vt:lpstr>
      <vt:lpstr>13.Capital, O&amp;M</vt:lpstr>
      <vt:lpstr>14.EPA Burden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Aarti Iyer</dc:creator>
  <cp:keywords/>
  <dc:description/>
  <cp:lastModifiedBy>McGrath, Daniel (he/him/his)</cp:lastModifiedBy>
  <cp:revision/>
  <dcterms:created xsi:type="dcterms:W3CDTF">2023-09-12T14:05:48Z</dcterms:created>
  <dcterms:modified xsi:type="dcterms:W3CDTF">2024-08-09T14:50:28Z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0x0101002D47F5E7FC588B438028616D5704CD56</vt:lpwstr>
  </property>
  <property fmtid="{D5CDD505-2E9C-101B-9397-08002B2CF9AE}" pid="3" name="TaxKeyword">
    <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ies>
</file>