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HS - 0575/0575-0179 - 3555/2024 Renewal/Rocis/"/>
    </mc:Choice>
  </mc:AlternateContent>
  <xr:revisionPtr revIDLastSave="4" documentId="8_{EF25DBB5-92C7-4DFA-A999-4585463C909F}" xr6:coauthVersionLast="47" xr6:coauthVersionMax="47" xr10:uidLastSave="{D6F1CCD4-80B5-4DFD-8C6D-E3ED5F39BC4C}"/>
  <bookViews>
    <workbookView xWindow="28680" yWindow="60" windowWidth="29040" windowHeight="15720" xr2:uid="{B9C399E5-DE14-4D2D-B3E3-F621748B161F}"/>
  </bookViews>
  <sheets>
    <sheet name="Burden" sheetId="1" r:id="rId1"/>
    <sheet name="Wage Estim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F4" i="2" s="1"/>
  <c r="E6" i="2"/>
  <c r="F6" i="2" s="1"/>
  <c r="E5" i="2"/>
  <c r="F5" i="2" s="1"/>
  <c r="E3" i="2" l="1"/>
  <c r="F3" i="2" s="1"/>
  <c r="F27" i="1"/>
  <c r="H27" i="1" s="1"/>
  <c r="J27" i="1" s="1"/>
  <c r="F30" i="1"/>
  <c r="H30" i="1" s="1"/>
  <c r="J30" i="1" s="1"/>
  <c r="F29" i="1"/>
  <c r="H29" i="1" s="1"/>
  <c r="J29" i="1" s="1"/>
  <c r="F28" i="1"/>
  <c r="H28" i="1" s="1"/>
  <c r="J28" i="1" s="1"/>
  <c r="F26" i="1"/>
  <c r="H26" i="1" s="1"/>
  <c r="J26" i="1" s="1"/>
  <c r="F25" i="1"/>
  <c r="H25" i="1" s="1"/>
  <c r="J25" i="1" s="1"/>
  <c r="F24" i="1"/>
  <c r="H24" i="1" s="1"/>
  <c r="J24" i="1" s="1"/>
  <c r="F23" i="1"/>
  <c r="H23" i="1" s="1"/>
  <c r="J23" i="1" s="1"/>
  <c r="H22" i="1"/>
  <c r="J22" i="1" s="1"/>
  <c r="F22" i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F14" i="1"/>
  <c r="H14" i="1" s="1"/>
  <c r="J14" i="1" s="1"/>
  <c r="F13" i="1"/>
  <c r="H13" i="1" s="1"/>
  <c r="J13" i="1" s="1"/>
  <c r="F12" i="1"/>
  <c r="H12" i="1" s="1"/>
  <c r="J12" i="1" s="1"/>
  <c r="F11" i="1"/>
  <c r="H11" i="1" s="1"/>
  <c r="J11" i="1" s="1"/>
  <c r="F10" i="1"/>
  <c r="H10" i="1" s="1"/>
  <c r="F9" i="1"/>
  <c r="H9" i="1" s="1"/>
  <c r="J9" i="1" s="1"/>
  <c r="F8" i="1"/>
  <c r="H8" i="1" s="1"/>
  <c r="J8" i="1" s="1"/>
  <c r="F7" i="1"/>
  <c r="H7" i="1" s="1"/>
  <c r="J7" i="1" s="1"/>
  <c r="J20" i="1" l="1"/>
  <c r="H20" i="1"/>
  <c r="F20" i="1"/>
  <c r="J31" i="1"/>
  <c r="F31" i="1"/>
  <c r="F32" i="1" s="1"/>
  <c r="H31" i="1"/>
  <c r="H32" i="1" l="1"/>
  <c r="J32" i="1"/>
</calcChain>
</file>

<file path=xl/sharedStrings.xml><?xml version="1.0" encoding="utf-8"?>
<sst xmlns="http://schemas.openxmlformats.org/spreadsheetml/2006/main" count="133" uniqueCount="122">
  <si>
    <t>2024 PAPERWORK BURDEN PACKAGE - SINGLE FAMILY HOUSING GUARANTEED LOAN PROGRAM</t>
  </si>
  <si>
    <t>Section of Regulation</t>
  </si>
  <si>
    <t>Title</t>
  </si>
  <si>
    <t>Form No.
(if any)</t>
  </si>
  <si>
    <t>Estimated 
No. of
Respondents</t>
  </si>
  <si>
    <t>Reports 
filed
Annually</t>
  </si>
  <si>
    <t>Total
Annual
Responses
(D) x (E)</t>
  </si>
  <si>
    <t>Estimated
No. of
Man-hours
per response</t>
  </si>
  <si>
    <t>Estimated
Total
Man-hours
(F) x (G)</t>
  </si>
  <si>
    <t>Wage
Class</t>
  </si>
  <si>
    <t>Total
Cost
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</si>
  <si>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</si>
  <si>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</si>
  <si>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</si>
  <si>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</si>
  <si>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</si>
  <si>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</si>
  <si>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</si>
  <si>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</si>
  <si>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</si>
  <si>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</si>
  <si>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NON-FORM</t>
  </si>
  <si>
    <t>Section 3555.107(d) Chapter 12 Administrative Handbook</t>
  </si>
  <si>
    <t>Uniform Residential Appraisal Report (Lender)</t>
  </si>
  <si>
    <t xml:space="preserve"> URAR</t>
  </si>
  <si>
    <t>Section 3555.202(a) and (b)   Chapter 12 Administrative Handbook</t>
  </si>
  <si>
    <t xml:space="preserve">Inspections of Construction (Lender) </t>
  </si>
  <si>
    <t>Written                   New Construction</t>
  </si>
  <si>
    <t>Existing Dwellings</t>
  </si>
  <si>
    <t>Section 3555.107 Chapter 15 Administrative Handbook</t>
  </si>
  <si>
    <t>Standard Credit Documentation-Application</t>
  </si>
  <si>
    <t>URLA</t>
  </si>
  <si>
    <t>Section 3555.256 Chapter 17 Administrative Handbook</t>
  </si>
  <si>
    <t>Transfer &amp; Assumption (Lender)</t>
  </si>
  <si>
    <t>Written</t>
  </si>
  <si>
    <t>Section 3555.107(h) Chapter 8 and 16 Administrative Handbook</t>
  </si>
  <si>
    <t>Annual Fee                                          (Lender)</t>
  </si>
  <si>
    <t>Electronically</t>
  </si>
  <si>
    <t xml:space="preserve">Chapter 16 Administrative </t>
  </si>
  <si>
    <t xml:space="preserve">Technology Fee (Lender) </t>
  </si>
  <si>
    <t>Section 3555.251 and 3555.301 Chapter 17 and 18 Administrative Handbook</t>
  </si>
  <si>
    <t xml:space="preserve">Guaranteed Rural Housing Loan Status and Borrower Default Report </t>
  </si>
  <si>
    <t>Section 3555.301 Chapter 18 Administrative Handbook</t>
  </si>
  <si>
    <t>Servicing Plan</t>
  </si>
  <si>
    <t>Appendix 6  Administrative Handbook</t>
  </si>
  <si>
    <t>Overpayment Notification (Lender)</t>
  </si>
  <si>
    <t>Section 3555.151(h)(5)   Chapters 9 and 11 Administrative Handbook</t>
  </si>
  <si>
    <t>Mortgage Credit Certificate (Applicant)</t>
  </si>
  <si>
    <t>Section 3555.151(h)(7)   Chapters 11     Administrative Handbook</t>
  </si>
  <si>
    <t>Funded Buydown Account</t>
  </si>
  <si>
    <t>Section 3555.255   Chapter 17 Administrative Handbook</t>
  </si>
  <si>
    <t>Mineral or Partial Release</t>
  </si>
  <si>
    <t>SUBTOTAL - NONFORM</t>
  </si>
  <si>
    <t>REPORTING REQUIREMENTS - FORMS APPROVED WITH THIS DOCKET</t>
  </si>
  <si>
    <t>Section 3555.251(c)  Section 3555.54, Chapter 4, 16 and 17 Administrative Handbook</t>
  </si>
  <si>
    <t>Guaranteed Rural Housing Lender Record Change</t>
  </si>
  <si>
    <t>Form 3555-11  Transfer of Servicer/Forced Transfer</t>
  </si>
  <si>
    <t>Section 3555.52                Chapter 3, and 4 Administrative Handbook</t>
  </si>
  <si>
    <t>Agreement for Participation Guaranteed/Insured Loan Programs of the U.S. Government</t>
  </si>
  <si>
    <t>Form 3555-16</t>
  </si>
  <si>
    <t>Section 3555.107      Chapter 5 and 15 Administrative Handbook</t>
  </si>
  <si>
    <t>Request for Single Family Housing Loan Guarantee</t>
  </si>
  <si>
    <t xml:space="preserve">Form 3555-21        </t>
  </si>
  <si>
    <t xml:space="preserve">Section 3555.107(f)     Chapter 15 Adminisrative Handbook  </t>
  </si>
  <si>
    <t>Conditional Commitment for SFH Guarantee</t>
  </si>
  <si>
    <t>Form 3555-18</t>
  </si>
  <si>
    <t>Section 3555.107(j)   Chapter 16 Administrative Handbook</t>
  </si>
  <si>
    <t>Loan Note Guarantee</t>
  </si>
  <si>
    <t>Form 3555-17</t>
  </si>
  <si>
    <t>Appendix 6 Administrative Handbook</t>
  </si>
  <si>
    <t>Master Interest Assistance and Shared Equity Agreement with Promissory Note</t>
  </si>
  <si>
    <t>Form 3555-12 - No Funding or Activity since 1991</t>
  </si>
  <si>
    <t>Annual Interest Assistance Agreement</t>
  </si>
  <si>
    <t>Form 3555-13   Borrower</t>
  </si>
  <si>
    <t>Section 3555.51(b)(8)
Administrative Handbook</t>
  </si>
  <si>
    <t>Reporting Requirements</t>
  </si>
  <si>
    <t>Lender</t>
  </si>
  <si>
    <t>Section 3555.202(a) Chapter 12 Administrative Handbook</t>
  </si>
  <si>
    <t>Plan Certification</t>
  </si>
  <si>
    <t>Form RD 1924-25 (0575-0172)</t>
  </si>
  <si>
    <t>SUBTOTAL - FORMS</t>
  </si>
  <si>
    <t>Total Burden</t>
  </si>
  <si>
    <t>Section 3555.107(b)(2))   Chapter 9 Administrative Handbook</t>
  </si>
  <si>
    <t>Request for Verification of Employment  RD Form 1910-5        See Standard Credit Documentatin for Burden</t>
  </si>
  <si>
    <t>Form RD 1910-5   (0575-0172)</t>
  </si>
  <si>
    <t>Section 3555.107(b)(2)   Chapter 9 Administrative Handbook</t>
  </si>
  <si>
    <t>Certification of Disability or Handicap                                               See Standard Credit Documentatin for Burden</t>
  </si>
  <si>
    <t>Form RD 1944-4 (0575-0172)</t>
  </si>
  <si>
    <t>Request for Verification of Deposit                                                           See Standard Credit Documentatin for Burden</t>
  </si>
  <si>
    <t>Form RD 1944-62 (0575-0172)</t>
  </si>
  <si>
    <t>Section 3555.5 and 3555.107( e)              Chapter 12, and 15 Administrative Handbook</t>
  </si>
  <si>
    <t>Standard Flood Determination                                                See Standard Credit Documentatin for Burden</t>
  </si>
  <si>
    <t>FEMA Form 086-0-32, Standard Flood Determination Form</t>
  </si>
  <si>
    <t>FORM THAT IS ELECTRONIC BUT BEING KEPT ACTIVE IN CASE NEEDED</t>
  </si>
  <si>
    <t>Section 3555.107(i)   Chapter 16 Administrative Handbook</t>
  </si>
  <si>
    <t xml:space="preserve">Guaranteed Loan Closing Report  </t>
  </si>
  <si>
    <t xml:space="preserve"> Form RD 1980-19   (0575-0137)   Electronic</t>
  </si>
  <si>
    <t>Bureau of Labor Statistics</t>
  </si>
  <si>
    <t>Position Identified</t>
  </si>
  <si>
    <t xml:space="preserve">BLS equivalent </t>
  </si>
  <si>
    <t>Occupational Code</t>
  </si>
  <si>
    <t>Mean Salary*</t>
  </si>
  <si>
    <t>Benefits 29.6%**</t>
  </si>
  <si>
    <t>Total wage</t>
  </si>
  <si>
    <t>Underwriter</t>
  </si>
  <si>
    <t>Loan Officers***</t>
  </si>
  <si>
    <t>13-2072</t>
  </si>
  <si>
    <t>Originator</t>
  </si>
  <si>
    <t>Loan Processor</t>
  </si>
  <si>
    <t>Office and Administrative Support Occupations</t>
  </si>
  <si>
    <t>43-0000</t>
  </si>
  <si>
    <t>Engineer</t>
  </si>
  <si>
    <t>Engineers</t>
  </si>
  <si>
    <t>17-2000</t>
  </si>
  <si>
    <t>*</t>
  </si>
  <si>
    <t>May 2023 National Occupational Employment and Wage Estimates (bls.gov)</t>
  </si>
  <si>
    <t>**</t>
  </si>
  <si>
    <t>https://www.bls.gov/news.release/pdf/ecec.pdf</t>
  </si>
  <si>
    <t>***</t>
  </si>
  <si>
    <r>
      <rPr>
        <b/>
        <sz val="11"/>
        <color theme="1"/>
        <rFont val="Aptos Narrow"/>
        <family val="2"/>
        <scheme val="minor"/>
      </rPr>
      <t>13-2072 Loan Officers</t>
    </r>
    <r>
      <rPr>
        <sz val="11"/>
        <color theme="1"/>
        <rFont val="Aptos Narrow"/>
        <family val="2"/>
        <scheme val="minor"/>
      </rPr>
      <t xml:space="preserve"> includes </t>
    </r>
    <r>
      <rPr>
        <u/>
        <sz val="11"/>
        <color theme="1"/>
        <rFont val="Aptos Narrow"/>
        <family val="2"/>
        <scheme val="minor"/>
      </rPr>
      <t>mortgage loan officers and agents</t>
    </r>
    <r>
      <rPr>
        <sz val="11"/>
        <color theme="1"/>
        <rFont val="Aptos Narrow"/>
        <family val="2"/>
        <scheme val="minor"/>
      </rPr>
      <t xml:space="preserve">, collection analysts, loan servicing officers, </t>
    </r>
    <r>
      <rPr>
        <u/>
        <sz val="11"/>
        <color theme="1"/>
        <rFont val="Aptos Narrow"/>
        <family val="2"/>
        <scheme val="minor"/>
      </rPr>
      <t>loan underwriters</t>
    </r>
    <r>
      <rPr>
        <sz val="11"/>
        <color theme="1"/>
        <rFont val="Aptos Narrow"/>
        <family val="2"/>
        <scheme val="minor"/>
      </rPr>
      <t xml:space="preserve"> and payday loan officers.</t>
    </r>
  </si>
  <si>
    <t>7 CFR PART 3555 - OMB No. 0575-0179</t>
  </si>
  <si>
    <t>Forms whose burden is accounted for under Standard Credit Documentation (Line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</si>
</sst>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rgb="FFFF0000"/>
      <name val="Univers (W1)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0" xfId="3"/>
    <xf numFmtId="17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6" xfId="2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2" borderId="1" xfId="1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/>
    </xf>
    <xf numFmtId="2" fontId="11" fillId="2" borderId="1" xfId="1" applyNumberFormat="1" applyFont="1" applyFill="1" applyBorder="1" applyAlignment="1">
      <alignment horizontal="center" wrapText="1"/>
    </xf>
    <xf numFmtId="3" fontId="11" fillId="2" borderId="1" xfId="1" applyNumberFormat="1" applyFont="1" applyFill="1" applyBorder="1" applyAlignment="1">
      <alignment horizontal="center" wrapText="1"/>
    </xf>
    <xf numFmtId="0" fontId="11" fillId="2" borderId="1" xfId="2" applyNumberFormat="1" applyFont="1" applyFill="1" applyBorder="1" applyAlignment="1" applyProtection="1">
      <alignment horizontal="center" wrapText="1"/>
    </xf>
    <xf numFmtId="0" fontId="10" fillId="3" borderId="0" xfId="0" applyFont="1" applyFill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1" xfId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left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3" fontId="11" fillId="0" borderId="1" xfId="1" quotePrefix="1" applyNumberFormat="1" applyFont="1" applyBorder="1" applyAlignment="1" applyProtection="1">
      <alignment horizontal="right" wrapText="1"/>
      <protection locked="0"/>
    </xf>
    <xf numFmtId="3" fontId="11" fillId="0" borderId="1" xfId="1" applyNumberFormat="1" applyFont="1" applyBorder="1" applyAlignment="1" applyProtection="1">
      <alignment horizontal="center" wrapText="1"/>
      <protection locked="0"/>
    </xf>
    <xf numFmtId="3" fontId="11" fillId="0" borderId="1" xfId="1" quotePrefix="1" applyNumberFormat="1" applyFont="1" applyBorder="1" applyAlignment="1">
      <alignment horizontal="right" wrapText="1"/>
    </xf>
    <xf numFmtId="2" fontId="11" fillId="0" borderId="1" xfId="1" quotePrefix="1" applyNumberFormat="1" applyFont="1" applyBorder="1" applyAlignment="1" applyProtection="1">
      <alignment horizontal="center" wrapText="1"/>
      <protection locked="0"/>
    </xf>
    <xf numFmtId="8" fontId="11" fillId="0" borderId="1" xfId="1" quotePrefix="1" applyNumberFormat="1" applyFont="1" applyBorder="1" applyAlignment="1" applyProtection="1">
      <alignment horizontal="center" wrapText="1"/>
      <protection locked="0"/>
    </xf>
    <xf numFmtId="6" fontId="11" fillId="0" borderId="1" xfId="2" quotePrefix="1" applyNumberFormat="1" applyFont="1" applyFill="1" applyBorder="1" applyAlignment="1">
      <alignment horizontal="right" wrapText="1"/>
    </xf>
    <xf numFmtId="0" fontId="11" fillId="0" borderId="2" xfId="1" applyFont="1" applyBorder="1" applyAlignment="1" applyProtection="1">
      <alignment vertical="top" wrapText="1"/>
      <protection locked="0"/>
    </xf>
    <xf numFmtId="0" fontId="11" fillId="0" borderId="3" xfId="1" applyFont="1" applyBorder="1" applyAlignment="1" applyProtection="1">
      <alignment horizontal="left" wrapText="1"/>
      <protection locked="0"/>
    </xf>
    <xf numFmtId="2" fontId="11" fillId="0" borderId="1" xfId="1" applyNumberFormat="1" applyFont="1" applyBorder="1" applyAlignment="1" applyProtection="1">
      <alignment horizontal="center" wrapText="1"/>
      <protection locked="0"/>
    </xf>
    <xf numFmtId="0" fontId="12" fillId="0" borderId="4" xfId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left" wrapText="1"/>
      <protection locked="0"/>
    </xf>
    <xf numFmtId="2" fontId="11" fillId="0" borderId="4" xfId="1" applyNumberFormat="1" applyFont="1" applyBorder="1" applyAlignment="1" applyProtection="1">
      <alignment horizontal="center" wrapText="1"/>
      <protection locked="0"/>
    </xf>
    <xf numFmtId="3" fontId="11" fillId="0" borderId="4" xfId="1" quotePrefix="1" applyNumberFormat="1" applyFont="1" applyBorder="1" applyAlignment="1">
      <alignment horizontal="right" wrapText="1"/>
    </xf>
    <xf numFmtId="8" fontId="11" fillId="0" borderId="4" xfId="1" quotePrefix="1" applyNumberFormat="1" applyFont="1" applyBorder="1" applyAlignment="1" applyProtection="1">
      <alignment horizontal="center" wrapText="1"/>
      <protection locked="0"/>
    </xf>
    <xf numFmtId="6" fontId="11" fillId="0" borderId="4" xfId="2" quotePrefix="1" applyNumberFormat="1" applyFont="1" applyFill="1" applyBorder="1" applyAlignment="1">
      <alignment horizontal="right" wrapText="1"/>
    </xf>
    <xf numFmtId="0" fontId="11" fillId="0" borderId="6" xfId="1" applyFont="1" applyBorder="1" applyAlignment="1" applyProtection="1">
      <alignment vertical="top" wrapText="1"/>
      <protection locked="0"/>
    </xf>
    <xf numFmtId="0" fontId="11" fillId="0" borderId="6" xfId="1" applyFont="1" applyBorder="1" applyAlignment="1" applyProtection="1">
      <alignment horizontal="left" wrapText="1"/>
      <protection locked="0"/>
    </xf>
    <xf numFmtId="0" fontId="11" fillId="0" borderId="6" xfId="1" applyFont="1" applyBorder="1" applyAlignment="1" applyProtection="1">
      <alignment horizontal="center" wrapText="1"/>
      <protection locked="0"/>
    </xf>
    <xf numFmtId="0" fontId="11" fillId="0" borderId="4" xfId="1" applyFont="1" applyBorder="1" applyAlignment="1" applyProtection="1">
      <alignment horizontal="center" wrapText="1"/>
      <protection locked="0"/>
    </xf>
    <xf numFmtId="2" fontId="11" fillId="0" borderId="6" xfId="1" quotePrefix="1" applyNumberFormat="1" applyFont="1" applyBorder="1" applyAlignment="1" applyProtection="1">
      <alignment horizontal="center" wrapText="1"/>
      <protection locked="0"/>
    </xf>
    <xf numFmtId="8" fontId="11" fillId="0" borderId="6" xfId="1" quotePrefix="1" applyNumberFormat="1" applyFont="1" applyBorder="1" applyAlignment="1" applyProtection="1">
      <alignment horizontal="center"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horizontal="center" wrapText="1"/>
      <protection locked="0"/>
    </xf>
    <xf numFmtId="3" fontId="11" fillId="0" borderId="2" xfId="1" quotePrefix="1" applyNumberFormat="1" applyFont="1" applyBorder="1" applyAlignment="1" applyProtection="1">
      <alignment horizontal="right" wrapText="1"/>
      <protection locked="0"/>
    </xf>
    <xf numFmtId="3" fontId="11" fillId="0" borderId="2" xfId="1" quotePrefix="1" applyNumberFormat="1" applyFont="1" applyBorder="1" applyAlignment="1">
      <alignment horizontal="right" wrapText="1"/>
    </xf>
    <xf numFmtId="2" fontId="11" fillId="0" borderId="2" xfId="1" quotePrefix="1" applyNumberFormat="1" applyFont="1" applyBorder="1" applyAlignment="1" applyProtection="1">
      <alignment horizontal="center" wrapText="1"/>
      <protection locked="0"/>
    </xf>
    <xf numFmtId="8" fontId="11" fillId="0" borderId="2" xfId="1" quotePrefix="1" applyNumberFormat="1" applyFont="1" applyBorder="1" applyAlignment="1" applyProtection="1">
      <alignment horizontal="center" wrapText="1"/>
      <protection locked="0"/>
    </xf>
    <xf numFmtId="3" fontId="11" fillId="0" borderId="4" xfId="1" applyNumberFormat="1" applyFont="1" applyBorder="1" applyAlignment="1" applyProtection="1">
      <alignment horizontal="center" wrapText="1"/>
      <protection locked="0"/>
    </xf>
    <xf numFmtId="6" fontId="11" fillId="0" borderId="6" xfId="2" quotePrefix="1" applyNumberFormat="1" applyFont="1" applyFill="1" applyBorder="1" applyAlignment="1">
      <alignment horizontal="right" wrapText="1"/>
    </xf>
    <xf numFmtId="3" fontId="11" fillId="0" borderId="1" xfId="1" quotePrefix="1" applyNumberFormat="1" applyFont="1" applyBorder="1" applyAlignment="1" applyProtection="1">
      <alignment horizontal="right"/>
      <protection locked="0"/>
    </xf>
    <xf numFmtId="0" fontId="11" fillId="0" borderId="7" xfId="1" applyFont="1" applyBorder="1" applyAlignment="1" applyProtection="1">
      <alignment horizontal="left" wrapText="1"/>
      <protection locked="0"/>
    </xf>
    <xf numFmtId="0" fontId="11" fillId="0" borderId="4" xfId="1" applyFont="1" applyBorder="1" applyAlignment="1" applyProtection="1">
      <alignment vertical="top" wrapText="1"/>
      <protection locked="0"/>
    </xf>
    <xf numFmtId="0" fontId="11" fillId="0" borderId="8" xfId="1" applyFont="1" applyBorder="1" applyAlignment="1" applyProtection="1">
      <alignment vertical="top" wrapText="1"/>
      <protection locked="0"/>
    </xf>
    <xf numFmtId="0" fontId="11" fillId="0" borderId="8" xfId="1" applyFont="1" applyBorder="1" applyAlignment="1" applyProtection="1">
      <alignment horizontal="left" wrapText="1"/>
      <protection locked="0"/>
    </xf>
    <xf numFmtId="0" fontId="11" fillId="0" borderId="8" xfId="1" applyFont="1" applyBorder="1" applyAlignment="1" applyProtection="1">
      <alignment horizontal="center" wrapText="1"/>
      <protection locked="0"/>
    </xf>
    <xf numFmtId="3" fontId="11" fillId="0" borderId="8" xfId="1" quotePrefix="1" applyNumberFormat="1" applyFont="1" applyBorder="1" applyAlignment="1" applyProtection="1">
      <alignment horizontal="right" wrapText="1"/>
      <protection locked="0"/>
    </xf>
    <xf numFmtId="3" fontId="11" fillId="0" borderId="8" xfId="1" quotePrefix="1" applyNumberFormat="1" applyFont="1" applyBorder="1" applyAlignment="1">
      <alignment horizontal="right" wrapText="1"/>
    </xf>
    <xf numFmtId="2" fontId="11" fillId="0" borderId="8" xfId="1" quotePrefix="1" applyNumberFormat="1" applyFont="1" applyBorder="1" applyAlignment="1" applyProtection="1">
      <alignment horizontal="center" wrapText="1"/>
      <protection locked="0"/>
    </xf>
    <xf numFmtId="8" fontId="11" fillId="0" borderId="8" xfId="1" quotePrefix="1" applyNumberFormat="1" applyFont="1" applyBorder="1" applyAlignment="1" applyProtection="1">
      <alignment horizontal="center" wrapText="1"/>
      <protection locked="0"/>
    </xf>
    <xf numFmtId="6" fontId="11" fillId="0" borderId="8" xfId="2" quotePrefix="1" applyNumberFormat="1" applyFont="1" applyFill="1" applyBorder="1" applyAlignment="1">
      <alignment horizontal="right" wrapText="1"/>
    </xf>
    <xf numFmtId="0" fontId="10" fillId="6" borderId="0" xfId="0" applyFont="1" applyFill="1"/>
    <xf numFmtId="3" fontId="10" fillId="6" borderId="0" xfId="0" applyNumberFormat="1" applyFont="1" applyFill="1"/>
    <xf numFmtId="6" fontId="11" fillId="0" borderId="2" xfId="2" quotePrefix="1" applyNumberFormat="1" applyFont="1" applyFill="1" applyBorder="1" applyAlignment="1">
      <alignment horizontal="right" wrapText="1"/>
    </xf>
    <xf numFmtId="3" fontId="11" fillId="0" borderId="6" xfId="1" quotePrefix="1" applyNumberFormat="1" applyFont="1" applyBorder="1" applyAlignment="1" applyProtection="1">
      <alignment horizontal="right" wrapText="1"/>
      <protection locked="0"/>
    </xf>
    <xf numFmtId="0" fontId="11" fillId="0" borderId="4" xfId="1" applyFont="1" applyBorder="1" applyAlignment="1" applyProtection="1">
      <alignment horizontal="left" wrapText="1"/>
      <protection locked="0"/>
    </xf>
    <xf numFmtId="3" fontId="11" fillId="0" borderId="4" xfId="1" quotePrefix="1" applyNumberFormat="1" applyFont="1" applyBorder="1" applyAlignment="1" applyProtection="1">
      <alignment horizontal="right"/>
      <protection locked="0"/>
    </xf>
    <xf numFmtId="2" fontId="11" fillId="0" borderId="4" xfId="1" quotePrefix="1" applyNumberFormat="1" applyFont="1" applyBorder="1" applyAlignment="1" applyProtection="1">
      <alignment horizontal="center" wrapText="1"/>
      <protection locked="0"/>
    </xf>
    <xf numFmtId="4" fontId="11" fillId="0" borderId="4" xfId="1" quotePrefix="1" applyNumberFormat="1" applyFont="1" applyBorder="1" applyAlignment="1">
      <alignment horizontal="right" wrapText="1"/>
    </xf>
    <xf numFmtId="0" fontId="11" fillId="0" borderId="1" xfId="1" applyFont="1" applyBorder="1" applyAlignment="1" applyProtection="1">
      <alignment wrapText="1"/>
      <protection locked="0"/>
    </xf>
    <xf numFmtId="0" fontId="13" fillId="6" borderId="6" xfId="1" applyFont="1" applyFill="1" applyBorder="1" applyAlignment="1" applyProtection="1">
      <alignment horizontal="center" wrapText="1"/>
      <protection locked="0"/>
    </xf>
    <xf numFmtId="6" fontId="10" fillId="6" borderId="0" xfId="0" applyNumberFormat="1" applyFont="1" applyFill="1"/>
    <xf numFmtId="0" fontId="11" fillId="0" borderId="2" xfId="1" applyFont="1" applyBorder="1" applyAlignment="1" applyProtection="1">
      <alignment wrapText="1"/>
      <protection locked="0"/>
    </xf>
    <xf numFmtId="3" fontId="11" fillId="0" borderId="12" xfId="1" quotePrefix="1" applyNumberFormat="1" applyFont="1" applyBorder="1" applyAlignment="1" applyProtection="1">
      <alignment horizontal="right" wrapText="1"/>
      <protection locked="0"/>
    </xf>
    <xf numFmtId="0" fontId="11" fillId="0" borderId="0" xfId="1" applyFont="1" applyAlignment="1" applyProtection="1">
      <alignment horizontal="center" wrapText="1"/>
      <protection locked="0"/>
    </xf>
    <xf numFmtId="3" fontId="11" fillId="0" borderId="0" xfId="1" quotePrefix="1" applyNumberFormat="1" applyFont="1" applyAlignment="1">
      <alignment horizontal="right" wrapText="1"/>
    </xf>
    <xf numFmtId="2" fontId="11" fillId="0" borderId="0" xfId="1" quotePrefix="1" applyNumberFormat="1" applyFont="1" applyAlignment="1" applyProtection="1">
      <alignment horizontal="center" wrapText="1"/>
      <protection locked="0"/>
    </xf>
    <xf numFmtId="8" fontId="11" fillId="0" borderId="0" xfId="1" quotePrefix="1" applyNumberFormat="1" applyFont="1" applyAlignment="1" applyProtection="1">
      <alignment horizontal="center" wrapText="1"/>
      <protection locked="0"/>
    </xf>
    <xf numFmtId="6" fontId="11" fillId="0" borderId="0" xfId="2" quotePrefix="1" applyNumberFormat="1" applyFont="1" applyFill="1" applyBorder="1" applyAlignment="1">
      <alignment horizontal="right" wrapText="1"/>
    </xf>
    <xf numFmtId="0" fontId="11" fillId="0" borderId="6" xfId="1" applyFont="1" applyBorder="1" applyAlignment="1" applyProtection="1">
      <alignment wrapText="1"/>
      <protection locked="0"/>
    </xf>
    <xf numFmtId="0" fontId="11" fillId="0" borderId="8" xfId="1" applyFont="1" applyBorder="1" applyAlignment="1" applyProtection="1">
      <alignment wrapText="1"/>
      <protection locked="0"/>
    </xf>
    <xf numFmtId="0" fontId="14" fillId="0" borderId="0" xfId="0" applyFont="1"/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5" borderId="0" xfId="1" applyFont="1" applyFill="1" applyAlignment="1" applyProtection="1">
      <alignment horizontal="center" wrapText="1"/>
      <protection locked="0"/>
    </xf>
    <xf numFmtId="164" fontId="9" fillId="5" borderId="0" xfId="4" applyNumberFormat="1" applyFont="1" applyFill="1"/>
    <xf numFmtId="0" fontId="9" fillId="5" borderId="0" xfId="0" applyFont="1" applyFill="1"/>
    <xf numFmtId="3" fontId="9" fillId="5" borderId="0" xfId="0" applyNumberFormat="1" applyFont="1" applyFill="1"/>
    <xf numFmtId="6" fontId="9" fillId="5" borderId="0" xfId="0" applyNumberFormat="1" applyFont="1" applyFill="1"/>
    <xf numFmtId="0" fontId="9" fillId="0" borderId="0" xfId="0" applyFont="1"/>
    <xf numFmtId="0" fontId="13" fillId="6" borderId="9" xfId="1" applyFont="1" applyFill="1" applyBorder="1" applyAlignment="1" applyProtection="1">
      <alignment horizontal="right" wrapText="1"/>
      <protection locked="0"/>
    </xf>
    <xf numFmtId="0" fontId="13" fillId="6" borderId="10" xfId="1" applyFont="1" applyFill="1" applyBorder="1" applyAlignment="1" applyProtection="1">
      <alignment horizontal="right" wrapText="1"/>
      <protection locked="0"/>
    </xf>
    <xf numFmtId="0" fontId="11" fillId="4" borderId="11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</cellXfs>
  <cellStyles count="5">
    <cellStyle name="Comma" xfId="4" builtinId="3"/>
    <cellStyle name="Currency_Sheet1" xfId="2" xr:uid="{5D6F0C30-558F-47C4-AA10-5669A8D83F1F}"/>
    <cellStyle name="Hyperlink" xfId="3" builtinId="8"/>
    <cellStyle name="Normal" xfId="0" builtinId="0"/>
    <cellStyle name="Normal_Sheet1" xfId="1" xr:uid="{F3FC471C-ABA0-41DC-93FB-E666A9D88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A0F5-BE3D-4097-9E00-3C2EAC267711}">
  <dimension ref="A1:K43"/>
  <sheetViews>
    <sheetView tabSelected="1" topLeftCell="A28" zoomScaleNormal="100" workbookViewId="0">
      <selection activeCell="B37" sqref="B37"/>
    </sheetView>
  </sheetViews>
  <sheetFormatPr defaultRowHeight="14.5"/>
  <cols>
    <col min="1" max="1" width="22.54296875" customWidth="1"/>
    <col min="2" max="2" width="25.7265625" customWidth="1"/>
    <col min="3" max="3" width="15" customWidth="1"/>
    <col min="4" max="4" width="10.81640625" customWidth="1"/>
    <col min="5" max="5" width="13" customWidth="1"/>
    <col min="6" max="7" width="11.7265625" customWidth="1"/>
    <col min="8" max="8" width="12.26953125" customWidth="1"/>
    <col min="9" max="9" width="9.26953125" customWidth="1"/>
    <col min="10" max="10" width="16" customWidth="1"/>
    <col min="11" max="11" width="34.54296875" customWidth="1"/>
  </cols>
  <sheetData>
    <row r="1" spans="1:11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</row>
    <row r="2" spans="1:11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43">
      <c r="A4" s="12" t="s">
        <v>1</v>
      </c>
      <c r="B4" s="13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4" t="s">
        <v>7</v>
      </c>
      <c r="H4" s="15" t="s">
        <v>8</v>
      </c>
      <c r="I4" s="12" t="s">
        <v>9</v>
      </c>
      <c r="J4" s="16" t="s">
        <v>10</v>
      </c>
      <c r="K4" s="9"/>
    </row>
    <row r="5" spans="1:11">
      <c r="A5" s="17" t="s">
        <v>11</v>
      </c>
      <c r="B5" s="17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0"/>
    </row>
    <row r="6" spans="1:11">
      <c r="A6" s="18" t="s">
        <v>21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ht="22">
      <c r="A7" s="20" t="s">
        <v>22</v>
      </c>
      <c r="B7" s="21" t="s">
        <v>23</v>
      </c>
      <c r="C7" s="22" t="s">
        <v>24</v>
      </c>
      <c r="D7" s="23">
        <v>1600</v>
      </c>
      <c r="E7" s="24">
        <v>49.85</v>
      </c>
      <c r="F7" s="25">
        <f>D7*E7</f>
        <v>79760</v>
      </c>
      <c r="G7" s="26">
        <v>0.16</v>
      </c>
      <c r="H7" s="25">
        <f>PRODUCT(F7:G7)</f>
        <v>12761.6</v>
      </c>
      <c r="I7" s="27">
        <v>52.64</v>
      </c>
      <c r="J7" s="28">
        <f>PRODUCT(H7:I7)</f>
        <v>671770.62400000007</v>
      </c>
    </row>
    <row r="8" spans="1:11" ht="31.5">
      <c r="A8" s="29" t="s">
        <v>25</v>
      </c>
      <c r="B8" s="30" t="s">
        <v>26</v>
      </c>
      <c r="C8" s="22" t="s">
        <v>27</v>
      </c>
      <c r="D8" s="23">
        <v>1600</v>
      </c>
      <c r="E8" s="31">
        <v>5.72</v>
      </c>
      <c r="F8" s="25">
        <f t="shared" ref="F8:F18" si="0">D8*E8</f>
        <v>9152</v>
      </c>
      <c r="G8" s="26">
        <v>0.5</v>
      </c>
      <c r="H8" s="25">
        <f>F8*G8</f>
        <v>4576</v>
      </c>
      <c r="I8" s="27">
        <v>52.64</v>
      </c>
      <c r="J8" s="28">
        <f>PRODUCT(H8,I8)</f>
        <v>240880.64000000001</v>
      </c>
    </row>
    <row r="9" spans="1:11">
      <c r="A9" s="32"/>
      <c r="B9" s="33"/>
      <c r="C9" s="22" t="s">
        <v>28</v>
      </c>
      <c r="D9" s="23">
        <v>1600</v>
      </c>
      <c r="E9" s="34">
        <v>0.06</v>
      </c>
      <c r="F9" s="25">
        <f t="shared" si="0"/>
        <v>96</v>
      </c>
      <c r="G9" s="26">
        <v>0.5</v>
      </c>
      <c r="H9" s="35">
        <f>PRODUCT(F9,G9)</f>
        <v>48</v>
      </c>
      <c r="I9" s="36">
        <v>52.64</v>
      </c>
      <c r="J9" s="37">
        <f>PRODUCT(H9,I9)</f>
        <v>2526.7200000000003</v>
      </c>
    </row>
    <row r="10" spans="1:11" ht="21">
      <c r="A10" s="38" t="s">
        <v>29</v>
      </c>
      <c r="B10" s="84" t="s">
        <v>30</v>
      </c>
      <c r="C10" s="40" t="s">
        <v>31</v>
      </c>
      <c r="D10" s="23">
        <v>1600</v>
      </c>
      <c r="E10" s="41">
        <v>49.85</v>
      </c>
      <c r="F10" s="35">
        <f t="shared" si="0"/>
        <v>79760</v>
      </c>
      <c r="G10" s="42">
        <v>3</v>
      </c>
      <c r="H10" s="35">
        <f t="shared" ref="H10:H15" si="1">PRODUCT(F10:G10)</f>
        <v>239280</v>
      </c>
      <c r="I10" s="43">
        <v>52.64</v>
      </c>
      <c r="J10" s="37">
        <v>6717442</v>
      </c>
    </row>
    <row r="11" spans="1:11" ht="21">
      <c r="A11" s="29" t="s">
        <v>32</v>
      </c>
      <c r="B11" s="44" t="s">
        <v>33</v>
      </c>
      <c r="C11" s="45" t="s">
        <v>34</v>
      </c>
      <c r="D11" s="46">
        <v>2</v>
      </c>
      <c r="E11" s="22">
        <v>1</v>
      </c>
      <c r="F11" s="47">
        <f t="shared" si="0"/>
        <v>2</v>
      </c>
      <c r="G11" s="48">
        <v>0.5</v>
      </c>
      <c r="H11" s="25">
        <f t="shared" si="1"/>
        <v>1</v>
      </c>
      <c r="I11" s="49">
        <v>29.87</v>
      </c>
      <c r="J11" s="28">
        <f>PRODUCT(H11,I11)</f>
        <v>29.87</v>
      </c>
    </row>
    <row r="12" spans="1:11" ht="31.5">
      <c r="A12" s="29" t="s">
        <v>35</v>
      </c>
      <c r="B12" s="44" t="s">
        <v>36</v>
      </c>
      <c r="C12" s="45" t="s">
        <v>37</v>
      </c>
      <c r="D12" s="23">
        <v>1600</v>
      </c>
      <c r="E12" s="24">
        <v>49.85</v>
      </c>
      <c r="F12" s="47">
        <f t="shared" si="0"/>
        <v>79760</v>
      </c>
      <c r="G12" s="48">
        <v>0.25</v>
      </c>
      <c r="H12" s="25">
        <f t="shared" si="1"/>
        <v>19940</v>
      </c>
      <c r="I12" s="49">
        <v>29.87</v>
      </c>
      <c r="J12" s="28">
        <f>PRODUCT(H12,I12)</f>
        <v>595607.80000000005</v>
      </c>
    </row>
    <row r="13" spans="1:11">
      <c r="A13" s="29" t="s">
        <v>38</v>
      </c>
      <c r="B13" s="44" t="s">
        <v>39</v>
      </c>
      <c r="C13" s="45" t="s">
        <v>37</v>
      </c>
      <c r="D13" s="46">
        <v>1600</v>
      </c>
      <c r="E13" s="50">
        <v>50</v>
      </c>
      <c r="F13" s="47">
        <f t="shared" si="0"/>
        <v>80000</v>
      </c>
      <c r="G13" s="48">
        <v>0.15</v>
      </c>
      <c r="H13" s="25">
        <f>PRODUCT(F13:G13)</f>
        <v>12000</v>
      </c>
      <c r="I13" s="49">
        <v>29.87</v>
      </c>
      <c r="J13" s="51">
        <f>PRODUCT(H13,I13)</f>
        <v>358440</v>
      </c>
      <c r="K13" s="8"/>
    </row>
    <row r="14" spans="1:11" ht="32.5">
      <c r="A14" s="20" t="s">
        <v>40</v>
      </c>
      <c r="B14" s="21" t="s">
        <v>41</v>
      </c>
      <c r="C14" s="22" t="s">
        <v>37</v>
      </c>
      <c r="D14" s="23">
        <v>1600</v>
      </c>
      <c r="E14" s="22">
        <v>4</v>
      </c>
      <c r="F14" s="25">
        <f t="shared" si="0"/>
        <v>6400</v>
      </c>
      <c r="G14" s="26">
        <v>0.25</v>
      </c>
      <c r="H14" s="25">
        <f t="shared" si="1"/>
        <v>1600</v>
      </c>
      <c r="I14" s="27">
        <v>29.87</v>
      </c>
      <c r="J14" s="28">
        <f>ROUND(H14*I14,0)</f>
        <v>47792</v>
      </c>
    </row>
    <row r="15" spans="1:11" ht="21">
      <c r="A15" s="20" t="s">
        <v>42</v>
      </c>
      <c r="B15" s="21" t="s">
        <v>43</v>
      </c>
      <c r="C15" s="22" t="s">
        <v>34</v>
      </c>
      <c r="D15" s="52">
        <v>294</v>
      </c>
      <c r="E15" s="41">
        <v>42.63</v>
      </c>
      <c r="F15" s="25">
        <f t="shared" si="0"/>
        <v>12533.220000000001</v>
      </c>
      <c r="G15" s="26">
        <v>1</v>
      </c>
      <c r="H15" s="25">
        <f t="shared" si="1"/>
        <v>12533.220000000001</v>
      </c>
      <c r="I15" s="27">
        <v>29.87</v>
      </c>
      <c r="J15" s="37">
        <v>61598.879999999997</v>
      </c>
    </row>
    <row r="16" spans="1:11" ht="21">
      <c r="A16" s="20" t="s">
        <v>44</v>
      </c>
      <c r="B16" s="44" t="s">
        <v>45</v>
      </c>
      <c r="C16" s="45" t="s">
        <v>34</v>
      </c>
      <c r="D16" s="46">
        <v>1</v>
      </c>
      <c r="E16" s="45">
        <v>1</v>
      </c>
      <c r="F16" s="47">
        <f t="shared" si="0"/>
        <v>1</v>
      </c>
      <c r="G16" s="48">
        <v>0.5</v>
      </c>
      <c r="H16" s="25">
        <f>PRODUCT(F16:G16)</f>
        <v>0.5</v>
      </c>
      <c r="I16" s="49">
        <v>29.87</v>
      </c>
      <c r="J16" s="51">
        <f>ROUND(H16*I16,0)</f>
        <v>15</v>
      </c>
    </row>
    <row r="17" spans="1:11" ht="31.5">
      <c r="A17" s="20" t="s">
        <v>46</v>
      </c>
      <c r="B17" s="53" t="s">
        <v>47</v>
      </c>
      <c r="C17" s="22" t="s">
        <v>34</v>
      </c>
      <c r="D17" s="23">
        <v>367</v>
      </c>
      <c r="E17" s="22">
        <v>0.89</v>
      </c>
      <c r="F17" s="25">
        <f t="shared" si="0"/>
        <v>326.63</v>
      </c>
      <c r="G17" s="26">
        <v>0.16</v>
      </c>
      <c r="H17" s="25">
        <f>PRODUCT(F17,G17)</f>
        <v>52.260800000000003</v>
      </c>
      <c r="I17" s="27">
        <v>52.64</v>
      </c>
      <c r="J17" s="28">
        <f>PRODUCT(H17,I17)</f>
        <v>2751.0085120000003</v>
      </c>
    </row>
    <row r="18" spans="1:11" ht="31.5">
      <c r="A18" s="54" t="s">
        <v>48</v>
      </c>
      <c r="B18" s="21" t="s">
        <v>49</v>
      </c>
      <c r="C18" s="22" t="s">
        <v>34</v>
      </c>
      <c r="D18" s="23">
        <v>74</v>
      </c>
      <c r="E18" s="22">
        <v>1.02</v>
      </c>
      <c r="F18" s="25">
        <f t="shared" si="0"/>
        <v>75.48</v>
      </c>
      <c r="G18" s="26">
        <v>0.16</v>
      </c>
      <c r="H18" s="25">
        <f>PRODUCT(F18,G18)</f>
        <v>12.0768</v>
      </c>
      <c r="I18" s="27">
        <v>52.64</v>
      </c>
      <c r="J18" s="28">
        <f>PRODUCT(H18,I18)</f>
        <v>635.72275200000001</v>
      </c>
    </row>
    <row r="19" spans="1:11" ht="21.5" thickBot="1">
      <c r="A19" s="55" t="s">
        <v>50</v>
      </c>
      <c r="B19" s="56" t="s">
        <v>51</v>
      </c>
      <c r="C19" s="57" t="s">
        <v>34</v>
      </c>
      <c r="D19" s="58">
        <v>18</v>
      </c>
      <c r="E19" s="57">
        <v>1</v>
      </c>
      <c r="F19" s="59">
        <f>D19*E19</f>
        <v>18</v>
      </c>
      <c r="G19" s="60">
        <v>0.25</v>
      </c>
      <c r="H19" s="59">
        <f>PRODUCT(F19,G19)</f>
        <v>4.5</v>
      </c>
      <c r="I19" s="61">
        <v>29.87</v>
      </c>
      <c r="J19" s="62">
        <f>PRODUCT(H19,I19)</f>
        <v>134.41499999999999</v>
      </c>
    </row>
    <row r="20" spans="1:11" ht="15" thickTop="1">
      <c r="A20" s="63"/>
      <c r="B20" s="91" t="s">
        <v>52</v>
      </c>
      <c r="C20" s="92"/>
      <c r="D20" s="63"/>
      <c r="E20" s="63"/>
      <c r="F20" s="64">
        <f>SUM(F7:F19)</f>
        <v>347884.32999999996</v>
      </c>
      <c r="G20" s="63"/>
      <c r="H20" s="64">
        <f>SUM(H7:H19)</f>
        <v>302809.15759999992</v>
      </c>
      <c r="I20" s="63"/>
      <c r="J20" s="64">
        <f>SUM(J7:J19)</f>
        <v>8699624.680263998</v>
      </c>
    </row>
    <row r="21" spans="1:11" ht="16" customHeight="1">
      <c r="A21" s="93" t="s">
        <v>53</v>
      </c>
      <c r="B21" s="93"/>
      <c r="C21" s="93"/>
      <c r="D21" s="93"/>
      <c r="E21" s="93"/>
      <c r="F21" s="93"/>
      <c r="G21" s="93"/>
      <c r="H21" s="93"/>
      <c r="I21" s="93"/>
      <c r="J21" s="93"/>
    </row>
    <row r="22" spans="1:11" ht="43">
      <c r="A22" s="29" t="s">
        <v>54</v>
      </c>
      <c r="B22" s="44" t="s">
        <v>55</v>
      </c>
      <c r="C22" s="22" t="s">
        <v>56</v>
      </c>
      <c r="D22" s="23">
        <v>1600</v>
      </c>
      <c r="E22" s="22">
        <v>154.22</v>
      </c>
      <c r="F22" s="25">
        <f>D22*E22</f>
        <v>246752</v>
      </c>
      <c r="G22" s="26">
        <v>0.25</v>
      </c>
      <c r="H22" s="25">
        <f>F22*G22</f>
        <v>61688</v>
      </c>
      <c r="I22" s="27">
        <v>29.87</v>
      </c>
      <c r="J22" s="65">
        <f>PRODUCT(H22,I22)</f>
        <v>1842620.56</v>
      </c>
    </row>
    <row r="23" spans="1:11" ht="32.5">
      <c r="A23" s="29" t="s">
        <v>57</v>
      </c>
      <c r="B23" s="44" t="s">
        <v>58</v>
      </c>
      <c r="C23" s="45" t="s">
        <v>59</v>
      </c>
      <c r="D23" s="52">
        <v>38</v>
      </c>
      <c r="E23" s="22">
        <v>1</v>
      </c>
      <c r="F23" s="25">
        <f t="shared" ref="F23:F30" si="2">D23*E23</f>
        <v>38</v>
      </c>
      <c r="G23" s="26">
        <v>4</v>
      </c>
      <c r="H23" s="35">
        <f t="shared" ref="H23:H30" si="3">F23*G23</f>
        <v>152</v>
      </c>
      <c r="I23" s="36">
        <v>52.64</v>
      </c>
      <c r="J23" s="65">
        <f t="shared" ref="J23:J29" si="4">ROUND(H23*I23,0)</f>
        <v>8001</v>
      </c>
    </row>
    <row r="24" spans="1:11" ht="31.5">
      <c r="A24" s="29" t="s">
        <v>60</v>
      </c>
      <c r="B24" s="44" t="s">
        <v>61</v>
      </c>
      <c r="C24" s="45" t="s">
        <v>62</v>
      </c>
      <c r="D24" s="66">
        <v>1600</v>
      </c>
      <c r="E24" s="40">
        <v>49.85</v>
      </c>
      <c r="F24" s="25">
        <f t="shared" si="2"/>
        <v>79760</v>
      </c>
      <c r="G24" s="42">
        <v>0.17</v>
      </c>
      <c r="H24" s="25">
        <f t="shared" si="3"/>
        <v>13559.2</v>
      </c>
      <c r="I24" s="49">
        <v>29.87</v>
      </c>
      <c r="J24" s="65">
        <f t="shared" si="4"/>
        <v>405013</v>
      </c>
    </row>
    <row r="25" spans="1:11" ht="22">
      <c r="A25" s="29" t="s">
        <v>63</v>
      </c>
      <c r="B25" s="44" t="s">
        <v>64</v>
      </c>
      <c r="C25" s="45" t="s">
        <v>65</v>
      </c>
      <c r="D25" s="46">
        <v>1600</v>
      </c>
      <c r="E25" s="45">
        <v>49</v>
      </c>
      <c r="F25" s="25">
        <f t="shared" si="2"/>
        <v>78400</v>
      </c>
      <c r="G25" s="48">
        <v>1</v>
      </c>
      <c r="H25" s="47">
        <f t="shared" si="3"/>
        <v>78400</v>
      </c>
      <c r="I25" s="49">
        <v>29.87</v>
      </c>
      <c r="J25" s="65">
        <f>(H25*I25)</f>
        <v>2341808</v>
      </c>
    </row>
    <row r="26" spans="1:11" ht="21">
      <c r="A26" s="20" t="s">
        <v>66</v>
      </c>
      <c r="B26" s="21" t="s">
        <v>67</v>
      </c>
      <c r="C26" s="22" t="s">
        <v>68</v>
      </c>
      <c r="D26" s="52">
        <v>1600</v>
      </c>
      <c r="E26" s="31">
        <v>49.85</v>
      </c>
      <c r="F26" s="25">
        <f t="shared" si="2"/>
        <v>79760</v>
      </c>
      <c r="G26" s="26">
        <v>8.3330000000000001E-2</v>
      </c>
      <c r="H26" s="25">
        <f t="shared" si="3"/>
        <v>6646.4008000000003</v>
      </c>
      <c r="I26" s="27">
        <v>29.87</v>
      </c>
      <c r="J26" s="28">
        <f t="shared" si="4"/>
        <v>198528</v>
      </c>
    </row>
    <row r="27" spans="1:11" ht="32.5">
      <c r="A27" s="20" t="s">
        <v>69</v>
      </c>
      <c r="B27" s="21" t="s">
        <v>70</v>
      </c>
      <c r="C27" s="22" t="s">
        <v>71</v>
      </c>
      <c r="D27" s="52">
        <v>1</v>
      </c>
      <c r="E27" s="22">
        <v>1</v>
      </c>
      <c r="F27" s="25">
        <f t="shared" si="2"/>
        <v>1</v>
      </c>
      <c r="G27" s="26">
        <v>1</v>
      </c>
      <c r="H27" s="25">
        <f t="shared" si="3"/>
        <v>1</v>
      </c>
      <c r="I27" s="27">
        <v>29.87</v>
      </c>
      <c r="J27" s="28">
        <f t="shared" si="4"/>
        <v>30</v>
      </c>
      <c r="K27" s="95"/>
    </row>
    <row r="28" spans="1:11" ht="22">
      <c r="A28" s="20" t="s">
        <v>69</v>
      </c>
      <c r="B28" s="21" t="s">
        <v>72</v>
      </c>
      <c r="C28" s="22" t="s">
        <v>73</v>
      </c>
      <c r="D28" s="52">
        <v>1</v>
      </c>
      <c r="E28" s="22">
        <v>1</v>
      </c>
      <c r="F28" s="25">
        <f t="shared" si="2"/>
        <v>1</v>
      </c>
      <c r="G28" s="26">
        <v>0.67</v>
      </c>
      <c r="H28" s="25">
        <f t="shared" si="3"/>
        <v>0.67</v>
      </c>
      <c r="I28" s="27">
        <v>29.87</v>
      </c>
      <c r="J28" s="28">
        <f t="shared" si="4"/>
        <v>20</v>
      </c>
      <c r="K28" s="95"/>
    </row>
    <row r="29" spans="1:11" ht="21">
      <c r="A29" s="54" t="s">
        <v>74</v>
      </c>
      <c r="B29" s="67" t="s">
        <v>75</v>
      </c>
      <c r="C29" s="41" t="s">
        <v>76</v>
      </c>
      <c r="D29" s="68">
        <v>1600</v>
      </c>
      <c r="E29" s="41">
        <v>12</v>
      </c>
      <c r="F29" s="25">
        <f t="shared" si="2"/>
        <v>19200</v>
      </c>
      <c r="G29" s="69">
        <v>0.33</v>
      </c>
      <c r="H29" s="70">
        <f t="shared" si="3"/>
        <v>6336</v>
      </c>
      <c r="I29" s="36">
        <v>29.87</v>
      </c>
      <c r="J29" s="28">
        <f t="shared" si="4"/>
        <v>189256</v>
      </c>
      <c r="K29" s="95"/>
    </row>
    <row r="30" spans="1:11" ht="22">
      <c r="A30" s="71" t="s">
        <v>77</v>
      </c>
      <c r="B30" s="21" t="s">
        <v>78</v>
      </c>
      <c r="C30" s="22" t="s">
        <v>79</v>
      </c>
      <c r="D30" s="23">
        <v>25</v>
      </c>
      <c r="E30" s="22">
        <v>365</v>
      </c>
      <c r="F30" s="25">
        <f t="shared" si="2"/>
        <v>9125</v>
      </c>
      <c r="G30" s="26">
        <v>0.16</v>
      </c>
      <c r="H30" s="25">
        <f t="shared" si="3"/>
        <v>1460</v>
      </c>
      <c r="I30" s="27">
        <v>69.77</v>
      </c>
      <c r="J30" s="28">
        <f>ROUND(H30*I30,0)</f>
        <v>101864</v>
      </c>
    </row>
    <row r="31" spans="1:11">
      <c r="A31" s="63"/>
      <c r="B31" s="63"/>
      <c r="C31" s="72" t="s">
        <v>80</v>
      </c>
      <c r="D31" s="63"/>
      <c r="E31" s="63"/>
      <c r="F31" s="64">
        <f>SUM(F22:F30)</f>
        <v>513037</v>
      </c>
      <c r="G31" s="63"/>
      <c r="H31" s="64">
        <f>SUM(H22:H30)</f>
        <v>168243.27080000003</v>
      </c>
      <c r="I31" s="63"/>
      <c r="J31" s="73">
        <f>SUM(J22:J30)</f>
        <v>5087140.5600000005</v>
      </c>
    </row>
    <row r="32" spans="1:11">
      <c r="A32" s="11"/>
      <c r="B32" s="11"/>
      <c r="C32" s="85" t="s">
        <v>81</v>
      </c>
      <c r="D32" s="86">
        <v>1600</v>
      </c>
      <c r="E32" s="87"/>
      <c r="F32" s="88">
        <f>F31+F20</f>
        <v>860921.33</v>
      </c>
      <c r="G32" s="87"/>
      <c r="H32" s="88">
        <f>H20+H31</f>
        <v>471052.42839999998</v>
      </c>
      <c r="I32" s="87"/>
      <c r="J32" s="89">
        <f>J20+J31</f>
        <v>13786765.240263999</v>
      </c>
    </row>
    <row r="33" spans="1:10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>
      <c r="A34" s="90" t="s">
        <v>121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43">
      <c r="A36" s="74" t="s">
        <v>82</v>
      </c>
      <c r="B36" s="44" t="s">
        <v>83</v>
      </c>
      <c r="C36" s="45" t="s">
        <v>84</v>
      </c>
      <c r="D36" s="75"/>
      <c r="E36" s="76"/>
      <c r="F36" s="77"/>
      <c r="G36" s="78"/>
      <c r="H36" s="77"/>
      <c r="I36" s="79"/>
      <c r="J36" s="80"/>
    </row>
    <row r="37" spans="1:10" ht="43">
      <c r="A37" s="71" t="s">
        <v>85</v>
      </c>
      <c r="B37" s="21" t="s">
        <v>86</v>
      </c>
      <c r="C37" s="22" t="s">
        <v>87</v>
      </c>
      <c r="D37" s="75"/>
      <c r="E37" s="76"/>
      <c r="F37" s="77"/>
      <c r="G37" s="78"/>
      <c r="H37" s="77"/>
      <c r="I37" s="79"/>
      <c r="J37" s="80"/>
    </row>
    <row r="38" spans="1:10" ht="32.5">
      <c r="A38" s="81" t="s">
        <v>85</v>
      </c>
      <c r="B38" s="39" t="s">
        <v>88</v>
      </c>
      <c r="C38" s="40" t="s">
        <v>89</v>
      </c>
      <c r="D38" s="75"/>
      <c r="E38" s="76"/>
      <c r="F38" s="77"/>
      <c r="G38" s="78"/>
      <c r="H38" s="77"/>
      <c r="I38" s="79"/>
      <c r="J38" s="80"/>
    </row>
    <row r="39" spans="1:10" ht="33" thickBot="1">
      <c r="A39" s="82" t="s">
        <v>90</v>
      </c>
      <c r="B39" s="56" t="s">
        <v>91</v>
      </c>
      <c r="C39" s="57" t="s">
        <v>92</v>
      </c>
      <c r="D39" s="75"/>
      <c r="E39" s="76"/>
      <c r="F39" s="77"/>
      <c r="G39" s="78"/>
      <c r="H39" s="77"/>
      <c r="I39" s="79"/>
      <c r="J39" s="80"/>
    </row>
    <row r="40" spans="1:10" ht="15" thickTop="1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0">
      <c r="A41" s="90" t="s">
        <v>93</v>
      </c>
      <c r="B41" s="83"/>
      <c r="C41" s="83"/>
      <c r="D41" s="83"/>
      <c r="E41" s="83"/>
      <c r="F41" s="83"/>
      <c r="G41" s="83"/>
      <c r="H41" s="83"/>
      <c r="I41" s="83"/>
      <c r="J41" s="83"/>
    </row>
    <row r="42" spans="1:10">
      <c r="A42" s="83"/>
      <c r="B42" s="83"/>
      <c r="C42" s="83"/>
      <c r="D42" s="83"/>
      <c r="E42" s="83"/>
      <c r="F42" s="83"/>
      <c r="G42" s="83"/>
      <c r="H42" s="83"/>
      <c r="I42" s="83"/>
      <c r="J42" s="83"/>
    </row>
    <row r="43" spans="1:10" ht="32.5">
      <c r="A43" s="71" t="s">
        <v>94</v>
      </c>
      <c r="B43" s="21" t="s">
        <v>95</v>
      </c>
      <c r="C43" s="22" t="s">
        <v>96</v>
      </c>
      <c r="D43" s="83"/>
      <c r="E43" s="83"/>
      <c r="F43" s="83"/>
      <c r="G43" s="83"/>
      <c r="H43" s="83"/>
      <c r="I43" s="83"/>
      <c r="J43" s="83"/>
    </row>
  </sheetData>
  <mergeCells count="5">
    <mergeCell ref="B20:C20"/>
    <mergeCell ref="A21:J21"/>
    <mergeCell ref="A1:J1"/>
    <mergeCell ref="A2:J2"/>
    <mergeCell ref="K27:K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3B8D-0420-4E0F-813A-24FB5473F7E2}">
  <dimension ref="A1:K16"/>
  <sheetViews>
    <sheetView workbookViewId="0">
      <selection activeCell="B17" sqref="B17"/>
    </sheetView>
  </sheetViews>
  <sheetFormatPr defaultRowHeight="14.5"/>
  <cols>
    <col min="1" max="1" width="21.7265625" customWidth="1"/>
    <col min="2" max="2" width="29.1796875" customWidth="1"/>
    <col min="3" max="3" width="19.453125" customWidth="1"/>
  </cols>
  <sheetData>
    <row r="1" spans="1:11">
      <c r="B1" t="s">
        <v>97</v>
      </c>
      <c r="E1" s="2"/>
    </row>
    <row r="2" spans="1:11" ht="29">
      <c r="A2" t="s">
        <v>98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</row>
    <row r="3" spans="1:11">
      <c r="A3" s="5" t="s">
        <v>104</v>
      </c>
      <c r="B3" s="5" t="s">
        <v>105</v>
      </c>
      <c r="C3" s="5" t="s">
        <v>106</v>
      </c>
      <c r="D3" s="5">
        <v>40.619999999999997</v>
      </c>
      <c r="E3" s="6">
        <f>D3*0.296</f>
        <v>12.023519999999998</v>
      </c>
      <c r="F3" s="6">
        <f>D3+E3</f>
        <v>52.643519999999995</v>
      </c>
      <c r="G3" s="5"/>
      <c r="H3" s="5"/>
      <c r="I3" s="5"/>
      <c r="J3" s="5"/>
      <c r="K3" s="5"/>
    </row>
    <row r="4" spans="1:11">
      <c r="A4" s="5" t="s">
        <v>107</v>
      </c>
      <c r="B4" s="5" t="s">
        <v>105</v>
      </c>
      <c r="C4" s="5" t="s">
        <v>106</v>
      </c>
      <c r="D4" s="5">
        <v>40.619999999999997</v>
      </c>
      <c r="E4" s="6">
        <f>D4*0.296</f>
        <v>12.023519999999998</v>
      </c>
      <c r="F4" s="6">
        <f>D4+E4</f>
        <v>52.643519999999995</v>
      </c>
      <c r="G4" s="5"/>
      <c r="H4" s="5"/>
      <c r="I4" s="5"/>
      <c r="J4" s="5"/>
      <c r="K4" s="5"/>
    </row>
    <row r="5" spans="1:11" ht="29">
      <c r="A5" s="5" t="s">
        <v>108</v>
      </c>
      <c r="B5" s="7" t="s">
        <v>109</v>
      </c>
      <c r="C5" s="5" t="s">
        <v>110</v>
      </c>
      <c r="D5" s="5">
        <v>23.05</v>
      </c>
      <c r="E5" s="6">
        <f>D5*0.296</f>
        <v>6.8228</v>
      </c>
      <c r="F5" s="6">
        <f>D5+E5</f>
        <v>29.872800000000002</v>
      </c>
      <c r="G5" s="5"/>
      <c r="H5" s="5"/>
      <c r="I5" s="5"/>
      <c r="J5" s="5"/>
      <c r="K5" s="5"/>
    </row>
    <row r="6" spans="1:11">
      <c r="A6" s="5" t="s">
        <v>111</v>
      </c>
      <c r="B6" s="5" t="s">
        <v>112</v>
      </c>
      <c r="C6" s="5" t="s">
        <v>113</v>
      </c>
      <c r="D6" s="5">
        <v>53.79</v>
      </c>
      <c r="E6" s="6">
        <f>D6*0.296</f>
        <v>15.92184</v>
      </c>
      <c r="F6" s="6">
        <f>D6+E6</f>
        <v>69.711839999999995</v>
      </c>
      <c r="G6" s="5"/>
      <c r="H6" s="5"/>
      <c r="I6" s="5"/>
      <c r="J6" s="5"/>
      <c r="K6" s="5"/>
    </row>
    <row r="8" spans="1:11">
      <c r="B8" s="3"/>
      <c r="C8" s="3"/>
    </row>
    <row r="14" spans="1:11">
      <c r="A14" s="4" t="s">
        <v>114</v>
      </c>
      <c r="B14" s="2" t="s">
        <v>115</v>
      </c>
    </row>
    <row r="15" spans="1:11">
      <c r="A15" s="4" t="s">
        <v>116</v>
      </c>
      <c r="B15" s="2" t="s">
        <v>117</v>
      </c>
    </row>
    <row r="16" spans="1:11">
      <c r="A16" s="4" t="s">
        <v>118</v>
      </c>
      <c r="B16" t="s">
        <v>119</v>
      </c>
    </row>
  </sheetData>
  <hyperlinks>
    <hyperlink ref="B14" r:id="rId1" location="00-0000" display="https://www.bls.gov/oes/current/oes_nat.htm - 00-0000" xr:uid="{CADC0EE0-BCBD-416E-99E8-8A5058D09991}"/>
    <hyperlink ref="B15" r:id="rId2" xr:uid="{A4158311-6ED6-4920-91A8-4770EE109FD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493D4-E9C9-454D-96B0-C11083E21B69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3BD8931-2F25-493D-9832-8FF6AF931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6D4A80-4897-40B1-BBCC-B1B61D638A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</vt:lpstr>
      <vt:lpstr>Wage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RHS-Guaranteed Rural Housing Loan Program</dc:title>
  <dc:subject/>
  <dc:creator>Bennett, Pamela - RD, VA</dc:creator>
  <cp:keywords/>
  <dc:description/>
  <cp:lastModifiedBy>Bennett, Pamela - RD, VA</cp:lastModifiedBy>
  <cp:revision/>
  <dcterms:created xsi:type="dcterms:W3CDTF">2024-06-13T14:29:33Z</dcterms:created>
  <dcterms:modified xsi:type="dcterms:W3CDTF">2024-09-18T15:32:07Z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